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nt" sheetId="1" r:id="rId1"/>
    <sheet name="1" sheetId="2" r:id="rId2"/>
    <sheet name="2" sheetId="3" r:id="rId3"/>
    <sheet name="3" sheetId="4" r:id="rId4"/>
    <sheet name="4" sheetId="5" r:id="rId5"/>
    <sheet name="5" sheetId="6" r:id="rId6"/>
  </sheets>
  <calcPr calcId="144525"/>
</workbook>
</file>

<file path=xl/sharedStrings.xml><?xml version="1.0" encoding="utf-8"?>
<sst xmlns="http://schemas.openxmlformats.org/spreadsheetml/2006/main" count="524" uniqueCount="392">
  <si>
    <t>thanks_url</t>
  </si>
  <si>
    <t>澳大利亚国立大学官方内部表</t>
  </si>
  <si>
    <t>name</t>
  </si>
  <si>
    <t>nucleoplasm_table</t>
  </si>
  <si>
    <t>proton</t>
  </si>
  <si>
    <t>minNeutron</t>
  </si>
  <si>
    <t>maxNeutron</t>
  </si>
  <si>
    <t>translate</t>
  </si>
  <si>
    <t>half_life</t>
  </si>
  <si>
    <t>main_group</t>
  </si>
  <si>
    <t>abbreviated_name</t>
  </si>
  <si>
    <t>chinese_name</t>
  </si>
  <si>
    <t>hydrogen</t>
  </si>
  <si>
    <t>ia</t>
  </si>
  <si>
    <t>H</t>
  </si>
  <si>
    <t>氢</t>
  </si>
  <si>
    <t>helium</t>
  </si>
  <si>
    <t>zero</t>
  </si>
  <si>
    <t>He</t>
  </si>
  <si>
    <t>氦</t>
  </si>
  <si>
    <t>lithium</t>
  </si>
  <si>
    <t>Li</t>
  </si>
  <si>
    <t>锂</t>
  </si>
  <si>
    <t>beryllium</t>
  </si>
  <si>
    <t>iia</t>
  </si>
  <si>
    <t>Be</t>
  </si>
  <si>
    <t>铍</t>
  </si>
  <si>
    <t>boron</t>
  </si>
  <si>
    <t>iiia</t>
  </si>
  <si>
    <t>B</t>
  </si>
  <si>
    <t>硼</t>
  </si>
  <si>
    <t>carbon</t>
  </si>
  <si>
    <t>iva</t>
  </si>
  <si>
    <t>C</t>
  </si>
  <si>
    <t>碳</t>
  </si>
  <si>
    <t>nitrogen</t>
  </si>
  <si>
    <t>va</t>
  </si>
  <si>
    <t>N</t>
  </si>
  <si>
    <t>氮</t>
  </si>
  <si>
    <t>oxygen</t>
  </si>
  <si>
    <t>via</t>
  </si>
  <si>
    <t>O</t>
  </si>
  <si>
    <t>氧</t>
  </si>
  <si>
    <t>fluorine</t>
  </si>
  <si>
    <t>viia</t>
  </si>
  <si>
    <t>F</t>
  </si>
  <si>
    <t>氟</t>
  </si>
  <si>
    <t>neon</t>
  </si>
  <si>
    <t>Ne</t>
  </si>
  <si>
    <t>氖</t>
  </si>
  <si>
    <t>natrium</t>
  </si>
  <si>
    <t>Na</t>
  </si>
  <si>
    <t>钠</t>
  </si>
  <si>
    <t>magnesium</t>
  </si>
  <si>
    <t>Mg</t>
  </si>
  <si>
    <t>镁</t>
  </si>
  <si>
    <t>aluminum</t>
  </si>
  <si>
    <t>Al</t>
  </si>
  <si>
    <t>铝</t>
  </si>
  <si>
    <t>silicon</t>
  </si>
  <si>
    <t>Si</t>
  </si>
  <si>
    <t>硅</t>
  </si>
  <si>
    <t>phosphorus</t>
  </si>
  <si>
    <t>P</t>
  </si>
  <si>
    <t>磷</t>
  </si>
  <si>
    <t>sulfur</t>
  </si>
  <si>
    <t>S</t>
  </si>
  <si>
    <t>硫</t>
  </si>
  <si>
    <t>chlorine</t>
  </si>
  <si>
    <t>Cl</t>
  </si>
  <si>
    <t>氯</t>
  </si>
  <si>
    <t>argon</t>
  </si>
  <si>
    <t>Ar</t>
  </si>
  <si>
    <t>氩</t>
  </si>
  <si>
    <t>kalium</t>
  </si>
  <si>
    <t>K</t>
  </si>
  <si>
    <t>钾</t>
  </si>
  <si>
    <t>calcium</t>
  </si>
  <si>
    <t>Ca</t>
  </si>
  <si>
    <t>钙</t>
  </si>
  <si>
    <t>scandium</t>
  </si>
  <si>
    <t>iiib</t>
  </si>
  <si>
    <t>Sc</t>
  </si>
  <si>
    <t>钪</t>
  </si>
  <si>
    <t>titanium</t>
  </si>
  <si>
    <t>ivb</t>
  </si>
  <si>
    <t>Ti</t>
  </si>
  <si>
    <t>钛</t>
  </si>
  <si>
    <t>vanadium</t>
  </si>
  <si>
    <t>vb</t>
  </si>
  <si>
    <t>V</t>
  </si>
  <si>
    <t>钒</t>
  </si>
  <si>
    <t>chroma</t>
  </si>
  <si>
    <t>vib</t>
  </si>
  <si>
    <t>Cr</t>
  </si>
  <si>
    <t>铬</t>
  </si>
  <si>
    <t>manganese</t>
  </si>
  <si>
    <t>viib</t>
  </si>
  <si>
    <t>Mn</t>
  </si>
  <si>
    <t>锰</t>
  </si>
  <si>
    <t>ferrum</t>
  </si>
  <si>
    <t>viii</t>
  </si>
  <si>
    <t>Fe</t>
  </si>
  <si>
    <t>铁</t>
  </si>
  <si>
    <t>cobalt</t>
  </si>
  <si>
    <t>Co</t>
  </si>
  <si>
    <t>钴</t>
  </si>
  <si>
    <t>nickel</t>
  </si>
  <si>
    <t>Ni</t>
  </si>
  <si>
    <t>镍</t>
  </si>
  <si>
    <t>copper</t>
  </si>
  <si>
    <t>ib</t>
  </si>
  <si>
    <t>Cu</t>
  </si>
  <si>
    <t>铜</t>
  </si>
  <si>
    <t>zinc</t>
  </si>
  <si>
    <t>iib</t>
  </si>
  <si>
    <t>Zn</t>
  </si>
  <si>
    <t>锌</t>
  </si>
  <si>
    <t>gallium</t>
  </si>
  <si>
    <t>Ga</t>
  </si>
  <si>
    <t>镓</t>
  </si>
  <si>
    <t>germanium</t>
  </si>
  <si>
    <t>Ge</t>
  </si>
  <si>
    <t>锗</t>
  </si>
  <si>
    <t>arsenic</t>
  </si>
  <si>
    <t>As</t>
  </si>
  <si>
    <t>砷</t>
  </si>
  <si>
    <t>selenium</t>
  </si>
  <si>
    <t>Se</t>
  </si>
  <si>
    <t>硒</t>
  </si>
  <si>
    <t>bromine</t>
  </si>
  <si>
    <t>Br</t>
  </si>
  <si>
    <t>溴</t>
  </si>
  <si>
    <t>krypton</t>
  </si>
  <si>
    <t>Kr</t>
  </si>
  <si>
    <t>氪</t>
  </si>
  <si>
    <t>rubidium</t>
  </si>
  <si>
    <t>Rb</t>
  </si>
  <si>
    <t>铷</t>
  </si>
  <si>
    <t>strontium</t>
  </si>
  <si>
    <t>Sr</t>
  </si>
  <si>
    <t>锶</t>
  </si>
  <si>
    <t>yttrium</t>
  </si>
  <si>
    <t>Y</t>
  </si>
  <si>
    <t>钇</t>
  </si>
  <si>
    <t>zirconium</t>
  </si>
  <si>
    <t>Zr</t>
  </si>
  <si>
    <t>锆</t>
  </si>
  <si>
    <t>niobium</t>
  </si>
  <si>
    <t>Nb</t>
  </si>
  <si>
    <t>铌</t>
  </si>
  <si>
    <t>molybdenum</t>
  </si>
  <si>
    <t>Mo</t>
  </si>
  <si>
    <t>钼</t>
  </si>
  <si>
    <t>technetium</t>
  </si>
  <si>
    <t>Tc</t>
  </si>
  <si>
    <t>锝</t>
  </si>
  <si>
    <t>ruthenium</t>
  </si>
  <si>
    <t>Ru</t>
  </si>
  <si>
    <t>钌</t>
  </si>
  <si>
    <t>rhodium</t>
  </si>
  <si>
    <t>Rh</t>
  </si>
  <si>
    <t>铑</t>
  </si>
  <si>
    <t>palladium</t>
  </si>
  <si>
    <t>Pd</t>
  </si>
  <si>
    <t>钯</t>
  </si>
  <si>
    <t>argentum</t>
  </si>
  <si>
    <t>Ag</t>
  </si>
  <si>
    <t>银</t>
  </si>
  <si>
    <t>cadmium</t>
  </si>
  <si>
    <t>Cd</t>
  </si>
  <si>
    <t>镉</t>
  </si>
  <si>
    <t>indium</t>
  </si>
  <si>
    <t>In</t>
  </si>
  <si>
    <t>铟</t>
  </si>
  <si>
    <t>stannum</t>
  </si>
  <si>
    <t>Sn</t>
  </si>
  <si>
    <t>锡</t>
  </si>
  <si>
    <t>stibium</t>
  </si>
  <si>
    <t>Sb</t>
  </si>
  <si>
    <t>锑</t>
  </si>
  <si>
    <t>tellurium</t>
  </si>
  <si>
    <t>Te</t>
  </si>
  <si>
    <t>碲</t>
  </si>
  <si>
    <t>iodine</t>
  </si>
  <si>
    <t>I</t>
  </si>
  <si>
    <t>碘</t>
  </si>
  <si>
    <t>xenon</t>
  </si>
  <si>
    <t>Xe</t>
  </si>
  <si>
    <t>氙</t>
  </si>
  <si>
    <t>caesium</t>
  </si>
  <si>
    <t>Cs</t>
  </si>
  <si>
    <t>铯</t>
  </si>
  <si>
    <t>barium</t>
  </si>
  <si>
    <t>Ba</t>
  </si>
  <si>
    <t>钡</t>
  </si>
  <si>
    <t>lanthanum</t>
  </si>
  <si>
    <t>La</t>
  </si>
  <si>
    <t>镧</t>
  </si>
  <si>
    <t>cerium</t>
  </si>
  <si>
    <t>Ce</t>
  </si>
  <si>
    <t>铈</t>
  </si>
  <si>
    <t>praseodymium</t>
  </si>
  <si>
    <t>Pr</t>
  </si>
  <si>
    <t>镨</t>
  </si>
  <si>
    <t>neodymium</t>
  </si>
  <si>
    <t>Nd</t>
  </si>
  <si>
    <t>钕</t>
  </si>
  <si>
    <t>promethium</t>
  </si>
  <si>
    <t>Pm</t>
  </si>
  <si>
    <t>钷</t>
  </si>
  <si>
    <t>samarium</t>
  </si>
  <si>
    <t>Sm</t>
  </si>
  <si>
    <t>钐</t>
  </si>
  <si>
    <t>europium</t>
  </si>
  <si>
    <t>Eu</t>
  </si>
  <si>
    <t>铕</t>
  </si>
  <si>
    <t>gadolinium</t>
  </si>
  <si>
    <t>Gd</t>
  </si>
  <si>
    <t>钆</t>
  </si>
  <si>
    <t>terbium</t>
  </si>
  <si>
    <t>Tb</t>
  </si>
  <si>
    <t>铽</t>
  </si>
  <si>
    <t>dysprosium</t>
  </si>
  <si>
    <t>Dy</t>
  </si>
  <si>
    <t>镝</t>
  </si>
  <si>
    <t>Holmium</t>
  </si>
  <si>
    <t>Ho</t>
  </si>
  <si>
    <t>钬</t>
  </si>
  <si>
    <t>Erbium</t>
  </si>
  <si>
    <t>Er</t>
  </si>
  <si>
    <t>铒</t>
  </si>
  <si>
    <t>Thulium</t>
  </si>
  <si>
    <t>Tm</t>
  </si>
  <si>
    <t>铥</t>
  </si>
  <si>
    <t>Ytterbium</t>
  </si>
  <si>
    <t>Yb</t>
  </si>
  <si>
    <t>镱</t>
  </si>
  <si>
    <t>Lutetium</t>
  </si>
  <si>
    <t>Lu</t>
  </si>
  <si>
    <t>镥</t>
  </si>
  <si>
    <t>Hafnium</t>
  </si>
  <si>
    <t>Hf</t>
  </si>
  <si>
    <t>铪</t>
  </si>
  <si>
    <t>Tantalum</t>
  </si>
  <si>
    <t>Ta</t>
  </si>
  <si>
    <t>钽</t>
  </si>
  <si>
    <t>Tungsten</t>
  </si>
  <si>
    <t>W</t>
  </si>
  <si>
    <t>钨</t>
  </si>
  <si>
    <t>Rhenium</t>
  </si>
  <si>
    <t>Re</t>
  </si>
  <si>
    <t>铼</t>
  </si>
  <si>
    <t>Osmium</t>
  </si>
  <si>
    <t>Os</t>
  </si>
  <si>
    <t>锇</t>
  </si>
  <si>
    <t>Iridium</t>
  </si>
  <si>
    <t>Ir</t>
  </si>
  <si>
    <t>铱</t>
  </si>
  <si>
    <t>Platinum</t>
  </si>
  <si>
    <t>Pt</t>
  </si>
  <si>
    <t>铂</t>
  </si>
  <si>
    <t>Aurum</t>
  </si>
  <si>
    <t>Au</t>
  </si>
  <si>
    <t>金</t>
  </si>
  <si>
    <t>mercury</t>
  </si>
  <si>
    <t>Hg</t>
  </si>
  <si>
    <t>汞</t>
  </si>
  <si>
    <t>thallium</t>
  </si>
  <si>
    <t>铊</t>
  </si>
  <si>
    <t>Plumbum</t>
  </si>
  <si>
    <t>Pb</t>
  </si>
  <si>
    <t>铅</t>
  </si>
  <si>
    <t>Bismuth</t>
  </si>
  <si>
    <t>Bi</t>
  </si>
  <si>
    <t>铋</t>
  </si>
  <si>
    <t>Polonium</t>
  </si>
  <si>
    <t>Po</t>
  </si>
  <si>
    <t>钋</t>
  </si>
  <si>
    <t>Astatine</t>
  </si>
  <si>
    <t>At</t>
  </si>
  <si>
    <t>砹</t>
  </si>
  <si>
    <t>Radon</t>
  </si>
  <si>
    <t>Rn</t>
  </si>
  <si>
    <t>氡</t>
  </si>
  <si>
    <t>Francium</t>
  </si>
  <si>
    <t>Fr</t>
  </si>
  <si>
    <t>钫</t>
  </si>
  <si>
    <t>Radium</t>
  </si>
  <si>
    <t>Ra</t>
  </si>
  <si>
    <t>镭</t>
  </si>
  <si>
    <t>Actinium</t>
  </si>
  <si>
    <t>Ac</t>
  </si>
  <si>
    <t>锕</t>
  </si>
  <si>
    <t>Thorium</t>
  </si>
  <si>
    <t>Th</t>
  </si>
  <si>
    <t>钍</t>
  </si>
  <si>
    <t>Protactinium</t>
  </si>
  <si>
    <t>Pa</t>
  </si>
  <si>
    <t>镤</t>
  </si>
  <si>
    <t>Uranium</t>
  </si>
  <si>
    <t>U</t>
  </si>
  <si>
    <t>铀</t>
  </si>
  <si>
    <t>Neptunium</t>
  </si>
  <si>
    <t>Np</t>
  </si>
  <si>
    <t>镎</t>
  </si>
  <si>
    <t>Plutonium</t>
  </si>
  <si>
    <t>Pu</t>
  </si>
  <si>
    <t>钚</t>
  </si>
  <si>
    <t>Americium</t>
  </si>
  <si>
    <t>Am</t>
  </si>
  <si>
    <t>镅</t>
  </si>
  <si>
    <t>Curium</t>
  </si>
  <si>
    <t>Cm</t>
  </si>
  <si>
    <t>锔</t>
  </si>
  <si>
    <t>Berkelium</t>
  </si>
  <si>
    <t>Bk</t>
  </si>
  <si>
    <t>锫</t>
  </si>
  <si>
    <t>Californium</t>
  </si>
  <si>
    <t>Cf</t>
  </si>
  <si>
    <t>锎</t>
  </si>
  <si>
    <t>Einsteinium</t>
  </si>
  <si>
    <t>Es</t>
  </si>
  <si>
    <t>锿</t>
  </si>
  <si>
    <t>Fermium</t>
  </si>
  <si>
    <t>Fm</t>
  </si>
  <si>
    <t>镄</t>
  </si>
  <si>
    <t>Mendelevium</t>
  </si>
  <si>
    <t>Md</t>
  </si>
  <si>
    <t>钔</t>
  </si>
  <si>
    <t>Nobelium</t>
  </si>
  <si>
    <t>No</t>
  </si>
  <si>
    <t>锘</t>
  </si>
  <si>
    <t>Lawrencium</t>
  </si>
  <si>
    <t>Lr</t>
  </si>
  <si>
    <t>铹</t>
  </si>
  <si>
    <t>Rutherfordium</t>
  </si>
  <si>
    <t>Rf</t>
  </si>
  <si>
    <t>𬬻</t>
  </si>
  <si>
    <t>Dubnium</t>
  </si>
  <si>
    <t>Db</t>
  </si>
  <si>
    <t>𬭊</t>
  </si>
  <si>
    <t>Seaborgium</t>
  </si>
  <si>
    <t>Sg</t>
  </si>
  <si>
    <t>𬭳</t>
  </si>
  <si>
    <t>Bohrium</t>
  </si>
  <si>
    <t>Bh</t>
  </si>
  <si>
    <t>𬭛</t>
  </si>
  <si>
    <t>Hassium</t>
  </si>
  <si>
    <t>Hs</t>
  </si>
  <si>
    <t>𬭶</t>
  </si>
  <si>
    <t>Meitnerium</t>
  </si>
  <si>
    <t>Mt</t>
  </si>
  <si>
    <t>鿏</t>
  </si>
  <si>
    <t>Darmstadtium</t>
  </si>
  <si>
    <t>Ds</t>
  </si>
  <si>
    <t>𫟼</t>
  </si>
  <si>
    <t>Roentgenium</t>
  </si>
  <si>
    <t>Rg</t>
  </si>
  <si>
    <t>𬬭</t>
  </si>
  <si>
    <t>Copernicium</t>
  </si>
  <si>
    <t>Cn</t>
  </si>
  <si>
    <t>鿔</t>
  </si>
  <si>
    <t>Nihonium</t>
  </si>
  <si>
    <t>Nh</t>
  </si>
  <si>
    <t>鿭</t>
  </si>
  <si>
    <t>Flerovium</t>
  </si>
  <si>
    <t>Fl</t>
  </si>
  <si>
    <t>𫓧</t>
  </si>
  <si>
    <t>Moscovium</t>
  </si>
  <si>
    <t>Mc</t>
  </si>
  <si>
    <t>镆</t>
  </si>
  <si>
    <t>Livermorium</t>
  </si>
  <si>
    <t>Lv</t>
  </si>
  <si>
    <t>𫟷</t>
  </si>
  <si>
    <t>Tennessine</t>
  </si>
  <si>
    <t>Ts</t>
  </si>
  <si>
    <t>鿬</t>
  </si>
  <si>
    <t>Oganesson</t>
  </si>
  <si>
    <t>Og</t>
  </si>
  <si>
    <t>鿫</t>
  </si>
  <si>
    <t>KAERI</t>
  </si>
  <si>
    <t>neutron</t>
  </si>
  <si>
    <t>decay</t>
  </si>
  <si>
    <t>relative_atomic_mass</t>
  </si>
  <si>
    <t>half_life(s)</t>
  </si>
  <si>
    <t>mc_half_life</t>
  </si>
  <si>
    <t>等比例放缩方式</t>
  </si>
  <si>
    <t>例如2.1*10^(－21)=&gt;2.1*10+(23－21)*10</t>
  </si>
  <si>
    <t>n&lt;0</t>
  </si>
  <si>
    <t>例如2.1*10^2=&gt;21+(8+2)*1000</t>
  </si>
  <si>
    <t>n&gt;0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</si>
</sst>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00000000_ "/>
  </numFmts>
  <fonts count="27">
    <font>
      <sz val="11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134"/>
    </font>
    <font>
      <sz val="11"/>
      <color rgb="FF202122"/>
      <name val="宋体"/>
      <charset val="134"/>
    </font>
    <font>
      <u/>
      <sz val="11"/>
      <color rgb="FF800080"/>
      <name val="宋体"/>
      <charset val="134"/>
    </font>
    <font>
      <sz val="11"/>
      <color rgb="FF000000"/>
      <name val="BabelStone Han"/>
      <charset val="134"/>
    </font>
    <font>
      <u/>
      <sz val="11"/>
      <color rgb="FF0000FF"/>
      <name val="BabelStone Han"/>
      <charset val="134"/>
    </font>
    <font>
      <sz val="11"/>
      <name val="BabelStone Ha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" fillId="0" borderId="0">
      <alignment vertical="top"/>
      <protection locked="0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7" borderId="3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1" borderId="2" applyNumberFormat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10" applyAlignment="1">
      <alignment horizontal="center" vertical="top"/>
      <protection locked="0"/>
    </xf>
    <xf numFmtId="0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0" applyFont="1" applyAlignment="1">
      <alignment horizontal="center" vertical="top"/>
      <protection locked="0"/>
    </xf>
    <xf numFmtId="0" fontId="0" fillId="0" borderId="1" xfId="0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10" applyFont="1" applyBorder="1" applyAlignment="1" applyProtection="1">
      <alignment horizontal="center" vertical="center"/>
    </xf>
    <xf numFmtId="0" fontId="7" fillId="0" borderId="1" xfId="0" applyFont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eople.physics.anu.edu.au/~ecs103/chart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1"/>
  <sheetViews>
    <sheetView tabSelected="1" zoomScale="145" zoomScaleNormal="145" workbookViewId="0">
      <pane ySplit="3" topLeftCell="A106" activePane="bottomLeft" state="frozen"/>
      <selection/>
      <selection pane="bottomLeft" activeCell="H111" sqref="H111"/>
    </sheetView>
  </sheetViews>
  <sheetFormatPr defaultColWidth="9" defaultRowHeight="14.4"/>
  <cols>
    <col min="1" max="1" width="12.2777777777778" style="14" customWidth="1"/>
    <col min="2" max="2" width="10.9722222222222" style="14" customWidth="1"/>
    <col min="3" max="3" width="30.0555555555556" style="14" customWidth="1"/>
    <col min="4" max="4" width="15.9444444444444" style="14" customWidth="1"/>
    <col min="5" max="6" width="12.5555555555556" style="14" customWidth="1"/>
    <col min="7" max="7" width="18.2962962962963" style="14" customWidth="1"/>
    <col min="8" max="8" width="20.5277777777778" style="14" customWidth="1"/>
    <col min="9" max="13" width="12.5555555555556" style="15" customWidth="1"/>
    <col min="14" max="14" width="11" style="15" customWidth="1"/>
    <col min="15" max="15" width="11.1111111111111" style="15" customWidth="1"/>
    <col min="16" max="16" width="11" style="15" customWidth="1"/>
    <col min="17" max="18" width="8.88888888888889" style="15"/>
    <col min="19" max="19" width="12.8148148148148" style="15" customWidth="1"/>
    <col min="20" max="20" width="10.8518518518519" style="15" customWidth="1"/>
    <col min="21" max="16384" width="8.88888888888889" style="15"/>
  </cols>
  <sheetData>
    <row r="1" spans="1:16">
      <c r="A1" s="16" t="s">
        <v>0</v>
      </c>
      <c r="B1" s="17" t="s">
        <v>1</v>
      </c>
      <c r="C1" s="17"/>
      <c r="D1" s="17"/>
      <c r="E1" s="17"/>
      <c r="F1" s="17"/>
      <c r="G1" s="17"/>
      <c r="H1" s="18"/>
      <c r="I1"/>
      <c r="J1"/>
      <c r="K1"/>
      <c r="L1"/>
      <c r="M1"/>
      <c r="N1"/>
      <c r="O1"/>
      <c r="P1"/>
    </row>
    <row r="2" spans="1:16">
      <c r="A2" s="16" t="s">
        <v>2</v>
      </c>
      <c r="B2" s="16" t="s">
        <v>3</v>
      </c>
      <c r="C2" s="16"/>
      <c r="D2" s="16"/>
      <c r="E2" s="16"/>
      <c r="F2" s="16"/>
      <c r="G2" s="16"/>
      <c r="H2" s="18"/>
      <c r="I2"/>
      <c r="J2"/>
      <c r="K2"/>
      <c r="L2"/>
      <c r="M2"/>
      <c r="N2"/>
      <c r="O2"/>
      <c r="P2"/>
    </row>
    <row r="3" spans="1:13">
      <c r="A3" s="16" t="s">
        <v>4</v>
      </c>
      <c r="B3" s="16" t="s">
        <v>5</v>
      </c>
      <c r="C3" s="16" t="s">
        <v>6</v>
      </c>
      <c r="D3" s="16" t="s">
        <v>7</v>
      </c>
      <c r="E3" s="19" t="s">
        <v>8</v>
      </c>
      <c r="F3" s="16" t="s">
        <v>9</v>
      </c>
      <c r="G3" s="16" t="s">
        <v>10</v>
      </c>
      <c r="H3" s="16" t="s">
        <v>11</v>
      </c>
      <c r="I3" s="20"/>
      <c r="J3" s="20"/>
      <c r="K3" s="20"/>
      <c r="L3" s="20"/>
      <c r="M3" s="20"/>
    </row>
    <row r="4" spans="1:13">
      <c r="A4" s="16">
        <v>1</v>
      </c>
      <c r="B4" s="16">
        <v>0</v>
      </c>
      <c r="C4" s="16">
        <f>7-A4</f>
        <v>6</v>
      </c>
      <c r="D4" s="19" t="s">
        <v>12</v>
      </c>
      <c r="E4" s="16">
        <v>1</v>
      </c>
      <c r="F4" s="19" t="s">
        <v>13</v>
      </c>
      <c r="G4" s="19" t="s">
        <v>14</v>
      </c>
      <c r="H4" s="16" t="s">
        <v>15</v>
      </c>
      <c r="I4" s="21"/>
      <c r="J4" s="21"/>
      <c r="K4" s="21"/>
      <c r="L4" s="21"/>
      <c r="M4" s="21"/>
    </row>
    <row r="5" spans="1:13">
      <c r="A5" s="16">
        <v>2</v>
      </c>
      <c r="B5" s="16">
        <v>1</v>
      </c>
      <c r="C5" s="16">
        <v>8</v>
      </c>
      <c r="D5" s="16" t="s">
        <v>16</v>
      </c>
      <c r="E5" s="16">
        <v>2</v>
      </c>
      <c r="F5" s="16" t="s">
        <v>17</v>
      </c>
      <c r="G5" s="16" t="s">
        <v>18</v>
      </c>
      <c r="H5" s="16" t="s">
        <v>19</v>
      </c>
      <c r="I5" s="20"/>
      <c r="J5" s="20"/>
      <c r="K5" s="20"/>
      <c r="L5" s="20"/>
      <c r="M5" s="20"/>
    </row>
    <row r="6" spans="1:8">
      <c r="A6" s="16">
        <v>3</v>
      </c>
      <c r="B6" s="16">
        <v>1</v>
      </c>
      <c r="C6" s="16">
        <v>10</v>
      </c>
      <c r="D6" s="16" t="s">
        <v>20</v>
      </c>
      <c r="E6" s="16">
        <v>3</v>
      </c>
      <c r="F6" s="16" t="s">
        <v>13</v>
      </c>
      <c r="G6" s="16" t="s">
        <v>21</v>
      </c>
      <c r="H6" s="16" t="s">
        <v>22</v>
      </c>
    </row>
    <row r="7" spans="1:8">
      <c r="A7" s="16">
        <v>4</v>
      </c>
      <c r="B7" s="16">
        <v>1</v>
      </c>
      <c r="C7" s="16">
        <v>10</v>
      </c>
      <c r="D7" s="16" t="s">
        <v>23</v>
      </c>
      <c r="E7" s="16">
        <v>4</v>
      </c>
      <c r="F7" s="16" t="s">
        <v>24</v>
      </c>
      <c r="G7" s="16" t="s">
        <v>25</v>
      </c>
      <c r="H7" s="16" t="s">
        <v>26</v>
      </c>
    </row>
    <row r="8" spans="1:8">
      <c r="A8" s="16">
        <v>5</v>
      </c>
      <c r="B8" s="16">
        <v>2</v>
      </c>
      <c r="C8" s="16">
        <v>14</v>
      </c>
      <c r="D8" s="16" t="s">
        <v>27</v>
      </c>
      <c r="E8" s="16">
        <v>5</v>
      </c>
      <c r="F8" s="16" t="s">
        <v>28</v>
      </c>
      <c r="G8" s="16" t="s">
        <v>29</v>
      </c>
      <c r="H8" s="16" t="s">
        <v>30</v>
      </c>
    </row>
    <row r="9" spans="1:8">
      <c r="A9" s="16">
        <v>6</v>
      </c>
      <c r="B9" s="16">
        <v>2</v>
      </c>
      <c r="C9" s="16">
        <v>17</v>
      </c>
      <c r="D9" s="16" t="s">
        <v>31</v>
      </c>
      <c r="E9" s="16">
        <v>6</v>
      </c>
      <c r="F9" s="16" t="s">
        <v>32</v>
      </c>
      <c r="G9" s="16" t="s">
        <v>33</v>
      </c>
      <c r="H9" s="16" t="s">
        <v>34</v>
      </c>
    </row>
    <row r="10" spans="1:8">
      <c r="A10" s="16">
        <v>7</v>
      </c>
      <c r="B10" s="16">
        <v>3</v>
      </c>
      <c r="C10" s="16">
        <v>18</v>
      </c>
      <c r="D10" s="16" t="s">
        <v>35</v>
      </c>
      <c r="E10" s="16">
        <v>7</v>
      </c>
      <c r="F10" s="16" t="s">
        <v>36</v>
      </c>
      <c r="G10" s="16" t="s">
        <v>37</v>
      </c>
      <c r="H10" s="16" t="s">
        <v>38</v>
      </c>
    </row>
    <row r="11" spans="1:8">
      <c r="A11" s="16">
        <v>8</v>
      </c>
      <c r="B11" s="16">
        <v>3</v>
      </c>
      <c r="C11" s="16">
        <v>20</v>
      </c>
      <c r="D11" s="16" t="s">
        <v>39</v>
      </c>
      <c r="E11" s="16">
        <v>8</v>
      </c>
      <c r="F11" s="16" t="s">
        <v>40</v>
      </c>
      <c r="G11" s="16" t="s">
        <v>41</v>
      </c>
      <c r="H11" s="16" t="s">
        <v>42</v>
      </c>
    </row>
    <row r="12" spans="1:8">
      <c r="A12" s="16">
        <v>9</v>
      </c>
      <c r="B12" s="16">
        <v>4</v>
      </c>
      <c r="C12" s="16">
        <v>22</v>
      </c>
      <c r="D12" s="16" t="s">
        <v>43</v>
      </c>
      <c r="E12" s="16">
        <v>9</v>
      </c>
      <c r="F12" s="16" t="s">
        <v>44</v>
      </c>
      <c r="G12" s="16" t="s">
        <v>45</v>
      </c>
      <c r="H12" s="16" t="s">
        <v>46</v>
      </c>
    </row>
    <row r="13" spans="1:8">
      <c r="A13" s="16">
        <v>10</v>
      </c>
      <c r="B13" s="16">
        <v>5</v>
      </c>
      <c r="C13" s="16">
        <v>24</v>
      </c>
      <c r="D13" s="16" t="s">
        <v>47</v>
      </c>
      <c r="E13" s="16">
        <v>10</v>
      </c>
      <c r="F13" s="16" t="s">
        <v>17</v>
      </c>
      <c r="G13" s="16" t="s">
        <v>48</v>
      </c>
      <c r="H13" s="16" t="s">
        <v>49</v>
      </c>
    </row>
    <row r="14" spans="1:8">
      <c r="A14" s="16">
        <v>11</v>
      </c>
      <c r="B14" s="16">
        <v>6</v>
      </c>
      <c r="C14" s="16">
        <v>28</v>
      </c>
      <c r="D14" s="16" t="s">
        <v>50</v>
      </c>
      <c r="E14" s="16">
        <v>11</v>
      </c>
      <c r="F14" s="16" t="s">
        <v>13</v>
      </c>
      <c r="G14" s="16" t="s">
        <v>51</v>
      </c>
      <c r="H14" s="16" t="s">
        <v>52</v>
      </c>
    </row>
    <row r="15" spans="1:8">
      <c r="A15" s="16">
        <v>12</v>
      </c>
      <c r="B15" s="16">
        <v>7</v>
      </c>
      <c r="C15" s="16">
        <v>29</v>
      </c>
      <c r="D15" s="16" t="s">
        <v>53</v>
      </c>
      <c r="E15" s="16">
        <v>12</v>
      </c>
      <c r="F15" s="16" t="s">
        <v>24</v>
      </c>
      <c r="G15" s="16" t="s">
        <v>54</v>
      </c>
      <c r="H15" s="16" t="s">
        <v>55</v>
      </c>
    </row>
    <row r="16" spans="1:8">
      <c r="A16" s="16">
        <v>13</v>
      </c>
      <c r="B16" s="16">
        <v>8</v>
      </c>
      <c r="C16" s="16">
        <v>30</v>
      </c>
      <c r="D16" s="16" t="s">
        <v>56</v>
      </c>
      <c r="E16" s="16">
        <v>13</v>
      </c>
      <c r="F16" s="16" t="s">
        <v>28</v>
      </c>
      <c r="G16" s="16" t="s">
        <v>57</v>
      </c>
      <c r="H16" s="16" t="s">
        <v>58</v>
      </c>
    </row>
    <row r="17" spans="1:8">
      <c r="A17" s="16">
        <v>14</v>
      </c>
      <c r="B17" s="16">
        <v>8</v>
      </c>
      <c r="C17" s="16">
        <v>31</v>
      </c>
      <c r="D17" s="16" t="s">
        <v>59</v>
      </c>
      <c r="E17" s="16">
        <v>14</v>
      </c>
      <c r="F17" s="16" t="s">
        <v>32</v>
      </c>
      <c r="G17" s="16" t="s">
        <v>60</v>
      </c>
      <c r="H17" s="16" t="s">
        <v>61</v>
      </c>
    </row>
    <row r="18" spans="1:8">
      <c r="A18" s="16">
        <v>15</v>
      </c>
      <c r="B18" s="16">
        <v>9</v>
      </c>
      <c r="C18" s="16">
        <v>32</v>
      </c>
      <c r="D18" s="16" t="s">
        <v>62</v>
      </c>
      <c r="E18" s="16">
        <v>15</v>
      </c>
      <c r="F18" s="16" t="s">
        <v>36</v>
      </c>
      <c r="G18" s="16" t="s">
        <v>63</v>
      </c>
      <c r="H18" s="16" t="s">
        <v>64</v>
      </c>
    </row>
    <row r="19" spans="1:8">
      <c r="A19" s="16">
        <v>16</v>
      </c>
      <c r="B19" s="16">
        <v>10</v>
      </c>
      <c r="C19" s="16">
        <v>33</v>
      </c>
      <c r="D19" s="16" t="s">
        <v>65</v>
      </c>
      <c r="E19" s="16">
        <v>16</v>
      </c>
      <c r="F19" s="16" t="s">
        <v>40</v>
      </c>
      <c r="G19" s="16" t="s">
        <v>66</v>
      </c>
      <c r="H19" s="16" t="s">
        <v>67</v>
      </c>
    </row>
    <row r="20" spans="1:8">
      <c r="A20" s="16">
        <v>17</v>
      </c>
      <c r="B20" s="16">
        <v>11</v>
      </c>
      <c r="C20" s="16">
        <v>35</v>
      </c>
      <c r="D20" s="16" t="s">
        <v>68</v>
      </c>
      <c r="E20" s="16">
        <v>17</v>
      </c>
      <c r="F20" s="16" t="s">
        <v>44</v>
      </c>
      <c r="G20" s="16" t="s">
        <v>69</v>
      </c>
      <c r="H20" s="16" t="s">
        <v>70</v>
      </c>
    </row>
    <row r="21" spans="1:8">
      <c r="A21" s="16">
        <v>18</v>
      </c>
      <c r="B21" s="16">
        <v>11</v>
      </c>
      <c r="C21" s="16">
        <v>36</v>
      </c>
      <c r="D21" s="16" t="s">
        <v>71</v>
      </c>
      <c r="E21" s="16">
        <v>18</v>
      </c>
      <c r="F21" s="16" t="s">
        <v>17</v>
      </c>
      <c r="G21" s="16" t="s">
        <v>72</v>
      </c>
      <c r="H21" s="16" t="s">
        <v>73</v>
      </c>
    </row>
    <row r="22" spans="1:8">
      <c r="A22" s="16">
        <v>19</v>
      </c>
      <c r="B22" s="16">
        <v>12</v>
      </c>
      <c r="C22" s="16">
        <v>40</v>
      </c>
      <c r="D22" s="16" t="s">
        <v>74</v>
      </c>
      <c r="E22" s="16">
        <v>19</v>
      </c>
      <c r="F22" s="16" t="s">
        <v>13</v>
      </c>
      <c r="G22" s="16" t="s">
        <v>75</v>
      </c>
      <c r="H22" s="16" t="s">
        <v>76</v>
      </c>
    </row>
    <row r="23" spans="1:8">
      <c r="A23" s="16">
        <v>20</v>
      </c>
      <c r="B23" s="16">
        <v>13</v>
      </c>
      <c r="C23" s="16">
        <v>41</v>
      </c>
      <c r="D23" s="16" t="s">
        <v>77</v>
      </c>
      <c r="E23" s="16">
        <v>20</v>
      </c>
      <c r="F23" s="16" t="s">
        <v>24</v>
      </c>
      <c r="G23" s="16" t="s">
        <v>78</v>
      </c>
      <c r="H23" s="16" t="s">
        <v>79</v>
      </c>
    </row>
    <row r="24" spans="1:8">
      <c r="A24" s="16">
        <v>21</v>
      </c>
      <c r="B24" s="16">
        <v>14</v>
      </c>
      <c r="C24" s="16">
        <v>42</v>
      </c>
      <c r="D24" s="16" t="s">
        <v>80</v>
      </c>
      <c r="E24" s="16">
        <v>21</v>
      </c>
      <c r="F24" s="16" t="s">
        <v>81</v>
      </c>
      <c r="G24" s="16" t="s">
        <v>82</v>
      </c>
      <c r="H24" s="16" t="s">
        <v>83</v>
      </c>
    </row>
    <row r="25" spans="1:8">
      <c r="A25" s="16">
        <v>22</v>
      </c>
      <c r="B25" s="16">
        <v>15</v>
      </c>
      <c r="C25" s="16">
        <v>43</v>
      </c>
      <c r="D25" s="16" t="s">
        <v>84</v>
      </c>
      <c r="E25" s="16">
        <v>22</v>
      </c>
      <c r="F25" s="16" t="s">
        <v>85</v>
      </c>
      <c r="G25" s="16" t="s">
        <v>86</v>
      </c>
      <c r="H25" s="16" t="s">
        <v>87</v>
      </c>
    </row>
    <row r="26" spans="1:8">
      <c r="A26" s="16">
        <v>23</v>
      </c>
      <c r="B26" s="16">
        <v>16</v>
      </c>
      <c r="C26" s="16">
        <v>44</v>
      </c>
      <c r="D26" s="16" t="s">
        <v>88</v>
      </c>
      <c r="E26" s="16">
        <v>23</v>
      </c>
      <c r="F26" s="16" t="s">
        <v>89</v>
      </c>
      <c r="G26" s="16" t="s">
        <v>90</v>
      </c>
      <c r="H26" s="16" t="s">
        <v>91</v>
      </c>
    </row>
    <row r="27" spans="1:8">
      <c r="A27" s="16">
        <v>24</v>
      </c>
      <c r="B27" s="16">
        <v>17</v>
      </c>
      <c r="C27" s="16">
        <v>46</v>
      </c>
      <c r="D27" s="16" t="s">
        <v>92</v>
      </c>
      <c r="E27" s="16">
        <v>24</v>
      </c>
      <c r="F27" s="16" t="s">
        <v>93</v>
      </c>
      <c r="G27" s="16" t="s">
        <v>94</v>
      </c>
      <c r="H27" s="16" t="s">
        <v>95</v>
      </c>
    </row>
    <row r="28" spans="1:8">
      <c r="A28" s="16">
        <v>25</v>
      </c>
      <c r="B28" s="16">
        <v>18</v>
      </c>
      <c r="C28" s="16">
        <v>48</v>
      </c>
      <c r="D28" s="16" t="s">
        <v>96</v>
      </c>
      <c r="E28" s="16">
        <v>25</v>
      </c>
      <c r="F28" s="16" t="s">
        <v>97</v>
      </c>
      <c r="G28" s="16" t="s">
        <v>98</v>
      </c>
      <c r="H28" s="16" t="s">
        <v>99</v>
      </c>
    </row>
    <row r="29" spans="1:8">
      <c r="A29" s="16">
        <v>26</v>
      </c>
      <c r="B29" s="16">
        <v>19</v>
      </c>
      <c r="C29" s="16">
        <v>50</v>
      </c>
      <c r="D29" s="16" t="s">
        <v>100</v>
      </c>
      <c r="E29" s="16">
        <v>26</v>
      </c>
      <c r="F29" s="16" t="s">
        <v>101</v>
      </c>
      <c r="G29" s="16" t="s">
        <v>102</v>
      </c>
      <c r="H29" s="16" t="s">
        <v>103</v>
      </c>
    </row>
    <row r="30" spans="1:8">
      <c r="A30" s="16">
        <v>27</v>
      </c>
      <c r="B30" s="16">
        <v>20</v>
      </c>
      <c r="C30" s="16">
        <v>51</v>
      </c>
      <c r="D30" s="16" t="s">
        <v>104</v>
      </c>
      <c r="E30" s="16">
        <v>27</v>
      </c>
      <c r="F30" s="16" t="s">
        <v>101</v>
      </c>
      <c r="G30" s="16" t="s">
        <v>105</v>
      </c>
      <c r="H30" s="16" t="s">
        <v>106</v>
      </c>
    </row>
    <row r="31" spans="1:8">
      <c r="A31" s="16">
        <v>28</v>
      </c>
      <c r="B31" s="16">
        <v>20</v>
      </c>
      <c r="C31" s="16">
        <v>54</v>
      </c>
      <c r="D31" s="16" t="s">
        <v>107</v>
      </c>
      <c r="E31" s="16">
        <v>28</v>
      </c>
      <c r="F31" s="16" t="s">
        <v>101</v>
      </c>
      <c r="G31" s="16" t="s">
        <v>108</v>
      </c>
      <c r="H31" s="16" t="s">
        <v>109</v>
      </c>
    </row>
    <row r="32" spans="1:8">
      <c r="A32" s="16">
        <v>29</v>
      </c>
      <c r="B32" s="16">
        <v>23</v>
      </c>
      <c r="C32" s="16">
        <v>55</v>
      </c>
      <c r="D32" s="16" t="s">
        <v>110</v>
      </c>
      <c r="E32" s="16">
        <v>29</v>
      </c>
      <c r="F32" s="16" t="s">
        <v>111</v>
      </c>
      <c r="G32" s="16" t="s">
        <v>112</v>
      </c>
      <c r="H32" s="16" t="s">
        <v>113</v>
      </c>
    </row>
    <row r="33" spans="1:8">
      <c r="A33" s="16">
        <v>30</v>
      </c>
      <c r="B33" s="16">
        <v>24</v>
      </c>
      <c r="C33" s="16">
        <v>56</v>
      </c>
      <c r="D33" s="16" t="s">
        <v>114</v>
      </c>
      <c r="E33" s="16">
        <v>30</v>
      </c>
      <c r="F33" s="16" t="s">
        <v>115</v>
      </c>
      <c r="G33" s="16" t="s">
        <v>116</v>
      </c>
      <c r="H33" s="16" t="s">
        <v>117</v>
      </c>
    </row>
    <row r="34" spans="1:8">
      <c r="A34" s="16">
        <v>31</v>
      </c>
      <c r="B34" s="16">
        <v>25</v>
      </c>
      <c r="C34" s="16">
        <v>57</v>
      </c>
      <c r="D34" s="16" t="s">
        <v>118</v>
      </c>
      <c r="E34" s="16">
        <v>31</v>
      </c>
      <c r="F34" s="16" t="s">
        <v>28</v>
      </c>
      <c r="G34" s="16" t="s">
        <v>119</v>
      </c>
      <c r="H34" s="16" t="s">
        <v>120</v>
      </c>
    </row>
    <row r="35" spans="1:8">
      <c r="A35" s="16">
        <v>32</v>
      </c>
      <c r="B35" s="16">
        <v>26</v>
      </c>
      <c r="C35" s="16">
        <v>58</v>
      </c>
      <c r="D35" s="16" t="s">
        <v>121</v>
      </c>
      <c r="E35" s="16">
        <v>32</v>
      </c>
      <c r="F35" s="16" t="s">
        <v>32</v>
      </c>
      <c r="G35" s="16" t="s">
        <v>122</v>
      </c>
      <c r="H35" s="16" t="s">
        <v>123</v>
      </c>
    </row>
    <row r="36" spans="1:8">
      <c r="A36" s="16">
        <v>33</v>
      </c>
      <c r="B36" s="16">
        <v>27</v>
      </c>
      <c r="C36" s="16">
        <v>59</v>
      </c>
      <c r="D36" s="16" t="s">
        <v>124</v>
      </c>
      <c r="E36" s="16">
        <v>33</v>
      </c>
      <c r="F36" s="16" t="s">
        <v>36</v>
      </c>
      <c r="G36" s="16" t="s">
        <v>125</v>
      </c>
      <c r="H36" s="16" t="s">
        <v>126</v>
      </c>
    </row>
    <row r="37" spans="1:8">
      <c r="A37" s="16">
        <v>34</v>
      </c>
      <c r="B37" s="16">
        <v>30</v>
      </c>
      <c r="C37" s="16">
        <v>61</v>
      </c>
      <c r="D37" s="16" t="s">
        <v>127</v>
      </c>
      <c r="E37" s="16">
        <v>34</v>
      </c>
      <c r="F37" s="16" t="s">
        <v>40</v>
      </c>
      <c r="G37" s="16" t="s">
        <v>128</v>
      </c>
      <c r="H37" s="16" t="s">
        <v>129</v>
      </c>
    </row>
    <row r="38" spans="1:8">
      <c r="A38" s="16">
        <v>35</v>
      </c>
      <c r="B38" s="16">
        <v>31</v>
      </c>
      <c r="C38" s="16">
        <v>63</v>
      </c>
      <c r="D38" s="16" t="s">
        <v>130</v>
      </c>
      <c r="E38" s="16">
        <v>35</v>
      </c>
      <c r="F38" s="16" t="s">
        <v>44</v>
      </c>
      <c r="G38" s="16" t="s">
        <v>131</v>
      </c>
      <c r="H38" s="16" t="s">
        <v>132</v>
      </c>
    </row>
    <row r="39" spans="1:8">
      <c r="A39" s="16">
        <v>36</v>
      </c>
      <c r="B39" s="16">
        <v>32</v>
      </c>
      <c r="C39" s="16">
        <v>65</v>
      </c>
      <c r="D39" s="16" t="s">
        <v>133</v>
      </c>
      <c r="E39" s="16">
        <v>36</v>
      </c>
      <c r="F39" s="16" t="s">
        <v>17</v>
      </c>
      <c r="G39" s="16" t="s">
        <v>134</v>
      </c>
      <c r="H39" s="16" t="s">
        <v>135</v>
      </c>
    </row>
    <row r="40" spans="1:8">
      <c r="A40" s="16">
        <v>37</v>
      </c>
      <c r="B40" s="16">
        <v>34</v>
      </c>
      <c r="C40" s="16">
        <v>67</v>
      </c>
      <c r="D40" s="16" t="s">
        <v>136</v>
      </c>
      <c r="E40" s="16">
        <v>37</v>
      </c>
      <c r="F40" s="16" t="s">
        <v>13</v>
      </c>
      <c r="G40" s="16" t="s">
        <v>137</v>
      </c>
      <c r="H40" s="16" t="s">
        <v>138</v>
      </c>
    </row>
    <row r="41" spans="1:8">
      <c r="A41" s="16">
        <v>38</v>
      </c>
      <c r="B41" s="16">
        <v>35</v>
      </c>
      <c r="C41" s="16">
        <v>69</v>
      </c>
      <c r="D41" s="16" t="s">
        <v>139</v>
      </c>
      <c r="E41" s="16">
        <v>38</v>
      </c>
      <c r="F41" s="16" t="s">
        <v>24</v>
      </c>
      <c r="G41" s="16" t="s">
        <v>140</v>
      </c>
      <c r="H41" s="16" t="s">
        <v>141</v>
      </c>
    </row>
    <row r="42" spans="1:8">
      <c r="A42" s="16">
        <v>39</v>
      </c>
      <c r="B42" s="16">
        <v>36</v>
      </c>
      <c r="C42" s="16">
        <v>70</v>
      </c>
      <c r="D42" s="16" t="s">
        <v>142</v>
      </c>
      <c r="E42" s="16">
        <v>39</v>
      </c>
      <c r="F42" s="16" t="s">
        <v>81</v>
      </c>
      <c r="G42" s="16" t="s">
        <v>143</v>
      </c>
      <c r="H42" s="16" t="s">
        <v>144</v>
      </c>
    </row>
    <row r="43" spans="1:8">
      <c r="A43" s="16">
        <v>40</v>
      </c>
      <c r="B43" s="16">
        <v>37</v>
      </c>
      <c r="C43" s="16">
        <v>73</v>
      </c>
      <c r="D43" s="16" t="s">
        <v>145</v>
      </c>
      <c r="E43" s="16">
        <v>40</v>
      </c>
      <c r="F43" s="16" t="s">
        <v>85</v>
      </c>
      <c r="G43" s="16" t="s">
        <v>146</v>
      </c>
      <c r="H43" s="16" t="s">
        <v>147</v>
      </c>
    </row>
    <row r="44" spans="1:8">
      <c r="A44" s="16">
        <v>41</v>
      </c>
      <c r="B44" s="16">
        <v>38</v>
      </c>
      <c r="C44" s="16">
        <v>75</v>
      </c>
      <c r="D44" s="16" t="s">
        <v>148</v>
      </c>
      <c r="E44" s="16">
        <v>41</v>
      </c>
      <c r="F44" s="16" t="s">
        <v>89</v>
      </c>
      <c r="G44" s="16" t="s">
        <v>149</v>
      </c>
      <c r="H44" s="16" t="s">
        <v>150</v>
      </c>
    </row>
    <row r="45" spans="1:8">
      <c r="A45" s="16">
        <v>42</v>
      </c>
      <c r="B45" s="16">
        <v>39</v>
      </c>
      <c r="C45" s="16">
        <v>77</v>
      </c>
      <c r="D45" s="16" t="s">
        <v>151</v>
      </c>
      <c r="E45" s="16">
        <v>42</v>
      </c>
      <c r="F45" s="16" t="s">
        <v>93</v>
      </c>
      <c r="G45" s="16" t="s">
        <v>152</v>
      </c>
      <c r="H45" s="16" t="s">
        <v>153</v>
      </c>
    </row>
    <row r="46" spans="1:8">
      <c r="A46" s="16">
        <v>43</v>
      </c>
      <c r="B46" s="16">
        <v>40</v>
      </c>
      <c r="C46" s="16">
        <v>79</v>
      </c>
      <c r="D46" s="16" t="s">
        <v>154</v>
      </c>
      <c r="E46" s="16">
        <v>43</v>
      </c>
      <c r="F46" s="16" t="s">
        <v>97</v>
      </c>
      <c r="G46" s="16" t="s">
        <v>155</v>
      </c>
      <c r="H46" s="16" t="s">
        <v>156</v>
      </c>
    </row>
    <row r="47" spans="1:8">
      <c r="A47" s="16">
        <v>44</v>
      </c>
      <c r="B47" s="16">
        <v>41</v>
      </c>
      <c r="C47" s="16">
        <v>81</v>
      </c>
      <c r="D47" s="16" t="s">
        <v>157</v>
      </c>
      <c r="E47" s="16">
        <v>44</v>
      </c>
      <c r="F47" s="16" t="s">
        <v>101</v>
      </c>
      <c r="G47" s="16" t="s">
        <v>158</v>
      </c>
      <c r="H47" s="16" t="s">
        <v>159</v>
      </c>
    </row>
    <row r="48" spans="1:8">
      <c r="A48" s="16">
        <v>45</v>
      </c>
      <c r="B48" s="16">
        <v>43</v>
      </c>
      <c r="C48" s="16">
        <v>83</v>
      </c>
      <c r="D48" s="16" t="s">
        <v>160</v>
      </c>
      <c r="E48" s="16">
        <v>45</v>
      </c>
      <c r="F48" s="16" t="s">
        <v>101</v>
      </c>
      <c r="G48" s="16" t="s">
        <v>161</v>
      </c>
      <c r="H48" s="16" t="s">
        <v>162</v>
      </c>
    </row>
    <row r="49" spans="1:8">
      <c r="A49" s="16">
        <v>46</v>
      </c>
      <c r="B49" s="16">
        <v>44</v>
      </c>
      <c r="C49" s="16">
        <v>85</v>
      </c>
      <c r="D49" s="16" t="s">
        <v>163</v>
      </c>
      <c r="E49" s="16">
        <v>46</v>
      </c>
      <c r="F49" s="16" t="s">
        <v>101</v>
      </c>
      <c r="G49" s="16" t="s">
        <v>164</v>
      </c>
      <c r="H49" s="16" t="s">
        <v>165</v>
      </c>
    </row>
    <row r="50" spans="1:8">
      <c r="A50" s="16">
        <v>47</v>
      </c>
      <c r="B50" s="16">
        <v>45</v>
      </c>
      <c r="C50" s="16">
        <v>86</v>
      </c>
      <c r="D50" s="16" t="s">
        <v>166</v>
      </c>
      <c r="E50" s="16">
        <v>47</v>
      </c>
      <c r="F50" s="16" t="s">
        <v>111</v>
      </c>
      <c r="G50" s="16" t="s">
        <v>167</v>
      </c>
      <c r="H50" s="16" t="s">
        <v>168</v>
      </c>
    </row>
    <row r="51" spans="1:8">
      <c r="A51" s="16">
        <v>48</v>
      </c>
      <c r="B51" s="16">
        <v>46</v>
      </c>
      <c r="C51" s="16">
        <v>87</v>
      </c>
      <c r="D51" s="16" t="s">
        <v>169</v>
      </c>
      <c r="E51" s="16">
        <v>48</v>
      </c>
      <c r="F51" s="16" t="s">
        <v>115</v>
      </c>
      <c r="G51" s="16" t="s">
        <v>170</v>
      </c>
      <c r="H51" s="16" t="s">
        <v>171</v>
      </c>
    </row>
    <row r="52" spans="1:8">
      <c r="A52" s="16">
        <v>49</v>
      </c>
      <c r="B52" s="16">
        <v>47</v>
      </c>
      <c r="C52" s="16">
        <v>88</v>
      </c>
      <c r="D52" s="16" t="s">
        <v>172</v>
      </c>
      <c r="E52" s="16">
        <v>49</v>
      </c>
      <c r="F52" s="16" t="s">
        <v>28</v>
      </c>
      <c r="G52" s="16" t="s">
        <v>173</v>
      </c>
      <c r="H52" s="16" t="s">
        <v>174</v>
      </c>
    </row>
    <row r="53" spans="1:8">
      <c r="A53" s="16">
        <v>50</v>
      </c>
      <c r="B53" s="16">
        <v>49</v>
      </c>
      <c r="C53" s="16">
        <v>90</v>
      </c>
      <c r="D53" s="16" t="s">
        <v>175</v>
      </c>
      <c r="E53" s="16">
        <v>50</v>
      </c>
      <c r="F53" s="16" t="s">
        <v>32</v>
      </c>
      <c r="G53" s="16" t="s">
        <v>176</v>
      </c>
      <c r="H53" s="16" t="s">
        <v>177</v>
      </c>
    </row>
    <row r="54" spans="1:8">
      <c r="A54" s="16">
        <v>51</v>
      </c>
      <c r="B54" s="16">
        <v>51</v>
      </c>
      <c r="C54" s="16">
        <v>91</v>
      </c>
      <c r="D54" s="16" t="s">
        <v>178</v>
      </c>
      <c r="E54" s="16">
        <v>51</v>
      </c>
      <c r="F54" s="16" t="s">
        <v>36</v>
      </c>
      <c r="G54" s="16" t="s">
        <v>179</v>
      </c>
      <c r="H54" s="16" t="s">
        <v>180</v>
      </c>
    </row>
    <row r="55" spans="1:8">
      <c r="A55" s="16">
        <v>52</v>
      </c>
      <c r="B55" s="16">
        <v>52</v>
      </c>
      <c r="C55" s="16">
        <v>93</v>
      </c>
      <c r="D55" s="16" t="s">
        <v>181</v>
      </c>
      <c r="E55" s="16">
        <v>52</v>
      </c>
      <c r="F55" s="16" t="s">
        <v>40</v>
      </c>
      <c r="G55" s="16" t="s">
        <v>182</v>
      </c>
      <c r="H55" s="16" t="s">
        <v>183</v>
      </c>
    </row>
    <row r="56" spans="1:8">
      <c r="A56" s="16">
        <v>53</v>
      </c>
      <c r="B56" s="16">
        <v>53</v>
      </c>
      <c r="C56" s="16">
        <v>94</v>
      </c>
      <c r="D56" s="16" t="s">
        <v>184</v>
      </c>
      <c r="E56" s="16">
        <v>53</v>
      </c>
      <c r="F56" s="16" t="s">
        <v>44</v>
      </c>
      <c r="G56" s="16" t="s">
        <v>185</v>
      </c>
      <c r="H56" s="16" t="s">
        <v>186</v>
      </c>
    </row>
    <row r="57" spans="1:8">
      <c r="A57" s="16">
        <v>54</v>
      </c>
      <c r="B57" s="16">
        <v>54</v>
      </c>
      <c r="C57" s="16">
        <v>96</v>
      </c>
      <c r="D57" s="16" t="s">
        <v>187</v>
      </c>
      <c r="E57" s="16">
        <v>54</v>
      </c>
      <c r="F57" s="16" t="s">
        <v>17</v>
      </c>
      <c r="G57" s="16" t="s">
        <v>188</v>
      </c>
      <c r="H57" s="16" t="s">
        <v>189</v>
      </c>
    </row>
    <row r="58" spans="1:8">
      <c r="A58" s="16">
        <v>55</v>
      </c>
      <c r="B58" s="16">
        <v>56</v>
      </c>
      <c r="C58" s="16">
        <v>97</v>
      </c>
      <c r="D58" s="16" t="s">
        <v>190</v>
      </c>
      <c r="E58" s="16">
        <v>55</v>
      </c>
      <c r="F58" s="16" t="s">
        <v>13</v>
      </c>
      <c r="G58" s="16" t="s">
        <v>191</v>
      </c>
      <c r="H58" s="16" t="s">
        <v>192</v>
      </c>
    </row>
    <row r="59" spans="1:8">
      <c r="A59" s="16">
        <v>56</v>
      </c>
      <c r="B59" s="16">
        <v>57</v>
      </c>
      <c r="C59" s="16">
        <v>98</v>
      </c>
      <c r="D59" s="16" t="s">
        <v>193</v>
      </c>
      <c r="E59" s="16">
        <v>56</v>
      </c>
      <c r="F59" s="16" t="s">
        <v>24</v>
      </c>
      <c r="G59" s="16" t="s">
        <v>194</v>
      </c>
      <c r="H59" s="16" t="s">
        <v>195</v>
      </c>
    </row>
    <row r="60" spans="1:8">
      <c r="A60" s="16">
        <v>57</v>
      </c>
      <c r="B60" s="16">
        <v>59</v>
      </c>
      <c r="C60" s="16">
        <v>100</v>
      </c>
      <c r="D60" s="16" t="s">
        <v>196</v>
      </c>
      <c r="E60" s="16">
        <v>57</v>
      </c>
      <c r="F60" s="16" t="s">
        <v>81</v>
      </c>
      <c r="G60" s="16" t="s">
        <v>197</v>
      </c>
      <c r="H60" s="16" t="s">
        <v>198</v>
      </c>
    </row>
    <row r="61" spans="1:8">
      <c r="A61" s="16">
        <v>58</v>
      </c>
      <c r="B61" s="16">
        <v>61</v>
      </c>
      <c r="C61" s="16">
        <v>101</v>
      </c>
      <c r="D61" s="16" t="s">
        <v>199</v>
      </c>
      <c r="E61" s="16">
        <v>58</v>
      </c>
      <c r="F61" s="16" t="s">
        <v>81</v>
      </c>
      <c r="G61" s="16" t="s">
        <v>200</v>
      </c>
      <c r="H61" s="16" t="s">
        <v>201</v>
      </c>
    </row>
    <row r="62" spans="1:8">
      <c r="A62" s="16">
        <v>59</v>
      </c>
      <c r="B62" s="16">
        <v>62</v>
      </c>
      <c r="C62" s="16">
        <v>102</v>
      </c>
      <c r="D62" s="16" t="s">
        <v>202</v>
      </c>
      <c r="E62" s="16">
        <v>59</v>
      </c>
      <c r="F62" s="16" t="s">
        <v>81</v>
      </c>
      <c r="G62" s="16" t="s">
        <v>203</v>
      </c>
      <c r="H62" s="16" t="s">
        <v>204</v>
      </c>
    </row>
    <row r="63" spans="1:8">
      <c r="A63" s="16">
        <v>60</v>
      </c>
      <c r="B63" s="16">
        <v>64</v>
      </c>
      <c r="C63" s="16">
        <v>103</v>
      </c>
      <c r="D63" s="16" t="s">
        <v>205</v>
      </c>
      <c r="E63" s="16">
        <v>60</v>
      </c>
      <c r="F63" s="16" t="s">
        <v>81</v>
      </c>
      <c r="G63" s="16" t="s">
        <v>206</v>
      </c>
      <c r="H63" s="16" t="s">
        <v>207</v>
      </c>
    </row>
    <row r="64" spans="1:8">
      <c r="A64" s="16">
        <v>61</v>
      </c>
      <c r="B64" s="16">
        <v>65</v>
      </c>
      <c r="C64" s="16">
        <v>104</v>
      </c>
      <c r="D64" s="16" t="s">
        <v>208</v>
      </c>
      <c r="E64" s="16">
        <v>61</v>
      </c>
      <c r="F64" s="16" t="s">
        <v>81</v>
      </c>
      <c r="G64" s="16" t="s">
        <v>209</v>
      </c>
      <c r="H64" s="16" t="s">
        <v>210</v>
      </c>
    </row>
    <row r="65" spans="1:8">
      <c r="A65" s="16">
        <v>62</v>
      </c>
      <c r="B65" s="16">
        <v>66</v>
      </c>
      <c r="C65" s="16">
        <v>106</v>
      </c>
      <c r="D65" s="16" t="s">
        <v>211</v>
      </c>
      <c r="E65" s="16">
        <v>62</v>
      </c>
      <c r="F65" s="16" t="s">
        <v>81</v>
      </c>
      <c r="G65" s="16" t="s">
        <v>212</v>
      </c>
      <c r="H65" s="16" t="s">
        <v>213</v>
      </c>
    </row>
    <row r="66" spans="1:8">
      <c r="A66" s="16">
        <v>63</v>
      </c>
      <c r="B66" s="16">
        <v>67</v>
      </c>
      <c r="C66" s="16">
        <v>107</v>
      </c>
      <c r="D66" s="16" t="s">
        <v>214</v>
      </c>
      <c r="E66" s="16">
        <v>63</v>
      </c>
      <c r="F66" s="16" t="s">
        <v>81</v>
      </c>
      <c r="G66" s="16" t="s">
        <v>215</v>
      </c>
      <c r="H66" s="16" t="s">
        <v>216</v>
      </c>
    </row>
    <row r="67" spans="1:8">
      <c r="A67" s="16">
        <v>64</v>
      </c>
      <c r="B67" s="16">
        <v>69</v>
      </c>
      <c r="C67" s="16">
        <v>108</v>
      </c>
      <c r="D67" s="16" t="s">
        <v>217</v>
      </c>
      <c r="E67" s="16">
        <v>64</v>
      </c>
      <c r="F67" s="16" t="s">
        <v>81</v>
      </c>
      <c r="G67" s="16" t="s">
        <v>218</v>
      </c>
      <c r="H67" s="16" t="s">
        <v>219</v>
      </c>
    </row>
    <row r="68" spans="1:8">
      <c r="A68" s="16">
        <v>65</v>
      </c>
      <c r="B68" s="16">
        <v>70</v>
      </c>
      <c r="C68" s="16">
        <v>109</v>
      </c>
      <c r="D68" s="16" t="s">
        <v>220</v>
      </c>
      <c r="E68" s="16">
        <v>65</v>
      </c>
      <c r="F68" s="16" t="s">
        <v>81</v>
      </c>
      <c r="G68" s="16" t="s">
        <v>221</v>
      </c>
      <c r="H68" s="16" t="s">
        <v>222</v>
      </c>
    </row>
    <row r="69" spans="1:8">
      <c r="A69" s="16">
        <v>66</v>
      </c>
      <c r="B69" s="16">
        <v>72</v>
      </c>
      <c r="C69" s="16">
        <v>110</v>
      </c>
      <c r="D69" s="16" t="s">
        <v>223</v>
      </c>
      <c r="E69" s="16">
        <v>66</v>
      </c>
      <c r="F69" s="16" t="s">
        <v>81</v>
      </c>
      <c r="G69" s="16" t="s">
        <v>224</v>
      </c>
      <c r="H69" s="16" t="s">
        <v>225</v>
      </c>
    </row>
    <row r="70" spans="1:8">
      <c r="A70" s="16">
        <v>67</v>
      </c>
      <c r="B70" s="16">
        <v>73</v>
      </c>
      <c r="C70" s="16">
        <v>111</v>
      </c>
      <c r="D70" s="16" t="s">
        <v>226</v>
      </c>
      <c r="E70" s="16">
        <v>67</v>
      </c>
      <c r="F70" s="16" t="s">
        <v>81</v>
      </c>
      <c r="G70" s="16" t="s">
        <v>227</v>
      </c>
      <c r="H70" s="16" t="s">
        <v>228</v>
      </c>
    </row>
    <row r="71" spans="1:8">
      <c r="A71" s="16">
        <v>68</v>
      </c>
      <c r="B71" s="16">
        <v>74</v>
      </c>
      <c r="C71" s="16">
        <v>112</v>
      </c>
      <c r="D71" s="16" t="s">
        <v>229</v>
      </c>
      <c r="E71" s="16">
        <v>68</v>
      </c>
      <c r="F71" s="16" t="s">
        <v>81</v>
      </c>
      <c r="G71" s="16" t="s">
        <v>230</v>
      </c>
      <c r="H71" s="16" t="s">
        <v>231</v>
      </c>
    </row>
    <row r="72" spans="1:8">
      <c r="A72" s="16">
        <v>69</v>
      </c>
      <c r="B72" s="16">
        <v>75</v>
      </c>
      <c r="C72" s="16">
        <v>113</v>
      </c>
      <c r="D72" s="16" t="s">
        <v>232</v>
      </c>
      <c r="E72" s="16">
        <v>69</v>
      </c>
      <c r="F72" s="16" t="s">
        <v>81</v>
      </c>
      <c r="G72" s="16" t="s">
        <v>233</v>
      </c>
      <c r="H72" s="16" t="s">
        <v>234</v>
      </c>
    </row>
    <row r="73" spans="1:8">
      <c r="A73" s="16">
        <v>70</v>
      </c>
      <c r="B73" s="16">
        <v>78</v>
      </c>
      <c r="C73" s="16">
        <v>115</v>
      </c>
      <c r="D73" s="16" t="s">
        <v>235</v>
      </c>
      <c r="E73" s="16">
        <v>70</v>
      </c>
      <c r="F73" s="16" t="s">
        <v>81</v>
      </c>
      <c r="G73" s="16" t="s">
        <v>236</v>
      </c>
      <c r="H73" s="16" t="s">
        <v>237</v>
      </c>
    </row>
    <row r="74" spans="1:8">
      <c r="A74" s="16">
        <v>71</v>
      </c>
      <c r="B74" s="16">
        <v>79</v>
      </c>
      <c r="C74" s="16">
        <v>117</v>
      </c>
      <c r="D74" s="16" t="s">
        <v>238</v>
      </c>
      <c r="E74" s="16">
        <v>71</v>
      </c>
      <c r="F74" s="16" t="s">
        <v>81</v>
      </c>
      <c r="G74" s="16" t="s">
        <v>239</v>
      </c>
      <c r="H74" s="16" t="s">
        <v>240</v>
      </c>
    </row>
    <row r="75" spans="1:8">
      <c r="A75" s="16">
        <v>72</v>
      </c>
      <c r="B75" s="16">
        <v>81</v>
      </c>
      <c r="C75" s="16">
        <v>118</v>
      </c>
      <c r="D75" s="16" t="s">
        <v>241</v>
      </c>
      <c r="E75" s="16">
        <v>72</v>
      </c>
      <c r="F75" s="16" t="s">
        <v>85</v>
      </c>
      <c r="G75" s="16" t="s">
        <v>242</v>
      </c>
      <c r="H75" s="16" t="s">
        <v>243</v>
      </c>
    </row>
    <row r="76" spans="1:8">
      <c r="A76" s="16">
        <v>73</v>
      </c>
      <c r="B76" s="16">
        <v>82</v>
      </c>
      <c r="C76" s="16">
        <v>121</v>
      </c>
      <c r="D76" s="16" t="s">
        <v>244</v>
      </c>
      <c r="E76" s="16">
        <v>73</v>
      </c>
      <c r="F76" s="16" t="s">
        <v>89</v>
      </c>
      <c r="G76" s="16" t="s">
        <v>245</v>
      </c>
      <c r="H76" s="16" t="s">
        <v>246</v>
      </c>
    </row>
    <row r="77" spans="1:8">
      <c r="A77" s="16">
        <v>74</v>
      </c>
      <c r="B77" s="16">
        <v>83</v>
      </c>
      <c r="C77" s="16">
        <v>123</v>
      </c>
      <c r="D77" s="16" t="s">
        <v>247</v>
      </c>
      <c r="E77" s="16">
        <v>74</v>
      </c>
      <c r="F77" s="16" t="s">
        <v>93</v>
      </c>
      <c r="G77" s="16" t="s">
        <v>248</v>
      </c>
      <c r="H77" s="16" t="s">
        <v>249</v>
      </c>
    </row>
    <row r="78" spans="1:8">
      <c r="A78" s="16">
        <v>75</v>
      </c>
      <c r="B78" s="16">
        <v>84</v>
      </c>
      <c r="C78" s="16">
        <v>124</v>
      </c>
      <c r="D78" s="16" t="s">
        <v>250</v>
      </c>
      <c r="E78" s="16">
        <v>75</v>
      </c>
      <c r="F78" s="16" t="s">
        <v>97</v>
      </c>
      <c r="G78" s="16" t="s">
        <v>251</v>
      </c>
      <c r="H78" s="16" t="s">
        <v>252</v>
      </c>
    </row>
    <row r="79" spans="1:8">
      <c r="A79" s="16">
        <v>76</v>
      </c>
      <c r="B79" s="16">
        <v>85</v>
      </c>
      <c r="C79" s="16">
        <v>127</v>
      </c>
      <c r="D79" s="16" t="s">
        <v>253</v>
      </c>
      <c r="E79" s="16">
        <v>76</v>
      </c>
      <c r="F79" s="16" t="s">
        <v>101</v>
      </c>
      <c r="G79" s="16" t="s">
        <v>254</v>
      </c>
      <c r="H79" s="16" t="s">
        <v>255</v>
      </c>
    </row>
    <row r="80" spans="1:8">
      <c r="A80" s="16">
        <v>77</v>
      </c>
      <c r="B80" s="16">
        <v>86</v>
      </c>
      <c r="C80" s="16">
        <v>128</v>
      </c>
      <c r="D80" s="16" t="s">
        <v>256</v>
      </c>
      <c r="E80" s="16">
        <v>77</v>
      </c>
      <c r="F80" s="16" t="s">
        <v>101</v>
      </c>
      <c r="G80" s="16" t="s">
        <v>257</v>
      </c>
      <c r="H80" s="16" t="s">
        <v>258</v>
      </c>
    </row>
    <row r="81" spans="1:8">
      <c r="A81" s="16">
        <v>78</v>
      </c>
      <c r="B81" s="16">
        <v>87</v>
      </c>
      <c r="C81" s="16">
        <v>130</v>
      </c>
      <c r="D81" s="16" t="s">
        <v>259</v>
      </c>
      <c r="E81" s="16">
        <v>78</v>
      </c>
      <c r="F81" s="16" t="s">
        <v>101</v>
      </c>
      <c r="G81" s="16" t="s">
        <v>260</v>
      </c>
      <c r="H81" s="16" t="s">
        <v>261</v>
      </c>
    </row>
    <row r="82" spans="1:8">
      <c r="A82" s="16">
        <v>79</v>
      </c>
      <c r="B82" s="16">
        <v>89</v>
      </c>
      <c r="C82" s="16">
        <v>131</v>
      </c>
      <c r="D82" s="16" t="s">
        <v>262</v>
      </c>
      <c r="E82" s="16">
        <v>79</v>
      </c>
      <c r="F82" s="16" t="s">
        <v>111</v>
      </c>
      <c r="G82" s="16" t="s">
        <v>263</v>
      </c>
      <c r="H82" s="16" t="s">
        <v>264</v>
      </c>
    </row>
    <row r="83" spans="1:8">
      <c r="A83" s="16">
        <v>80</v>
      </c>
      <c r="B83" s="16">
        <v>90</v>
      </c>
      <c r="C83" s="16">
        <v>136</v>
      </c>
      <c r="D83" s="16" t="s">
        <v>265</v>
      </c>
      <c r="E83" s="16">
        <v>80</v>
      </c>
      <c r="F83" s="16" t="s">
        <v>115</v>
      </c>
      <c r="G83" s="16" t="s">
        <v>266</v>
      </c>
      <c r="H83" s="16" t="s">
        <v>267</v>
      </c>
    </row>
    <row r="84" spans="1:8">
      <c r="A84" s="16">
        <v>81</v>
      </c>
      <c r="B84" s="16">
        <v>95</v>
      </c>
      <c r="C84" s="16">
        <v>137</v>
      </c>
      <c r="D84" s="16" t="s">
        <v>268</v>
      </c>
      <c r="E84" s="16">
        <v>81</v>
      </c>
      <c r="F84" s="16" t="s">
        <v>28</v>
      </c>
      <c r="G84" s="16" t="s">
        <v>86</v>
      </c>
      <c r="H84" s="16" t="s">
        <v>269</v>
      </c>
    </row>
    <row r="85" spans="1:8">
      <c r="A85" s="16">
        <v>82</v>
      </c>
      <c r="B85" s="16">
        <v>96</v>
      </c>
      <c r="C85" s="16">
        <v>138</v>
      </c>
      <c r="D85" s="16" t="s">
        <v>270</v>
      </c>
      <c r="E85" s="16">
        <v>82</v>
      </c>
      <c r="F85" s="16" t="s">
        <v>32</v>
      </c>
      <c r="G85" s="16" t="s">
        <v>271</v>
      </c>
      <c r="H85" s="16" t="s">
        <v>272</v>
      </c>
    </row>
    <row r="86" spans="1:8">
      <c r="A86" s="16">
        <v>83</v>
      </c>
      <c r="B86" s="16">
        <v>101</v>
      </c>
      <c r="C86" s="16">
        <v>141</v>
      </c>
      <c r="D86" s="16" t="s">
        <v>273</v>
      </c>
      <c r="E86" s="16">
        <v>83</v>
      </c>
      <c r="F86" s="16" t="s">
        <v>36</v>
      </c>
      <c r="G86" s="16" t="s">
        <v>274</v>
      </c>
      <c r="H86" s="16" t="s">
        <v>275</v>
      </c>
    </row>
    <row r="87" spans="1:8">
      <c r="A87" s="16">
        <v>84</v>
      </c>
      <c r="B87" s="16">
        <v>102</v>
      </c>
      <c r="C87" s="16">
        <v>143</v>
      </c>
      <c r="D87" s="16" t="s">
        <v>276</v>
      </c>
      <c r="E87" s="16">
        <v>84</v>
      </c>
      <c r="F87" s="16" t="s">
        <v>40</v>
      </c>
      <c r="G87" s="16" t="s">
        <v>277</v>
      </c>
      <c r="H87" s="16" t="s">
        <v>278</v>
      </c>
    </row>
    <row r="88" spans="1:8">
      <c r="A88" s="16">
        <v>85</v>
      </c>
      <c r="B88" s="16">
        <v>106</v>
      </c>
      <c r="C88" s="16">
        <v>144</v>
      </c>
      <c r="D88" s="16" t="s">
        <v>279</v>
      </c>
      <c r="E88" s="16">
        <v>85</v>
      </c>
      <c r="F88" s="16" t="s">
        <v>44</v>
      </c>
      <c r="G88" s="16" t="s">
        <v>280</v>
      </c>
      <c r="H88" s="16" t="s">
        <v>281</v>
      </c>
    </row>
    <row r="89" spans="1:8">
      <c r="A89" s="16">
        <v>86</v>
      </c>
      <c r="B89" s="16">
        <v>107</v>
      </c>
      <c r="C89" s="16">
        <v>145</v>
      </c>
      <c r="D89" s="16" t="s">
        <v>282</v>
      </c>
      <c r="E89" s="16">
        <v>86</v>
      </c>
      <c r="F89" s="16" t="s">
        <v>17</v>
      </c>
      <c r="G89" s="16" t="s">
        <v>283</v>
      </c>
      <c r="H89" s="16" t="s">
        <v>284</v>
      </c>
    </row>
    <row r="90" spans="1:8">
      <c r="A90" s="16">
        <v>87</v>
      </c>
      <c r="B90" s="16">
        <v>110</v>
      </c>
      <c r="C90" s="16">
        <v>146</v>
      </c>
      <c r="D90" s="16" t="s">
        <v>285</v>
      </c>
      <c r="E90" s="16">
        <v>87</v>
      </c>
      <c r="F90" s="16" t="s">
        <v>13</v>
      </c>
      <c r="G90" s="16" t="s">
        <v>286</v>
      </c>
      <c r="H90" s="16" t="s">
        <v>287</v>
      </c>
    </row>
    <row r="91" spans="1:8">
      <c r="A91" s="16">
        <v>88</v>
      </c>
      <c r="B91" s="16">
        <v>113</v>
      </c>
      <c r="C91" s="16">
        <v>147</v>
      </c>
      <c r="D91" s="16" t="s">
        <v>288</v>
      </c>
      <c r="E91" s="16">
        <v>88</v>
      </c>
      <c r="F91" s="16" t="s">
        <v>24</v>
      </c>
      <c r="G91" s="16" t="s">
        <v>289</v>
      </c>
      <c r="H91" s="16" t="s">
        <v>290</v>
      </c>
    </row>
    <row r="92" spans="1:8">
      <c r="A92" s="16">
        <v>89</v>
      </c>
      <c r="B92" s="16">
        <v>116</v>
      </c>
      <c r="C92" s="16">
        <v>148</v>
      </c>
      <c r="D92" s="16" t="s">
        <v>291</v>
      </c>
      <c r="E92" s="16">
        <v>89</v>
      </c>
      <c r="F92" s="16" t="s">
        <v>81</v>
      </c>
      <c r="G92" s="16" t="s">
        <v>292</v>
      </c>
      <c r="H92" s="16" t="s">
        <v>293</v>
      </c>
    </row>
    <row r="93" spans="1:8">
      <c r="A93" s="16">
        <v>90</v>
      </c>
      <c r="B93" s="16">
        <v>118</v>
      </c>
      <c r="C93" s="16">
        <v>149</v>
      </c>
      <c r="D93" s="16" t="s">
        <v>294</v>
      </c>
      <c r="E93" s="16">
        <v>90</v>
      </c>
      <c r="F93" s="16" t="s">
        <v>81</v>
      </c>
      <c r="G93" s="16" t="s">
        <v>295</v>
      </c>
      <c r="H93" s="16" t="s">
        <v>296</v>
      </c>
    </row>
    <row r="94" spans="1:8">
      <c r="A94" s="16">
        <v>91</v>
      </c>
      <c r="B94" s="16">
        <v>120</v>
      </c>
      <c r="C94" s="16">
        <v>150</v>
      </c>
      <c r="D94" s="16" t="s">
        <v>297</v>
      </c>
      <c r="E94" s="16">
        <v>91</v>
      </c>
      <c r="F94" s="16" t="s">
        <v>81</v>
      </c>
      <c r="G94" s="16" t="s">
        <v>298</v>
      </c>
      <c r="H94" s="16" t="s">
        <v>299</v>
      </c>
    </row>
    <row r="95" spans="1:8">
      <c r="A95" s="16">
        <v>92</v>
      </c>
      <c r="B95" s="16">
        <v>123</v>
      </c>
      <c r="C95" s="16">
        <v>151</v>
      </c>
      <c r="D95" s="16" t="s">
        <v>300</v>
      </c>
      <c r="E95" s="16">
        <v>92</v>
      </c>
      <c r="F95" s="16" t="s">
        <v>81</v>
      </c>
      <c r="G95" s="16" t="s">
        <v>301</v>
      </c>
      <c r="H95" s="16" t="s">
        <v>302</v>
      </c>
    </row>
    <row r="96" spans="1:8">
      <c r="A96" s="16">
        <v>93</v>
      </c>
      <c r="B96" s="16">
        <v>126</v>
      </c>
      <c r="C96" s="16">
        <v>152</v>
      </c>
      <c r="D96" s="16" t="s">
        <v>303</v>
      </c>
      <c r="E96" s="16">
        <v>93</v>
      </c>
      <c r="F96" s="16" t="s">
        <v>81</v>
      </c>
      <c r="G96" s="16" t="s">
        <v>304</v>
      </c>
      <c r="H96" s="16" t="s">
        <v>305</v>
      </c>
    </row>
    <row r="97" spans="1:8">
      <c r="A97" s="16">
        <v>94</v>
      </c>
      <c r="B97" s="16">
        <v>127</v>
      </c>
      <c r="C97" s="16">
        <v>153</v>
      </c>
      <c r="D97" s="16" t="s">
        <v>306</v>
      </c>
      <c r="E97" s="16">
        <v>94</v>
      </c>
      <c r="F97" s="16" t="s">
        <v>81</v>
      </c>
      <c r="G97" s="16" t="s">
        <v>307</v>
      </c>
      <c r="H97" s="16" t="s">
        <v>308</v>
      </c>
    </row>
    <row r="98" spans="1:8">
      <c r="A98" s="16">
        <v>95</v>
      </c>
      <c r="B98" s="16">
        <v>128</v>
      </c>
      <c r="C98" s="16">
        <v>154</v>
      </c>
      <c r="D98" s="16" t="s">
        <v>309</v>
      </c>
      <c r="E98" s="16">
        <v>95</v>
      </c>
      <c r="F98" s="16" t="s">
        <v>81</v>
      </c>
      <c r="G98" s="16" t="s">
        <v>310</v>
      </c>
      <c r="H98" s="16" t="s">
        <v>311</v>
      </c>
    </row>
    <row r="99" spans="1:8">
      <c r="A99" s="16">
        <v>96</v>
      </c>
      <c r="B99" s="16">
        <v>135</v>
      </c>
      <c r="C99" s="16">
        <v>156</v>
      </c>
      <c r="D99" s="16" t="s">
        <v>312</v>
      </c>
      <c r="E99" s="16">
        <v>96</v>
      </c>
      <c r="F99" s="16" t="s">
        <v>81</v>
      </c>
      <c r="G99" s="16" t="s">
        <v>313</v>
      </c>
      <c r="H99" s="16" t="s">
        <v>314</v>
      </c>
    </row>
    <row r="100" spans="1:8">
      <c r="A100" s="16">
        <v>97</v>
      </c>
      <c r="B100" s="16">
        <v>136</v>
      </c>
      <c r="C100" s="16">
        <v>157</v>
      </c>
      <c r="D100" s="16" t="s">
        <v>315</v>
      </c>
      <c r="E100" s="16">
        <v>97</v>
      </c>
      <c r="F100" s="16" t="s">
        <v>81</v>
      </c>
      <c r="G100" s="16" t="s">
        <v>316</v>
      </c>
      <c r="H100" s="16" t="s">
        <v>317</v>
      </c>
    </row>
    <row r="101" spans="1:8">
      <c r="A101" s="16">
        <v>98</v>
      </c>
      <c r="B101" s="16">
        <v>139</v>
      </c>
      <c r="C101" s="16">
        <v>158</v>
      </c>
      <c r="D101" s="16" t="s">
        <v>318</v>
      </c>
      <c r="E101" s="16">
        <v>98</v>
      </c>
      <c r="F101" s="16" t="s">
        <v>81</v>
      </c>
      <c r="G101" s="16" t="s">
        <v>319</v>
      </c>
      <c r="H101" s="16" t="s">
        <v>320</v>
      </c>
    </row>
    <row r="102" spans="1:8">
      <c r="A102" s="16">
        <v>99</v>
      </c>
      <c r="B102" s="16">
        <v>140</v>
      </c>
      <c r="C102" s="16">
        <v>159</v>
      </c>
      <c r="D102" s="16" t="s">
        <v>321</v>
      </c>
      <c r="E102" s="16">
        <v>99</v>
      </c>
      <c r="F102" s="16" t="s">
        <v>81</v>
      </c>
      <c r="G102" s="16" t="s">
        <v>322</v>
      </c>
      <c r="H102" s="16" t="s">
        <v>323</v>
      </c>
    </row>
    <row r="103" spans="1:8">
      <c r="A103" s="16">
        <v>100</v>
      </c>
      <c r="B103" s="16">
        <v>141</v>
      </c>
      <c r="C103" s="16">
        <v>160</v>
      </c>
      <c r="D103" s="16" t="s">
        <v>324</v>
      </c>
      <c r="E103" s="16">
        <v>100</v>
      </c>
      <c r="F103" s="16" t="s">
        <v>81</v>
      </c>
      <c r="G103" s="16" t="s">
        <v>325</v>
      </c>
      <c r="H103" s="16" t="s">
        <v>326</v>
      </c>
    </row>
    <row r="104" spans="1:8">
      <c r="A104" s="16">
        <v>101</v>
      </c>
      <c r="B104" s="16">
        <v>143</v>
      </c>
      <c r="C104" s="16">
        <v>161</v>
      </c>
      <c r="D104" s="16" t="s">
        <v>327</v>
      </c>
      <c r="E104" s="16">
        <v>101</v>
      </c>
      <c r="F104" s="16" t="s">
        <v>81</v>
      </c>
      <c r="G104" s="16" t="s">
        <v>328</v>
      </c>
      <c r="H104" s="16" t="s">
        <v>329</v>
      </c>
    </row>
    <row r="105" spans="1:8">
      <c r="A105" s="16">
        <v>102</v>
      </c>
      <c r="B105" s="16">
        <v>146</v>
      </c>
      <c r="C105" s="16">
        <v>162</v>
      </c>
      <c r="D105" s="16" t="s">
        <v>330</v>
      </c>
      <c r="E105" s="16">
        <v>102</v>
      </c>
      <c r="F105" s="16" t="s">
        <v>81</v>
      </c>
      <c r="G105" s="16" t="s">
        <v>331</v>
      </c>
      <c r="H105" s="16" t="s">
        <v>332</v>
      </c>
    </row>
    <row r="106" spans="1:8">
      <c r="A106" s="16">
        <v>103</v>
      </c>
      <c r="B106" s="16">
        <v>148</v>
      </c>
      <c r="C106" s="16">
        <v>163</v>
      </c>
      <c r="D106" s="16" t="s">
        <v>333</v>
      </c>
      <c r="E106" s="16">
        <v>103</v>
      </c>
      <c r="F106" s="16" t="s">
        <v>81</v>
      </c>
      <c r="G106" s="16" t="s">
        <v>334</v>
      </c>
      <c r="H106" s="16" t="s">
        <v>335</v>
      </c>
    </row>
    <row r="107" spans="1:8">
      <c r="A107" s="16">
        <v>104</v>
      </c>
      <c r="B107" s="16">
        <v>149</v>
      </c>
      <c r="C107" s="16">
        <v>164</v>
      </c>
      <c r="D107" s="16" t="s">
        <v>336</v>
      </c>
      <c r="E107" s="16">
        <v>104</v>
      </c>
      <c r="F107" s="16" t="s">
        <v>85</v>
      </c>
      <c r="G107" s="16" t="s">
        <v>337</v>
      </c>
      <c r="H107" s="16" t="s">
        <v>338</v>
      </c>
    </row>
    <row r="108" spans="1:8">
      <c r="A108" s="16">
        <v>105</v>
      </c>
      <c r="B108" s="16">
        <v>150</v>
      </c>
      <c r="C108" s="16">
        <v>165</v>
      </c>
      <c r="D108" s="16" t="s">
        <v>339</v>
      </c>
      <c r="E108" s="16">
        <v>105</v>
      </c>
      <c r="F108" s="16" t="s">
        <v>89</v>
      </c>
      <c r="G108" s="16" t="s">
        <v>340</v>
      </c>
      <c r="H108" s="16" t="s">
        <v>341</v>
      </c>
    </row>
    <row r="109" spans="1:8">
      <c r="A109" s="16">
        <v>106</v>
      </c>
      <c r="B109" s="16">
        <v>152</v>
      </c>
      <c r="C109" s="16">
        <v>167</v>
      </c>
      <c r="D109" s="16" t="s">
        <v>342</v>
      </c>
      <c r="E109" s="16">
        <v>106</v>
      </c>
      <c r="F109" s="16" t="s">
        <v>93</v>
      </c>
      <c r="G109" s="16" t="s">
        <v>343</v>
      </c>
      <c r="H109" s="16" t="s">
        <v>344</v>
      </c>
    </row>
    <row r="110" spans="1:8">
      <c r="A110" s="16">
        <v>107</v>
      </c>
      <c r="B110" s="16">
        <v>153</v>
      </c>
      <c r="C110" s="16">
        <v>171</v>
      </c>
      <c r="D110" s="16" t="s">
        <v>345</v>
      </c>
      <c r="E110" s="16">
        <v>107</v>
      </c>
      <c r="F110" s="16" t="s">
        <v>97</v>
      </c>
      <c r="G110" s="16" t="s">
        <v>346</v>
      </c>
      <c r="H110" s="16" t="s">
        <v>347</v>
      </c>
    </row>
    <row r="111" spans="1:8">
      <c r="A111" s="16">
        <v>108</v>
      </c>
      <c r="B111" s="16">
        <v>155</v>
      </c>
      <c r="C111" s="16">
        <v>172</v>
      </c>
      <c r="D111" s="16" t="s">
        <v>348</v>
      </c>
      <c r="E111" s="16">
        <v>108</v>
      </c>
      <c r="F111" s="16" t="s">
        <v>101</v>
      </c>
      <c r="G111" s="16" t="s">
        <v>349</v>
      </c>
      <c r="H111" s="16" t="s">
        <v>350</v>
      </c>
    </row>
    <row r="112" spans="1:8">
      <c r="A112" s="16">
        <v>109</v>
      </c>
      <c r="B112" s="16">
        <v>156</v>
      </c>
      <c r="C112" s="16">
        <v>173</v>
      </c>
      <c r="D112" s="16" t="s">
        <v>351</v>
      </c>
      <c r="E112" s="16">
        <v>109</v>
      </c>
      <c r="F112" s="16" t="s">
        <v>101</v>
      </c>
      <c r="G112" s="16" t="s">
        <v>352</v>
      </c>
      <c r="H112" s="16" t="s">
        <v>353</v>
      </c>
    </row>
    <row r="113" spans="1:8">
      <c r="A113" s="16">
        <v>110</v>
      </c>
      <c r="B113" s="16">
        <v>157</v>
      </c>
      <c r="C113" s="16">
        <v>174</v>
      </c>
      <c r="D113" s="16" t="s">
        <v>354</v>
      </c>
      <c r="E113" s="16">
        <v>110</v>
      </c>
      <c r="F113" s="16" t="s">
        <v>101</v>
      </c>
      <c r="G113" s="16" t="s">
        <v>355</v>
      </c>
      <c r="H113" s="16" t="s">
        <v>356</v>
      </c>
    </row>
    <row r="114" spans="1:8">
      <c r="A114" s="16">
        <v>111</v>
      </c>
      <c r="B114" s="16">
        <v>161</v>
      </c>
      <c r="C114" s="16">
        <v>175</v>
      </c>
      <c r="D114" s="16" t="s">
        <v>357</v>
      </c>
      <c r="E114" s="16">
        <v>111</v>
      </c>
      <c r="F114" s="16" t="s">
        <v>111</v>
      </c>
      <c r="G114" s="16" t="s">
        <v>358</v>
      </c>
      <c r="H114" s="16" t="s">
        <v>359</v>
      </c>
    </row>
    <row r="115" spans="1:8">
      <c r="A115" s="16">
        <v>112</v>
      </c>
      <c r="B115" s="16">
        <v>164</v>
      </c>
      <c r="C115" s="16">
        <v>176</v>
      </c>
      <c r="D115" s="16" t="s">
        <v>360</v>
      </c>
      <c r="E115" s="16">
        <v>112</v>
      </c>
      <c r="F115" s="16" t="s">
        <v>115</v>
      </c>
      <c r="G115" s="16" t="s">
        <v>361</v>
      </c>
      <c r="H115" s="16" t="s">
        <v>362</v>
      </c>
    </row>
    <row r="116" spans="1:8">
      <c r="A116" s="16">
        <v>113</v>
      </c>
      <c r="B116" s="16">
        <v>165</v>
      </c>
      <c r="C116" s="16">
        <v>177</v>
      </c>
      <c r="D116" s="16" t="s">
        <v>363</v>
      </c>
      <c r="E116" s="16">
        <v>113</v>
      </c>
      <c r="F116" s="16" t="s">
        <v>28</v>
      </c>
      <c r="G116" s="16" t="s">
        <v>364</v>
      </c>
      <c r="H116" s="16" t="s">
        <v>365</v>
      </c>
    </row>
    <row r="117" spans="1:8">
      <c r="A117" s="16">
        <v>114</v>
      </c>
      <c r="B117" s="16">
        <v>170</v>
      </c>
      <c r="C117" s="16">
        <v>177</v>
      </c>
      <c r="D117" s="16" t="s">
        <v>366</v>
      </c>
      <c r="E117" s="16">
        <v>114</v>
      </c>
      <c r="F117" s="16" t="s">
        <v>32</v>
      </c>
      <c r="G117" s="16" t="s">
        <v>367</v>
      </c>
      <c r="H117" s="16" t="s">
        <v>368</v>
      </c>
    </row>
    <row r="118" spans="1:8">
      <c r="A118" s="16">
        <v>115</v>
      </c>
      <c r="B118" s="16">
        <v>172</v>
      </c>
      <c r="C118" s="16">
        <v>177</v>
      </c>
      <c r="D118" s="16" t="s">
        <v>369</v>
      </c>
      <c r="E118" s="16">
        <v>115</v>
      </c>
      <c r="F118" s="16" t="s">
        <v>36</v>
      </c>
      <c r="G118" s="16" t="s">
        <v>370</v>
      </c>
      <c r="H118" s="16" t="s">
        <v>371</v>
      </c>
    </row>
    <row r="119" spans="1:8">
      <c r="A119" s="16">
        <v>116</v>
      </c>
      <c r="B119" s="16">
        <v>173</v>
      </c>
      <c r="C119" s="16">
        <v>177</v>
      </c>
      <c r="D119" s="16" t="s">
        <v>372</v>
      </c>
      <c r="E119" s="16">
        <v>116</v>
      </c>
      <c r="F119" s="16" t="s">
        <v>40</v>
      </c>
      <c r="G119" s="16" t="s">
        <v>373</v>
      </c>
      <c r="H119" s="16" t="s">
        <v>374</v>
      </c>
    </row>
    <row r="120" spans="1:8">
      <c r="A120" s="16">
        <v>117</v>
      </c>
      <c r="B120" s="16">
        <v>174</v>
      </c>
      <c r="C120" s="16">
        <v>177</v>
      </c>
      <c r="D120" s="16" t="s">
        <v>375</v>
      </c>
      <c r="E120" s="16">
        <v>117</v>
      </c>
      <c r="F120" s="16" t="s">
        <v>44</v>
      </c>
      <c r="G120" s="16" t="s">
        <v>376</v>
      </c>
      <c r="H120" s="16" t="s">
        <v>377</v>
      </c>
    </row>
    <row r="121" spans="1:8">
      <c r="A121" s="16">
        <v>118</v>
      </c>
      <c r="B121" s="16">
        <v>175</v>
      </c>
      <c r="C121" s="16">
        <v>177</v>
      </c>
      <c r="D121" s="16" t="s">
        <v>378</v>
      </c>
      <c r="E121" s="16">
        <v>118</v>
      </c>
      <c r="F121" s="16" t="s">
        <v>17</v>
      </c>
      <c r="G121" s="16" t="s">
        <v>379</v>
      </c>
      <c r="H121" s="16" t="s">
        <v>380</v>
      </c>
    </row>
  </sheetData>
  <mergeCells count="3">
    <mergeCell ref="B1:G1"/>
    <mergeCell ref="B2:G2"/>
    <mergeCell ref="N3:P4"/>
  </mergeCells>
  <hyperlinks>
    <hyperlink ref="B1" r:id="rId1" display="澳大利亚国立大学官方内部表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D12" sqref="D12"/>
    </sheetView>
  </sheetViews>
  <sheetFormatPr defaultColWidth="9" defaultRowHeight="14.4" outlineLevelCol="4"/>
  <cols>
    <col min="1" max="1" width="11.6666666666667" style="1" customWidth="1"/>
    <col min="2" max="2" width="8.88888888888889" style="1"/>
    <col min="3" max="3" width="21" style="1" customWidth="1"/>
    <col min="4" max="4" width="19.7777777777778" style="10" customWidth="1"/>
    <col min="5" max="5" width="23.3333333333333" style="11" customWidth="1"/>
    <col min="6" max="16384" width="8.88888888888889" style="1"/>
  </cols>
  <sheetData>
    <row r="1" spans="1:5">
      <c r="A1" s="2" t="s">
        <v>0</v>
      </c>
      <c r="B1" s="8" t="s">
        <v>381</v>
      </c>
      <c r="C1" s="8"/>
      <c r="D1" s="8"/>
      <c r="E1" s="8"/>
    </row>
    <row r="2" spans="1:5">
      <c r="A2" s="2" t="s">
        <v>382</v>
      </c>
      <c r="B2" s="2" t="s">
        <v>383</v>
      </c>
      <c r="C2" s="2" t="s">
        <v>384</v>
      </c>
      <c r="D2" s="4" t="s">
        <v>385</v>
      </c>
      <c r="E2" s="5" t="s">
        <v>386</v>
      </c>
    </row>
    <row r="3" spans="1:5">
      <c r="A3" s="2">
        <v>0</v>
      </c>
      <c r="B3" s="2" t="b">
        <v>0</v>
      </c>
      <c r="C3" s="2">
        <v>1.00782503223</v>
      </c>
      <c r="D3" s="4"/>
      <c r="E3" s="5"/>
    </row>
    <row r="4" spans="1:5">
      <c r="A4" s="2">
        <v>1</v>
      </c>
      <c r="B4" s="2" t="b">
        <v>0</v>
      </c>
      <c r="C4" s="2">
        <v>2.01410177812</v>
      </c>
      <c r="D4" s="4"/>
      <c r="E4" s="5"/>
    </row>
    <row r="5" spans="1:5">
      <c r="A5" s="2">
        <v>2</v>
      </c>
      <c r="B5" s="2" t="b">
        <v>1</v>
      </c>
      <c r="C5" s="2">
        <v>3.01604927791</v>
      </c>
      <c r="D5" s="4">
        <f>12.32*365.24*24*60*60</f>
        <v>388778987.52</v>
      </c>
      <c r="E5" s="5">
        <f>12.32*365.24*24*60*60/(10^(8-3))+(8+8)*1000</f>
        <v>19887.7898752</v>
      </c>
    </row>
    <row r="6" spans="1:5">
      <c r="A6" s="2">
        <v>3</v>
      </c>
      <c r="B6" s="2" t="b">
        <v>1</v>
      </c>
      <c r="C6" s="2">
        <v>4.026431864</v>
      </c>
      <c r="D6" s="12">
        <v>1.39e-22</v>
      </c>
      <c r="E6" s="5">
        <f>1.39*10+(23-22)*10</f>
        <v>23.9</v>
      </c>
    </row>
    <row r="7" spans="1:5">
      <c r="A7" s="2">
        <v>4</v>
      </c>
      <c r="B7" s="2" t="b">
        <v>1</v>
      </c>
      <c r="C7" s="2">
        <v>5.035311489</v>
      </c>
      <c r="D7" s="4">
        <f>9.1*10^(-22)</f>
        <v>9.1e-22</v>
      </c>
      <c r="E7" s="4">
        <f>9.1*10+(23-22)*10</f>
        <v>101</v>
      </c>
    </row>
    <row r="8" spans="1:5">
      <c r="A8" s="2">
        <v>5</v>
      </c>
      <c r="B8" s="2" t="b">
        <v>1</v>
      </c>
      <c r="C8" s="2">
        <v>6.044955433</v>
      </c>
      <c r="D8" s="4">
        <f>2.9*10^(-22)</f>
        <v>2.9e-22</v>
      </c>
      <c r="E8" s="4">
        <f>2.9*10+(23-22)*10</f>
        <v>39</v>
      </c>
    </row>
    <row r="9" spans="1:5">
      <c r="A9" s="2">
        <v>6</v>
      </c>
      <c r="B9" s="2" t="b">
        <v>1</v>
      </c>
      <c r="C9" s="13">
        <v>7.052749</v>
      </c>
      <c r="D9" s="4">
        <f>2.3*10^(-23)</f>
        <v>2.3e-23</v>
      </c>
      <c r="E9" s="4">
        <f>2.3*10+(23-23)*10</f>
        <v>23</v>
      </c>
    </row>
  </sheetData>
  <mergeCells count="1">
    <mergeCell ref="B1:E1"/>
  </mergeCells>
  <hyperlinks>
    <hyperlink ref="B1" r:id="rId1" display="KAERI"/>
    <hyperlink ref="B1:E1" r:id="rId2" display="KAERI"/>
    <hyperlink ref="B1:E1" r:id="rId2" display="KAERI"/>
    <hyperlink ref="B1:E1" r:id="rId2" display="KAERI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F4" sqref="F4"/>
    </sheetView>
  </sheetViews>
  <sheetFormatPr defaultColWidth="9" defaultRowHeight="14.4" outlineLevelCol="4"/>
  <cols>
    <col min="1" max="1" width="11.6666666666667" customWidth="1"/>
    <col min="3" max="3" width="21" customWidth="1"/>
    <col min="4" max="4" width="16.5555555555556" customWidth="1"/>
    <col min="5" max="5" width="23.3333333333333" customWidth="1"/>
    <col min="6" max="7" width="10" customWidth="1"/>
  </cols>
  <sheetData>
    <row r="1" spans="1:5">
      <c r="A1" s="2" t="s">
        <v>0</v>
      </c>
      <c r="B1" s="8" t="s">
        <v>381</v>
      </c>
      <c r="C1" s="8"/>
      <c r="D1" s="8"/>
      <c r="E1" s="8"/>
    </row>
    <row r="2" spans="1:5">
      <c r="A2" s="2" t="s">
        <v>382</v>
      </c>
      <c r="B2" s="2" t="s">
        <v>383</v>
      </c>
      <c r="C2" s="2" t="s">
        <v>384</v>
      </c>
      <c r="D2" s="4" t="s">
        <v>385</v>
      </c>
      <c r="E2" s="5" t="s">
        <v>386</v>
      </c>
    </row>
    <row r="3" s="7" customFormat="1" spans="1:5">
      <c r="A3" s="9">
        <v>0</v>
      </c>
      <c r="B3" s="9" t="b">
        <v>1</v>
      </c>
      <c r="C3" s="9">
        <v>2.015894</v>
      </c>
      <c r="D3" s="9">
        <f>10^(-9)</f>
        <v>1e-9</v>
      </c>
      <c r="E3" s="9">
        <f>10+(23-9)*10</f>
        <v>150</v>
      </c>
    </row>
    <row r="4" spans="1:5">
      <c r="A4" s="2">
        <v>1</v>
      </c>
      <c r="B4" s="2" t="b">
        <v>0</v>
      </c>
      <c r="C4" s="2">
        <v>3.0160293191</v>
      </c>
      <c r="D4" s="4"/>
      <c r="E4" s="5"/>
    </row>
    <row r="5" spans="1:5">
      <c r="A5" s="2">
        <v>2</v>
      </c>
      <c r="B5" s="2" t="b">
        <v>0</v>
      </c>
      <c r="C5" s="2">
        <v>4.00260325415</v>
      </c>
      <c r="D5" s="4"/>
      <c r="E5" s="5"/>
    </row>
    <row r="6" spans="1:5">
      <c r="A6" s="2">
        <v>3</v>
      </c>
      <c r="B6" s="2" t="b">
        <v>1</v>
      </c>
      <c r="C6" s="2">
        <v>5.01222</v>
      </c>
      <c r="D6" s="2">
        <f>7*10^(-22)</f>
        <v>7e-22</v>
      </c>
      <c r="E6" s="2">
        <f>7*10+10</f>
        <v>80</v>
      </c>
    </row>
    <row r="7" spans="1:5">
      <c r="A7" s="2">
        <v>4</v>
      </c>
      <c r="B7" s="2" t="b">
        <v>1</v>
      </c>
      <c r="C7" s="2">
        <v>6.0188891</v>
      </c>
      <c r="D7" s="2">
        <f>8.06*10^(2-3)</f>
        <v>0.806</v>
      </c>
      <c r="E7" s="2">
        <f>8.06*10+10*(23-1)</f>
        <v>300.6</v>
      </c>
    </row>
    <row r="8" spans="1:5">
      <c r="A8" s="2">
        <v>5</v>
      </c>
      <c r="B8" s="2" t="b">
        <v>1</v>
      </c>
      <c r="C8" s="2">
        <v>7.028021</v>
      </c>
      <c r="D8" s="2">
        <f>2.9*10^(-21)</f>
        <v>2.9e-21</v>
      </c>
      <c r="E8" s="2">
        <f>2.9*10+(23-21)*10</f>
        <v>49</v>
      </c>
    </row>
    <row r="9" spans="1:5">
      <c r="A9" s="2">
        <v>6</v>
      </c>
      <c r="B9" s="2" t="b">
        <v>1</v>
      </c>
      <c r="C9" s="2">
        <v>8.033922</v>
      </c>
      <c r="D9" s="2">
        <f>1.19*10^(2)</f>
        <v>119</v>
      </c>
      <c r="E9" s="2">
        <f>1.19*10+(2+8)*1000</f>
        <v>10011.9</v>
      </c>
    </row>
    <row r="10" spans="1:5">
      <c r="A10" s="2">
        <v>7</v>
      </c>
      <c r="B10" s="2" t="b">
        <v>1</v>
      </c>
      <c r="C10" s="2">
        <v>9.04395</v>
      </c>
      <c r="D10" s="2">
        <f>7*10^(-21)</f>
        <v>7e-21</v>
      </c>
      <c r="E10" s="2">
        <f>7*10+10*(23-21)</f>
        <v>90</v>
      </c>
    </row>
    <row r="11" spans="1:5">
      <c r="A11" s="2">
        <v>8</v>
      </c>
      <c r="B11" s="2" t="b">
        <v>1</v>
      </c>
      <c r="C11" s="2">
        <v>10.0524</v>
      </c>
      <c r="D11" s="2">
        <f>2.7*10^(-21)</f>
        <v>2.7e-21</v>
      </c>
      <c r="E11" s="2">
        <f>2.7*10+10*(23-21)</f>
        <v>47</v>
      </c>
    </row>
  </sheetData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B1" sqref="B1:E1"/>
    </sheetView>
  </sheetViews>
  <sheetFormatPr defaultColWidth="9" defaultRowHeight="14.4" outlineLevelCol="4"/>
  <cols>
    <col min="1" max="1" width="11.6666666666667" customWidth="1"/>
    <col min="3" max="3" width="21" customWidth="1"/>
    <col min="4" max="4" width="16.5555555555556" customWidth="1"/>
    <col min="5" max="5" width="23.3333333333333" customWidth="1"/>
  </cols>
  <sheetData>
    <row r="1" spans="1:5">
      <c r="A1" s="2" t="s">
        <v>0</v>
      </c>
      <c r="B1" s="3" t="s">
        <v>381</v>
      </c>
      <c r="C1" s="3"/>
      <c r="D1" s="3"/>
      <c r="E1" s="3"/>
    </row>
    <row r="2" spans="1:5">
      <c r="A2" s="2" t="s">
        <v>382</v>
      </c>
      <c r="B2" s="2" t="s">
        <v>383</v>
      </c>
      <c r="C2" s="2" t="s">
        <v>384</v>
      </c>
      <c r="D2" s="4" t="s">
        <v>385</v>
      </c>
      <c r="E2" s="5" t="s">
        <v>386</v>
      </c>
    </row>
    <row r="3" spans="1:5">
      <c r="A3" s="2">
        <v>1</v>
      </c>
      <c r="B3" s="2" t="b">
        <v>1</v>
      </c>
      <c r="C3" s="2">
        <v>4.02719</v>
      </c>
      <c r="D3" s="4">
        <f>9.1*10^(-23)</f>
        <v>9.1e-23</v>
      </c>
      <c r="E3" s="4">
        <f>9.1*10</f>
        <v>91</v>
      </c>
    </row>
    <row r="4" spans="1:5">
      <c r="A4" s="2">
        <v>2</v>
      </c>
      <c r="B4" s="2" t="b">
        <v>1</v>
      </c>
      <c r="C4" s="2">
        <v>5.01254</v>
      </c>
      <c r="D4" s="2">
        <f>3.7*10^(-22)</f>
        <v>3.7e-22</v>
      </c>
      <c r="E4" s="2">
        <f>3.7*10+10</f>
        <v>47</v>
      </c>
    </row>
    <row r="5" spans="1:5">
      <c r="A5" s="2">
        <v>3</v>
      </c>
      <c r="B5" s="2" t="b">
        <v>0</v>
      </c>
      <c r="C5" s="2">
        <v>6.015122795</v>
      </c>
      <c r="D5" s="2"/>
      <c r="E5" s="2"/>
    </row>
    <row r="6" spans="1:5">
      <c r="A6" s="2">
        <v>4</v>
      </c>
      <c r="B6" s="2" t="b">
        <v>0</v>
      </c>
      <c r="C6" s="2">
        <v>7.01600455</v>
      </c>
      <c r="D6" s="2"/>
      <c r="E6" s="2"/>
    </row>
    <row r="7" spans="1:5">
      <c r="A7" s="2">
        <v>5</v>
      </c>
      <c r="B7" s="2" t="b">
        <v>1</v>
      </c>
      <c r="C7" s="2">
        <v>8.02248736</v>
      </c>
      <c r="D7" s="2">
        <f>8.403*10^2</f>
        <v>840.3</v>
      </c>
      <c r="E7" s="2">
        <f>8.403*10+(2+8)*1000</f>
        <v>10084.03</v>
      </c>
    </row>
    <row r="8" spans="1:5">
      <c r="A8" s="2">
        <v>6</v>
      </c>
      <c r="B8" s="2" t="b">
        <v>1</v>
      </c>
      <c r="C8" s="2">
        <v>9.0267895</v>
      </c>
      <c r="D8" s="2">
        <f>1.783*10^(2)</f>
        <v>178.3</v>
      </c>
      <c r="E8" s="2">
        <f>1.783*10+10*1000</f>
        <v>10017.83</v>
      </c>
    </row>
    <row r="9" spans="1:5">
      <c r="A9" s="2">
        <v>7</v>
      </c>
      <c r="B9" s="2" t="b">
        <v>1</v>
      </c>
      <c r="C9" s="2">
        <v>10.035481</v>
      </c>
      <c r="D9" s="2">
        <f>2*10^(-21)</f>
        <v>2e-21</v>
      </c>
      <c r="E9" s="2">
        <f>2*10+2*10</f>
        <v>40</v>
      </c>
    </row>
    <row r="10" spans="1:5">
      <c r="A10" s="2">
        <v>8</v>
      </c>
      <c r="B10" s="2" t="b">
        <v>1</v>
      </c>
      <c r="C10" s="2">
        <v>11.043798</v>
      </c>
      <c r="D10" s="2">
        <f>8.75*10^(-3)</f>
        <v>0.00875</v>
      </c>
      <c r="E10" s="2">
        <f>8.75*10+(23-3)*10</f>
        <v>287.5</v>
      </c>
    </row>
    <row r="11" spans="1:5">
      <c r="A11" s="2">
        <v>9</v>
      </c>
      <c r="B11" s="2" t="b">
        <v>1</v>
      </c>
      <c r="C11" s="2">
        <v>12.05378</v>
      </c>
      <c r="D11" s="2">
        <f>10^(-8)</f>
        <v>1e-8</v>
      </c>
      <c r="E11" s="2">
        <f>10+(23-8)*10</f>
        <v>160</v>
      </c>
    </row>
    <row r="12" spans="1:5">
      <c r="A12" s="2">
        <v>10</v>
      </c>
      <c r="B12" s="2" t="b">
        <v>1</v>
      </c>
      <c r="C12" s="2">
        <v>13.062631523</v>
      </c>
      <c r="D12" s="2">
        <f>10^(-23)</f>
        <v>1e-23</v>
      </c>
      <c r="E12" s="2">
        <f>10</f>
        <v>10</v>
      </c>
    </row>
  </sheetData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B1" sqref="B1:E1"/>
    </sheetView>
  </sheetViews>
  <sheetFormatPr defaultColWidth="9" defaultRowHeight="14.4" outlineLevelCol="4"/>
  <cols>
    <col min="1" max="1" width="11.6666666666667" customWidth="1"/>
    <col min="3" max="3" width="21" customWidth="1"/>
    <col min="4" max="4" width="16.5555555555556" customWidth="1"/>
    <col min="5" max="5" width="23.3333333333333" customWidth="1"/>
  </cols>
  <sheetData>
    <row r="1" spans="1:5">
      <c r="A1" s="2" t="s">
        <v>0</v>
      </c>
      <c r="B1" s="3" t="s">
        <v>381</v>
      </c>
      <c r="C1" s="3"/>
      <c r="D1" s="3"/>
      <c r="E1" s="3"/>
    </row>
    <row r="2" spans="1:5">
      <c r="A2" s="2" t="s">
        <v>382</v>
      </c>
      <c r="B2" s="2" t="s">
        <v>383</v>
      </c>
      <c r="C2" s="2" t="s">
        <v>384</v>
      </c>
      <c r="D2" s="4" t="s">
        <v>385</v>
      </c>
      <c r="E2" s="5" t="s">
        <v>386</v>
      </c>
    </row>
    <row r="3" spans="1:5">
      <c r="A3" s="2">
        <v>2</v>
      </c>
      <c r="B3" s="2" t="b">
        <v>1</v>
      </c>
      <c r="C3" s="2">
        <v>6.019726</v>
      </c>
      <c r="D3" s="2">
        <f>5*10^(-21)</f>
        <v>5e-21</v>
      </c>
      <c r="E3" s="2">
        <f>5*10+(23-21)*10</f>
        <v>70</v>
      </c>
    </row>
    <row r="4" spans="1:5">
      <c r="A4" s="2">
        <v>3</v>
      </c>
      <c r="B4" s="2" t="b">
        <v>1</v>
      </c>
      <c r="C4" s="2">
        <v>7.01692983</v>
      </c>
      <c r="D4" s="2">
        <f>53.22*24*60*60</f>
        <v>4598208</v>
      </c>
      <c r="E4" s="2">
        <f>4.598208*10+(8+6)*1000</f>
        <v>14045.98208</v>
      </c>
    </row>
    <row r="5" spans="1:5">
      <c r="A5" s="2">
        <v>4</v>
      </c>
      <c r="B5" s="2" t="b">
        <v>1</v>
      </c>
      <c r="C5" s="2">
        <v>8.0053051</v>
      </c>
      <c r="D5" s="2">
        <f>6.7*10^(-17)</f>
        <v>6.7e-17</v>
      </c>
      <c r="E5" s="2">
        <f>6.7*10+(23-17)*10</f>
        <v>127</v>
      </c>
    </row>
    <row r="6" spans="1:5">
      <c r="A6" s="2">
        <v>5</v>
      </c>
      <c r="B6" s="2" t="b">
        <v>0</v>
      </c>
      <c r="C6" s="2">
        <v>9.0121822</v>
      </c>
      <c r="D6" s="2"/>
      <c r="E6" s="2"/>
    </row>
    <row r="7" spans="1:5">
      <c r="A7" s="2">
        <v>6</v>
      </c>
      <c r="B7" s="2" t="b">
        <v>1</v>
      </c>
      <c r="C7" s="2">
        <v>10.0135338</v>
      </c>
      <c r="D7" s="2">
        <f>1.39*10^6*365.24*24*60*60</f>
        <v>43863863040000</v>
      </c>
      <c r="E7" s="2">
        <f>4.386386304*10+(13+8)*1000</f>
        <v>21043.86386304</v>
      </c>
    </row>
    <row r="8" spans="1:5">
      <c r="A8" s="2">
        <v>7</v>
      </c>
      <c r="B8" s="2" t="b">
        <v>1</v>
      </c>
      <c r="C8" s="2">
        <v>11.021658</v>
      </c>
      <c r="D8" s="2">
        <v>13.81</v>
      </c>
      <c r="E8" s="2">
        <f>1.381*10+(1+8)*1000</f>
        <v>9013.81</v>
      </c>
    </row>
    <row r="9" spans="1:5">
      <c r="A9" s="2">
        <v>8</v>
      </c>
      <c r="B9" s="2" t="b">
        <v>1</v>
      </c>
      <c r="C9" s="2">
        <v>12.026921</v>
      </c>
      <c r="D9" s="2">
        <f>2.149*10^(-2)</f>
        <v>0.02149</v>
      </c>
      <c r="E9" s="2">
        <f>2.149*10+(23-2)*10</f>
        <v>231.49</v>
      </c>
    </row>
    <row r="10" spans="1:5">
      <c r="A10" s="2">
        <v>9</v>
      </c>
      <c r="B10" s="2" t="b">
        <v>1</v>
      </c>
      <c r="C10" s="2">
        <v>13.03569</v>
      </c>
      <c r="D10" s="2">
        <f>2.7*10^(-21)</f>
        <v>2.7e-21</v>
      </c>
      <c r="E10" s="2">
        <f>2.7*10+(23-21)*10</f>
        <v>47</v>
      </c>
    </row>
    <row r="11" spans="1:5">
      <c r="A11" s="2">
        <v>10</v>
      </c>
      <c r="B11" s="2" t="b">
        <v>1</v>
      </c>
      <c r="C11" s="2">
        <v>14.04289</v>
      </c>
      <c r="D11" s="2">
        <f>4.84*10^(-3)</f>
        <v>0.00484</v>
      </c>
      <c r="E11" s="2">
        <f>4.84*10+(23-3)*10</f>
        <v>248.4</v>
      </c>
    </row>
  </sheetData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A3" sqref="$A3:$XFD3"/>
    </sheetView>
  </sheetViews>
  <sheetFormatPr defaultColWidth="9" defaultRowHeight="14.4" outlineLevelCol="6"/>
  <cols>
    <col min="1" max="1" width="11.6666666666667" customWidth="1"/>
    <col min="3" max="3" width="21" customWidth="1"/>
    <col min="4" max="4" width="16.5555555555556" customWidth="1"/>
    <col min="5" max="5" width="23.3333333333333" customWidth="1"/>
    <col min="6" max="6" width="38.3333333333333" style="1" customWidth="1"/>
    <col min="7" max="7" width="10" customWidth="1"/>
  </cols>
  <sheetData>
    <row r="1" spans="1:7">
      <c r="A1" s="2" t="s">
        <v>0</v>
      </c>
      <c r="B1" s="3" t="s">
        <v>381</v>
      </c>
      <c r="C1" s="3"/>
      <c r="D1" s="3"/>
      <c r="E1" s="3"/>
      <c r="G1" s="1"/>
    </row>
    <row r="2" spans="1:7">
      <c r="A2" s="2" t="s">
        <v>382</v>
      </c>
      <c r="B2" s="2" t="s">
        <v>383</v>
      </c>
      <c r="C2" s="2" t="s">
        <v>384</v>
      </c>
      <c r="D2" s="4" t="s">
        <v>385</v>
      </c>
      <c r="E2" s="5" t="s">
        <v>386</v>
      </c>
      <c r="F2" s="1" t="s">
        <v>387</v>
      </c>
      <c r="G2" s="1"/>
    </row>
    <row r="3" spans="1:7">
      <c r="A3" s="2">
        <v>2</v>
      </c>
      <c r="B3" s="2" t="b">
        <v>1</v>
      </c>
      <c r="C3" s="2">
        <v>7.02992</v>
      </c>
      <c r="D3" s="2">
        <f>3.5*10^(-22)</f>
        <v>3.5e-22</v>
      </c>
      <c r="E3" s="2">
        <f>3.5*10+(23-22)*10</f>
        <v>45</v>
      </c>
      <c r="F3" s="1" t="s">
        <v>388</v>
      </c>
      <c r="G3" s="1" t="s">
        <v>389</v>
      </c>
    </row>
    <row r="4" spans="1:7">
      <c r="A4" s="2">
        <v>3</v>
      </c>
      <c r="B4" s="2" t="b">
        <v>1</v>
      </c>
      <c r="C4" s="2">
        <v>8.0246072</v>
      </c>
      <c r="D4" s="2">
        <f>7.7*10^(2-3)</f>
        <v>0.77</v>
      </c>
      <c r="E4" s="2">
        <f>7.7*10+(23-1)*10</f>
        <v>297</v>
      </c>
      <c r="F4" s="1" t="s">
        <v>390</v>
      </c>
      <c r="G4" s="1" t="s">
        <v>391</v>
      </c>
    </row>
    <row r="5" spans="1:5">
      <c r="A5" s="2">
        <v>4</v>
      </c>
      <c r="B5" s="2" t="b">
        <v>1</v>
      </c>
      <c r="C5" s="2">
        <v>9.0133288</v>
      </c>
      <c r="D5" s="2">
        <f>8*10^(-19)</f>
        <v>8e-19</v>
      </c>
      <c r="E5" s="2">
        <f>8*10+(23-19)*10</f>
        <v>120</v>
      </c>
    </row>
    <row r="6" spans="1:7">
      <c r="A6" s="2">
        <v>5</v>
      </c>
      <c r="B6" s="2" t="b">
        <v>0</v>
      </c>
      <c r="C6" s="2">
        <v>10.012937</v>
      </c>
      <c r="D6" s="2"/>
      <c r="E6" s="2"/>
      <c r="G6" s="1"/>
    </row>
    <row r="7" spans="1:7">
      <c r="A7" s="2">
        <v>6</v>
      </c>
      <c r="B7" s="2" t="b">
        <v>0</v>
      </c>
      <c r="C7" s="2">
        <v>11.0093054</v>
      </c>
      <c r="D7" s="2"/>
      <c r="E7" s="2"/>
      <c r="G7" s="1"/>
    </row>
    <row r="8" spans="1:7">
      <c r="A8" s="2">
        <v>7</v>
      </c>
      <c r="B8" s="2" t="b">
        <v>1</v>
      </c>
      <c r="C8" s="2">
        <v>12.0143521</v>
      </c>
      <c r="D8" s="2">
        <f>2.02*10^(-2)</f>
        <v>0.0202</v>
      </c>
      <c r="E8" s="2">
        <f>2.02*10+(23-2)*10</f>
        <v>230.2</v>
      </c>
      <c r="G8" s="1"/>
    </row>
    <row r="9" spans="1:7">
      <c r="A9" s="2">
        <v>8</v>
      </c>
      <c r="B9" s="2" t="b">
        <v>1</v>
      </c>
      <c r="C9" s="2">
        <v>13.0177802</v>
      </c>
      <c r="D9" s="2">
        <f>1.733*10^(-2)</f>
        <v>0.01733</v>
      </c>
      <c r="E9" s="2">
        <f>1.733*10+(23-2)*10</f>
        <v>227.33</v>
      </c>
      <c r="G9" s="1"/>
    </row>
    <row r="10" spans="1:7">
      <c r="A10" s="2">
        <v>9</v>
      </c>
      <c r="B10" s="2" t="b">
        <v>1</v>
      </c>
      <c r="C10" s="2">
        <v>14.025404</v>
      </c>
      <c r="D10" s="2">
        <f>1.25*10^(-2)</f>
        <v>0.0125</v>
      </c>
      <c r="E10" s="2">
        <f>1.25*10+(23-2)*10</f>
        <v>222.5</v>
      </c>
      <c r="G10" s="1"/>
    </row>
    <row r="11" spans="1:7">
      <c r="A11" s="2">
        <v>10</v>
      </c>
      <c r="B11" s="2" t="b">
        <v>1</v>
      </c>
      <c r="C11" s="2">
        <v>15.031103</v>
      </c>
      <c r="D11" s="2">
        <f>9.87*10^(-3)</f>
        <v>0.00987</v>
      </c>
      <c r="E11" s="2">
        <f>9.87*10+(23-3)*10</f>
        <v>298.7</v>
      </c>
      <c r="G11" s="1"/>
    </row>
    <row r="12" spans="1:5">
      <c r="A12" s="2">
        <v>11</v>
      </c>
      <c r="B12" s="2" t="b">
        <v>1</v>
      </c>
      <c r="C12" s="2">
        <v>16.03981</v>
      </c>
      <c r="D12" s="2">
        <f>190*10^(-12)</f>
        <v>1.9e-10</v>
      </c>
      <c r="E12" s="2">
        <f>(1.9+23-10)*10</f>
        <v>149</v>
      </c>
    </row>
    <row r="13" spans="1:5">
      <c r="A13" s="2">
        <v>12</v>
      </c>
      <c r="B13" s="2" t="b">
        <v>1</v>
      </c>
      <c r="C13" s="6">
        <v>17.04699</v>
      </c>
      <c r="D13" s="2">
        <f>5.08*10^(-3)</f>
        <v>0.00508</v>
      </c>
      <c r="E13" s="2">
        <f>5.08*10+(23-3)*10</f>
        <v>250.8</v>
      </c>
    </row>
    <row r="14" spans="1:5">
      <c r="A14" s="2">
        <v>13</v>
      </c>
      <c r="B14" s="2" t="b">
        <v>1</v>
      </c>
      <c r="C14" s="2">
        <v>18.05617</v>
      </c>
      <c r="D14" s="2">
        <f>2.6*10^(-8)</f>
        <v>2.6e-8</v>
      </c>
      <c r="E14" s="2">
        <f>(2.6+23-8)*10</f>
        <v>176</v>
      </c>
    </row>
    <row r="15" spans="1:5">
      <c r="A15" s="2">
        <v>14</v>
      </c>
      <c r="B15" s="2" t="b">
        <v>1</v>
      </c>
      <c r="C15" s="2">
        <v>19.06373</v>
      </c>
      <c r="D15" s="2">
        <f>2.92*10^(-3)</f>
        <v>0.00292</v>
      </c>
      <c r="E15" s="2">
        <f>2.92*10+(23-3)*10</f>
        <v>229.2</v>
      </c>
    </row>
  </sheetData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nt</vt:lpstr>
      <vt:lpstr>1</vt:lpstr>
      <vt:lpstr>2</vt:lpstr>
      <vt:lpstr>3</vt:lpstr>
      <vt:lpstr>4</vt:lpstr>
      <vt:lpstr>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沈时康</cp:lastModifiedBy>
  <dcterms:created xsi:type="dcterms:W3CDTF">2023-01-07T21:37:00Z</dcterms:created>
  <dcterms:modified xsi:type="dcterms:W3CDTF">2023-01-11T11:39:39Z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3913118AF3B141D490B8A8674E8567D5</vt:lpwstr>
  </property>
  <property fmtid="{D5CDD505-2E9C-101B-9397-08002B2CF9AE}" pid="3" name="KSOProductBuildVer">
    <vt:lpwstr>2052-11.1.0.13703</vt:lpwstr>
  </property>
</Properties>
</file>