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roo\Documents\A-Z\OverEngineeredInOz\src\"/>
    </mc:Choice>
  </mc:AlternateContent>
  <xr:revisionPtr revIDLastSave="0" documentId="13_ncr:1_{C655123E-26D0-4F18-9331-44AD2CEB0A4F}" xr6:coauthVersionLast="45" xr6:coauthVersionMax="46" xr10:uidLastSave="{00000000-0000-0000-0000-000000000000}"/>
  <bookViews>
    <workbookView xWindow="-110" yWindow="-110" windowWidth="21820" windowHeight="14020" firstSheet="1" activeTab="6" xr2:uid="{91C2A01F-7D51-45E8-A644-AB4782616838}"/>
  </bookViews>
  <sheets>
    <sheet name="DStream" sheetId="6" state="hidden" r:id="rId1"/>
    <sheet name="Sheet1" sheetId="1" r:id="rId2"/>
    <sheet name="Data In" sheetId="5" r:id="rId3"/>
    <sheet name="Data Out" sheetId="4" r:id="rId4"/>
    <sheet name="Settings" sheetId="3" r:id="rId5"/>
    <sheet name="Manifest" sheetId="2" r:id="rId6"/>
    <sheet name="CH2 DStream" sheetId="7" r:id="rId7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Threshold" localSheetId="6">'CH2 DStream'!$AD$24</definedName>
    <definedName name="Threshold" localSheetId="0">DStream!$S$24</definedName>
    <definedName name="Threshold">Sheet1!$S$24</definedName>
    <definedName name="Threshold2">'CH2 DStream'!$AJ$24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30" i="7" l="1" a="1"/>
  <c r="AD30" i="7" s="1"/>
  <c r="O201" i="7" l="1"/>
  <c r="N201" i="7"/>
  <c r="O200" i="7"/>
  <c r="N200" i="7"/>
  <c r="O199" i="7"/>
  <c r="N199" i="7"/>
  <c r="O198" i="7"/>
  <c r="N198" i="7"/>
  <c r="O197" i="7"/>
  <c r="N197" i="7"/>
  <c r="O196" i="7"/>
  <c r="N196" i="7"/>
  <c r="O195" i="7"/>
  <c r="N195" i="7"/>
  <c r="O194" i="7"/>
  <c r="N194" i="7"/>
  <c r="O193" i="7"/>
  <c r="N193" i="7"/>
  <c r="O192" i="7"/>
  <c r="N192" i="7"/>
  <c r="O191" i="7"/>
  <c r="N191" i="7"/>
  <c r="O190" i="7"/>
  <c r="N190" i="7"/>
  <c r="O189" i="7"/>
  <c r="N189" i="7"/>
  <c r="O188" i="7"/>
  <c r="N188" i="7"/>
  <c r="O187" i="7"/>
  <c r="N187" i="7"/>
  <c r="O186" i="7"/>
  <c r="N186" i="7"/>
  <c r="O185" i="7"/>
  <c r="N185" i="7"/>
  <c r="O184" i="7"/>
  <c r="N184" i="7"/>
  <c r="O183" i="7"/>
  <c r="N183" i="7"/>
  <c r="O182" i="7"/>
  <c r="N182" i="7"/>
  <c r="O181" i="7"/>
  <c r="N181" i="7"/>
  <c r="O180" i="7"/>
  <c r="N180" i="7"/>
  <c r="O179" i="7"/>
  <c r="N179" i="7"/>
  <c r="O178" i="7"/>
  <c r="N178" i="7"/>
  <c r="O177" i="7"/>
  <c r="N177" i="7"/>
  <c r="O176" i="7"/>
  <c r="N176" i="7"/>
  <c r="O175" i="7"/>
  <c r="N175" i="7"/>
  <c r="O174" i="7"/>
  <c r="N174" i="7"/>
  <c r="O173" i="7"/>
  <c r="N173" i="7"/>
  <c r="O172" i="7"/>
  <c r="N172" i="7"/>
  <c r="O171" i="7"/>
  <c r="N171" i="7"/>
  <c r="O170" i="7"/>
  <c r="N170" i="7"/>
  <c r="O169" i="7"/>
  <c r="N169" i="7"/>
  <c r="O168" i="7"/>
  <c r="N168" i="7"/>
  <c r="O167" i="7"/>
  <c r="N167" i="7"/>
  <c r="O166" i="7"/>
  <c r="N166" i="7"/>
  <c r="O165" i="7"/>
  <c r="N165" i="7"/>
  <c r="O164" i="7"/>
  <c r="N164" i="7"/>
  <c r="O163" i="7"/>
  <c r="N163" i="7"/>
  <c r="O162" i="7"/>
  <c r="N162" i="7"/>
  <c r="O161" i="7"/>
  <c r="N161" i="7"/>
  <c r="O160" i="7"/>
  <c r="N160" i="7"/>
  <c r="O159" i="7"/>
  <c r="N159" i="7"/>
  <c r="O158" i="7"/>
  <c r="N158" i="7"/>
  <c r="O157" i="7"/>
  <c r="N157" i="7"/>
  <c r="O156" i="7"/>
  <c r="N156" i="7"/>
  <c r="O155" i="7"/>
  <c r="N155" i="7"/>
  <c r="O154" i="7"/>
  <c r="N154" i="7"/>
  <c r="O153" i="7"/>
  <c r="N153" i="7"/>
  <c r="O152" i="7"/>
  <c r="N152" i="7"/>
  <c r="O151" i="7"/>
  <c r="N151" i="7"/>
  <c r="O150" i="7"/>
  <c r="N150" i="7"/>
  <c r="O149" i="7"/>
  <c r="N149" i="7"/>
  <c r="O148" i="7"/>
  <c r="N148" i="7"/>
  <c r="O147" i="7"/>
  <c r="N147" i="7"/>
  <c r="O146" i="7"/>
  <c r="N146" i="7"/>
  <c r="O145" i="7"/>
  <c r="N145" i="7"/>
  <c r="O144" i="7"/>
  <c r="N144" i="7"/>
  <c r="O143" i="7"/>
  <c r="N143" i="7"/>
  <c r="O142" i="7"/>
  <c r="N142" i="7"/>
  <c r="O141" i="7"/>
  <c r="N141" i="7"/>
  <c r="O140" i="7"/>
  <c r="N140" i="7"/>
  <c r="O139" i="7"/>
  <c r="N139" i="7"/>
  <c r="O138" i="7"/>
  <c r="N138" i="7"/>
  <c r="O137" i="7"/>
  <c r="N137" i="7"/>
  <c r="O136" i="7"/>
  <c r="N136" i="7"/>
  <c r="O135" i="7"/>
  <c r="N135" i="7"/>
  <c r="O134" i="7"/>
  <c r="N134" i="7"/>
  <c r="O133" i="7"/>
  <c r="N133" i="7"/>
  <c r="O132" i="7"/>
  <c r="N132" i="7"/>
  <c r="O131" i="7"/>
  <c r="N131" i="7"/>
  <c r="O130" i="7"/>
  <c r="N130" i="7"/>
  <c r="O129" i="7"/>
  <c r="N129" i="7"/>
  <c r="O128" i="7"/>
  <c r="N128" i="7"/>
  <c r="O127" i="7"/>
  <c r="N127" i="7"/>
  <c r="O126" i="7"/>
  <c r="N126" i="7"/>
  <c r="O125" i="7"/>
  <c r="N125" i="7"/>
  <c r="O124" i="7"/>
  <c r="N124" i="7"/>
  <c r="O123" i="7"/>
  <c r="N123" i="7"/>
  <c r="O122" i="7"/>
  <c r="N122" i="7"/>
  <c r="O121" i="7"/>
  <c r="N121" i="7"/>
  <c r="O120" i="7"/>
  <c r="N120" i="7"/>
  <c r="O119" i="7"/>
  <c r="N119" i="7"/>
  <c r="O118" i="7"/>
  <c r="N118" i="7"/>
  <c r="O117" i="7"/>
  <c r="N117" i="7"/>
  <c r="O116" i="7"/>
  <c r="N116" i="7"/>
  <c r="O115" i="7"/>
  <c r="N115" i="7"/>
  <c r="O114" i="7"/>
  <c r="N114" i="7"/>
  <c r="O113" i="7"/>
  <c r="N113" i="7"/>
  <c r="O112" i="7"/>
  <c r="N112" i="7"/>
  <c r="O111" i="7"/>
  <c r="N111" i="7"/>
  <c r="O110" i="7"/>
  <c r="N110" i="7"/>
  <c r="O109" i="7"/>
  <c r="N109" i="7"/>
  <c r="O108" i="7"/>
  <c r="N108" i="7"/>
  <c r="O107" i="7"/>
  <c r="N107" i="7"/>
  <c r="O106" i="7"/>
  <c r="N106" i="7"/>
  <c r="O105" i="7"/>
  <c r="N105" i="7"/>
  <c r="O104" i="7"/>
  <c r="N104" i="7"/>
  <c r="O103" i="7"/>
  <c r="N103" i="7"/>
  <c r="O102" i="7"/>
  <c r="N102" i="7"/>
  <c r="O101" i="7"/>
  <c r="N101" i="7"/>
  <c r="O100" i="7"/>
  <c r="N100" i="7"/>
  <c r="O99" i="7"/>
  <c r="N99" i="7"/>
  <c r="O98" i="7"/>
  <c r="N98" i="7"/>
  <c r="O97" i="7"/>
  <c r="N97" i="7"/>
  <c r="O96" i="7"/>
  <c r="N96" i="7"/>
  <c r="O95" i="7"/>
  <c r="N95" i="7"/>
  <c r="O94" i="7"/>
  <c r="N94" i="7"/>
  <c r="O93" i="7"/>
  <c r="N93" i="7"/>
  <c r="O92" i="7"/>
  <c r="N92" i="7"/>
  <c r="O91" i="7"/>
  <c r="N91" i="7"/>
  <c r="O90" i="7"/>
  <c r="N90" i="7"/>
  <c r="O89" i="7"/>
  <c r="N89" i="7"/>
  <c r="O88" i="7"/>
  <c r="N88" i="7"/>
  <c r="O87" i="7"/>
  <c r="N87" i="7"/>
  <c r="O86" i="7"/>
  <c r="N86" i="7"/>
  <c r="O85" i="7"/>
  <c r="N85" i="7"/>
  <c r="O84" i="7"/>
  <c r="N84" i="7"/>
  <c r="O83" i="7"/>
  <c r="N83" i="7"/>
  <c r="O82" i="7"/>
  <c r="N82" i="7"/>
  <c r="O81" i="7"/>
  <c r="N81" i="7"/>
  <c r="O80" i="7"/>
  <c r="N80" i="7"/>
  <c r="O79" i="7"/>
  <c r="N79" i="7"/>
  <c r="O78" i="7"/>
  <c r="N78" i="7"/>
  <c r="O77" i="7"/>
  <c r="N77" i="7"/>
  <c r="O76" i="7"/>
  <c r="N76" i="7"/>
  <c r="O75" i="7"/>
  <c r="N75" i="7"/>
  <c r="O74" i="7"/>
  <c r="N74" i="7"/>
  <c r="O73" i="7"/>
  <c r="N73" i="7"/>
  <c r="O72" i="7"/>
  <c r="N72" i="7"/>
  <c r="O71" i="7"/>
  <c r="N71" i="7"/>
  <c r="O70" i="7"/>
  <c r="N70" i="7"/>
  <c r="O69" i="7"/>
  <c r="N69" i="7"/>
  <c r="O68" i="7"/>
  <c r="N68" i="7"/>
  <c r="O67" i="7"/>
  <c r="N67" i="7"/>
  <c r="O66" i="7"/>
  <c r="N66" i="7"/>
  <c r="O65" i="7"/>
  <c r="N65" i="7"/>
  <c r="O64" i="7"/>
  <c r="N64" i="7"/>
  <c r="O63" i="7"/>
  <c r="N63" i="7"/>
  <c r="O62" i="7"/>
  <c r="N62" i="7"/>
  <c r="O61" i="7"/>
  <c r="N61" i="7"/>
  <c r="O60" i="7"/>
  <c r="N60" i="7"/>
  <c r="O59" i="7"/>
  <c r="N59" i="7"/>
  <c r="O58" i="7"/>
  <c r="N58" i="7"/>
  <c r="O57" i="7"/>
  <c r="N57" i="7"/>
  <c r="O56" i="7"/>
  <c r="N56" i="7"/>
  <c r="O55" i="7"/>
  <c r="N55" i="7"/>
  <c r="O54" i="7"/>
  <c r="N54" i="7"/>
  <c r="O53" i="7"/>
  <c r="N53" i="7"/>
  <c r="O52" i="7"/>
  <c r="N52" i="7"/>
  <c r="O51" i="7"/>
  <c r="N51" i="7"/>
  <c r="O50" i="7"/>
  <c r="N50" i="7"/>
  <c r="O49" i="7"/>
  <c r="N49" i="7"/>
  <c r="O48" i="7"/>
  <c r="N48" i="7"/>
  <c r="O47" i="7"/>
  <c r="N47" i="7"/>
  <c r="O46" i="7"/>
  <c r="N46" i="7"/>
  <c r="O45" i="7"/>
  <c r="N45" i="7"/>
  <c r="O44" i="7"/>
  <c r="N44" i="7"/>
  <c r="O43" i="7"/>
  <c r="N43" i="7"/>
  <c r="O42" i="7"/>
  <c r="N42" i="7"/>
  <c r="O41" i="7"/>
  <c r="N41" i="7"/>
  <c r="O40" i="7"/>
  <c r="N40" i="7"/>
  <c r="O39" i="7"/>
  <c r="N39" i="7"/>
  <c r="O38" i="7"/>
  <c r="N38" i="7"/>
  <c r="O37" i="7"/>
  <c r="N37" i="7"/>
  <c r="O36" i="7"/>
  <c r="N36" i="7"/>
  <c r="O35" i="7"/>
  <c r="N35" i="7"/>
  <c r="O34" i="7"/>
  <c r="N34" i="7"/>
  <c r="O33" i="7"/>
  <c r="N33" i="7"/>
  <c r="O32" i="7"/>
  <c r="N32" i="7"/>
  <c r="O31" i="7"/>
  <c r="N31" i="7"/>
  <c r="O30" i="7"/>
  <c r="N30" i="7"/>
  <c r="O29" i="7"/>
  <c r="N29" i="7"/>
  <c r="O28" i="7"/>
  <c r="N28" i="7"/>
  <c r="O27" i="7"/>
  <c r="N27" i="7"/>
  <c r="O26" i="7"/>
  <c r="N26" i="7"/>
  <c r="O25" i="7"/>
  <c r="N25" i="7"/>
  <c r="O24" i="7"/>
  <c r="N24" i="7"/>
  <c r="O23" i="7"/>
  <c r="N23" i="7"/>
  <c r="O22" i="7"/>
  <c r="N22" i="7"/>
  <c r="O21" i="7"/>
  <c r="N21" i="7"/>
  <c r="O20" i="7"/>
  <c r="N20" i="7"/>
  <c r="O19" i="7"/>
  <c r="N19" i="7"/>
  <c r="O18" i="7"/>
  <c r="N18" i="7"/>
  <c r="O17" i="7"/>
  <c r="N17" i="7"/>
  <c r="O16" i="7"/>
  <c r="N16" i="7"/>
  <c r="O15" i="7"/>
  <c r="N15" i="7"/>
  <c r="O14" i="7"/>
  <c r="N14" i="7"/>
  <c r="O13" i="7"/>
  <c r="N13" i="7"/>
  <c r="O12" i="7"/>
  <c r="N12" i="7"/>
  <c r="O11" i="7"/>
  <c r="N11" i="7"/>
  <c r="O10" i="7"/>
  <c r="N10" i="7"/>
  <c r="O9" i="7"/>
  <c r="N9" i="7"/>
  <c r="O8" i="7"/>
  <c r="N8" i="7"/>
  <c r="O7" i="7"/>
  <c r="N7" i="7"/>
  <c r="O6" i="7"/>
  <c r="N6" i="7"/>
  <c r="O5" i="7"/>
  <c r="N5" i="7"/>
  <c r="O4" i="7"/>
  <c r="N4" i="7"/>
  <c r="O3" i="7"/>
  <c r="N3" i="7"/>
  <c r="O2" i="7"/>
  <c r="N2" i="7"/>
  <c r="G201" i="7"/>
  <c r="F201" i="7"/>
  <c r="G200" i="7"/>
  <c r="F200" i="7"/>
  <c r="G199" i="7"/>
  <c r="F199" i="7"/>
  <c r="G198" i="7"/>
  <c r="F198" i="7"/>
  <c r="G197" i="7"/>
  <c r="F197" i="7"/>
  <c r="G196" i="7"/>
  <c r="F196" i="7"/>
  <c r="G195" i="7"/>
  <c r="F195" i="7"/>
  <c r="G194" i="7"/>
  <c r="F194" i="7"/>
  <c r="G193" i="7"/>
  <c r="F193" i="7"/>
  <c r="G192" i="7"/>
  <c r="F192" i="7"/>
  <c r="G191" i="7"/>
  <c r="F191" i="7"/>
  <c r="G190" i="7"/>
  <c r="F190" i="7"/>
  <c r="G189" i="7"/>
  <c r="F189" i="7"/>
  <c r="G188" i="7"/>
  <c r="F188" i="7"/>
  <c r="G187" i="7"/>
  <c r="F187" i="7"/>
  <c r="G186" i="7"/>
  <c r="F186" i="7"/>
  <c r="G185" i="7"/>
  <c r="F185" i="7"/>
  <c r="G184" i="7"/>
  <c r="F184" i="7"/>
  <c r="G183" i="7"/>
  <c r="F183" i="7"/>
  <c r="G182" i="7"/>
  <c r="F182" i="7"/>
  <c r="G181" i="7"/>
  <c r="F181" i="7"/>
  <c r="G180" i="7"/>
  <c r="F180" i="7"/>
  <c r="G179" i="7"/>
  <c r="F179" i="7"/>
  <c r="G178" i="7"/>
  <c r="F178" i="7"/>
  <c r="G177" i="7"/>
  <c r="F177" i="7"/>
  <c r="G176" i="7"/>
  <c r="F176" i="7"/>
  <c r="G175" i="7"/>
  <c r="F175" i="7"/>
  <c r="G174" i="7"/>
  <c r="F174" i="7"/>
  <c r="G173" i="7"/>
  <c r="F173" i="7"/>
  <c r="G172" i="7"/>
  <c r="F172" i="7"/>
  <c r="G171" i="7"/>
  <c r="F171" i="7"/>
  <c r="G170" i="7"/>
  <c r="F170" i="7"/>
  <c r="G169" i="7"/>
  <c r="F169" i="7"/>
  <c r="G168" i="7"/>
  <c r="F168" i="7"/>
  <c r="G167" i="7"/>
  <c r="F167" i="7"/>
  <c r="G166" i="7"/>
  <c r="F166" i="7"/>
  <c r="G165" i="7"/>
  <c r="F165" i="7"/>
  <c r="G164" i="7"/>
  <c r="F164" i="7"/>
  <c r="G163" i="7"/>
  <c r="F163" i="7"/>
  <c r="G162" i="7"/>
  <c r="F162" i="7"/>
  <c r="G161" i="7"/>
  <c r="F161" i="7"/>
  <c r="G160" i="7"/>
  <c r="F160" i="7"/>
  <c r="G159" i="7"/>
  <c r="F159" i="7"/>
  <c r="G158" i="7"/>
  <c r="F158" i="7"/>
  <c r="G157" i="7"/>
  <c r="F157" i="7"/>
  <c r="G156" i="7"/>
  <c r="F156" i="7"/>
  <c r="G155" i="7"/>
  <c r="F155" i="7"/>
  <c r="G154" i="7"/>
  <c r="F154" i="7"/>
  <c r="G153" i="7"/>
  <c r="F153" i="7"/>
  <c r="G152" i="7"/>
  <c r="F152" i="7"/>
  <c r="G151" i="7"/>
  <c r="F151" i="7"/>
  <c r="G150" i="7"/>
  <c r="F150" i="7"/>
  <c r="G149" i="7"/>
  <c r="F149" i="7"/>
  <c r="G148" i="7"/>
  <c r="F148" i="7"/>
  <c r="G147" i="7"/>
  <c r="F147" i="7"/>
  <c r="G146" i="7"/>
  <c r="F146" i="7"/>
  <c r="G145" i="7"/>
  <c r="F145" i="7"/>
  <c r="G144" i="7"/>
  <c r="F144" i="7"/>
  <c r="G143" i="7"/>
  <c r="F143" i="7"/>
  <c r="G142" i="7"/>
  <c r="F142" i="7"/>
  <c r="G141" i="7"/>
  <c r="F141" i="7"/>
  <c r="G140" i="7"/>
  <c r="F140" i="7"/>
  <c r="G139" i="7"/>
  <c r="F139" i="7"/>
  <c r="G138" i="7"/>
  <c r="F138" i="7"/>
  <c r="G137" i="7"/>
  <c r="F137" i="7"/>
  <c r="G136" i="7"/>
  <c r="F136" i="7"/>
  <c r="G135" i="7"/>
  <c r="F135" i="7"/>
  <c r="G134" i="7"/>
  <c r="F134" i="7"/>
  <c r="G133" i="7"/>
  <c r="F133" i="7"/>
  <c r="G132" i="7"/>
  <c r="F132" i="7"/>
  <c r="G131" i="7"/>
  <c r="F131" i="7"/>
  <c r="G130" i="7"/>
  <c r="F130" i="7"/>
  <c r="G129" i="7"/>
  <c r="F129" i="7"/>
  <c r="G128" i="7"/>
  <c r="F128" i="7"/>
  <c r="G127" i="7"/>
  <c r="F127" i="7"/>
  <c r="G126" i="7"/>
  <c r="F126" i="7"/>
  <c r="G125" i="7"/>
  <c r="F125" i="7"/>
  <c r="G124" i="7"/>
  <c r="F124" i="7"/>
  <c r="G123" i="7"/>
  <c r="F123" i="7"/>
  <c r="G122" i="7"/>
  <c r="F122" i="7"/>
  <c r="G121" i="7"/>
  <c r="F121" i="7"/>
  <c r="G120" i="7"/>
  <c r="F120" i="7"/>
  <c r="G119" i="7"/>
  <c r="F119" i="7"/>
  <c r="G118" i="7"/>
  <c r="F118" i="7"/>
  <c r="G117" i="7"/>
  <c r="F117" i="7"/>
  <c r="G116" i="7"/>
  <c r="F116" i="7"/>
  <c r="G115" i="7"/>
  <c r="F115" i="7"/>
  <c r="G114" i="7"/>
  <c r="F114" i="7"/>
  <c r="G113" i="7"/>
  <c r="F113" i="7"/>
  <c r="G112" i="7"/>
  <c r="F112" i="7"/>
  <c r="G111" i="7"/>
  <c r="F111" i="7"/>
  <c r="G110" i="7"/>
  <c r="F110" i="7"/>
  <c r="G109" i="7"/>
  <c r="F109" i="7"/>
  <c r="G108" i="7"/>
  <c r="F108" i="7"/>
  <c r="G107" i="7"/>
  <c r="F107" i="7"/>
  <c r="G106" i="7"/>
  <c r="F106" i="7"/>
  <c r="G105" i="7"/>
  <c r="F105" i="7"/>
  <c r="G104" i="7"/>
  <c r="F104" i="7"/>
  <c r="G103" i="7"/>
  <c r="F103" i="7"/>
  <c r="G102" i="7"/>
  <c r="F102" i="7"/>
  <c r="G101" i="7"/>
  <c r="F101" i="7"/>
  <c r="G100" i="7"/>
  <c r="F100" i="7"/>
  <c r="G99" i="7"/>
  <c r="F99" i="7"/>
  <c r="G98" i="7"/>
  <c r="F98" i="7"/>
  <c r="G97" i="7"/>
  <c r="F97" i="7"/>
  <c r="G96" i="7"/>
  <c r="F96" i="7"/>
  <c r="G95" i="7"/>
  <c r="F95" i="7"/>
  <c r="G94" i="7"/>
  <c r="F94" i="7"/>
  <c r="G93" i="7"/>
  <c r="F93" i="7"/>
  <c r="G92" i="7"/>
  <c r="F92" i="7"/>
  <c r="G91" i="7"/>
  <c r="F91" i="7"/>
  <c r="G90" i="7"/>
  <c r="F90" i="7"/>
  <c r="G89" i="7"/>
  <c r="F89" i="7"/>
  <c r="G88" i="7"/>
  <c r="F88" i="7"/>
  <c r="G87" i="7"/>
  <c r="F87" i="7"/>
  <c r="G86" i="7"/>
  <c r="F86" i="7"/>
  <c r="G85" i="7"/>
  <c r="F85" i="7"/>
  <c r="G84" i="7"/>
  <c r="F84" i="7"/>
  <c r="G83" i="7"/>
  <c r="F83" i="7"/>
  <c r="G82" i="7"/>
  <c r="F82" i="7"/>
  <c r="G81" i="7"/>
  <c r="F81" i="7"/>
  <c r="G80" i="7"/>
  <c r="F80" i="7"/>
  <c r="G79" i="7"/>
  <c r="F79" i="7"/>
  <c r="G78" i="7"/>
  <c r="F78" i="7"/>
  <c r="G77" i="7"/>
  <c r="F77" i="7"/>
  <c r="G76" i="7"/>
  <c r="F76" i="7"/>
  <c r="G75" i="7"/>
  <c r="F75" i="7"/>
  <c r="G74" i="7"/>
  <c r="F74" i="7"/>
  <c r="G73" i="7"/>
  <c r="F73" i="7"/>
  <c r="G72" i="7"/>
  <c r="F72" i="7"/>
  <c r="G71" i="7"/>
  <c r="F71" i="7"/>
  <c r="G70" i="7"/>
  <c r="F70" i="7"/>
  <c r="G69" i="7"/>
  <c r="F69" i="7"/>
  <c r="G68" i="7"/>
  <c r="F68" i="7"/>
  <c r="G67" i="7"/>
  <c r="F67" i="7"/>
  <c r="G66" i="7"/>
  <c r="F66" i="7"/>
  <c r="G65" i="7"/>
  <c r="F65" i="7"/>
  <c r="G64" i="7"/>
  <c r="F64" i="7"/>
  <c r="G63" i="7"/>
  <c r="F63" i="7"/>
  <c r="G62" i="7"/>
  <c r="F62" i="7"/>
  <c r="G61" i="7"/>
  <c r="F61" i="7"/>
  <c r="G60" i="7"/>
  <c r="F60" i="7"/>
  <c r="G59" i="7"/>
  <c r="F59" i="7"/>
  <c r="G58" i="7"/>
  <c r="F58" i="7"/>
  <c r="G57" i="7"/>
  <c r="F57" i="7"/>
  <c r="G56" i="7"/>
  <c r="F56" i="7"/>
  <c r="G55" i="7"/>
  <c r="F55" i="7"/>
  <c r="G54" i="7"/>
  <c r="F54" i="7"/>
  <c r="G53" i="7"/>
  <c r="F53" i="7"/>
  <c r="G52" i="7"/>
  <c r="F52" i="7"/>
  <c r="G51" i="7"/>
  <c r="F51" i="7"/>
  <c r="G50" i="7"/>
  <c r="F50" i="7"/>
  <c r="G49" i="7"/>
  <c r="F49" i="7"/>
  <c r="G48" i="7"/>
  <c r="F48" i="7"/>
  <c r="G47" i="7"/>
  <c r="F47" i="7"/>
  <c r="G46" i="7"/>
  <c r="F46" i="7"/>
  <c r="G45" i="7"/>
  <c r="F45" i="7"/>
  <c r="G44" i="7"/>
  <c r="F44" i="7"/>
  <c r="G43" i="7"/>
  <c r="F43" i="7"/>
  <c r="G42" i="7"/>
  <c r="F42" i="7"/>
  <c r="G41" i="7"/>
  <c r="F41" i="7"/>
  <c r="G40" i="7"/>
  <c r="F40" i="7"/>
  <c r="G39" i="7"/>
  <c r="F39" i="7"/>
  <c r="G38" i="7"/>
  <c r="F38" i="7"/>
  <c r="G37" i="7"/>
  <c r="F37" i="7"/>
  <c r="G36" i="7"/>
  <c r="F36" i="7"/>
  <c r="G35" i="7"/>
  <c r="F35" i="7"/>
  <c r="G34" i="7"/>
  <c r="F34" i="7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G2" i="7"/>
  <c r="F2" i="7"/>
  <c r="B201" i="7"/>
  <c r="C201" i="7" s="1"/>
  <c r="D201" i="7" s="1"/>
  <c r="E201" i="7" s="1"/>
  <c r="H201" i="7" s="1"/>
  <c r="B200" i="7"/>
  <c r="C200" i="7" s="1"/>
  <c r="D200" i="7" s="1"/>
  <c r="E200" i="7" s="1"/>
  <c r="H200" i="7" s="1"/>
  <c r="B199" i="7"/>
  <c r="C199" i="7" s="1"/>
  <c r="D199" i="7" s="1"/>
  <c r="E199" i="7" s="1"/>
  <c r="H199" i="7" s="1"/>
  <c r="B198" i="7"/>
  <c r="C198" i="7" s="1"/>
  <c r="D198" i="7" s="1"/>
  <c r="E198" i="7" s="1"/>
  <c r="H198" i="7" s="1"/>
  <c r="B197" i="7"/>
  <c r="C197" i="7" s="1"/>
  <c r="D197" i="7" s="1"/>
  <c r="E197" i="7" s="1"/>
  <c r="H197" i="7" s="1"/>
  <c r="B196" i="7"/>
  <c r="C196" i="7" s="1"/>
  <c r="D196" i="7" s="1"/>
  <c r="E196" i="7" s="1"/>
  <c r="H196" i="7" s="1"/>
  <c r="B195" i="7"/>
  <c r="C195" i="7" s="1"/>
  <c r="D195" i="7" s="1"/>
  <c r="E195" i="7" s="1"/>
  <c r="H195" i="7" s="1"/>
  <c r="B194" i="7"/>
  <c r="C194" i="7" s="1"/>
  <c r="D194" i="7" s="1"/>
  <c r="E194" i="7" s="1"/>
  <c r="H194" i="7" s="1"/>
  <c r="B193" i="7"/>
  <c r="C193" i="7" s="1"/>
  <c r="D193" i="7" s="1"/>
  <c r="E193" i="7" s="1"/>
  <c r="H193" i="7" s="1"/>
  <c r="B192" i="7"/>
  <c r="C192" i="7" s="1"/>
  <c r="D192" i="7" s="1"/>
  <c r="E192" i="7" s="1"/>
  <c r="H192" i="7" s="1"/>
  <c r="B191" i="7"/>
  <c r="C191" i="7" s="1"/>
  <c r="D191" i="7" s="1"/>
  <c r="E191" i="7" s="1"/>
  <c r="H191" i="7" s="1"/>
  <c r="B190" i="7"/>
  <c r="C190" i="7" s="1"/>
  <c r="D190" i="7" s="1"/>
  <c r="E190" i="7" s="1"/>
  <c r="H190" i="7" s="1"/>
  <c r="B189" i="7"/>
  <c r="C189" i="7" s="1"/>
  <c r="D189" i="7" s="1"/>
  <c r="E189" i="7" s="1"/>
  <c r="H189" i="7" s="1"/>
  <c r="B188" i="7"/>
  <c r="C188" i="7" s="1"/>
  <c r="D188" i="7" s="1"/>
  <c r="E188" i="7" s="1"/>
  <c r="H188" i="7" s="1"/>
  <c r="B187" i="7"/>
  <c r="C187" i="7" s="1"/>
  <c r="D187" i="7" s="1"/>
  <c r="E187" i="7" s="1"/>
  <c r="H187" i="7" s="1"/>
  <c r="B186" i="7"/>
  <c r="C186" i="7" s="1"/>
  <c r="D186" i="7" s="1"/>
  <c r="E186" i="7" s="1"/>
  <c r="H186" i="7" s="1"/>
  <c r="B185" i="7"/>
  <c r="C185" i="7" s="1"/>
  <c r="D185" i="7" s="1"/>
  <c r="E185" i="7" s="1"/>
  <c r="H185" i="7" s="1"/>
  <c r="B184" i="7"/>
  <c r="C184" i="7" s="1"/>
  <c r="D184" i="7" s="1"/>
  <c r="E184" i="7" s="1"/>
  <c r="H184" i="7" s="1"/>
  <c r="B183" i="7"/>
  <c r="C183" i="7" s="1"/>
  <c r="D183" i="7" s="1"/>
  <c r="E183" i="7" s="1"/>
  <c r="H183" i="7" s="1"/>
  <c r="B182" i="7"/>
  <c r="C182" i="7" s="1"/>
  <c r="D182" i="7" s="1"/>
  <c r="E182" i="7" s="1"/>
  <c r="H182" i="7" s="1"/>
  <c r="B181" i="7"/>
  <c r="C181" i="7" s="1"/>
  <c r="D181" i="7" s="1"/>
  <c r="E181" i="7" s="1"/>
  <c r="H181" i="7" s="1"/>
  <c r="B180" i="7"/>
  <c r="C180" i="7" s="1"/>
  <c r="D180" i="7" s="1"/>
  <c r="E180" i="7" s="1"/>
  <c r="H180" i="7" s="1"/>
  <c r="B179" i="7"/>
  <c r="C179" i="7" s="1"/>
  <c r="D179" i="7" s="1"/>
  <c r="E179" i="7" s="1"/>
  <c r="H179" i="7" s="1"/>
  <c r="B178" i="7"/>
  <c r="C178" i="7" s="1"/>
  <c r="D178" i="7" s="1"/>
  <c r="E178" i="7" s="1"/>
  <c r="H178" i="7" s="1"/>
  <c r="B177" i="7"/>
  <c r="C177" i="7" s="1"/>
  <c r="D177" i="7" s="1"/>
  <c r="E177" i="7" s="1"/>
  <c r="H177" i="7" s="1"/>
  <c r="B176" i="7"/>
  <c r="C176" i="7" s="1"/>
  <c r="D176" i="7" s="1"/>
  <c r="E176" i="7" s="1"/>
  <c r="H176" i="7" s="1"/>
  <c r="B175" i="7"/>
  <c r="C175" i="7" s="1"/>
  <c r="D175" i="7" s="1"/>
  <c r="E175" i="7" s="1"/>
  <c r="H175" i="7" s="1"/>
  <c r="B174" i="7"/>
  <c r="C174" i="7" s="1"/>
  <c r="D174" i="7" s="1"/>
  <c r="E174" i="7" s="1"/>
  <c r="H174" i="7" s="1"/>
  <c r="B173" i="7"/>
  <c r="C173" i="7" s="1"/>
  <c r="D173" i="7" s="1"/>
  <c r="E173" i="7" s="1"/>
  <c r="H173" i="7" s="1"/>
  <c r="B172" i="7"/>
  <c r="C172" i="7" s="1"/>
  <c r="D172" i="7" s="1"/>
  <c r="E172" i="7" s="1"/>
  <c r="H172" i="7" s="1"/>
  <c r="B171" i="7"/>
  <c r="C171" i="7" s="1"/>
  <c r="D171" i="7" s="1"/>
  <c r="E171" i="7" s="1"/>
  <c r="H171" i="7" s="1"/>
  <c r="B170" i="7"/>
  <c r="C170" i="7" s="1"/>
  <c r="D170" i="7" s="1"/>
  <c r="E170" i="7" s="1"/>
  <c r="H170" i="7" s="1"/>
  <c r="B169" i="7"/>
  <c r="C169" i="7" s="1"/>
  <c r="D169" i="7" s="1"/>
  <c r="E169" i="7" s="1"/>
  <c r="H169" i="7" s="1"/>
  <c r="B168" i="7"/>
  <c r="C168" i="7" s="1"/>
  <c r="D168" i="7" s="1"/>
  <c r="E168" i="7" s="1"/>
  <c r="H168" i="7" s="1"/>
  <c r="B167" i="7"/>
  <c r="C167" i="7" s="1"/>
  <c r="D167" i="7" s="1"/>
  <c r="E167" i="7" s="1"/>
  <c r="H167" i="7" s="1"/>
  <c r="B166" i="7"/>
  <c r="C166" i="7" s="1"/>
  <c r="D166" i="7" s="1"/>
  <c r="E166" i="7" s="1"/>
  <c r="H166" i="7" s="1"/>
  <c r="B165" i="7"/>
  <c r="C165" i="7" s="1"/>
  <c r="D165" i="7" s="1"/>
  <c r="E165" i="7" s="1"/>
  <c r="H165" i="7" s="1"/>
  <c r="B164" i="7"/>
  <c r="C164" i="7" s="1"/>
  <c r="D164" i="7" s="1"/>
  <c r="E164" i="7" s="1"/>
  <c r="H164" i="7" s="1"/>
  <c r="B163" i="7"/>
  <c r="C163" i="7" s="1"/>
  <c r="D163" i="7" s="1"/>
  <c r="E163" i="7" s="1"/>
  <c r="H163" i="7" s="1"/>
  <c r="B162" i="7"/>
  <c r="C162" i="7" s="1"/>
  <c r="D162" i="7" s="1"/>
  <c r="E162" i="7" s="1"/>
  <c r="H162" i="7" s="1"/>
  <c r="B161" i="7"/>
  <c r="C161" i="7" s="1"/>
  <c r="D161" i="7" s="1"/>
  <c r="E161" i="7" s="1"/>
  <c r="H161" i="7" s="1"/>
  <c r="B160" i="7"/>
  <c r="C160" i="7" s="1"/>
  <c r="D160" i="7" s="1"/>
  <c r="E160" i="7" s="1"/>
  <c r="H160" i="7" s="1"/>
  <c r="B159" i="7"/>
  <c r="C159" i="7" s="1"/>
  <c r="D159" i="7" s="1"/>
  <c r="E159" i="7" s="1"/>
  <c r="H159" i="7" s="1"/>
  <c r="B158" i="7"/>
  <c r="C158" i="7" s="1"/>
  <c r="D158" i="7" s="1"/>
  <c r="E158" i="7" s="1"/>
  <c r="H158" i="7" s="1"/>
  <c r="B157" i="7"/>
  <c r="C157" i="7" s="1"/>
  <c r="D157" i="7" s="1"/>
  <c r="E157" i="7" s="1"/>
  <c r="H157" i="7" s="1"/>
  <c r="B156" i="7"/>
  <c r="C156" i="7" s="1"/>
  <c r="D156" i="7" s="1"/>
  <c r="E156" i="7" s="1"/>
  <c r="H156" i="7" s="1"/>
  <c r="B155" i="7"/>
  <c r="C155" i="7" s="1"/>
  <c r="D155" i="7" s="1"/>
  <c r="E155" i="7" s="1"/>
  <c r="H155" i="7" s="1"/>
  <c r="B154" i="7"/>
  <c r="C154" i="7" s="1"/>
  <c r="D154" i="7" s="1"/>
  <c r="E154" i="7" s="1"/>
  <c r="H154" i="7" s="1"/>
  <c r="B153" i="7"/>
  <c r="C153" i="7" s="1"/>
  <c r="D153" i="7" s="1"/>
  <c r="E153" i="7" s="1"/>
  <c r="H153" i="7" s="1"/>
  <c r="B152" i="7"/>
  <c r="C152" i="7" s="1"/>
  <c r="D152" i="7" s="1"/>
  <c r="E152" i="7" s="1"/>
  <c r="H152" i="7" s="1"/>
  <c r="B151" i="7"/>
  <c r="C151" i="7" s="1"/>
  <c r="D151" i="7" s="1"/>
  <c r="E151" i="7" s="1"/>
  <c r="H151" i="7" s="1"/>
  <c r="B150" i="7"/>
  <c r="C150" i="7" s="1"/>
  <c r="D150" i="7" s="1"/>
  <c r="E150" i="7" s="1"/>
  <c r="H150" i="7" s="1"/>
  <c r="B149" i="7"/>
  <c r="C149" i="7" s="1"/>
  <c r="D149" i="7" s="1"/>
  <c r="E149" i="7" s="1"/>
  <c r="H149" i="7" s="1"/>
  <c r="B148" i="7"/>
  <c r="C148" i="7" s="1"/>
  <c r="D148" i="7" s="1"/>
  <c r="E148" i="7" s="1"/>
  <c r="H148" i="7" s="1"/>
  <c r="B147" i="7"/>
  <c r="C147" i="7" s="1"/>
  <c r="D147" i="7" s="1"/>
  <c r="E147" i="7" s="1"/>
  <c r="H147" i="7" s="1"/>
  <c r="B146" i="7"/>
  <c r="C146" i="7" s="1"/>
  <c r="D146" i="7" s="1"/>
  <c r="E146" i="7" s="1"/>
  <c r="H146" i="7" s="1"/>
  <c r="B145" i="7"/>
  <c r="C145" i="7" s="1"/>
  <c r="D145" i="7" s="1"/>
  <c r="E145" i="7" s="1"/>
  <c r="H145" i="7" s="1"/>
  <c r="B144" i="7"/>
  <c r="C144" i="7" s="1"/>
  <c r="D144" i="7" s="1"/>
  <c r="E144" i="7" s="1"/>
  <c r="H144" i="7" s="1"/>
  <c r="B143" i="7"/>
  <c r="C143" i="7" s="1"/>
  <c r="D143" i="7" s="1"/>
  <c r="E143" i="7" s="1"/>
  <c r="H143" i="7" s="1"/>
  <c r="B142" i="7"/>
  <c r="C142" i="7" s="1"/>
  <c r="D142" i="7" s="1"/>
  <c r="E142" i="7" s="1"/>
  <c r="H142" i="7" s="1"/>
  <c r="B141" i="7"/>
  <c r="C141" i="7" s="1"/>
  <c r="D141" i="7" s="1"/>
  <c r="E141" i="7" s="1"/>
  <c r="H141" i="7" s="1"/>
  <c r="B140" i="7"/>
  <c r="C140" i="7" s="1"/>
  <c r="D140" i="7" s="1"/>
  <c r="E140" i="7" s="1"/>
  <c r="H140" i="7" s="1"/>
  <c r="B139" i="7"/>
  <c r="C139" i="7" s="1"/>
  <c r="D139" i="7" s="1"/>
  <c r="E139" i="7" s="1"/>
  <c r="H139" i="7" s="1"/>
  <c r="B138" i="7"/>
  <c r="C138" i="7" s="1"/>
  <c r="D138" i="7" s="1"/>
  <c r="E138" i="7" s="1"/>
  <c r="H138" i="7" s="1"/>
  <c r="B137" i="7"/>
  <c r="C137" i="7" s="1"/>
  <c r="D137" i="7" s="1"/>
  <c r="E137" i="7" s="1"/>
  <c r="H137" i="7" s="1"/>
  <c r="B136" i="7"/>
  <c r="C136" i="7" s="1"/>
  <c r="D136" i="7" s="1"/>
  <c r="E136" i="7" s="1"/>
  <c r="H136" i="7" s="1"/>
  <c r="B135" i="7"/>
  <c r="C135" i="7" s="1"/>
  <c r="D135" i="7" s="1"/>
  <c r="E135" i="7" s="1"/>
  <c r="H135" i="7" s="1"/>
  <c r="B134" i="7"/>
  <c r="C134" i="7" s="1"/>
  <c r="D134" i="7" s="1"/>
  <c r="E134" i="7" s="1"/>
  <c r="H134" i="7" s="1"/>
  <c r="B133" i="7"/>
  <c r="C133" i="7" s="1"/>
  <c r="D133" i="7" s="1"/>
  <c r="E133" i="7" s="1"/>
  <c r="H133" i="7" s="1"/>
  <c r="B132" i="7"/>
  <c r="C132" i="7" s="1"/>
  <c r="D132" i="7" s="1"/>
  <c r="E132" i="7" s="1"/>
  <c r="H132" i="7" s="1"/>
  <c r="B131" i="7"/>
  <c r="C131" i="7" s="1"/>
  <c r="D131" i="7" s="1"/>
  <c r="E131" i="7" s="1"/>
  <c r="H131" i="7" s="1"/>
  <c r="B130" i="7"/>
  <c r="C130" i="7" s="1"/>
  <c r="D130" i="7" s="1"/>
  <c r="E130" i="7" s="1"/>
  <c r="H130" i="7" s="1"/>
  <c r="B129" i="7"/>
  <c r="C129" i="7" s="1"/>
  <c r="D129" i="7" s="1"/>
  <c r="E129" i="7" s="1"/>
  <c r="H129" i="7" s="1"/>
  <c r="B128" i="7"/>
  <c r="C128" i="7" s="1"/>
  <c r="D128" i="7" s="1"/>
  <c r="E128" i="7" s="1"/>
  <c r="H128" i="7" s="1"/>
  <c r="B127" i="7"/>
  <c r="C127" i="7" s="1"/>
  <c r="D127" i="7" s="1"/>
  <c r="E127" i="7" s="1"/>
  <c r="H127" i="7" s="1"/>
  <c r="B126" i="7"/>
  <c r="C126" i="7" s="1"/>
  <c r="D126" i="7" s="1"/>
  <c r="E126" i="7" s="1"/>
  <c r="H126" i="7" s="1"/>
  <c r="B125" i="7"/>
  <c r="C125" i="7" s="1"/>
  <c r="D125" i="7" s="1"/>
  <c r="E125" i="7" s="1"/>
  <c r="H125" i="7" s="1"/>
  <c r="B124" i="7"/>
  <c r="C124" i="7" s="1"/>
  <c r="D124" i="7" s="1"/>
  <c r="E124" i="7" s="1"/>
  <c r="H124" i="7" s="1"/>
  <c r="B123" i="7"/>
  <c r="C123" i="7" s="1"/>
  <c r="D123" i="7" s="1"/>
  <c r="E123" i="7" s="1"/>
  <c r="H123" i="7" s="1"/>
  <c r="B122" i="7"/>
  <c r="C122" i="7" s="1"/>
  <c r="D122" i="7" s="1"/>
  <c r="E122" i="7" s="1"/>
  <c r="H122" i="7" s="1"/>
  <c r="B121" i="7"/>
  <c r="C121" i="7" s="1"/>
  <c r="D121" i="7" s="1"/>
  <c r="E121" i="7" s="1"/>
  <c r="H121" i="7" s="1"/>
  <c r="B120" i="7"/>
  <c r="C120" i="7" s="1"/>
  <c r="D120" i="7" s="1"/>
  <c r="E120" i="7" s="1"/>
  <c r="H120" i="7" s="1"/>
  <c r="B119" i="7"/>
  <c r="C119" i="7" s="1"/>
  <c r="D119" i="7" s="1"/>
  <c r="E119" i="7" s="1"/>
  <c r="H119" i="7" s="1"/>
  <c r="B118" i="7"/>
  <c r="C118" i="7" s="1"/>
  <c r="D118" i="7" s="1"/>
  <c r="E118" i="7" s="1"/>
  <c r="H118" i="7" s="1"/>
  <c r="B117" i="7"/>
  <c r="C117" i="7" s="1"/>
  <c r="D117" i="7" s="1"/>
  <c r="E117" i="7" s="1"/>
  <c r="H117" i="7" s="1"/>
  <c r="B116" i="7"/>
  <c r="C116" i="7" s="1"/>
  <c r="D116" i="7" s="1"/>
  <c r="E116" i="7" s="1"/>
  <c r="H116" i="7" s="1"/>
  <c r="B115" i="7"/>
  <c r="C115" i="7" s="1"/>
  <c r="D115" i="7" s="1"/>
  <c r="E115" i="7" s="1"/>
  <c r="H115" i="7" s="1"/>
  <c r="B114" i="7"/>
  <c r="C114" i="7" s="1"/>
  <c r="D114" i="7" s="1"/>
  <c r="E114" i="7" s="1"/>
  <c r="H114" i="7" s="1"/>
  <c r="B113" i="7"/>
  <c r="C113" i="7" s="1"/>
  <c r="D113" i="7" s="1"/>
  <c r="E113" i="7" s="1"/>
  <c r="H113" i="7" s="1"/>
  <c r="B112" i="7"/>
  <c r="C112" i="7" s="1"/>
  <c r="D112" i="7" s="1"/>
  <c r="E112" i="7" s="1"/>
  <c r="H112" i="7" s="1"/>
  <c r="B111" i="7"/>
  <c r="C111" i="7" s="1"/>
  <c r="D111" i="7" s="1"/>
  <c r="E111" i="7" s="1"/>
  <c r="H111" i="7" s="1"/>
  <c r="B110" i="7"/>
  <c r="C110" i="7" s="1"/>
  <c r="D110" i="7" s="1"/>
  <c r="E110" i="7" s="1"/>
  <c r="H110" i="7" s="1"/>
  <c r="B109" i="7"/>
  <c r="C109" i="7" s="1"/>
  <c r="D109" i="7" s="1"/>
  <c r="E109" i="7" s="1"/>
  <c r="H109" i="7" s="1"/>
  <c r="B108" i="7"/>
  <c r="C108" i="7" s="1"/>
  <c r="D108" i="7" s="1"/>
  <c r="E108" i="7" s="1"/>
  <c r="H108" i="7" s="1"/>
  <c r="B107" i="7"/>
  <c r="C107" i="7" s="1"/>
  <c r="D107" i="7" s="1"/>
  <c r="E107" i="7" s="1"/>
  <c r="H107" i="7" s="1"/>
  <c r="B106" i="7"/>
  <c r="C106" i="7" s="1"/>
  <c r="D106" i="7" s="1"/>
  <c r="E106" i="7" s="1"/>
  <c r="H106" i="7" s="1"/>
  <c r="B105" i="7"/>
  <c r="C105" i="7" s="1"/>
  <c r="D105" i="7" s="1"/>
  <c r="E105" i="7" s="1"/>
  <c r="H105" i="7" s="1"/>
  <c r="B104" i="7"/>
  <c r="C104" i="7" s="1"/>
  <c r="D104" i="7" s="1"/>
  <c r="E104" i="7" s="1"/>
  <c r="H104" i="7" s="1"/>
  <c r="B103" i="7"/>
  <c r="C103" i="7" s="1"/>
  <c r="D103" i="7" s="1"/>
  <c r="E103" i="7" s="1"/>
  <c r="H103" i="7" s="1"/>
  <c r="B102" i="7"/>
  <c r="C102" i="7" s="1"/>
  <c r="D102" i="7" s="1"/>
  <c r="E102" i="7" s="1"/>
  <c r="H102" i="7" s="1"/>
  <c r="B101" i="7"/>
  <c r="C101" i="7" s="1"/>
  <c r="D101" i="7" s="1"/>
  <c r="E101" i="7" s="1"/>
  <c r="H101" i="7" s="1"/>
  <c r="B100" i="7"/>
  <c r="C100" i="7" s="1"/>
  <c r="D100" i="7" s="1"/>
  <c r="E100" i="7" s="1"/>
  <c r="H100" i="7" s="1"/>
  <c r="B99" i="7"/>
  <c r="C99" i="7" s="1"/>
  <c r="D99" i="7" s="1"/>
  <c r="E99" i="7" s="1"/>
  <c r="H99" i="7" s="1"/>
  <c r="B98" i="7"/>
  <c r="C98" i="7" s="1"/>
  <c r="D98" i="7" s="1"/>
  <c r="E98" i="7" s="1"/>
  <c r="H98" i="7" s="1"/>
  <c r="B97" i="7"/>
  <c r="C97" i="7" s="1"/>
  <c r="D97" i="7" s="1"/>
  <c r="E97" i="7" s="1"/>
  <c r="H97" i="7" s="1"/>
  <c r="B96" i="7"/>
  <c r="C96" i="7" s="1"/>
  <c r="D96" i="7" s="1"/>
  <c r="E96" i="7" s="1"/>
  <c r="H96" i="7" s="1"/>
  <c r="B95" i="7"/>
  <c r="C95" i="7" s="1"/>
  <c r="D95" i="7" s="1"/>
  <c r="E95" i="7" s="1"/>
  <c r="H95" i="7" s="1"/>
  <c r="B94" i="7"/>
  <c r="C94" i="7" s="1"/>
  <c r="D94" i="7" s="1"/>
  <c r="E94" i="7" s="1"/>
  <c r="H94" i="7" s="1"/>
  <c r="B93" i="7"/>
  <c r="C93" i="7" s="1"/>
  <c r="D93" i="7" s="1"/>
  <c r="E93" i="7" s="1"/>
  <c r="H93" i="7" s="1"/>
  <c r="B92" i="7"/>
  <c r="C92" i="7" s="1"/>
  <c r="D92" i="7" s="1"/>
  <c r="E92" i="7" s="1"/>
  <c r="H92" i="7" s="1"/>
  <c r="B91" i="7"/>
  <c r="C91" i="7" s="1"/>
  <c r="D91" i="7" s="1"/>
  <c r="E91" i="7" s="1"/>
  <c r="H91" i="7" s="1"/>
  <c r="B90" i="7"/>
  <c r="C90" i="7" s="1"/>
  <c r="D90" i="7" s="1"/>
  <c r="E90" i="7" s="1"/>
  <c r="H90" i="7" s="1"/>
  <c r="B89" i="7"/>
  <c r="C89" i="7" s="1"/>
  <c r="D89" i="7" s="1"/>
  <c r="E89" i="7" s="1"/>
  <c r="H89" i="7" s="1"/>
  <c r="B88" i="7"/>
  <c r="C88" i="7" s="1"/>
  <c r="D88" i="7" s="1"/>
  <c r="E88" i="7" s="1"/>
  <c r="H88" i="7" s="1"/>
  <c r="B87" i="7"/>
  <c r="C87" i="7" s="1"/>
  <c r="D87" i="7" s="1"/>
  <c r="E87" i="7" s="1"/>
  <c r="H87" i="7" s="1"/>
  <c r="B86" i="7"/>
  <c r="C86" i="7" s="1"/>
  <c r="D86" i="7" s="1"/>
  <c r="E86" i="7" s="1"/>
  <c r="H86" i="7" s="1"/>
  <c r="B85" i="7"/>
  <c r="C85" i="7" s="1"/>
  <c r="D85" i="7" s="1"/>
  <c r="E85" i="7" s="1"/>
  <c r="H85" i="7" s="1"/>
  <c r="B84" i="7"/>
  <c r="C84" i="7" s="1"/>
  <c r="D84" i="7" s="1"/>
  <c r="E84" i="7" s="1"/>
  <c r="H84" i="7" s="1"/>
  <c r="B83" i="7"/>
  <c r="C83" i="7" s="1"/>
  <c r="D83" i="7" s="1"/>
  <c r="E83" i="7" s="1"/>
  <c r="H83" i="7" s="1"/>
  <c r="B82" i="7"/>
  <c r="C82" i="7" s="1"/>
  <c r="D82" i="7" s="1"/>
  <c r="E82" i="7" s="1"/>
  <c r="H82" i="7" s="1"/>
  <c r="B81" i="7"/>
  <c r="C81" i="7" s="1"/>
  <c r="D81" i="7" s="1"/>
  <c r="E81" i="7" s="1"/>
  <c r="H81" i="7" s="1"/>
  <c r="B80" i="7"/>
  <c r="C80" i="7" s="1"/>
  <c r="D80" i="7" s="1"/>
  <c r="E80" i="7" s="1"/>
  <c r="H80" i="7" s="1"/>
  <c r="B79" i="7"/>
  <c r="C79" i="7" s="1"/>
  <c r="D79" i="7" s="1"/>
  <c r="E79" i="7" s="1"/>
  <c r="H79" i="7" s="1"/>
  <c r="B78" i="7"/>
  <c r="C78" i="7" s="1"/>
  <c r="D78" i="7" s="1"/>
  <c r="E78" i="7" s="1"/>
  <c r="H78" i="7" s="1"/>
  <c r="B77" i="7"/>
  <c r="C77" i="7" s="1"/>
  <c r="D77" i="7" s="1"/>
  <c r="E77" i="7" s="1"/>
  <c r="H77" i="7" s="1"/>
  <c r="B76" i="7"/>
  <c r="C76" i="7" s="1"/>
  <c r="D76" i="7" s="1"/>
  <c r="E76" i="7" s="1"/>
  <c r="H76" i="7" s="1"/>
  <c r="B75" i="7"/>
  <c r="C75" i="7" s="1"/>
  <c r="D75" i="7" s="1"/>
  <c r="E75" i="7" s="1"/>
  <c r="H75" i="7" s="1"/>
  <c r="B74" i="7"/>
  <c r="C74" i="7" s="1"/>
  <c r="D74" i="7" s="1"/>
  <c r="E74" i="7" s="1"/>
  <c r="H74" i="7" s="1"/>
  <c r="B73" i="7"/>
  <c r="C73" i="7" s="1"/>
  <c r="D73" i="7" s="1"/>
  <c r="E73" i="7" s="1"/>
  <c r="H73" i="7" s="1"/>
  <c r="B72" i="7"/>
  <c r="C72" i="7" s="1"/>
  <c r="D72" i="7" s="1"/>
  <c r="E72" i="7" s="1"/>
  <c r="H72" i="7" s="1"/>
  <c r="B71" i="7"/>
  <c r="C71" i="7" s="1"/>
  <c r="D71" i="7" s="1"/>
  <c r="E71" i="7" s="1"/>
  <c r="H71" i="7" s="1"/>
  <c r="B70" i="7"/>
  <c r="C70" i="7" s="1"/>
  <c r="D70" i="7" s="1"/>
  <c r="E70" i="7" s="1"/>
  <c r="H70" i="7" s="1"/>
  <c r="B69" i="7"/>
  <c r="C69" i="7" s="1"/>
  <c r="D69" i="7" s="1"/>
  <c r="E69" i="7" s="1"/>
  <c r="H69" i="7" s="1"/>
  <c r="B68" i="7"/>
  <c r="C68" i="7" s="1"/>
  <c r="D68" i="7" s="1"/>
  <c r="E68" i="7" s="1"/>
  <c r="H68" i="7" s="1"/>
  <c r="B67" i="7"/>
  <c r="C67" i="7" s="1"/>
  <c r="D67" i="7" s="1"/>
  <c r="E67" i="7" s="1"/>
  <c r="H67" i="7" s="1"/>
  <c r="B66" i="7"/>
  <c r="C66" i="7" s="1"/>
  <c r="D66" i="7" s="1"/>
  <c r="E66" i="7" s="1"/>
  <c r="H66" i="7" s="1"/>
  <c r="B65" i="7"/>
  <c r="C65" i="7" s="1"/>
  <c r="D65" i="7" s="1"/>
  <c r="E65" i="7" s="1"/>
  <c r="H65" i="7" s="1"/>
  <c r="B64" i="7"/>
  <c r="C64" i="7" s="1"/>
  <c r="D64" i="7" s="1"/>
  <c r="E64" i="7" s="1"/>
  <c r="H64" i="7" s="1"/>
  <c r="B63" i="7"/>
  <c r="C63" i="7" s="1"/>
  <c r="D63" i="7" s="1"/>
  <c r="E63" i="7" s="1"/>
  <c r="H63" i="7" s="1"/>
  <c r="B62" i="7"/>
  <c r="C62" i="7" s="1"/>
  <c r="D62" i="7" s="1"/>
  <c r="E62" i="7" s="1"/>
  <c r="H62" i="7" s="1"/>
  <c r="B61" i="7"/>
  <c r="C61" i="7" s="1"/>
  <c r="D61" i="7" s="1"/>
  <c r="E61" i="7" s="1"/>
  <c r="H61" i="7" s="1"/>
  <c r="B60" i="7"/>
  <c r="C60" i="7" s="1"/>
  <c r="D60" i="7" s="1"/>
  <c r="E60" i="7" s="1"/>
  <c r="H60" i="7" s="1"/>
  <c r="B59" i="7"/>
  <c r="C59" i="7" s="1"/>
  <c r="D59" i="7" s="1"/>
  <c r="E59" i="7" s="1"/>
  <c r="H59" i="7" s="1"/>
  <c r="B58" i="7"/>
  <c r="C58" i="7" s="1"/>
  <c r="D58" i="7" s="1"/>
  <c r="E58" i="7" s="1"/>
  <c r="H58" i="7" s="1"/>
  <c r="B57" i="7"/>
  <c r="C57" i="7" s="1"/>
  <c r="D57" i="7" s="1"/>
  <c r="E57" i="7" s="1"/>
  <c r="H57" i="7" s="1"/>
  <c r="B56" i="7"/>
  <c r="C56" i="7" s="1"/>
  <c r="D56" i="7" s="1"/>
  <c r="E56" i="7" s="1"/>
  <c r="H56" i="7" s="1"/>
  <c r="B55" i="7"/>
  <c r="C55" i="7" s="1"/>
  <c r="D55" i="7" s="1"/>
  <c r="E55" i="7" s="1"/>
  <c r="H55" i="7" s="1"/>
  <c r="B54" i="7"/>
  <c r="C54" i="7" s="1"/>
  <c r="D54" i="7" s="1"/>
  <c r="E54" i="7" s="1"/>
  <c r="H54" i="7" s="1"/>
  <c r="B53" i="7"/>
  <c r="C53" i="7" s="1"/>
  <c r="D53" i="7" s="1"/>
  <c r="E53" i="7" s="1"/>
  <c r="H53" i="7" s="1"/>
  <c r="B52" i="7"/>
  <c r="C52" i="7" s="1"/>
  <c r="D52" i="7" s="1"/>
  <c r="E52" i="7" s="1"/>
  <c r="H52" i="7" s="1"/>
  <c r="B51" i="7"/>
  <c r="C51" i="7" s="1"/>
  <c r="D51" i="7" s="1"/>
  <c r="E51" i="7" s="1"/>
  <c r="H51" i="7" s="1"/>
  <c r="B50" i="7"/>
  <c r="C50" i="7" s="1"/>
  <c r="D50" i="7" s="1"/>
  <c r="E50" i="7" s="1"/>
  <c r="H50" i="7" s="1"/>
  <c r="B49" i="7"/>
  <c r="C49" i="7" s="1"/>
  <c r="D49" i="7" s="1"/>
  <c r="E49" i="7" s="1"/>
  <c r="H49" i="7" s="1"/>
  <c r="B48" i="7"/>
  <c r="C48" i="7" s="1"/>
  <c r="D48" i="7" s="1"/>
  <c r="E48" i="7" s="1"/>
  <c r="H48" i="7" s="1"/>
  <c r="B47" i="7"/>
  <c r="C47" i="7" s="1"/>
  <c r="D47" i="7" s="1"/>
  <c r="E47" i="7" s="1"/>
  <c r="H47" i="7" s="1"/>
  <c r="B46" i="7"/>
  <c r="C46" i="7" s="1"/>
  <c r="D46" i="7" s="1"/>
  <c r="E46" i="7" s="1"/>
  <c r="H46" i="7" s="1"/>
  <c r="B45" i="7"/>
  <c r="C45" i="7" s="1"/>
  <c r="D45" i="7" s="1"/>
  <c r="E45" i="7" s="1"/>
  <c r="H45" i="7" s="1"/>
  <c r="B44" i="7"/>
  <c r="C44" i="7" s="1"/>
  <c r="D44" i="7" s="1"/>
  <c r="E44" i="7" s="1"/>
  <c r="H44" i="7" s="1"/>
  <c r="B43" i="7"/>
  <c r="C43" i="7" s="1"/>
  <c r="D43" i="7" s="1"/>
  <c r="E43" i="7" s="1"/>
  <c r="H43" i="7" s="1"/>
  <c r="B42" i="7"/>
  <c r="C42" i="7" s="1"/>
  <c r="D42" i="7" s="1"/>
  <c r="E42" i="7" s="1"/>
  <c r="H42" i="7" s="1"/>
  <c r="B41" i="7"/>
  <c r="C41" i="7" s="1"/>
  <c r="D41" i="7" s="1"/>
  <c r="E41" i="7" s="1"/>
  <c r="H41" i="7" s="1"/>
  <c r="B40" i="7"/>
  <c r="C40" i="7" s="1"/>
  <c r="D40" i="7" s="1"/>
  <c r="E40" i="7" s="1"/>
  <c r="H40" i="7" s="1"/>
  <c r="B39" i="7"/>
  <c r="C39" i="7" s="1"/>
  <c r="D39" i="7" s="1"/>
  <c r="E39" i="7" s="1"/>
  <c r="H39" i="7" s="1"/>
  <c r="B38" i="7"/>
  <c r="C38" i="7" s="1"/>
  <c r="D38" i="7" s="1"/>
  <c r="E38" i="7" s="1"/>
  <c r="H38" i="7" s="1"/>
  <c r="B37" i="7"/>
  <c r="C37" i="7" s="1"/>
  <c r="D37" i="7" s="1"/>
  <c r="E37" i="7" s="1"/>
  <c r="H37" i="7" s="1"/>
  <c r="B36" i="7"/>
  <c r="C36" i="7" s="1"/>
  <c r="D36" i="7" s="1"/>
  <c r="E36" i="7" s="1"/>
  <c r="H36" i="7" s="1"/>
  <c r="B35" i="7"/>
  <c r="C35" i="7" s="1"/>
  <c r="D35" i="7" s="1"/>
  <c r="E35" i="7" s="1"/>
  <c r="H35" i="7" s="1"/>
  <c r="B34" i="7"/>
  <c r="C34" i="7" s="1"/>
  <c r="D34" i="7" s="1"/>
  <c r="E34" i="7" s="1"/>
  <c r="H34" i="7" s="1"/>
  <c r="B33" i="7"/>
  <c r="C33" i="7" s="1"/>
  <c r="D33" i="7" s="1"/>
  <c r="E33" i="7" s="1"/>
  <c r="H33" i="7" s="1"/>
  <c r="B32" i="7"/>
  <c r="C32" i="7" s="1"/>
  <c r="D32" i="7" s="1"/>
  <c r="E32" i="7" s="1"/>
  <c r="H32" i="7" s="1"/>
  <c r="B31" i="7"/>
  <c r="C31" i="7" s="1"/>
  <c r="D31" i="7" s="1"/>
  <c r="E31" i="7" s="1"/>
  <c r="H31" i="7" s="1"/>
  <c r="B30" i="7"/>
  <c r="C30" i="7" s="1"/>
  <c r="D30" i="7" s="1"/>
  <c r="E30" i="7" s="1"/>
  <c r="H30" i="7" s="1"/>
  <c r="B29" i="7"/>
  <c r="C29" i="7" s="1"/>
  <c r="D29" i="7" s="1"/>
  <c r="E29" i="7" s="1"/>
  <c r="H29" i="7" s="1"/>
  <c r="B28" i="7"/>
  <c r="C28" i="7" s="1"/>
  <c r="D28" i="7" s="1"/>
  <c r="E28" i="7" s="1"/>
  <c r="H28" i="7" s="1"/>
  <c r="B27" i="7"/>
  <c r="C27" i="7" s="1"/>
  <c r="D27" i="7" s="1"/>
  <c r="E27" i="7" s="1"/>
  <c r="H27" i="7" s="1"/>
  <c r="B26" i="7"/>
  <c r="C26" i="7" s="1"/>
  <c r="D26" i="7" s="1"/>
  <c r="E26" i="7" s="1"/>
  <c r="H26" i="7" s="1"/>
  <c r="B25" i="7"/>
  <c r="C25" i="7" s="1"/>
  <c r="D25" i="7" s="1"/>
  <c r="E25" i="7" s="1"/>
  <c r="H25" i="7" s="1"/>
  <c r="B24" i="7"/>
  <c r="C24" i="7" s="1"/>
  <c r="D24" i="7" s="1"/>
  <c r="E24" i="7" s="1"/>
  <c r="H24" i="7" s="1"/>
  <c r="B23" i="7"/>
  <c r="C23" i="7" s="1"/>
  <c r="D23" i="7" s="1"/>
  <c r="E23" i="7" s="1"/>
  <c r="H23" i="7" s="1"/>
  <c r="B22" i="7"/>
  <c r="C22" i="7" s="1"/>
  <c r="D22" i="7" s="1"/>
  <c r="E22" i="7" s="1"/>
  <c r="H22" i="7" s="1"/>
  <c r="B21" i="7"/>
  <c r="C21" i="7" s="1"/>
  <c r="D21" i="7" s="1"/>
  <c r="E21" i="7" s="1"/>
  <c r="H21" i="7" s="1"/>
  <c r="B20" i="7"/>
  <c r="C20" i="7" s="1"/>
  <c r="D20" i="7" s="1"/>
  <c r="E20" i="7" s="1"/>
  <c r="H20" i="7" s="1"/>
  <c r="B19" i="7"/>
  <c r="C19" i="7" s="1"/>
  <c r="D19" i="7" s="1"/>
  <c r="E19" i="7" s="1"/>
  <c r="H19" i="7" s="1"/>
  <c r="B18" i="7"/>
  <c r="C18" i="7" s="1"/>
  <c r="D18" i="7" s="1"/>
  <c r="E18" i="7" s="1"/>
  <c r="H18" i="7" s="1"/>
  <c r="B17" i="7"/>
  <c r="C17" i="7" s="1"/>
  <c r="D17" i="7" s="1"/>
  <c r="E17" i="7" s="1"/>
  <c r="H17" i="7" s="1"/>
  <c r="B16" i="7"/>
  <c r="C16" i="7" s="1"/>
  <c r="D16" i="7" s="1"/>
  <c r="E16" i="7" s="1"/>
  <c r="H16" i="7" s="1"/>
  <c r="B15" i="7"/>
  <c r="C15" i="7" s="1"/>
  <c r="D15" i="7" s="1"/>
  <c r="E15" i="7" s="1"/>
  <c r="H15" i="7" s="1"/>
  <c r="B14" i="7"/>
  <c r="C14" i="7" s="1"/>
  <c r="D14" i="7" s="1"/>
  <c r="E14" i="7" s="1"/>
  <c r="H14" i="7" s="1"/>
  <c r="B13" i="7"/>
  <c r="C13" i="7" s="1"/>
  <c r="D13" i="7" s="1"/>
  <c r="E13" i="7" s="1"/>
  <c r="H13" i="7" s="1"/>
  <c r="B12" i="7"/>
  <c r="C12" i="7" s="1"/>
  <c r="D12" i="7" s="1"/>
  <c r="E12" i="7" s="1"/>
  <c r="H12" i="7" s="1"/>
  <c r="B11" i="7"/>
  <c r="C11" i="7" s="1"/>
  <c r="D11" i="7" s="1"/>
  <c r="E11" i="7" s="1"/>
  <c r="H11" i="7" s="1"/>
  <c r="B10" i="7"/>
  <c r="C10" i="7" s="1"/>
  <c r="D10" i="7" s="1"/>
  <c r="E10" i="7" s="1"/>
  <c r="H10" i="7" s="1"/>
  <c r="B9" i="7"/>
  <c r="C9" i="7" s="1"/>
  <c r="D9" i="7" s="1"/>
  <c r="E9" i="7" s="1"/>
  <c r="H9" i="7" s="1"/>
  <c r="B8" i="7"/>
  <c r="C8" i="7" s="1"/>
  <c r="D8" i="7" s="1"/>
  <c r="E8" i="7" s="1"/>
  <c r="H8" i="7" s="1"/>
  <c r="B7" i="7"/>
  <c r="C7" i="7" s="1"/>
  <c r="D7" i="7" s="1"/>
  <c r="E7" i="7" s="1"/>
  <c r="H7" i="7" s="1"/>
  <c r="B6" i="7"/>
  <c r="C6" i="7" s="1"/>
  <c r="D6" i="7" s="1"/>
  <c r="E6" i="7" s="1"/>
  <c r="H6" i="7" s="1"/>
  <c r="B5" i="7"/>
  <c r="C5" i="7" s="1"/>
  <c r="D5" i="7" s="1"/>
  <c r="E5" i="7" s="1"/>
  <c r="H5" i="7" s="1"/>
  <c r="B4" i="7"/>
  <c r="C4" i="7" s="1"/>
  <c r="D4" i="7" s="1"/>
  <c r="E4" i="7" s="1"/>
  <c r="H4" i="7" s="1"/>
  <c r="B3" i="7"/>
  <c r="C3" i="7" s="1"/>
  <c r="D3" i="7" s="1"/>
  <c r="E3" i="7" s="1"/>
  <c r="H3" i="7" s="1"/>
  <c r="B2" i="7"/>
  <c r="C2" i="7" s="1"/>
  <c r="D2" i="7" s="1"/>
  <c r="E2" i="7" s="1"/>
  <c r="H2" i="7" s="1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B401" i="6"/>
  <c r="H400" i="6"/>
  <c r="C400" i="6"/>
  <c r="D400" i="6" s="1"/>
  <c r="E400" i="6" s="1"/>
  <c r="B400" i="6"/>
  <c r="B399" i="6"/>
  <c r="H398" i="6"/>
  <c r="C398" i="6"/>
  <c r="D398" i="6" s="1"/>
  <c r="E398" i="6" s="1"/>
  <c r="B398" i="6"/>
  <c r="B397" i="6"/>
  <c r="H396" i="6"/>
  <c r="C396" i="6"/>
  <c r="D396" i="6" s="1"/>
  <c r="E396" i="6" s="1"/>
  <c r="B396" i="6"/>
  <c r="B395" i="6"/>
  <c r="H394" i="6"/>
  <c r="C394" i="6"/>
  <c r="D394" i="6" s="1"/>
  <c r="E394" i="6" s="1"/>
  <c r="B394" i="6"/>
  <c r="B393" i="6"/>
  <c r="H392" i="6"/>
  <c r="C392" i="6"/>
  <c r="D392" i="6" s="1"/>
  <c r="E392" i="6" s="1"/>
  <c r="B392" i="6"/>
  <c r="B391" i="6"/>
  <c r="H390" i="6"/>
  <c r="C390" i="6"/>
  <c r="D390" i="6" s="1"/>
  <c r="E390" i="6" s="1"/>
  <c r="B390" i="6"/>
  <c r="B389" i="6"/>
  <c r="H388" i="6"/>
  <c r="C388" i="6"/>
  <c r="D388" i="6" s="1"/>
  <c r="E388" i="6" s="1"/>
  <c r="B388" i="6"/>
  <c r="B387" i="6"/>
  <c r="H386" i="6"/>
  <c r="C386" i="6"/>
  <c r="D386" i="6" s="1"/>
  <c r="E386" i="6" s="1"/>
  <c r="B386" i="6"/>
  <c r="B385" i="6"/>
  <c r="H384" i="6"/>
  <c r="C384" i="6"/>
  <c r="D384" i="6" s="1"/>
  <c r="E384" i="6" s="1"/>
  <c r="B384" i="6"/>
  <c r="B383" i="6"/>
  <c r="H382" i="6"/>
  <c r="C382" i="6"/>
  <c r="D382" i="6" s="1"/>
  <c r="E382" i="6" s="1"/>
  <c r="B382" i="6"/>
  <c r="B381" i="6"/>
  <c r="H380" i="6"/>
  <c r="C380" i="6"/>
  <c r="D380" i="6" s="1"/>
  <c r="E380" i="6" s="1"/>
  <c r="B380" i="6"/>
  <c r="B379" i="6"/>
  <c r="H378" i="6"/>
  <c r="C378" i="6"/>
  <c r="D378" i="6" s="1"/>
  <c r="E378" i="6" s="1"/>
  <c r="B378" i="6"/>
  <c r="B377" i="6"/>
  <c r="H376" i="6"/>
  <c r="C376" i="6"/>
  <c r="D376" i="6" s="1"/>
  <c r="E376" i="6" s="1"/>
  <c r="B376" i="6"/>
  <c r="B375" i="6"/>
  <c r="H374" i="6"/>
  <c r="C374" i="6"/>
  <c r="D374" i="6" s="1"/>
  <c r="E374" i="6" s="1"/>
  <c r="B374" i="6"/>
  <c r="B373" i="6"/>
  <c r="H372" i="6"/>
  <c r="C372" i="6"/>
  <c r="D372" i="6" s="1"/>
  <c r="E372" i="6" s="1"/>
  <c r="B372" i="6"/>
  <c r="B371" i="6"/>
  <c r="H370" i="6"/>
  <c r="C370" i="6"/>
  <c r="D370" i="6" s="1"/>
  <c r="E370" i="6" s="1"/>
  <c r="B370" i="6"/>
  <c r="B369" i="6"/>
  <c r="H368" i="6"/>
  <c r="C368" i="6"/>
  <c r="D368" i="6" s="1"/>
  <c r="E368" i="6" s="1"/>
  <c r="B368" i="6"/>
  <c r="B367" i="6"/>
  <c r="C366" i="6"/>
  <c r="D366" i="6" s="1"/>
  <c r="E366" i="6" s="1"/>
  <c r="H366" i="6" s="1"/>
  <c r="B366" i="6"/>
  <c r="C365" i="6"/>
  <c r="D365" i="6" s="1"/>
  <c r="E365" i="6" s="1"/>
  <c r="H365" i="6" s="1"/>
  <c r="B365" i="6"/>
  <c r="C364" i="6"/>
  <c r="D364" i="6" s="1"/>
  <c r="E364" i="6" s="1"/>
  <c r="H364" i="6" s="1"/>
  <c r="B364" i="6"/>
  <c r="C363" i="6"/>
  <c r="D363" i="6" s="1"/>
  <c r="E363" i="6" s="1"/>
  <c r="H363" i="6" s="1"/>
  <c r="B363" i="6"/>
  <c r="C362" i="6"/>
  <c r="B362" i="6"/>
  <c r="C361" i="6"/>
  <c r="D361" i="6" s="1"/>
  <c r="E361" i="6" s="1"/>
  <c r="H361" i="6" s="1"/>
  <c r="B361" i="6"/>
  <c r="C360" i="6"/>
  <c r="B360" i="6"/>
  <c r="C359" i="6"/>
  <c r="B359" i="6"/>
  <c r="E358" i="6"/>
  <c r="H358" i="6" s="1"/>
  <c r="C358" i="6"/>
  <c r="D358" i="6" s="1"/>
  <c r="B358" i="6"/>
  <c r="C357" i="6"/>
  <c r="D357" i="6" s="1"/>
  <c r="E357" i="6" s="1"/>
  <c r="H357" i="6" s="1"/>
  <c r="B357" i="6"/>
  <c r="E356" i="6"/>
  <c r="H356" i="6" s="1"/>
  <c r="C356" i="6"/>
  <c r="D356" i="6" s="1"/>
  <c r="B356" i="6"/>
  <c r="C355" i="6"/>
  <c r="D355" i="6" s="1"/>
  <c r="E355" i="6" s="1"/>
  <c r="H355" i="6" s="1"/>
  <c r="B355" i="6"/>
  <c r="E354" i="6"/>
  <c r="H354" i="6" s="1"/>
  <c r="C354" i="6"/>
  <c r="D354" i="6" s="1"/>
  <c r="B354" i="6"/>
  <c r="C353" i="6"/>
  <c r="D353" i="6" s="1"/>
  <c r="E353" i="6" s="1"/>
  <c r="H353" i="6" s="1"/>
  <c r="B353" i="6"/>
  <c r="E352" i="6"/>
  <c r="H352" i="6" s="1"/>
  <c r="C352" i="6"/>
  <c r="D352" i="6" s="1"/>
  <c r="B352" i="6"/>
  <c r="C351" i="6"/>
  <c r="D351" i="6" s="1"/>
  <c r="E351" i="6" s="1"/>
  <c r="H351" i="6" s="1"/>
  <c r="B351" i="6"/>
  <c r="E350" i="6"/>
  <c r="H350" i="6" s="1"/>
  <c r="C350" i="6"/>
  <c r="D350" i="6" s="1"/>
  <c r="B350" i="6"/>
  <c r="C349" i="6"/>
  <c r="D349" i="6" s="1"/>
  <c r="E349" i="6" s="1"/>
  <c r="H349" i="6" s="1"/>
  <c r="B349" i="6"/>
  <c r="C348" i="6"/>
  <c r="D348" i="6" s="1"/>
  <c r="E348" i="6" s="1"/>
  <c r="H348" i="6" s="1"/>
  <c r="B348" i="6"/>
  <c r="E347" i="6"/>
  <c r="H347" i="6" s="1"/>
  <c r="C347" i="6"/>
  <c r="D347" i="6" s="1"/>
  <c r="B347" i="6"/>
  <c r="C346" i="6"/>
  <c r="D346" i="6" s="1"/>
  <c r="E346" i="6" s="1"/>
  <c r="H346" i="6" s="1"/>
  <c r="B346" i="6"/>
  <c r="E345" i="6"/>
  <c r="H345" i="6" s="1"/>
  <c r="C345" i="6"/>
  <c r="D345" i="6" s="1"/>
  <c r="B345" i="6"/>
  <c r="C344" i="6"/>
  <c r="D344" i="6" s="1"/>
  <c r="E344" i="6" s="1"/>
  <c r="H344" i="6" s="1"/>
  <c r="B344" i="6"/>
  <c r="C343" i="6"/>
  <c r="B343" i="6"/>
  <c r="C342" i="6"/>
  <c r="D342" i="6" s="1"/>
  <c r="E342" i="6" s="1"/>
  <c r="H342" i="6" s="1"/>
  <c r="B342" i="6"/>
  <c r="C341" i="6"/>
  <c r="B341" i="6"/>
  <c r="C340" i="6"/>
  <c r="D340" i="6" s="1"/>
  <c r="E340" i="6" s="1"/>
  <c r="H340" i="6" s="1"/>
  <c r="B340" i="6"/>
  <c r="C339" i="6"/>
  <c r="B339" i="6"/>
  <c r="C338" i="6"/>
  <c r="D338" i="6" s="1"/>
  <c r="E338" i="6" s="1"/>
  <c r="H338" i="6" s="1"/>
  <c r="B338" i="6"/>
  <c r="C337" i="6"/>
  <c r="B337" i="6"/>
  <c r="C336" i="6"/>
  <c r="D336" i="6" s="1"/>
  <c r="E336" i="6" s="1"/>
  <c r="H336" i="6" s="1"/>
  <c r="B336" i="6"/>
  <c r="C335" i="6"/>
  <c r="B335" i="6"/>
  <c r="C334" i="6"/>
  <c r="D334" i="6" s="1"/>
  <c r="E334" i="6" s="1"/>
  <c r="H334" i="6" s="1"/>
  <c r="B334" i="6"/>
  <c r="C333" i="6"/>
  <c r="B333" i="6"/>
  <c r="C332" i="6"/>
  <c r="D332" i="6" s="1"/>
  <c r="E332" i="6" s="1"/>
  <c r="H332" i="6" s="1"/>
  <c r="B332" i="6"/>
  <c r="D331" i="6"/>
  <c r="C331" i="6"/>
  <c r="B331" i="6"/>
  <c r="B330" i="6"/>
  <c r="C330" i="6" s="1"/>
  <c r="D329" i="6"/>
  <c r="C329" i="6"/>
  <c r="B329" i="6"/>
  <c r="B328" i="6"/>
  <c r="C328" i="6" s="1"/>
  <c r="E327" i="6"/>
  <c r="H327" i="6" s="1"/>
  <c r="D327" i="6"/>
  <c r="C327" i="6"/>
  <c r="B327" i="6"/>
  <c r="C326" i="6"/>
  <c r="D326" i="6" s="1"/>
  <c r="E326" i="6" s="1"/>
  <c r="H326" i="6" s="1"/>
  <c r="B326" i="6"/>
  <c r="B325" i="6"/>
  <c r="C325" i="6" s="1"/>
  <c r="B324" i="6"/>
  <c r="D323" i="6"/>
  <c r="E323" i="6" s="1"/>
  <c r="H323" i="6" s="1"/>
  <c r="B323" i="6"/>
  <c r="C323" i="6" s="1"/>
  <c r="B322" i="6"/>
  <c r="B321" i="6"/>
  <c r="C321" i="6" s="1"/>
  <c r="D321" i="6" s="1"/>
  <c r="E321" i="6" s="1"/>
  <c r="H321" i="6" s="1"/>
  <c r="B320" i="6"/>
  <c r="C320" i="6" s="1"/>
  <c r="B319" i="6"/>
  <c r="C319" i="6" s="1"/>
  <c r="C318" i="6"/>
  <c r="D318" i="6" s="1"/>
  <c r="E318" i="6" s="1"/>
  <c r="H318" i="6" s="1"/>
  <c r="B318" i="6"/>
  <c r="B317" i="6"/>
  <c r="C317" i="6" s="1"/>
  <c r="B316" i="6"/>
  <c r="D315" i="6"/>
  <c r="E315" i="6" s="1"/>
  <c r="H315" i="6" s="1"/>
  <c r="B315" i="6"/>
  <c r="C315" i="6" s="1"/>
  <c r="B314" i="6"/>
  <c r="B313" i="6"/>
  <c r="C313" i="6" s="1"/>
  <c r="D313" i="6" s="1"/>
  <c r="E313" i="6" s="1"/>
  <c r="H313" i="6" s="1"/>
  <c r="B312" i="6"/>
  <c r="C312" i="6" s="1"/>
  <c r="B311" i="6"/>
  <c r="C311" i="6" s="1"/>
  <c r="C310" i="6"/>
  <c r="D310" i="6" s="1"/>
  <c r="E310" i="6" s="1"/>
  <c r="H310" i="6" s="1"/>
  <c r="B310" i="6"/>
  <c r="B309" i="6"/>
  <c r="C309" i="6" s="1"/>
  <c r="B308" i="6"/>
  <c r="D307" i="6"/>
  <c r="E307" i="6" s="1"/>
  <c r="H307" i="6" s="1"/>
  <c r="B307" i="6"/>
  <c r="C307" i="6" s="1"/>
  <c r="B306" i="6"/>
  <c r="D305" i="6"/>
  <c r="E305" i="6" s="1"/>
  <c r="H305" i="6" s="1"/>
  <c r="B305" i="6"/>
  <c r="C305" i="6" s="1"/>
  <c r="C304" i="6"/>
  <c r="B304" i="6"/>
  <c r="B303" i="6"/>
  <c r="B302" i="6"/>
  <c r="B301" i="6"/>
  <c r="C301" i="6" s="1"/>
  <c r="B300" i="6"/>
  <c r="C300" i="6" s="1"/>
  <c r="E299" i="6"/>
  <c r="H299" i="6" s="1"/>
  <c r="D299" i="6"/>
  <c r="B299" i="6"/>
  <c r="C299" i="6" s="1"/>
  <c r="D298" i="6"/>
  <c r="E298" i="6" s="1"/>
  <c r="H298" i="6" s="1"/>
  <c r="C298" i="6"/>
  <c r="B298" i="6"/>
  <c r="D297" i="6"/>
  <c r="E297" i="6" s="1"/>
  <c r="H297" i="6" s="1"/>
  <c r="B297" i="6"/>
  <c r="C297" i="6" s="1"/>
  <c r="C296" i="6"/>
  <c r="B296" i="6"/>
  <c r="B295" i="6"/>
  <c r="B294" i="6"/>
  <c r="B293" i="6"/>
  <c r="C293" i="6" s="1"/>
  <c r="B292" i="6"/>
  <c r="C292" i="6" s="1"/>
  <c r="E291" i="6"/>
  <c r="H291" i="6" s="1"/>
  <c r="D291" i="6"/>
  <c r="B291" i="6"/>
  <c r="C291" i="6" s="1"/>
  <c r="D290" i="6"/>
  <c r="E290" i="6" s="1"/>
  <c r="H290" i="6" s="1"/>
  <c r="C290" i="6"/>
  <c r="B290" i="6"/>
  <c r="D289" i="6"/>
  <c r="E289" i="6" s="1"/>
  <c r="H289" i="6" s="1"/>
  <c r="B289" i="6"/>
  <c r="C289" i="6" s="1"/>
  <c r="C288" i="6"/>
  <c r="B288" i="6"/>
  <c r="B287" i="6"/>
  <c r="B286" i="6"/>
  <c r="B285" i="6"/>
  <c r="C285" i="6" s="1"/>
  <c r="B284" i="6"/>
  <c r="C284" i="6" s="1"/>
  <c r="E283" i="6"/>
  <c r="H283" i="6" s="1"/>
  <c r="D283" i="6"/>
  <c r="B283" i="6"/>
  <c r="C283" i="6" s="1"/>
  <c r="D282" i="6"/>
  <c r="E282" i="6" s="1"/>
  <c r="H282" i="6" s="1"/>
  <c r="C282" i="6"/>
  <c r="B282" i="6"/>
  <c r="D281" i="6"/>
  <c r="E281" i="6" s="1"/>
  <c r="H281" i="6" s="1"/>
  <c r="B281" i="6"/>
  <c r="C281" i="6" s="1"/>
  <c r="C280" i="6"/>
  <c r="B280" i="6"/>
  <c r="B279" i="6"/>
  <c r="B278" i="6"/>
  <c r="B277" i="6"/>
  <c r="C277" i="6" s="1"/>
  <c r="B276" i="6"/>
  <c r="C276" i="6" s="1"/>
  <c r="E275" i="6"/>
  <c r="H275" i="6" s="1"/>
  <c r="D275" i="6"/>
  <c r="B275" i="6"/>
  <c r="C275" i="6" s="1"/>
  <c r="B274" i="6"/>
  <c r="C274" i="6" s="1"/>
  <c r="H273" i="6"/>
  <c r="D273" i="6"/>
  <c r="E273" i="6" s="1"/>
  <c r="C273" i="6"/>
  <c r="B273" i="6"/>
  <c r="B272" i="6"/>
  <c r="D271" i="6"/>
  <c r="E271" i="6" s="1"/>
  <c r="H271" i="6" s="1"/>
  <c r="C271" i="6"/>
  <c r="B271" i="6"/>
  <c r="B270" i="6"/>
  <c r="D269" i="6"/>
  <c r="E269" i="6" s="1"/>
  <c r="H269" i="6" s="1"/>
  <c r="C269" i="6"/>
  <c r="B269" i="6"/>
  <c r="B268" i="6"/>
  <c r="D267" i="6"/>
  <c r="E267" i="6" s="1"/>
  <c r="H267" i="6" s="1"/>
  <c r="C267" i="6"/>
  <c r="B267" i="6"/>
  <c r="B266" i="6"/>
  <c r="D265" i="6"/>
  <c r="E265" i="6" s="1"/>
  <c r="H265" i="6" s="1"/>
  <c r="C265" i="6"/>
  <c r="B265" i="6"/>
  <c r="B264" i="6"/>
  <c r="D263" i="6"/>
  <c r="E263" i="6" s="1"/>
  <c r="H263" i="6" s="1"/>
  <c r="C263" i="6"/>
  <c r="B263" i="6"/>
  <c r="B262" i="6"/>
  <c r="D261" i="6"/>
  <c r="E261" i="6" s="1"/>
  <c r="H261" i="6" s="1"/>
  <c r="C261" i="6"/>
  <c r="B261" i="6"/>
  <c r="B260" i="6"/>
  <c r="D259" i="6"/>
  <c r="E259" i="6" s="1"/>
  <c r="H259" i="6" s="1"/>
  <c r="C259" i="6"/>
  <c r="B259" i="6"/>
  <c r="B258" i="6"/>
  <c r="D257" i="6"/>
  <c r="E257" i="6" s="1"/>
  <c r="H257" i="6" s="1"/>
  <c r="C257" i="6"/>
  <c r="B257" i="6"/>
  <c r="B256" i="6"/>
  <c r="D255" i="6"/>
  <c r="E255" i="6" s="1"/>
  <c r="H255" i="6" s="1"/>
  <c r="C255" i="6"/>
  <c r="B255" i="6"/>
  <c r="C254" i="6"/>
  <c r="B254" i="6"/>
  <c r="B253" i="6"/>
  <c r="C253" i="6" s="1"/>
  <c r="B252" i="6"/>
  <c r="C252" i="6" s="1"/>
  <c r="B251" i="6"/>
  <c r="C251" i="6" s="1"/>
  <c r="B250" i="6"/>
  <c r="C250" i="6" s="1"/>
  <c r="B249" i="6"/>
  <c r="C249" i="6" s="1"/>
  <c r="B248" i="6"/>
  <c r="C248" i="6" s="1"/>
  <c r="B247" i="6"/>
  <c r="C247" i="6" s="1"/>
  <c r="B246" i="6"/>
  <c r="C246" i="6" s="1"/>
  <c r="B245" i="6"/>
  <c r="C245" i="6" s="1"/>
  <c r="B244" i="6"/>
  <c r="C244" i="6" s="1"/>
  <c r="B243" i="6"/>
  <c r="C243" i="6" s="1"/>
  <c r="B242" i="6"/>
  <c r="C242" i="6" s="1"/>
  <c r="B241" i="6"/>
  <c r="C241" i="6" s="1"/>
  <c r="B240" i="6"/>
  <c r="C240" i="6" s="1"/>
  <c r="B239" i="6"/>
  <c r="C239" i="6" s="1"/>
  <c r="B238" i="6"/>
  <c r="C238" i="6" s="1"/>
  <c r="B237" i="6"/>
  <c r="C237" i="6" s="1"/>
  <c r="B236" i="6"/>
  <c r="C236" i="6" s="1"/>
  <c r="B235" i="6"/>
  <c r="C235" i="6" s="1"/>
  <c r="B234" i="6"/>
  <c r="C234" i="6" s="1"/>
  <c r="B233" i="6"/>
  <c r="C233" i="6" s="1"/>
  <c r="B232" i="6"/>
  <c r="C232" i="6" s="1"/>
  <c r="B231" i="6"/>
  <c r="C231" i="6" s="1"/>
  <c r="B230" i="6"/>
  <c r="C230" i="6" s="1"/>
  <c r="B229" i="6"/>
  <c r="C229" i="6" s="1"/>
  <c r="B228" i="6"/>
  <c r="C228" i="6" s="1"/>
  <c r="B227" i="6"/>
  <c r="C227" i="6" s="1"/>
  <c r="B226" i="6"/>
  <c r="C226" i="6" s="1"/>
  <c r="B225" i="6"/>
  <c r="C225" i="6" s="1"/>
  <c r="D225" i="6" s="1"/>
  <c r="E225" i="6" s="1"/>
  <c r="H225" i="6" s="1"/>
  <c r="C224" i="6"/>
  <c r="D224" i="6" s="1"/>
  <c r="E224" i="6" s="1"/>
  <c r="H224" i="6" s="1"/>
  <c r="B224" i="6"/>
  <c r="B223" i="6"/>
  <c r="C223" i="6" s="1"/>
  <c r="B222" i="6"/>
  <c r="C222" i="6" s="1"/>
  <c r="D221" i="6"/>
  <c r="E221" i="6" s="1"/>
  <c r="H221" i="6" s="1"/>
  <c r="B221" i="6"/>
  <c r="C221" i="6" s="1"/>
  <c r="B220" i="6"/>
  <c r="B219" i="6"/>
  <c r="C219" i="6" s="1"/>
  <c r="B218" i="6"/>
  <c r="C218" i="6" s="1"/>
  <c r="B217" i="6"/>
  <c r="C217" i="6" s="1"/>
  <c r="D217" i="6" s="1"/>
  <c r="E217" i="6" s="1"/>
  <c r="H217" i="6" s="1"/>
  <c r="C216" i="6"/>
  <c r="B216" i="6"/>
  <c r="B215" i="6"/>
  <c r="C215" i="6" s="1"/>
  <c r="B214" i="6"/>
  <c r="D213" i="6"/>
  <c r="E213" i="6" s="1"/>
  <c r="H213" i="6" s="1"/>
  <c r="B213" i="6"/>
  <c r="C213" i="6" s="1"/>
  <c r="B212" i="6"/>
  <c r="B211" i="6"/>
  <c r="C211" i="6" s="1"/>
  <c r="B210" i="6"/>
  <c r="C210" i="6" s="1"/>
  <c r="H209" i="6"/>
  <c r="B209" i="6"/>
  <c r="C209" i="6" s="1"/>
  <c r="D209" i="6" s="1"/>
  <c r="E209" i="6" s="1"/>
  <c r="C208" i="6"/>
  <c r="B208" i="6"/>
  <c r="B207" i="6"/>
  <c r="C207" i="6" s="1"/>
  <c r="B206" i="6"/>
  <c r="D205" i="6"/>
  <c r="E205" i="6" s="1"/>
  <c r="H205" i="6" s="1"/>
  <c r="B205" i="6"/>
  <c r="C205" i="6" s="1"/>
  <c r="B204" i="6"/>
  <c r="B203" i="6"/>
  <c r="C203" i="6" s="1"/>
  <c r="B202" i="6"/>
  <c r="C202" i="6" s="1"/>
  <c r="B201" i="6"/>
  <c r="C201" i="6" s="1"/>
  <c r="D201" i="6" s="1"/>
  <c r="E201" i="6" s="1"/>
  <c r="H201" i="6" s="1"/>
  <c r="C200" i="6"/>
  <c r="B200" i="6"/>
  <c r="B199" i="6"/>
  <c r="C199" i="6" s="1"/>
  <c r="B198" i="6"/>
  <c r="D197" i="6"/>
  <c r="E197" i="6" s="1"/>
  <c r="H197" i="6" s="1"/>
  <c r="B197" i="6"/>
  <c r="C197" i="6" s="1"/>
  <c r="B196" i="6"/>
  <c r="B195" i="6"/>
  <c r="C195" i="6" s="1"/>
  <c r="B194" i="6"/>
  <c r="C194" i="6" s="1"/>
  <c r="B193" i="6"/>
  <c r="C193" i="6" s="1"/>
  <c r="D193" i="6" s="1"/>
  <c r="E193" i="6" s="1"/>
  <c r="H193" i="6" s="1"/>
  <c r="C192" i="6"/>
  <c r="B192" i="6"/>
  <c r="B191" i="6"/>
  <c r="C191" i="6" s="1"/>
  <c r="B190" i="6"/>
  <c r="B189" i="6"/>
  <c r="C189" i="6" s="1"/>
  <c r="D188" i="6"/>
  <c r="E188" i="6" s="1"/>
  <c r="H188" i="6" s="1"/>
  <c r="B188" i="6"/>
  <c r="C188" i="6" s="1"/>
  <c r="D187" i="6"/>
  <c r="E187" i="6" s="1"/>
  <c r="H187" i="6" s="1"/>
  <c r="B187" i="6"/>
  <c r="C187" i="6" s="1"/>
  <c r="C186" i="6"/>
  <c r="B186" i="6"/>
  <c r="B185" i="6"/>
  <c r="B184" i="6"/>
  <c r="B183" i="6"/>
  <c r="C183" i="6" s="1"/>
  <c r="D183" i="6" s="1"/>
  <c r="E183" i="6" s="1"/>
  <c r="H183" i="6" s="1"/>
  <c r="B182" i="6"/>
  <c r="C182" i="6" s="1"/>
  <c r="B181" i="6"/>
  <c r="C181" i="6" s="1"/>
  <c r="B180" i="6"/>
  <c r="C180" i="6" s="1"/>
  <c r="D179" i="6"/>
  <c r="E179" i="6" s="1"/>
  <c r="H179" i="6" s="1"/>
  <c r="B179" i="6"/>
  <c r="C179" i="6" s="1"/>
  <c r="C178" i="6"/>
  <c r="B178" i="6"/>
  <c r="B177" i="6"/>
  <c r="B176" i="6"/>
  <c r="B175" i="6"/>
  <c r="C175" i="6" s="1"/>
  <c r="D175" i="6" s="1"/>
  <c r="E175" i="6" s="1"/>
  <c r="H175" i="6" s="1"/>
  <c r="B174" i="6"/>
  <c r="C174" i="6" s="1"/>
  <c r="B173" i="6"/>
  <c r="C173" i="6" s="1"/>
  <c r="B172" i="6"/>
  <c r="C172" i="6" s="1"/>
  <c r="D172" i="6" s="1"/>
  <c r="E172" i="6" s="1"/>
  <c r="H172" i="6" s="1"/>
  <c r="D171" i="6"/>
  <c r="E171" i="6" s="1"/>
  <c r="H171" i="6" s="1"/>
  <c r="B171" i="6"/>
  <c r="C171" i="6" s="1"/>
  <c r="C170" i="6"/>
  <c r="B170" i="6"/>
  <c r="B169" i="6"/>
  <c r="B168" i="6"/>
  <c r="B167" i="6"/>
  <c r="C167" i="6" s="1"/>
  <c r="D167" i="6" s="1"/>
  <c r="E167" i="6" s="1"/>
  <c r="H167" i="6" s="1"/>
  <c r="B166" i="6"/>
  <c r="C166" i="6" s="1"/>
  <c r="B165" i="6"/>
  <c r="C165" i="6" s="1"/>
  <c r="D164" i="6"/>
  <c r="E164" i="6" s="1"/>
  <c r="H164" i="6" s="1"/>
  <c r="B164" i="6"/>
  <c r="C164" i="6" s="1"/>
  <c r="D163" i="6"/>
  <c r="E163" i="6" s="1"/>
  <c r="H163" i="6" s="1"/>
  <c r="B163" i="6"/>
  <c r="C163" i="6" s="1"/>
  <c r="C162" i="6"/>
  <c r="B162" i="6"/>
  <c r="B161" i="6"/>
  <c r="C160" i="6"/>
  <c r="D160" i="6" s="1"/>
  <c r="E160" i="6" s="1"/>
  <c r="H160" i="6" s="1"/>
  <c r="B160" i="6"/>
  <c r="B159" i="6"/>
  <c r="C159" i="6" s="1"/>
  <c r="B158" i="6"/>
  <c r="C158" i="6" s="1"/>
  <c r="D158" i="6" s="1"/>
  <c r="E158" i="6" s="1"/>
  <c r="H158" i="6" s="1"/>
  <c r="B157" i="6"/>
  <c r="C157" i="6" s="1"/>
  <c r="D156" i="6"/>
  <c r="E156" i="6" s="1"/>
  <c r="H156" i="6" s="1"/>
  <c r="B156" i="6"/>
  <c r="C156" i="6" s="1"/>
  <c r="E155" i="6"/>
  <c r="H155" i="6" s="1"/>
  <c r="D155" i="6"/>
  <c r="B155" i="6"/>
  <c r="C155" i="6" s="1"/>
  <c r="C154" i="6"/>
  <c r="D154" i="6" s="1"/>
  <c r="E154" i="6" s="1"/>
  <c r="H154" i="6" s="1"/>
  <c r="B154" i="6"/>
  <c r="B153" i="6"/>
  <c r="B152" i="6"/>
  <c r="B151" i="6"/>
  <c r="C151" i="6" s="1"/>
  <c r="B150" i="6"/>
  <c r="C150" i="6" s="1"/>
  <c r="D150" i="6" s="1"/>
  <c r="E150" i="6" s="1"/>
  <c r="H150" i="6" s="1"/>
  <c r="B149" i="6"/>
  <c r="C149" i="6" s="1"/>
  <c r="B148" i="6"/>
  <c r="C148" i="6" s="1"/>
  <c r="E147" i="6"/>
  <c r="H147" i="6" s="1"/>
  <c r="D147" i="6"/>
  <c r="B147" i="6"/>
  <c r="C147" i="6" s="1"/>
  <c r="H146" i="6"/>
  <c r="D146" i="6"/>
  <c r="E146" i="6" s="1"/>
  <c r="C146" i="6"/>
  <c r="B146" i="6"/>
  <c r="B145" i="6"/>
  <c r="B144" i="6"/>
  <c r="C144" i="6" s="1"/>
  <c r="B143" i="6"/>
  <c r="C143" i="6" s="1"/>
  <c r="C142" i="6"/>
  <c r="D142" i="6" s="1"/>
  <c r="E142" i="6" s="1"/>
  <c r="H142" i="6" s="1"/>
  <c r="B142" i="6"/>
  <c r="B141" i="6"/>
  <c r="C141" i="6" s="1"/>
  <c r="D141" i="6" s="1"/>
  <c r="E141" i="6" s="1"/>
  <c r="H141" i="6" s="1"/>
  <c r="C140" i="6"/>
  <c r="D140" i="6" s="1"/>
  <c r="E140" i="6" s="1"/>
  <c r="H140" i="6" s="1"/>
  <c r="B140" i="6"/>
  <c r="E139" i="6"/>
  <c r="H139" i="6" s="1"/>
  <c r="D139" i="6"/>
  <c r="B139" i="6"/>
  <c r="C139" i="6" s="1"/>
  <c r="B138" i="6"/>
  <c r="C138" i="6" s="1"/>
  <c r="D137" i="6"/>
  <c r="E137" i="6" s="1"/>
  <c r="H137" i="6" s="1"/>
  <c r="B137" i="6"/>
  <c r="C137" i="6" s="1"/>
  <c r="B136" i="6"/>
  <c r="B135" i="6"/>
  <c r="C135" i="6" s="1"/>
  <c r="C134" i="6"/>
  <c r="D134" i="6" s="1"/>
  <c r="E134" i="6" s="1"/>
  <c r="H134" i="6" s="1"/>
  <c r="B134" i="6"/>
  <c r="B133" i="6"/>
  <c r="C133" i="6" s="1"/>
  <c r="D133" i="6" s="1"/>
  <c r="E133" i="6" s="1"/>
  <c r="H133" i="6" s="1"/>
  <c r="C132" i="6"/>
  <c r="D132" i="6" s="1"/>
  <c r="E132" i="6" s="1"/>
  <c r="H132" i="6" s="1"/>
  <c r="B132" i="6"/>
  <c r="E131" i="6"/>
  <c r="H131" i="6" s="1"/>
  <c r="D131" i="6"/>
  <c r="B131" i="6"/>
  <c r="C131" i="6" s="1"/>
  <c r="B130" i="6"/>
  <c r="C130" i="6" s="1"/>
  <c r="D129" i="6"/>
  <c r="E129" i="6" s="1"/>
  <c r="H129" i="6" s="1"/>
  <c r="B129" i="6"/>
  <c r="C129" i="6" s="1"/>
  <c r="B128" i="6"/>
  <c r="B127" i="6"/>
  <c r="C127" i="6" s="1"/>
  <c r="C126" i="6"/>
  <c r="D126" i="6" s="1"/>
  <c r="E126" i="6" s="1"/>
  <c r="H126" i="6" s="1"/>
  <c r="B126" i="6"/>
  <c r="B125" i="6"/>
  <c r="C125" i="6" s="1"/>
  <c r="D125" i="6" s="1"/>
  <c r="E125" i="6" s="1"/>
  <c r="H125" i="6" s="1"/>
  <c r="C124" i="6"/>
  <c r="D124" i="6" s="1"/>
  <c r="E124" i="6" s="1"/>
  <c r="H124" i="6" s="1"/>
  <c r="B124" i="6"/>
  <c r="E123" i="6"/>
  <c r="H123" i="6" s="1"/>
  <c r="D123" i="6"/>
  <c r="B123" i="6"/>
  <c r="C123" i="6" s="1"/>
  <c r="B122" i="6"/>
  <c r="C122" i="6" s="1"/>
  <c r="D121" i="6"/>
  <c r="E121" i="6" s="1"/>
  <c r="H121" i="6" s="1"/>
  <c r="B121" i="6"/>
  <c r="C121" i="6" s="1"/>
  <c r="B120" i="6"/>
  <c r="B119" i="6"/>
  <c r="C119" i="6" s="1"/>
  <c r="C118" i="6"/>
  <c r="D118" i="6" s="1"/>
  <c r="E118" i="6" s="1"/>
  <c r="H118" i="6" s="1"/>
  <c r="B118" i="6"/>
  <c r="B117" i="6"/>
  <c r="C117" i="6" s="1"/>
  <c r="D117" i="6" s="1"/>
  <c r="E117" i="6" s="1"/>
  <c r="H117" i="6" s="1"/>
  <c r="C116" i="6"/>
  <c r="D116" i="6" s="1"/>
  <c r="E116" i="6" s="1"/>
  <c r="H116" i="6" s="1"/>
  <c r="B116" i="6"/>
  <c r="E115" i="6"/>
  <c r="H115" i="6" s="1"/>
  <c r="D115" i="6"/>
  <c r="B115" i="6"/>
  <c r="C115" i="6" s="1"/>
  <c r="B114" i="6"/>
  <c r="C114" i="6" s="1"/>
  <c r="D113" i="6"/>
  <c r="E113" i="6" s="1"/>
  <c r="H113" i="6" s="1"/>
  <c r="B113" i="6"/>
  <c r="C113" i="6" s="1"/>
  <c r="B112" i="6"/>
  <c r="B111" i="6"/>
  <c r="C111" i="6" s="1"/>
  <c r="C110" i="6"/>
  <c r="D110" i="6" s="1"/>
  <c r="E110" i="6" s="1"/>
  <c r="H110" i="6" s="1"/>
  <c r="B110" i="6"/>
  <c r="B109" i="6"/>
  <c r="C109" i="6" s="1"/>
  <c r="D109" i="6" s="1"/>
  <c r="E109" i="6" s="1"/>
  <c r="H109" i="6" s="1"/>
  <c r="C108" i="6"/>
  <c r="D108" i="6" s="1"/>
  <c r="E108" i="6" s="1"/>
  <c r="H108" i="6" s="1"/>
  <c r="B108" i="6"/>
  <c r="E107" i="6"/>
  <c r="H107" i="6" s="1"/>
  <c r="D107" i="6"/>
  <c r="B107" i="6"/>
  <c r="C107" i="6" s="1"/>
  <c r="B106" i="6"/>
  <c r="C106" i="6" s="1"/>
  <c r="B105" i="6"/>
  <c r="C105" i="6" s="1"/>
  <c r="D105" i="6" s="1"/>
  <c r="E105" i="6" s="1"/>
  <c r="H105" i="6" s="1"/>
  <c r="B104" i="6"/>
  <c r="C104" i="6" s="1"/>
  <c r="E103" i="6"/>
  <c r="H103" i="6" s="1"/>
  <c r="D103" i="6"/>
  <c r="B103" i="6"/>
  <c r="C103" i="6" s="1"/>
  <c r="D102" i="6"/>
  <c r="E102" i="6" s="1"/>
  <c r="H102" i="6" s="1"/>
  <c r="C102" i="6"/>
  <c r="B102" i="6"/>
  <c r="D101" i="6"/>
  <c r="E101" i="6" s="1"/>
  <c r="H101" i="6" s="1"/>
  <c r="B101" i="6"/>
  <c r="C101" i="6" s="1"/>
  <c r="C100" i="6"/>
  <c r="D100" i="6" s="1"/>
  <c r="E100" i="6" s="1"/>
  <c r="H100" i="6" s="1"/>
  <c r="B100" i="6"/>
  <c r="B99" i="6"/>
  <c r="C99" i="6" s="1"/>
  <c r="B98" i="6"/>
  <c r="B97" i="6"/>
  <c r="C97" i="6" s="1"/>
  <c r="D97" i="6" s="1"/>
  <c r="E97" i="6" s="1"/>
  <c r="H97" i="6" s="1"/>
  <c r="B96" i="6"/>
  <c r="C96" i="6" s="1"/>
  <c r="E95" i="6"/>
  <c r="H95" i="6" s="1"/>
  <c r="D95" i="6"/>
  <c r="B95" i="6"/>
  <c r="C95" i="6" s="1"/>
  <c r="D94" i="6"/>
  <c r="E94" i="6" s="1"/>
  <c r="H94" i="6" s="1"/>
  <c r="C94" i="6"/>
  <c r="B94" i="6"/>
  <c r="D93" i="6"/>
  <c r="E93" i="6" s="1"/>
  <c r="H93" i="6" s="1"/>
  <c r="B93" i="6"/>
  <c r="C93" i="6" s="1"/>
  <c r="C92" i="6"/>
  <c r="B92" i="6"/>
  <c r="B91" i="6"/>
  <c r="B90" i="6"/>
  <c r="B89" i="6"/>
  <c r="C89" i="6" s="1"/>
  <c r="D89" i="6" s="1"/>
  <c r="E89" i="6" s="1"/>
  <c r="H89" i="6" s="1"/>
  <c r="B88" i="6"/>
  <c r="C88" i="6" s="1"/>
  <c r="E87" i="6"/>
  <c r="H87" i="6" s="1"/>
  <c r="D87" i="6"/>
  <c r="B87" i="6"/>
  <c r="C87" i="6" s="1"/>
  <c r="D86" i="6"/>
  <c r="E86" i="6" s="1"/>
  <c r="H86" i="6" s="1"/>
  <c r="C86" i="6"/>
  <c r="B86" i="6"/>
  <c r="D85" i="6"/>
  <c r="E85" i="6" s="1"/>
  <c r="H85" i="6" s="1"/>
  <c r="B85" i="6"/>
  <c r="C85" i="6" s="1"/>
  <c r="C84" i="6"/>
  <c r="B84" i="6"/>
  <c r="B83" i="6"/>
  <c r="B82" i="6"/>
  <c r="B81" i="6"/>
  <c r="C81" i="6" s="1"/>
  <c r="D81" i="6" s="1"/>
  <c r="E81" i="6" s="1"/>
  <c r="H81" i="6" s="1"/>
  <c r="B80" i="6"/>
  <c r="C80" i="6" s="1"/>
  <c r="E79" i="6"/>
  <c r="H79" i="6" s="1"/>
  <c r="D79" i="6"/>
  <c r="B79" i="6"/>
  <c r="C79" i="6" s="1"/>
  <c r="D78" i="6"/>
  <c r="E78" i="6" s="1"/>
  <c r="H78" i="6" s="1"/>
  <c r="C78" i="6"/>
  <c r="B78" i="6"/>
  <c r="D77" i="6"/>
  <c r="E77" i="6" s="1"/>
  <c r="H77" i="6" s="1"/>
  <c r="B77" i="6"/>
  <c r="C77" i="6" s="1"/>
  <c r="C76" i="6"/>
  <c r="B76" i="6"/>
  <c r="B75" i="6"/>
  <c r="B74" i="6"/>
  <c r="B73" i="6"/>
  <c r="C73" i="6" s="1"/>
  <c r="D73" i="6" s="1"/>
  <c r="E73" i="6" s="1"/>
  <c r="H73" i="6" s="1"/>
  <c r="B72" i="6"/>
  <c r="C72" i="6" s="1"/>
  <c r="E71" i="6"/>
  <c r="H71" i="6" s="1"/>
  <c r="D71" i="6"/>
  <c r="B71" i="6"/>
  <c r="C71" i="6" s="1"/>
  <c r="D70" i="6"/>
  <c r="E70" i="6" s="1"/>
  <c r="H70" i="6" s="1"/>
  <c r="C70" i="6"/>
  <c r="B70" i="6"/>
  <c r="D69" i="6"/>
  <c r="E69" i="6" s="1"/>
  <c r="H69" i="6" s="1"/>
  <c r="B69" i="6"/>
  <c r="C69" i="6" s="1"/>
  <c r="C68" i="6"/>
  <c r="B68" i="6"/>
  <c r="B67" i="6"/>
  <c r="C66" i="6"/>
  <c r="D66" i="6" s="1"/>
  <c r="E66" i="6" s="1"/>
  <c r="H66" i="6" s="1"/>
  <c r="B66" i="6"/>
  <c r="B65" i="6"/>
  <c r="C64" i="6"/>
  <c r="D64" i="6" s="1"/>
  <c r="E64" i="6" s="1"/>
  <c r="H64" i="6" s="1"/>
  <c r="B64" i="6"/>
  <c r="B63" i="6"/>
  <c r="C62" i="6"/>
  <c r="D62" i="6" s="1"/>
  <c r="E62" i="6" s="1"/>
  <c r="H62" i="6" s="1"/>
  <c r="B62" i="6"/>
  <c r="B61" i="6"/>
  <c r="C60" i="6"/>
  <c r="D60" i="6" s="1"/>
  <c r="E60" i="6" s="1"/>
  <c r="H60" i="6" s="1"/>
  <c r="B60" i="6"/>
  <c r="B59" i="6"/>
  <c r="C58" i="6"/>
  <c r="D58" i="6" s="1"/>
  <c r="E58" i="6" s="1"/>
  <c r="H58" i="6" s="1"/>
  <c r="B58" i="6"/>
  <c r="B57" i="6"/>
  <c r="C56" i="6"/>
  <c r="D56" i="6" s="1"/>
  <c r="E56" i="6" s="1"/>
  <c r="H56" i="6" s="1"/>
  <c r="B56" i="6"/>
  <c r="B55" i="6"/>
  <c r="C54" i="6"/>
  <c r="D54" i="6" s="1"/>
  <c r="E54" i="6" s="1"/>
  <c r="H54" i="6" s="1"/>
  <c r="B54" i="6"/>
  <c r="B53" i="6"/>
  <c r="C52" i="6"/>
  <c r="D52" i="6" s="1"/>
  <c r="E52" i="6" s="1"/>
  <c r="H52" i="6" s="1"/>
  <c r="B52" i="6"/>
  <c r="B51" i="6"/>
  <c r="C50" i="6"/>
  <c r="D50" i="6" s="1"/>
  <c r="E50" i="6" s="1"/>
  <c r="H50" i="6" s="1"/>
  <c r="B50" i="6"/>
  <c r="B49" i="6"/>
  <c r="C48" i="6"/>
  <c r="D48" i="6" s="1"/>
  <c r="E48" i="6" s="1"/>
  <c r="H48" i="6" s="1"/>
  <c r="B48" i="6"/>
  <c r="B47" i="6"/>
  <c r="D46" i="6"/>
  <c r="E46" i="6" s="1"/>
  <c r="H46" i="6" s="1"/>
  <c r="C46" i="6"/>
  <c r="B46" i="6"/>
  <c r="B45" i="6"/>
  <c r="C45" i="6" s="1"/>
  <c r="D44" i="6"/>
  <c r="E44" i="6" s="1"/>
  <c r="H44" i="6" s="1"/>
  <c r="C44" i="6"/>
  <c r="B44" i="6"/>
  <c r="B43" i="6"/>
  <c r="C43" i="6" s="1"/>
  <c r="C42" i="6"/>
  <c r="B42" i="6"/>
  <c r="B41" i="6"/>
  <c r="C41" i="6" s="1"/>
  <c r="H40" i="6"/>
  <c r="D40" i="6"/>
  <c r="E40" i="6" s="1"/>
  <c r="C40" i="6"/>
  <c r="B40" i="6"/>
  <c r="B39" i="6"/>
  <c r="C39" i="6" s="1"/>
  <c r="D38" i="6"/>
  <c r="E38" i="6" s="1"/>
  <c r="H38" i="6" s="1"/>
  <c r="C38" i="6"/>
  <c r="B38" i="6"/>
  <c r="B37" i="6"/>
  <c r="C37" i="6" s="1"/>
  <c r="D36" i="6"/>
  <c r="E36" i="6" s="1"/>
  <c r="H36" i="6" s="1"/>
  <c r="C36" i="6"/>
  <c r="B36" i="6"/>
  <c r="B35" i="6"/>
  <c r="C35" i="6" s="1"/>
  <c r="C34" i="6"/>
  <c r="B34" i="6"/>
  <c r="B33" i="6"/>
  <c r="C33" i="6" s="1"/>
  <c r="C32" i="6"/>
  <c r="D32" i="6" s="1"/>
  <c r="B32" i="6"/>
  <c r="B31" i="6"/>
  <c r="C31" i="6" s="1"/>
  <c r="D30" i="6"/>
  <c r="E30" i="6" s="1"/>
  <c r="H30" i="6" s="1"/>
  <c r="C30" i="6"/>
  <c r="B30" i="6"/>
  <c r="B29" i="6"/>
  <c r="C29" i="6" s="1"/>
  <c r="D28" i="6"/>
  <c r="E28" i="6" s="1"/>
  <c r="H28" i="6" s="1"/>
  <c r="C28" i="6"/>
  <c r="B28" i="6"/>
  <c r="B27" i="6"/>
  <c r="C26" i="6"/>
  <c r="D26" i="6" s="1"/>
  <c r="E26" i="6" s="1"/>
  <c r="H26" i="6" s="1"/>
  <c r="B26" i="6"/>
  <c r="B25" i="6"/>
  <c r="C24" i="6"/>
  <c r="D24" i="6" s="1"/>
  <c r="E24" i="6" s="1"/>
  <c r="H24" i="6" s="1"/>
  <c r="B24" i="6"/>
  <c r="H23" i="6"/>
  <c r="E23" i="6"/>
  <c r="D23" i="6"/>
  <c r="C23" i="6"/>
  <c r="B23" i="6"/>
  <c r="C22" i="6"/>
  <c r="D22" i="6" s="1"/>
  <c r="E22" i="6" s="1"/>
  <c r="H22" i="6" s="1"/>
  <c r="B22" i="6"/>
  <c r="H21" i="6"/>
  <c r="E21" i="6"/>
  <c r="D21" i="6"/>
  <c r="C21" i="6"/>
  <c r="B21" i="6"/>
  <c r="C20" i="6"/>
  <c r="D20" i="6" s="1"/>
  <c r="E20" i="6" s="1"/>
  <c r="H20" i="6" s="1"/>
  <c r="B20" i="6"/>
  <c r="H19" i="6"/>
  <c r="E19" i="6"/>
  <c r="D19" i="6"/>
  <c r="C19" i="6"/>
  <c r="B19" i="6"/>
  <c r="C18" i="6"/>
  <c r="D18" i="6" s="1"/>
  <c r="E18" i="6" s="1"/>
  <c r="H18" i="6" s="1"/>
  <c r="B18" i="6"/>
  <c r="H17" i="6"/>
  <c r="E17" i="6"/>
  <c r="D17" i="6"/>
  <c r="C17" i="6"/>
  <c r="B17" i="6"/>
  <c r="C16" i="6"/>
  <c r="D16" i="6" s="1"/>
  <c r="E16" i="6" s="1"/>
  <c r="H16" i="6" s="1"/>
  <c r="B16" i="6"/>
  <c r="H15" i="6"/>
  <c r="E15" i="6"/>
  <c r="D15" i="6"/>
  <c r="C15" i="6"/>
  <c r="B15" i="6"/>
  <c r="C14" i="6"/>
  <c r="D14" i="6" s="1"/>
  <c r="E14" i="6" s="1"/>
  <c r="H14" i="6" s="1"/>
  <c r="B14" i="6"/>
  <c r="H13" i="6"/>
  <c r="E13" i="6"/>
  <c r="D13" i="6"/>
  <c r="C13" i="6"/>
  <c r="B13" i="6"/>
  <c r="C12" i="6"/>
  <c r="D12" i="6" s="1"/>
  <c r="E12" i="6" s="1"/>
  <c r="H12" i="6" s="1"/>
  <c r="B12" i="6"/>
  <c r="H11" i="6"/>
  <c r="E11" i="6"/>
  <c r="D11" i="6"/>
  <c r="C11" i="6"/>
  <c r="B11" i="6"/>
  <c r="C10" i="6"/>
  <c r="D10" i="6" s="1"/>
  <c r="E10" i="6" s="1"/>
  <c r="H10" i="6" s="1"/>
  <c r="B10" i="6"/>
  <c r="H9" i="6"/>
  <c r="E9" i="6"/>
  <c r="D9" i="6"/>
  <c r="C9" i="6"/>
  <c r="B9" i="6"/>
  <c r="C8" i="6"/>
  <c r="D8" i="6" s="1"/>
  <c r="E8" i="6" s="1"/>
  <c r="H8" i="6" s="1"/>
  <c r="B8" i="6"/>
  <c r="H7" i="6"/>
  <c r="E7" i="6"/>
  <c r="D7" i="6"/>
  <c r="C7" i="6"/>
  <c r="B7" i="6"/>
  <c r="C6" i="6"/>
  <c r="D6" i="6" s="1"/>
  <c r="E6" i="6" s="1"/>
  <c r="H6" i="6" s="1"/>
  <c r="B6" i="6"/>
  <c r="H5" i="6"/>
  <c r="E5" i="6"/>
  <c r="D5" i="6"/>
  <c r="C5" i="6"/>
  <c r="B5" i="6"/>
  <c r="C4" i="6"/>
  <c r="D4" i="6" s="1"/>
  <c r="E4" i="6" s="1"/>
  <c r="H4" i="6" s="1"/>
  <c r="B4" i="6"/>
  <c r="C3" i="6"/>
  <c r="B3" i="6"/>
  <c r="B2" i="6"/>
  <c r="C2" i="6" s="1"/>
  <c r="D2" i="6" s="1"/>
  <c r="E2" i="6" s="1"/>
  <c r="H2" i="6" s="1"/>
  <c r="B57" i="1"/>
  <c r="C57" i="1" s="1"/>
  <c r="D57" i="1" s="1"/>
  <c r="E57" i="1" s="1"/>
  <c r="H57" i="1" s="1"/>
  <c r="B58" i="1"/>
  <c r="B59" i="1"/>
  <c r="B60" i="1"/>
  <c r="B61" i="1"/>
  <c r="C61" i="1" s="1"/>
  <c r="D61" i="1" s="1"/>
  <c r="G61" i="1" s="1"/>
  <c r="B62" i="1"/>
  <c r="B63" i="1"/>
  <c r="C63" i="1" s="1"/>
  <c r="F63" i="1" s="1"/>
  <c r="B64" i="1"/>
  <c r="B65" i="1"/>
  <c r="C65" i="1" s="1"/>
  <c r="F65" i="1" s="1"/>
  <c r="B66" i="1"/>
  <c r="B67" i="1"/>
  <c r="C67" i="1" s="1"/>
  <c r="D67" i="1" s="1"/>
  <c r="B68" i="1"/>
  <c r="B69" i="1"/>
  <c r="C69" i="1" s="1"/>
  <c r="D69" i="1" s="1"/>
  <c r="E69" i="1" s="1"/>
  <c r="H69" i="1" s="1"/>
  <c r="B70" i="1"/>
  <c r="B71" i="1"/>
  <c r="C71" i="1" s="1"/>
  <c r="B72" i="1"/>
  <c r="B73" i="1"/>
  <c r="C73" i="1" s="1"/>
  <c r="B74" i="1"/>
  <c r="B75" i="1"/>
  <c r="C75" i="1" s="1"/>
  <c r="B76" i="1"/>
  <c r="B77" i="1"/>
  <c r="C77" i="1" s="1"/>
  <c r="D77" i="1" s="1"/>
  <c r="G77" i="1" s="1"/>
  <c r="B78" i="1"/>
  <c r="B79" i="1"/>
  <c r="C79" i="1" s="1"/>
  <c r="F79" i="1" s="1"/>
  <c r="B80" i="1"/>
  <c r="B81" i="1"/>
  <c r="C81" i="1" s="1"/>
  <c r="B82" i="1"/>
  <c r="B83" i="1"/>
  <c r="C83" i="1" s="1"/>
  <c r="D83" i="1" s="1"/>
  <c r="B84" i="1"/>
  <c r="B85" i="1"/>
  <c r="C85" i="1" s="1"/>
  <c r="B86" i="1"/>
  <c r="B87" i="1"/>
  <c r="C87" i="1" s="1"/>
  <c r="D87" i="1" s="1"/>
  <c r="B88" i="1"/>
  <c r="B89" i="1"/>
  <c r="C89" i="1" s="1"/>
  <c r="B90" i="1"/>
  <c r="B91" i="1"/>
  <c r="C91" i="1" s="1"/>
  <c r="B92" i="1"/>
  <c r="B93" i="1"/>
  <c r="C93" i="1" s="1"/>
  <c r="D93" i="1" s="1"/>
  <c r="B94" i="1"/>
  <c r="B95" i="1"/>
  <c r="C95" i="1" s="1"/>
  <c r="F95" i="1" s="1"/>
  <c r="B96" i="1"/>
  <c r="B97" i="1"/>
  <c r="C97" i="1" s="1"/>
  <c r="D97" i="1" s="1"/>
  <c r="E97" i="1" s="1"/>
  <c r="H97" i="1" s="1"/>
  <c r="B98" i="1"/>
  <c r="B99" i="1"/>
  <c r="C99" i="1" s="1"/>
  <c r="D99" i="1" s="1"/>
  <c r="B100" i="1"/>
  <c r="B101" i="1"/>
  <c r="C101" i="1" s="1"/>
  <c r="D101" i="1" s="1"/>
  <c r="B102" i="1"/>
  <c r="B103" i="1"/>
  <c r="C103" i="1" s="1"/>
  <c r="D103" i="1" s="1"/>
  <c r="B104" i="1"/>
  <c r="B105" i="1"/>
  <c r="C105" i="1" s="1"/>
  <c r="D105" i="1" s="1"/>
  <c r="E105" i="1" s="1"/>
  <c r="H105" i="1" s="1"/>
  <c r="B106" i="1"/>
  <c r="B107" i="1"/>
  <c r="C107" i="1" s="1"/>
  <c r="B108" i="1"/>
  <c r="B109" i="1"/>
  <c r="C109" i="1" s="1"/>
  <c r="D109" i="1" s="1"/>
  <c r="B110" i="1"/>
  <c r="B111" i="1"/>
  <c r="C111" i="1" s="1"/>
  <c r="F111" i="1" s="1"/>
  <c r="B112" i="1"/>
  <c r="B113" i="1"/>
  <c r="C113" i="1" s="1"/>
  <c r="B114" i="1"/>
  <c r="B115" i="1"/>
  <c r="C115" i="1" s="1"/>
  <c r="D115" i="1" s="1"/>
  <c r="E115" i="1" s="1"/>
  <c r="H115" i="1" s="1"/>
  <c r="B116" i="1"/>
  <c r="B117" i="1"/>
  <c r="C117" i="1" s="1"/>
  <c r="B118" i="1"/>
  <c r="B119" i="1"/>
  <c r="C119" i="1" s="1"/>
  <c r="B120" i="1"/>
  <c r="B121" i="1"/>
  <c r="C121" i="1" s="1"/>
  <c r="D121" i="1" s="1"/>
  <c r="E121" i="1" s="1"/>
  <c r="H121" i="1" s="1"/>
  <c r="B122" i="1"/>
  <c r="B123" i="1"/>
  <c r="C123" i="1" s="1"/>
  <c r="B124" i="1"/>
  <c r="B125" i="1"/>
  <c r="C125" i="1" s="1"/>
  <c r="D125" i="1" s="1"/>
  <c r="E125" i="1" s="1"/>
  <c r="H125" i="1" s="1"/>
  <c r="B126" i="1"/>
  <c r="B127" i="1"/>
  <c r="C127" i="1" s="1"/>
  <c r="F127" i="1" s="1"/>
  <c r="B128" i="1"/>
  <c r="B129" i="1"/>
  <c r="C129" i="1" s="1"/>
  <c r="B130" i="1"/>
  <c r="B131" i="1"/>
  <c r="C131" i="1" s="1"/>
  <c r="B132" i="1"/>
  <c r="B133" i="1"/>
  <c r="B134" i="1"/>
  <c r="B135" i="1"/>
  <c r="C135" i="1" s="1"/>
  <c r="B136" i="1"/>
  <c r="B137" i="1"/>
  <c r="C137" i="1" s="1"/>
  <c r="D137" i="1" s="1"/>
  <c r="E137" i="1" s="1"/>
  <c r="H137" i="1" s="1"/>
  <c r="B138" i="1"/>
  <c r="B139" i="1"/>
  <c r="C139" i="1" s="1"/>
  <c r="B140" i="1"/>
  <c r="B141" i="1"/>
  <c r="C141" i="1" s="1"/>
  <c r="D141" i="1" s="1"/>
  <c r="B142" i="1"/>
  <c r="B143" i="1"/>
  <c r="C143" i="1" s="1"/>
  <c r="F143" i="1" s="1"/>
  <c r="B144" i="1"/>
  <c r="B145" i="1"/>
  <c r="B146" i="1"/>
  <c r="B147" i="1"/>
  <c r="C147" i="1" s="1"/>
  <c r="D147" i="1" s="1"/>
  <c r="B148" i="1"/>
  <c r="B149" i="1"/>
  <c r="C149" i="1" s="1"/>
  <c r="B150" i="1"/>
  <c r="B151" i="1"/>
  <c r="C151" i="1" s="1"/>
  <c r="D151" i="1" s="1"/>
  <c r="B152" i="1"/>
  <c r="B153" i="1"/>
  <c r="C153" i="1" s="1"/>
  <c r="D153" i="1" s="1"/>
  <c r="E153" i="1" s="1"/>
  <c r="H153" i="1" s="1"/>
  <c r="B154" i="1"/>
  <c r="B155" i="1"/>
  <c r="C155" i="1" s="1"/>
  <c r="B156" i="1"/>
  <c r="B157" i="1"/>
  <c r="B158" i="1"/>
  <c r="B159" i="1"/>
  <c r="C159" i="1" s="1"/>
  <c r="F159" i="1" s="1"/>
  <c r="B160" i="1"/>
  <c r="B161" i="1"/>
  <c r="C161" i="1" s="1"/>
  <c r="D161" i="1" s="1"/>
  <c r="E161" i="1" s="1"/>
  <c r="H161" i="1" s="1"/>
  <c r="B162" i="1"/>
  <c r="B163" i="1"/>
  <c r="C163" i="1" s="1"/>
  <c r="D163" i="1" s="1"/>
  <c r="B164" i="1"/>
  <c r="B165" i="1"/>
  <c r="C165" i="1" s="1"/>
  <c r="D165" i="1" s="1"/>
  <c r="B166" i="1"/>
  <c r="B167" i="1"/>
  <c r="C167" i="1" s="1"/>
  <c r="B168" i="1"/>
  <c r="B169" i="1"/>
  <c r="C169" i="1" s="1"/>
  <c r="D169" i="1" s="1"/>
  <c r="E169" i="1" s="1"/>
  <c r="H169" i="1" s="1"/>
  <c r="B170" i="1"/>
  <c r="B171" i="1"/>
  <c r="C171" i="1" s="1"/>
  <c r="B172" i="1"/>
  <c r="B173" i="1"/>
  <c r="C173" i="1" s="1"/>
  <c r="D173" i="1" s="1"/>
  <c r="B174" i="1"/>
  <c r="B175" i="1"/>
  <c r="C175" i="1" s="1"/>
  <c r="F175" i="1" s="1"/>
  <c r="B176" i="1"/>
  <c r="B177" i="1"/>
  <c r="C177" i="1" s="1"/>
  <c r="B178" i="1"/>
  <c r="B179" i="1"/>
  <c r="C179" i="1" s="1"/>
  <c r="D179" i="1" s="1"/>
  <c r="E179" i="1" s="1"/>
  <c r="H179" i="1" s="1"/>
  <c r="B180" i="1"/>
  <c r="B181" i="1"/>
  <c r="C181" i="1" s="1"/>
  <c r="B182" i="1"/>
  <c r="B183" i="1"/>
  <c r="C183" i="1" s="1"/>
  <c r="B184" i="1"/>
  <c r="B185" i="1"/>
  <c r="C185" i="1" s="1"/>
  <c r="D185" i="1" s="1"/>
  <c r="E185" i="1" s="1"/>
  <c r="H185" i="1" s="1"/>
  <c r="B186" i="1"/>
  <c r="B187" i="1"/>
  <c r="C187" i="1" s="1"/>
  <c r="B188" i="1"/>
  <c r="B189" i="1"/>
  <c r="C189" i="1" s="1"/>
  <c r="D189" i="1" s="1"/>
  <c r="B190" i="1"/>
  <c r="B191" i="1"/>
  <c r="C191" i="1" s="1"/>
  <c r="F191" i="1" s="1"/>
  <c r="B192" i="1"/>
  <c r="B193" i="1"/>
  <c r="C193" i="1" s="1"/>
  <c r="B194" i="1"/>
  <c r="B195" i="1"/>
  <c r="C195" i="1" s="1"/>
  <c r="D195" i="1" s="1"/>
  <c r="E195" i="1" s="1"/>
  <c r="H195" i="1" s="1"/>
  <c r="B196" i="1"/>
  <c r="B197" i="1"/>
  <c r="C197" i="1" s="1"/>
  <c r="B198" i="1"/>
  <c r="B199" i="1"/>
  <c r="C199" i="1" s="1"/>
  <c r="D199" i="1" s="1"/>
  <c r="B200" i="1"/>
  <c r="B201" i="1"/>
  <c r="C201" i="1" s="1"/>
  <c r="D201" i="1" s="1"/>
  <c r="E201" i="1" s="1"/>
  <c r="H201" i="1" s="1"/>
  <c r="B202" i="1"/>
  <c r="B203" i="1"/>
  <c r="C203" i="1" s="1"/>
  <c r="B204" i="1"/>
  <c r="B205" i="1"/>
  <c r="C205" i="1" s="1"/>
  <c r="D205" i="1" s="1"/>
  <c r="G205" i="1" s="1"/>
  <c r="B206" i="1"/>
  <c r="B207" i="1"/>
  <c r="C207" i="1" s="1"/>
  <c r="B208" i="1"/>
  <c r="B209" i="1"/>
  <c r="C209" i="1" s="1"/>
  <c r="B210" i="1"/>
  <c r="B211" i="1"/>
  <c r="C211" i="1" s="1"/>
  <c r="D211" i="1" s="1"/>
  <c r="E211" i="1" s="1"/>
  <c r="H211" i="1" s="1"/>
  <c r="B212" i="1"/>
  <c r="B213" i="1"/>
  <c r="C213" i="1" s="1"/>
  <c r="B214" i="1"/>
  <c r="B215" i="1"/>
  <c r="C215" i="1" s="1"/>
  <c r="B216" i="1"/>
  <c r="B217" i="1"/>
  <c r="C217" i="1" s="1"/>
  <c r="D217" i="1" s="1"/>
  <c r="E217" i="1" s="1"/>
  <c r="H217" i="1" s="1"/>
  <c r="B218" i="1"/>
  <c r="B219" i="1"/>
  <c r="C219" i="1" s="1"/>
  <c r="B220" i="1"/>
  <c r="B221" i="1"/>
  <c r="C221" i="1" s="1"/>
  <c r="D221" i="1" s="1"/>
  <c r="B222" i="1"/>
  <c r="B223" i="1"/>
  <c r="C223" i="1" s="1"/>
  <c r="F223" i="1" s="1"/>
  <c r="B224" i="1"/>
  <c r="B225" i="1"/>
  <c r="C225" i="1" s="1"/>
  <c r="B226" i="1"/>
  <c r="B227" i="1"/>
  <c r="C227" i="1" s="1"/>
  <c r="D227" i="1" s="1"/>
  <c r="E227" i="1" s="1"/>
  <c r="H227" i="1" s="1"/>
  <c r="B228" i="1"/>
  <c r="B229" i="1"/>
  <c r="C229" i="1" s="1"/>
  <c r="B230" i="1"/>
  <c r="B231" i="1"/>
  <c r="C231" i="1" s="1"/>
  <c r="B232" i="1"/>
  <c r="B233" i="1"/>
  <c r="C233" i="1" s="1"/>
  <c r="D233" i="1" s="1"/>
  <c r="E233" i="1" s="1"/>
  <c r="H233" i="1" s="1"/>
  <c r="B234" i="1"/>
  <c r="B235" i="1"/>
  <c r="C235" i="1" s="1"/>
  <c r="F235" i="1" s="1"/>
  <c r="B236" i="1"/>
  <c r="B237" i="1"/>
  <c r="C237" i="1" s="1"/>
  <c r="D237" i="1" s="1"/>
  <c r="E237" i="1" s="1"/>
  <c r="H237" i="1" s="1"/>
  <c r="B238" i="1"/>
  <c r="B239" i="1"/>
  <c r="C239" i="1" s="1"/>
  <c r="B240" i="1"/>
  <c r="B241" i="1"/>
  <c r="C241" i="1" s="1"/>
  <c r="B242" i="1"/>
  <c r="B243" i="1"/>
  <c r="C243" i="1" s="1"/>
  <c r="D243" i="1" s="1"/>
  <c r="E243" i="1" s="1"/>
  <c r="H243" i="1" s="1"/>
  <c r="B244" i="1"/>
  <c r="B245" i="1"/>
  <c r="C245" i="1" s="1"/>
  <c r="B246" i="1"/>
  <c r="B247" i="1"/>
  <c r="C247" i="1" s="1"/>
  <c r="B248" i="1"/>
  <c r="B249" i="1"/>
  <c r="C249" i="1" s="1"/>
  <c r="D249" i="1" s="1"/>
  <c r="E249" i="1" s="1"/>
  <c r="H249" i="1" s="1"/>
  <c r="B250" i="1"/>
  <c r="B251" i="1"/>
  <c r="C251" i="1" s="1"/>
  <c r="B252" i="1"/>
  <c r="B253" i="1"/>
  <c r="C253" i="1" s="1"/>
  <c r="D253" i="1" s="1"/>
  <c r="E253" i="1" s="1"/>
  <c r="H253" i="1" s="1"/>
  <c r="B254" i="1"/>
  <c r="B255" i="1"/>
  <c r="C255" i="1" s="1"/>
  <c r="B256" i="1"/>
  <c r="B257" i="1"/>
  <c r="C257" i="1" s="1"/>
  <c r="B258" i="1"/>
  <c r="B259" i="1"/>
  <c r="B260" i="1"/>
  <c r="B261" i="1"/>
  <c r="C261" i="1" s="1"/>
  <c r="B262" i="1"/>
  <c r="B263" i="1"/>
  <c r="B264" i="1"/>
  <c r="B265" i="1"/>
  <c r="C265" i="1" s="1"/>
  <c r="F265" i="1" s="1"/>
  <c r="B266" i="1"/>
  <c r="B267" i="1"/>
  <c r="C267" i="1" s="1"/>
  <c r="B268" i="1"/>
  <c r="B269" i="1"/>
  <c r="C269" i="1" s="1"/>
  <c r="D269" i="1" s="1"/>
  <c r="B270" i="1"/>
  <c r="B271" i="1"/>
  <c r="C271" i="1" s="1"/>
  <c r="B272" i="1"/>
  <c r="B273" i="1"/>
  <c r="C273" i="1" s="1"/>
  <c r="B274" i="1"/>
  <c r="B275" i="1"/>
  <c r="B276" i="1"/>
  <c r="B277" i="1"/>
  <c r="C277" i="1" s="1"/>
  <c r="D277" i="1" s="1"/>
  <c r="E277" i="1" s="1"/>
  <c r="H277" i="1" s="1"/>
  <c r="B278" i="1"/>
  <c r="B279" i="1"/>
  <c r="B280" i="1"/>
  <c r="B281" i="1"/>
  <c r="C281" i="1" s="1"/>
  <c r="B282" i="1"/>
  <c r="B283" i="1"/>
  <c r="C283" i="1" s="1"/>
  <c r="B284" i="1"/>
  <c r="B285" i="1"/>
  <c r="C285" i="1" s="1"/>
  <c r="D285" i="1" s="1"/>
  <c r="B286" i="1"/>
  <c r="B287" i="1"/>
  <c r="C287" i="1" s="1"/>
  <c r="B288" i="1"/>
  <c r="B289" i="1"/>
  <c r="C289" i="1" s="1"/>
  <c r="B290" i="1"/>
  <c r="B291" i="1"/>
  <c r="B292" i="1"/>
  <c r="B293" i="1"/>
  <c r="C293" i="1" s="1"/>
  <c r="D293" i="1" s="1"/>
  <c r="E293" i="1" s="1"/>
  <c r="H293" i="1" s="1"/>
  <c r="B294" i="1"/>
  <c r="B295" i="1"/>
  <c r="B296" i="1"/>
  <c r="B297" i="1"/>
  <c r="C297" i="1" s="1"/>
  <c r="B298" i="1"/>
  <c r="B299" i="1"/>
  <c r="C299" i="1" s="1"/>
  <c r="B300" i="1"/>
  <c r="B301" i="1"/>
  <c r="C301" i="1" s="1"/>
  <c r="D301" i="1" s="1"/>
  <c r="E301" i="1" s="1"/>
  <c r="H301" i="1" s="1"/>
  <c r="B302" i="1"/>
  <c r="B303" i="1"/>
  <c r="C303" i="1" s="1"/>
  <c r="B304" i="1"/>
  <c r="B305" i="1"/>
  <c r="C305" i="1" s="1"/>
  <c r="D305" i="1" s="1"/>
  <c r="E305" i="1" s="1"/>
  <c r="H305" i="1" s="1"/>
  <c r="B306" i="1"/>
  <c r="B307" i="1"/>
  <c r="B308" i="1"/>
  <c r="B309" i="1"/>
  <c r="C309" i="1" s="1"/>
  <c r="B310" i="1"/>
  <c r="B311" i="1"/>
  <c r="C311" i="1" s="1"/>
  <c r="D311" i="1" s="1"/>
  <c r="E311" i="1" s="1"/>
  <c r="H311" i="1" s="1"/>
  <c r="B312" i="1"/>
  <c r="B313" i="1"/>
  <c r="C313" i="1" s="1"/>
  <c r="B314" i="1"/>
  <c r="B315" i="1"/>
  <c r="C315" i="1" s="1"/>
  <c r="B316" i="1"/>
  <c r="B317" i="1"/>
  <c r="C317" i="1" s="1"/>
  <c r="D317" i="1" s="1"/>
  <c r="E317" i="1" s="1"/>
  <c r="H317" i="1" s="1"/>
  <c r="B318" i="1"/>
  <c r="B319" i="1"/>
  <c r="B320" i="1"/>
  <c r="B321" i="1"/>
  <c r="C321" i="1" s="1"/>
  <c r="B322" i="1"/>
  <c r="B323" i="1"/>
  <c r="C323" i="1" s="1"/>
  <c r="B324" i="1"/>
  <c r="B325" i="1"/>
  <c r="C325" i="1" s="1"/>
  <c r="D325" i="1" s="1"/>
  <c r="B326" i="1"/>
  <c r="B327" i="1"/>
  <c r="C327" i="1" s="1"/>
  <c r="B328" i="1"/>
  <c r="B329" i="1"/>
  <c r="C329" i="1" s="1"/>
  <c r="B330" i="1"/>
  <c r="B331" i="1"/>
  <c r="B332" i="1"/>
  <c r="B333" i="1"/>
  <c r="C333" i="1" s="1"/>
  <c r="D333" i="1" s="1"/>
  <c r="B334" i="1"/>
  <c r="B335" i="1"/>
  <c r="B336" i="1"/>
  <c r="B337" i="1"/>
  <c r="C337" i="1" s="1"/>
  <c r="B338" i="1"/>
  <c r="B339" i="1"/>
  <c r="C339" i="1" s="1"/>
  <c r="B340" i="1"/>
  <c r="B341" i="1"/>
  <c r="C341" i="1" s="1"/>
  <c r="D341" i="1" s="1"/>
  <c r="E341" i="1" s="1"/>
  <c r="H341" i="1" s="1"/>
  <c r="B342" i="1"/>
  <c r="B343" i="1"/>
  <c r="C343" i="1" s="1"/>
  <c r="B344" i="1"/>
  <c r="B345" i="1"/>
  <c r="C345" i="1" s="1"/>
  <c r="D345" i="1" s="1"/>
  <c r="E345" i="1" s="1"/>
  <c r="H345" i="1" s="1"/>
  <c r="B346" i="1"/>
  <c r="B347" i="1"/>
  <c r="B348" i="1"/>
  <c r="B349" i="1"/>
  <c r="C349" i="1" s="1"/>
  <c r="D349" i="1" s="1"/>
  <c r="G349" i="1" s="1"/>
  <c r="B350" i="1"/>
  <c r="B351" i="1"/>
  <c r="B352" i="1"/>
  <c r="B353" i="1"/>
  <c r="C353" i="1" s="1"/>
  <c r="B354" i="1"/>
  <c r="B355" i="1"/>
  <c r="C355" i="1" s="1"/>
  <c r="B356" i="1"/>
  <c r="B357" i="1"/>
  <c r="C357" i="1" s="1"/>
  <c r="D357" i="1" s="1"/>
  <c r="B358" i="1"/>
  <c r="B359" i="1"/>
  <c r="C359" i="1" s="1"/>
  <c r="D359" i="1" s="1"/>
  <c r="E359" i="1" s="1"/>
  <c r="H359" i="1" s="1"/>
  <c r="B360" i="1"/>
  <c r="B361" i="1"/>
  <c r="C361" i="1" s="1"/>
  <c r="B362" i="1"/>
  <c r="B363" i="1"/>
  <c r="B364" i="1"/>
  <c r="B365" i="1"/>
  <c r="C365" i="1" s="1"/>
  <c r="D365" i="1" s="1"/>
  <c r="B366" i="1"/>
  <c r="B367" i="1"/>
  <c r="B368" i="1"/>
  <c r="B369" i="1"/>
  <c r="C369" i="1" s="1"/>
  <c r="B370" i="1"/>
  <c r="B371" i="1"/>
  <c r="C371" i="1" s="1"/>
  <c r="B372" i="1"/>
  <c r="B373" i="1"/>
  <c r="C373" i="1" s="1"/>
  <c r="B374" i="1"/>
  <c r="B375" i="1"/>
  <c r="B376" i="1"/>
  <c r="B377" i="1"/>
  <c r="C377" i="1" s="1"/>
  <c r="B378" i="1"/>
  <c r="B379" i="1"/>
  <c r="C379" i="1" s="1"/>
  <c r="B380" i="1"/>
  <c r="B381" i="1"/>
  <c r="C381" i="1" s="1"/>
  <c r="D381" i="1" s="1"/>
  <c r="B382" i="1"/>
  <c r="B383" i="1"/>
  <c r="C383" i="1" s="1"/>
  <c r="F383" i="1" s="1"/>
  <c r="B384" i="1"/>
  <c r="B385" i="1"/>
  <c r="C385" i="1" s="1"/>
  <c r="B386" i="1"/>
  <c r="B387" i="1"/>
  <c r="B388" i="1"/>
  <c r="B389" i="1"/>
  <c r="C389" i="1" s="1"/>
  <c r="B390" i="1"/>
  <c r="B391" i="1"/>
  <c r="B392" i="1"/>
  <c r="B393" i="1"/>
  <c r="C393" i="1" s="1"/>
  <c r="D393" i="1" s="1"/>
  <c r="E393" i="1" s="1"/>
  <c r="H393" i="1" s="1"/>
  <c r="B394" i="1"/>
  <c r="B395" i="1"/>
  <c r="C395" i="1" s="1"/>
  <c r="B396" i="1"/>
  <c r="B397" i="1"/>
  <c r="C397" i="1" s="1"/>
  <c r="D397" i="1" s="1"/>
  <c r="E397" i="1" s="1"/>
  <c r="H397" i="1" s="1"/>
  <c r="B398" i="1"/>
  <c r="B399" i="1"/>
  <c r="C399" i="1" s="1"/>
  <c r="B400" i="1"/>
  <c r="B401" i="1"/>
  <c r="C401" i="1" s="1"/>
  <c r="D401" i="1" s="1"/>
  <c r="E401" i="1" s="1"/>
  <c r="H401" i="1" s="1"/>
  <c r="C58" i="1"/>
  <c r="F58" i="1" s="1"/>
  <c r="C59" i="1"/>
  <c r="C62" i="1"/>
  <c r="D62" i="1" s="1"/>
  <c r="E62" i="1" s="1"/>
  <c r="H62" i="1" s="1"/>
  <c r="C66" i="1"/>
  <c r="F66" i="1" s="1"/>
  <c r="C70" i="1"/>
  <c r="C74" i="1"/>
  <c r="D74" i="1" s="1"/>
  <c r="E74" i="1" s="1"/>
  <c r="H74" i="1" s="1"/>
  <c r="C78" i="1"/>
  <c r="F78" i="1" s="1"/>
  <c r="C82" i="1"/>
  <c r="D82" i="1" s="1"/>
  <c r="C86" i="1"/>
  <c r="C90" i="1"/>
  <c r="F90" i="1" s="1"/>
  <c r="C94" i="1"/>
  <c r="D94" i="1" s="1"/>
  <c r="E94" i="1" s="1"/>
  <c r="H94" i="1" s="1"/>
  <c r="C98" i="1"/>
  <c r="D98" i="1" s="1"/>
  <c r="E98" i="1" s="1"/>
  <c r="H98" i="1" s="1"/>
  <c r="C102" i="1"/>
  <c r="C106" i="1"/>
  <c r="F106" i="1" s="1"/>
  <c r="C110" i="1"/>
  <c r="D110" i="1" s="1"/>
  <c r="G110" i="1" s="1"/>
  <c r="C114" i="1"/>
  <c r="F114" i="1" s="1"/>
  <c r="C118" i="1"/>
  <c r="C122" i="1"/>
  <c r="D122" i="1" s="1"/>
  <c r="E122" i="1" s="1"/>
  <c r="H122" i="1" s="1"/>
  <c r="C126" i="1"/>
  <c r="D126" i="1" s="1"/>
  <c r="C130" i="1"/>
  <c r="D130" i="1" s="1"/>
  <c r="E130" i="1" s="1"/>
  <c r="H130" i="1" s="1"/>
  <c r="C133" i="1"/>
  <c r="D133" i="1" s="1"/>
  <c r="E133" i="1" s="1"/>
  <c r="H133" i="1" s="1"/>
  <c r="C134" i="1"/>
  <c r="C138" i="1"/>
  <c r="D138" i="1" s="1"/>
  <c r="E138" i="1" s="1"/>
  <c r="H138" i="1" s="1"/>
  <c r="C142" i="1"/>
  <c r="D142" i="1" s="1"/>
  <c r="E142" i="1" s="1"/>
  <c r="H142" i="1" s="1"/>
  <c r="C145" i="1"/>
  <c r="C146" i="1"/>
  <c r="F146" i="1" s="1"/>
  <c r="C150" i="1"/>
  <c r="C154" i="1"/>
  <c r="F154" i="1" s="1"/>
  <c r="C157" i="1"/>
  <c r="D157" i="1" s="1"/>
  <c r="C158" i="1"/>
  <c r="F158" i="1" s="1"/>
  <c r="C162" i="1"/>
  <c r="D162" i="1" s="1"/>
  <c r="E162" i="1" s="1"/>
  <c r="H162" i="1" s="1"/>
  <c r="C166" i="1"/>
  <c r="C170" i="1"/>
  <c r="F170" i="1" s="1"/>
  <c r="C174" i="1"/>
  <c r="D174" i="1" s="1"/>
  <c r="G174" i="1" s="1"/>
  <c r="C178" i="1"/>
  <c r="D178" i="1" s="1"/>
  <c r="C182" i="1"/>
  <c r="C186" i="1"/>
  <c r="D186" i="1" s="1"/>
  <c r="E186" i="1" s="1"/>
  <c r="H186" i="1" s="1"/>
  <c r="C190" i="1"/>
  <c r="D190" i="1" s="1"/>
  <c r="C194" i="1"/>
  <c r="D194" i="1" s="1"/>
  <c r="E194" i="1" s="1"/>
  <c r="H194" i="1" s="1"/>
  <c r="C198" i="1"/>
  <c r="C202" i="1"/>
  <c r="C206" i="1"/>
  <c r="D206" i="1" s="1"/>
  <c r="E206" i="1" s="1"/>
  <c r="H206" i="1" s="1"/>
  <c r="C210" i="1"/>
  <c r="D210" i="1" s="1"/>
  <c r="C214" i="1"/>
  <c r="C218" i="1"/>
  <c r="F218" i="1" s="1"/>
  <c r="C222" i="1"/>
  <c r="D222" i="1" s="1"/>
  <c r="G222" i="1" s="1"/>
  <c r="C226" i="1"/>
  <c r="D226" i="1" s="1"/>
  <c r="G226" i="1" s="1"/>
  <c r="C230" i="1"/>
  <c r="C234" i="1"/>
  <c r="C238" i="1"/>
  <c r="D238" i="1" s="1"/>
  <c r="E238" i="1" s="1"/>
  <c r="H238" i="1" s="1"/>
  <c r="C242" i="1"/>
  <c r="F242" i="1" s="1"/>
  <c r="C246" i="1"/>
  <c r="C250" i="1"/>
  <c r="F250" i="1" s="1"/>
  <c r="C254" i="1"/>
  <c r="F254" i="1" s="1"/>
  <c r="C258" i="1"/>
  <c r="D258" i="1" s="1"/>
  <c r="E258" i="1" s="1"/>
  <c r="H258" i="1" s="1"/>
  <c r="C262" i="1"/>
  <c r="C266" i="1"/>
  <c r="D266" i="1" s="1"/>
  <c r="C270" i="1"/>
  <c r="D270" i="1" s="1"/>
  <c r="G270" i="1" s="1"/>
  <c r="C274" i="1"/>
  <c r="F274" i="1" s="1"/>
  <c r="C278" i="1"/>
  <c r="D278" i="1" s="1"/>
  <c r="C282" i="1"/>
  <c r="D282" i="1" s="1"/>
  <c r="E282" i="1" s="1"/>
  <c r="H282" i="1" s="1"/>
  <c r="C286" i="1"/>
  <c r="D286" i="1" s="1"/>
  <c r="C290" i="1"/>
  <c r="D290" i="1" s="1"/>
  <c r="E290" i="1" s="1"/>
  <c r="H290" i="1" s="1"/>
  <c r="C294" i="1"/>
  <c r="D294" i="1" s="1"/>
  <c r="E294" i="1" s="1"/>
  <c r="H294" i="1" s="1"/>
  <c r="C298" i="1"/>
  <c r="F298" i="1" s="1"/>
  <c r="C302" i="1"/>
  <c r="F302" i="1" s="1"/>
  <c r="C306" i="1"/>
  <c r="D306" i="1" s="1"/>
  <c r="E306" i="1" s="1"/>
  <c r="H306" i="1" s="1"/>
  <c r="C310" i="1"/>
  <c r="D310" i="1" s="1"/>
  <c r="E310" i="1" s="1"/>
  <c r="H310" i="1" s="1"/>
  <c r="C314" i="1"/>
  <c r="D314" i="1" s="1"/>
  <c r="E314" i="1" s="1"/>
  <c r="H314" i="1" s="1"/>
  <c r="C318" i="1"/>
  <c r="D318" i="1" s="1"/>
  <c r="E318" i="1" s="1"/>
  <c r="H318" i="1" s="1"/>
  <c r="C322" i="1"/>
  <c r="F322" i="1" s="1"/>
  <c r="C326" i="1"/>
  <c r="D326" i="1" s="1"/>
  <c r="E326" i="1" s="1"/>
  <c r="H326" i="1" s="1"/>
  <c r="C330" i="1"/>
  <c r="D330" i="1" s="1"/>
  <c r="G330" i="1" s="1"/>
  <c r="C334" i="1"/>
  <c r="D334" i="1" s="1"/>
  <c r="C338" i="1"/>
  <c r="D338" i="1" s="1"/>
  <c r="E338" i="1" s="1"/>
  <c r="H338" i="1" s="1"/>
  <c r="C342" i="1"/>
  <c r="D342" i="1" s="1"/>
  <c r="C346" i="1"/>
  <c r="D346" i="1" s="1"/>
  <c r="E346" i="1" s="1"/>
  <c r="H346" i="1" s="1"/>
  <c r="C350" i="1"/>
  <c r="D350" i="1" s="1"/>
  <c r="C354" i="1"/>
  <c r="D354" i="1" s="1"/>
  <c r="C358" i="1"/>
  <c r="D358" i="1" s="1"/>
  <c r="E358" i="1" s="1"/>
  <c r="H358" i="1" s="1"/>
  <c r="C362" i="1"/>
  <c r="C366" i="1"/>
  <c r="D366" i="1" s="1"/>
  <c r="C370" i="1"/>
  <c r="F370" i="1" s="1"/>
  <c r="C374" i="1"/>
  <c r="D374" i="1" s="1"/>
  <c r="C378" i="1"/>
  <c r="F378" i="1" s="1"/>
  <c r="C382" i="1"/>
  <c r="C386" i="1"/>
  <c r="D386" i="1" s="1"/>
  <c r="E386" i="1" s="1"/>
  <c r="H386" i="1" s="1"/>
  <c r="C390" i="1"/>
  <c r="F390" i="1" s="1"/>
  <c r="C394" i="1"/>
  <c r="D394" i="1" s="1"/>
  <c r="E394" i="1" s="1"/>
  <c r="H394" i="1" s="1"/>
  <c r="C398" i="1"/>
  <c r="D398" i="1" s="1"/>
  <c r="D66" i="1"/>
  <c r="E66" i="1" s="1"/>
  <c r="H66" i="1" s="1"/>
  <c r="D73" i="1"/>
  <c r="G73" i="1" s="1"/>
  <c r="D89" i="1"/>
  <c r="E89" i="1" s="1"/>
  <c r="H89" i="1" s="1"/>
  <c r="D131" i="1"/>
  <c r="D261" i="1"/>
  <c r="E261" i="1" s="1"/>
  <c r="H261" i="1" s="1"/>
  <c r="F57" i="1"/>
  <c r="F73" i="1"/>
  <c r="F105" i="1"/>
  <c r="F121" i="1"/>
  <c r="F163" i="1"/>
  <c r="B45" i="1"/>
  <c r="B46" i="1"/>
  <c r="B47" i="1"/>
  <c r="B48" i="1"/>
  <c r="C48" i="1" s="1"/>
  <c r="D48" i="1" s="1"/>
  <c r="E48" i="1" s="1"/>
  <c r="H48" i="1" s="1"/>
  <c r="B49" i="1"/>
  <c r="C49" i="1" s="1"/>
  <c r="F49" i="1" s="1"/>
  <c r="B50" i="1"/>
  <c r="C50" i="1" s="1"/>
  <c r="F50" i="1" s="1"/>
  <c r="B51" i="1"/>
  <c r="B52" i="1"/>
  <c r="C52" i="1" s="1"/>
  <c r="D52" i="1" s="1"/>
  <c r="E52" i="1" s="1"/>
  <c r="H52" i="1" s="1"/>
  <c r="B53" i="1"/>
  <c r="C53" i="1" s="1"/>
  <c r="D53" i="1" s="1"/>
  <c r="E53" i="1" s="1"/>
  <c r="H53" i="1" s="1"/>
  <c r="B54" i="1"/>
  <c r="C54" i="1" s="1"/>
  <c r="F54" i="1" s="1"/>
  <c r="B55" i="1"/>
  <c r="C55" i="1" s="1"/>
  <c r="B56" i="1"/>
  <c r="C56" i="1" s="1"/>
  <c r="D56" i="1" s="1"/>
  <c r="E56" i="1" s="1"/>
  <c r="H56" i="1" s="1"/>
  <c r="C45" i="1"/>
  <c r="D45" i="1" s="1"/>
  <c r="G45" i="1" s="1"/>
  <c r="C46" i="1"/>
  <c r="C47" i="1"/>
  <c r="F47" i="1" s="1"/>
  <c r="F169" i="1" l="1"/>
  <c r="F99" i="1"/>
  <c r="AF25" i="7"/>
  <c r="AF24" i="7"/>
  <c r="O202" i="7"/>
  <c r="AF27" i="7" s="1"/>
  <c r="AJ24" i="7" s="1"/>
  <c r="Q47" i="7" s="1"/>
  <c r="Z25" i="7"/>
  <c r="G202" i="7"/>
  <c r="Z27" i="7" s="1"/>
  <c r="AD24" i="7" s="1"/>
  <c r="L2" i="7" s="1"/>
  <c r="Z24" i="7"/>
  <c r="E32" i="6"/>
  <c r="H32" i="6" s="1"/>
  <c r="D37" i="6"/>
  <c r="E37" i="6" s="1"/>
  <c r="H37" i="6" s="1"/>
  <c r="C67" i="6"/>
  <c r="D76" i="6"/>
  <c r="E76" i="6" s="1"/>
  <c r="H76" i="6" s="1"/>
  <c r="C82" i="6"/>
  <c r="D106" i="6"/>
  <c r="E106" i="6" s="1"/>
  <c r="H106" i="6" s="1"/>
  <c r="D144" i="6"/>
  <c r="E144" i="6" s="1"/>
  <c r="H144" i="6" s="1"/>
  <c r="C25" i="6"/>
  <c r="C27" i="6"/>
  <c r="D34" i="6"/>
  <c r="E34" i="6" s="1"/>
  <c r="H34" i="6" s="1"/>
  <c r="D35" i="6"/>
  <c r="E35" i="6" s="1"/>
  <c r="H35" i="6" s="1"/>
  <c r="D42" i="6"/>
  <c r="E42" i="6" s="1"/>
  <c r="H42" i="6" s="1"/>
  <c r="D43" i="6"/>
  <c r="E43" i="6" s="1"/>
  <c r="H43" i="6" s="1"/>
  <c r="C75" i="6"/>
  <c r="D84" i="6"/>
  <c r="E84" i="6" s="1"/>
  <c r="H84" i="6" s="1"/>
  <c r="C90" i="6"/>
  <c r="D96" i="6"/>
  <c r="E96" i="6" s="1"/>
  <c r="H96" i="6" s="1"/>
  <c r="D104" i="6"/>
  <c r="E104" i="6" s="1"/>
  <c r="H104" i="6" s="1"/>
  <c r="D130" i="6"/>
  <c r="E130" i="6" s="1"/>
  <c r="H130" i="6" s="1"/>
  <c r="D29" i="6"/>
  <c r="E29" i="6" s="1"/>
  <c r="H29" i="6" s="1"/>
  <c r="D45" i="6"/>
  <c r="E45" i="6" s="1"/>
  <c r="H45" i="6" s="1"/>
  <c r="D88" i="6"/>
  <c r="E88" i="6" s="1"/>
  <c r="H88" i="6" s="1"/>
  <c r="D138" i="6"/>
  <c r="E138" i="6" s="1"/>
  <c r="H138" i="6" s="1"/>
  <c r="D3" i="6"/>
  <c r="E3" i="6" s="1"/>
  <c r="H3" i="6" s="1"/>
  <c r="D33" i="6"/>
  <c r="E33" i="6" s="1"/>
  <c r="H33" i="6" s="1"/>
  <c r="D41" i="6"/>
  <c r="E41" i="6" s="1"/>
  <c r="H41" i="6" s="1"/>
  <c r="D72" i="6"/>
  <c r="E72" i="6" s="1"/>
  <c r="H72" i="6" s="1"/>
  <c r="C83" i="6"/>
  <c r="D92" i="6"/>
  <c r="E92" i="6" s="1"/>
  <c r="H92" i="6" s="1"/>
  <c r="C98" i="6"/>
  <c r="D122" i="6"/>
  <c r="E122" i="6" s="1"/>
  <c r="H122" i="6" s="1"/>
  <c r="D31" i="6"/>
  <c r="E31" i="6" s="1"/>
  <c r="H31" i="6" s="1"/>
  <c r="D39" i="6"/>
  <c r="E39" i="6" s="1"/>
  <c r="H39" i="6" s="1"/>
  <c r="C47" i="6"/>
  <c r="D68" i="6"/>
  <c r="E68" i="6" s="1"/>
  <c r="H68" i="6" s="1"/>
  <c r="C74" i="6"/>
  <c r="D80" i="6"/>
  <c r="E80" i="6" s="1"/>
  <c r="H80" i="6" s="1"/>
  <c r="C91" i="6"/>
  <c r="D114" i="6"/>
  <c r="E114" i="6" s="1"/>
  <c r="H114" i="6" s="1"/>
  <c r="C49" i="6"/>
  <c r="C51" i="6"/>
  <c r="C53" i="6"/>
  <c r="C55" i="6"/>
  <c r="C57" i="6"/>
  <c r="C59" i="6"/>
  <c r="C61" i="6"/>
  <c r="C63" i="6"/>
  <c r="C65" i="6"/>
  <c r="C112" i="6"/>
  <c r="C120" i="6"/>
  <c r="C128" i="6"/>
  <c r="C136" i="6"/>
  <c r="C168" i="6"/>
  <c r="D178" i="6"/>
  <c r="E178" i="6" s="1"/>
  <c r="H178" i="6" s="1"/>
  <c r="C185" i="6"/>
  <c r="D192" i="6"/>
  <c r="E192" i="6" s="1"/>
  <c r="H192" i="6" s="1"/>
  <c r="D194" i="6"/>
  <c r="E194" i="6" s="1"/>
  <c r="H194" i="6" s="1"/>
  <c r="C198" i="6"/>
  <c r="D211" i="6"/>
  <c r="E211" i="6" s="1"/>
  <c r="H211" i="6" s="1"/>
  <c r="C161" i="6"/>
  <c r="D170" i="6"/>
  <c r="E170" i="6" s="1"/>
  <c r="H170" i="6" s="1"/>
  <c r="C177" i="6"/>
  <c r="D182" i="6"/>
  <c r="E182" i="6" s="1"/>
  <c r="H182" i="6" s="1"/>
  <c r="D200" i="6"/>
  <c r="E200" i="6" s="1"/>
  <c r="H200" i="6" s="1"/>
  <c r="D202" i="6"/>
  <c r="E202" i="6" s="1"/>
  <c r="H202" i="6" s="1"/>
  <c r="C206" i="6"/>
  <c r="D218" i="6"/>
  <c r="E218" i="6" s="1"/>
  <c r="H218" i="6" s="1"/>
  <c r="C153" i="6"/>
  <c r="D159" i="6"/>
  <c r="E159" i="6" s="1"/>
  <c r="H159" i="6" s="1"/>
  <c r="C169" i="6"/>
  <c r="D174" i="6"/>
  <c r="E174" i="6" s="1"/>
  <c r="H174" i="6" s="1"/>
  <c r="C184" i="6"/>
  <c r="D195" i="6"/>
  <c r="E195" i="6" s="1"/>
  <c r="H195" i="6" s="1"/>
  <c r="D208" i="6"/>
  <c r="E208" i="6" s="1"/>
  <c r="H208" i="6" s="1"/>
  <c r="D210" i="6"/>
  <c r="E210" i="6" s="1"/>
  <c r="H210" i="6" s="1"/>
  <c r="C214" i="6"/>
  <c r="D222" i="6"/>
  <c r="E222" i="6" s="1"/>
  <c r="H222" i="6" s="1"/>
  <c r="D99" i="6"/>
  <c r="E99" i="6" s="1"/>
  <c r="H99" i="6" s="1"/>
  <c r="D111" i="6"/>
  <c r="E111" i="6" s="1"/>
  <c r="H111" i="6" s="1"/>
  <c r="D119" i="6"/>
  <c r="E119" i="6" s="1"/>
  <c r="H119" i="6" s="1"/>
  <c r="D127" i="6"/>
  <c r="E127" i="6" s="1"/>
  <c r="H127" i="6" s="1"/>
  <c r="D135" i="6"/>
  <c r="E135" i="6" s="1"/>
  <c r="H135" i="6" s="1"/>
  <c r="D143" i="6"/>
  <c r="E143" i="6" s="1"/>
  <c r="H143" i="6" s="1"/>
  <c r="C145" i="6"/>
  <c r="D148" i="6"/>
  <c r="E148" i="6" s="1"/>
  <c r="H148" i="6" s="1"/>
  <c r="D151" i="6"/>
  <c r="E151" i="6" s="1"/>
  <c r="H151" i="6" s="1"/>
  <c r="C152" i="6"/>
  <c r="D162" i="6"/>
  <c r="E162" i="6" s="1"/>
  <c r="H162" i="6" s="1"/>
  <c r="D166" i="6"/>
  <c r="E166" i="6" s="1"/>
  <c r="H166" i="6" s="1"/>
  <c r="C176" i="6"/>
  <c r="D180" i="6"/>
  <c r="E180" i="6" s="1"/>
  <c r="H180" i="6" s="1"/>
  <c r="D186" i="6"/>
  <c r="E186" i="6" s="1"/>
  <c r="H186" i="6" s="1"/>
  <c r="C190" i="6"/>
  <c r="D203" i="6"/>
  <c r="E203" i="6" s="1"/>
  <c r="H203" i="6" s="1"/>
  <c r="D216" i="6"/>
  <c r="E216" i="6" s="1"/>
  <c r="H216" i="6" s="1"/>
  <c r="D226" i="6"/>
  <c r="E226" i="6" s="1"/>
  <c r="H226" i="6" s="1"/>
  <c r="C196" i="6"/>
  <c r="C204" i="6"/>
  <c r="C212" i="6"/>
  <c r="C220" i="6"/>
  <c r="D254" i="6"/>
  <c r="E254" i="6" s="1"/>
  <c r="H254" i="6" s="1"/>
  <c r="D149" i="6"/>
  <c r="E149" i="6" s="1"/>
  <c r="H149" i="6" s="1"/>
  <c r="D157" i="6"/>
  <c r="E157" i="6" s="1"/>
  <c r="H157" i="6" s="1"/>
  <c r="D165" i="6"/>
  <c r="E165" i="6" s="1"/>
  <c r="H165" i="6" s="1"/>
  <c r="D173" i="6"/>
  <c r="E173" i="6" s="1"/>
  <c r="H173" i="6" s="1"/>
  <c r="D181" i="6"/>
  <c r="E181" i="6" s="1"/>
  <c r="H181" i="6" s="1"/>
  <c r="D189" i="6"/>
  <c r="E189" i="6" s="1"/>
  <c r="H189" i="6" s="1"/>
  <c r="D191" i="6"/>
  <c r="E191" i="6" s="1"/>
  <c r="H191" i="6" s="1"/>
  <c r="D199" i="6"/>
  <c r="E199" i="6" s="1"/>
  <c r="H199" i="6" s="1"/>
  <c r="D207" i="6"/>
  <c r="E207" i="6" s="1"/>
  <c r="H207" i="6" s="1"/>
  <c r="D215" i="6"/>
  <c r="E215" i="6" s="1"/>
  <c r="H215" i="6" s="1"/>
  <c r="D223" i="6"/>
  <c r="E223" i="6" s="1"/>
  <c r="H223" i="6" s="1"/>
  <c r="D228" i="6"/>
  <c r="E228" i="6" s="1"/>
  <c r="H228" i="6" s="1"/>
  <c r="D229" i="6"/>
  <c r="E229" i="6" s="1"/>
  <c r="H229" i="6" s="1"/>
  <c r="D232" i="6"/>
  <c r="E232" i="6" s="1"/>
  <c r="H232" i="6" s="1"/>
  <c r="D233" i="6"/>
  <c r="E233" i="6" s="1"/>
  <c r="H233" i="6" s="1"/>
  <c r="D236" i="6"/>
  <c r="E236" i="6" s="1"/>
  <c r="H236" i="6" s="1"/>
  <c r="D237" i="6"/>
  <c r="E237" i="6" s="1"/>
  <c r="H237" i="6" s="1"/>
  <c r="D240" i="6"/>
  <c r="E240" i="6" s="1"/>
  <c r="H240" i="6" s="1"/>
  <c r="D241" i="6"/>
  <c r="E241" i="6" s="1"/>
  <c r="H241" i="6" s="1"/>
  <c r="D244" i="6"/>
  <c r="E244" i="6" s="1"/>
  <c r="H244" i="6" s="1"/>
  <c r="D245" i="6"/>
  <c r="E245" i="6" s="1"/>
  <c r="H245" i="6" s="1"/>
  <c r="D248" i="6"/>
  <c r="E248" i="6" s="1"/>
  <c r="H248" i="6" s="1"/>
  <c r="D249" i="6"/>
  <c r="E249" i="6" s="1"/>
  <c r="H249" i="6" s="1"/>
  <c r="D252" i="6"/>
  <c r="E252" i="6" s="1"/>
  <c r="H252" i="6" s="1"/>
  <c r="D253" i="6"/>
  <c r="E253" i="6" s="1"/>
  <c r="H253" i="6" s="1"/>
  <c r="D219" i="6"/>
  <c r="E219" i="6" s="1"/>
  <c r="H219" i="6" s="1"/>
  <c r="D227" i="6"/>
  <c r="E227" i="6" s="1"/>
  <c r="H227" i="6" s="1"/>
  <c r="D230" i="6"/>
  <c r="E230" i="6" s="1"/>
  <c r="H230" i="6" s="1"/>
  <c r="D231" i="6"/>
  <c r="E231" i="6" s="1"/>
  <c r="H231" i="6" s="1"/>
  <c r="D234" i="6"/>
  <c r="E234" i="6" s="1"/>
  <c r="H234" i="6" s="1"/>
  <c r="D235" i="6"/>
  <c r="E235" i="6" s="1"/>
  <c r="H235" i="6" s="1"/>
  <c r="D238" i="6"/>
  <c r="E238" i="6" s="1"/>
  <c r="H238" i="6" s="1"/>
  <c r="D239" i="6"/>
  <c r="E239" i="6" s="1"/>
  <c r="H239" i="6" s="1"/>
  <c r="D242" i="6"/>
  <c r="E242" i="6" s="1"/>
  <c r="H242" i="6" s="1"/>
  <c r="D243" i="6"/>
  <c r="E243" i="6" s="1"/>
  <c r="H243" i="6" s="1"/>
  <c r="D246" i="6"/>
  <c r="E246" i="6" s="1"/>
  <c r="H246" i="6" s="1"/>
  <c r="D247" i="6"/>
  <c r="E247" i="6" s="1"/>
  <c r="H247" i="6" s="1"/>
  <c r="D250" i="6"/>
  <c r="E250" i="6" s="1"/>
  <c r="H250" i="6" s="1"/>
  <c r="D251" i="6"/>
  <c r="E251" i="6" s="1"/>
  <c r="H251" i="6" s="1"/>
  <c r="C256" i="6"/>
  <c r="C258" i="6"/>
  <c r="C260" i="6"/>
  <c r="C262" i="6"/>
  <c r="C264" i="6"/>
  <c r="C266" i="6"/>
  <c r="C268" i="6"/>
  <c r="C270" i="6"/>
  <c r="C272" i="6"/>
  <c r="C278" i="6"/>
  <c r="D284" i="6"/>
  <c r="E284" i="6" s="1"/>
  <c r="H284" i="6" s="1"/>
  <c r="C295" i="6"/>
  <c r="D304" i="6"/>
  <c r="E304" i="6" s="1"/>
  <c r="H304" i="6" s="1"/>
  <c r="D320" i="6"/>
  <c r="E320" i="6" s="1"/>
  <c r="H320" i="6" s="1"/>
  <c r="D280" i="6"/>
  <c r="E280" i="6" s="1"/>
  <c r="H280" i="6" s="1"/>
  <c r="C286" i="6"/>
  <c r="D292" i="6"/>
  <c r="E292" i="6" s="1"/>
  <c r="H292" i="6" s="1"/>
  <c r="C303" i="6"/>
  <c r="C279" i="6"/>
  <c r="D288" i="6"/>
  <c r="E288" i="6" s="1"/>
  <c r="H288" i="6" s="1"/>
  <c r="C294" i="6"/>
  <c r="D300" i="6"/>
  <c r="E300" i="6" s="1"/>
  <c r="H300" i="6" s="1"/>
  <c r="D312" i="6"/>
  <c r="E312" i="6" s="1"/>
  <c r="H312" i="6" s="1"/>
  <c r="D274" i="6"/>
  <c r="E274" i="6" s="1"/>
  <c r="H274" i="6" s="1"/>
  <c r="D276" i="6"/>
  <c r="E276" i="6" s="1"/>
  <c r="H276" i="6" s="1"/>
  <c r="C287" i="6"/>
  <c r="D296" i="6"/>
  <c r="E296" i="6" s="1"/>
  <c r="H296" i="6" s="1"/>
  <c r="C302" i="6"/>
  <c r="C308" i="6"/>
  <c r="C316" i="6"/>
  <c r="C324" i="6"/>
  <c r="D333" i="6"/>
  <c r="E333" i="6" s="1"/>
  <c r="H333" i="6" s="1"/>
  <c r="D335" i="6"/>
  <c r="E335" i="6" s="1"/>
  <c r="H335" i="6" s="1"/>
  <c r="D337" i="6"/>
  <c r="E337" i="6" s="1"/>
  <c r="H337" i="6" s="1"/>
  <c r="D339" i="6"/>
  <c r="E339" i="6" s="1"/>
  <c r="H339" i="6" s="1"/>
  <c r="D341" i="6"/>
  <c r="E341" i="6" s="1"/>
  <c r="H341" i="6" s="1"/>
  <c r="D343" i="6"/>
  <c r="E343" i="6" s="1"/>
  <c r="H343" i="6" s="1"/>
  <c r="D277" i="6"/>
  <c r="E277" i="6" s="1"/>
  <c r="H277" i="6" s="1"/>
  <c r="D285" i="6"/>
  <c r="E285" i="6" s="1"/>
  <c r="H285" i="6" s="1"/>
  <c r="D293" i="6"/>
  <c r="E293" i="6" s="1"/>
  <c r="H293" i="6" s="1"/>
  <c r="D301" i="6"/>
  <c r="E301" i="6" s="1"/>
  <c r="H301" i="6" s="1"/>
  <c r="C306" i="6"/>
  <c r="D311" i="6"/>
  <c r="E311" i="6" s="1"/>
  <c r="H311" i="6" s="1"/>
  <c r="C314" i="6"/>
  <c r="D319" i="6"/>
  <c r="E319" i="6" s="1"/>
  <c r="H319" i="6" s="1"/>
  <c r="C322" i="6"/>
  <c r="D330" i="6"/>
  <c r="E330" i="6" s="1"/>
  <c r="H330" i="6" s="1"/>
  <c r="E331" i="6"/>
  <c r="H331" i="6" s="1"/>
  <c r="D309" i="6"/>
  <c r="E309" i="6" s="1"/>
  <c r="H309" i="6" s="1"/>
  <c r="D317" i="6"/>
  <c r="E317" i="6" s="1"/>
  <c r="H317" i="6" s="1"/>
  <c r="D325" i="6"/>
  <c r="E325" i="6" s="1"/>
  <c r="H325" i="6" s="1"/>
  <c r="D328" i="6"/>
  <c r="E328" i="6" s="1"/>
  <c r="H328" i="6" s="1"/>
  <c r="E329" i="6"/>
  <c r="H329" i="6" s="1"/>
  <c r="D360" i="6"/>
  <c r="E360" i="6" s="1"/>
  <c r="H360" i="6" s="1"/>
  <c r="D359" i="6"/>
  <c r="E359" i="6" s="1"/>
  <c r="H359" i="6" s="1"/>
  <c r="D362" i="6"/>
  <c r="E362" i="6" s="1"/>
  <c r="H362" i="6" s="1"/>
  <c r="C367" i="6"/>
  <c r="C369" i="6"/>
  <c r="C371" i="6"/>
  <c r="C373" i="6"/>
  <c r="C375" i="6"/>
  <c r="C377" i="6"/>
  <c r="C379" i="6"/>
  <c r="C381" i="6"/>
  <c r="C383" i="6"/>
  <c r="C385" i="6"/>
  <c r="C387" i="6"/>
  <c r="C389" i="6"/>
  <c r="C391" i="6"/>
  <c r="C393" i="6"/>
  <c r="C395" i="6"/>
  <c r="C397" i="6"/>
  <c r="C399" i="6"/>
  <c r="C401" i="6"/>
  <c r="F317" i="1"/>
  <c r="F153" i="1"/>
  <c r="F341" i="1"/>
  <c r="F277" i="1"/>
  <c r="F137" i="1"/>
  <c r="F89" i="1"/>
  <c r="F131" i="1"/>
  <c r="F67" i="1"/>
  <c r="G341" i="1"/>
  <c r="F357" i="1"/>
  <c r="F233" i="1"/>
  <c r="F179" i="1"/>
  <c r="F147" i="1"/>
  <c r="F343" i="1"/>
  <c r="F142" i="1"/>
  <c r="F326" i="1"/>
  <c r="F206" i="1"/>
  <c r="F185" i="1"/>
  <c r="G277" i="1"/>
  <c r="F349" i="1"/>
  <c r="F333" i="1"/>
  <c r="F301" i="1"/>
  <c r="F269" i="1"/>
  <c r="F217" i="1"/>
  <c r="F126" i="1"/>
  <c r="F62" i="1"/>
  <c r="F381" i="1"/>
  <c r="F346" i="1"/>
  <c r="F293" i="1"/>
  <c r="F261" i="1"/>
  <c r="F82" i="1"/>
  <c r="F365" i="1"/>
  <c r="F325" i="1"/>
  <c r="F285" i="1"/>
  <c r="F249" i="1"/>
  <c r="F201" i="1"/>
  <c r="G185" i="1"/>
  <c r="F318" i="1"/>
  <c r="G346" i="1"/>
  <c r="F394" i="1"/>
  <c r="F282" i="1"/>
  <c r="F255" i="1"/>
  <c r="F183" i="1"/>
  <c r="D183" i="1"/>
  <c r="G183" i="1" s="1"/>
  <c r="D167" i="1"/>
  <c r="G167" i="1" s="1"/>
  <c r="F167" i="1"/>
  <c r="F399" i="1"/>
  <c r="F327" i="1"/>
  <c r="F303" i="1"/>
  <c r="F287" i="1"/>
  <c r="F278" i="1"/>
  <c r="F267" i="1"/>
  <c r="F243" i="1"/>
  <c r="F211" i="1"/>
  <c r="D78" i="1"/>
  <c r="E78" i="1" s="1"/>
  <c r="H78" i="1" s="1"/>
  <c r="F355" i="1"/>
  <c r="F311" i="1"/>
  <c r="F299" i="1"/>
  <c r="F283" i="1"/>
  <c r="F271" i="1"/>
  <c r="F227" i="1"/>
  <c r="G115" i="1"/>
  <c r="F371" i="1"/>
  <c r="F323" i="1"/>
  <c r="F306" i="1"/>
  <c r="F195" i="1"/>
  <c r="F178" i="1"/>
  <c r="F157" i="1"/>
  <c r="F115" i="1"/>
  <c r="F83" i="1"/>
  <c r="D231" i="1"/>
  <c r="E231" i="1" s="1"/>
  <c r="H231" i="1" s="1"/>
  <c r="F231" i="1"/>
  <c r="D119" i="1"/>
  <c r="G119" i="1" s="1"/>
  <c r="F119" i="1"/>
  <c r="G326" i="1"/>
  <c r="G122" i="1"/>
  <c r="F359" i="1"/>
  <c r="F339" i="1"/>
  <c r="F315" i="1"/>
  <c r="F222" i="1"/>
  <c r="F165" i="1"/>
  <c r="F110" i="1"/>
  <c r="F87" i="1"/>
  <c r="G358" i="1"/>
  <c r="G310" i="1"/>
  <c r="F358" i="1"/>
  <c r="F133" i="1"/>
  <c r="D254" i="1"/>
  <c r="E254" i="1" s="1"/>
  <c r="H254" i="1" s="1"/>
  <c r="F221" i="1"/>
  <c r="G261" i="1"/>
  <c r="G89" i="1"/>
  <c r="F342" i="1"/>
  <c r="F330" i="1"/>
  <c r="F286" i="1"/>
  <c r="F101" i="1"/>
  <c r="G57" i="1"/>
  <c r="F310" i="1"/>
  <c r="D135" i="1"/>
  <c r="E135" i="1" s="1"/>
  <c r="H135" i="1" s="1"/>
  <c r="F135" i="1"/>
  <c r="D71" i="1"/>
  <c r="E71" i="1" s="1"/>
  <c r="H71" i="1" s="1"/>
  <c r="F71" i="1"/>
  <c r="F294" i="1"/>
  <c r="D362" i="1"/>
  <c r="E362" i="1" s="1"/>
  <c r="H362" i="1" s="1"/>
  <c r="G294" i="1"/>
  <c r="G105" i="1"/>
  <c r="F395" i="1"/>
  <c r="F362" i="1"/>
  <c r="F174" i="1"/>
  <c r="F151" i="1"/>
  <c r="F103" i="1"/>
  <c r="F94" i="1"/>
  <c r="F69" i="1"/>
  <c r="E73" i="1"/>
  <c r="H73" i="1" s="1"/>
  <c r="G301" i="1"/>
  <c r="G133" i="1"/>
  <c r="F374" i="1"/>
  <c r="F350" i="1"/>
  <c r="D370" i="1"/>
  <c r="E370" i="1" s="1"/>
  <c r="H370" i="1" s="1"/>
  <c r="D158" i="1"/>
  <c r="E158" i="1" s="1"/>
  <c r="H158" i="1" s="1"/>
  <c r="E333" i="1"/>
  <c r="H333" i="1" s="1"/>
  <c r="G333" i="1"/>
  <c r="E269" i="1"/>
  <c r="H269" i="1" s="1"/>
  <c r="G269" i="1"/>
  <c r="D181" i="1"/>
  <c r="G181" i="1" s="1"/>
  <c r="F181" i="1"/>
  <c r="D149" i="1"/>
  <c r="E149" i="1" s="1"/>
  <c r="H149" i="1" s="1"/>
  <c r="F149" i="1"/>
  <c r="D117" i="1"/>
  <c r="F117" i="1"/>
  <c r="D85" i="1"/>
  <c r="E85" i="1" s="1"/>
  <c r="H85" i="1" s="1"/>
  <c r="F85" i="1"/>
  <c r="G201" i="1"/>
  <c r="G142" i="1"/>
  <c r="G317" i="1"/>
  <c r="G314" i="1"/>
  <c r="G282" i="1"/>
  <c r="G227" i="1"/>
  <c r="G69" i="1"/>
  <c r="F314" i="1"/>
  <c r="F190" i="1"/>
  <c r="D302" i="1"/>
  <c r="E302" i="1" s="1"/>
  <c r="H302" i="1" s="1"/>
  <c r="F93" i="1"/>
  <c r="F238" i="1"/>
  <c r="G249" i="1"/>
  <c r="G290" i="1"/>
  <c r="F334" i="1"/>
  <c r="F290" i="1"/>
  <c r="F253" i="1"/>
  <c r="D322" i="1"/>
  <c r="E322" i="1" s="1"/>
  <c r="H322" i="1" s="1"/>
  <c r="G211" i="1"/>
  <c r="G74" i="1"/>
  <c r="F398" i="1"/>
  <c r="F386" i="1"/>
  <c r="F189" i="1"/>
  <c r="F125" i="1"/>
  <c r="F61" i="1"/>
  <c r="E330" i="1"/>
  <c r="H330" i="1" s="1"/>
  <c r="D298" i="1"/>
  <c r="G238" i="1"/>
  <c r="G137" i="1"/>
  <c r="F366" i="1"/>
  <c r="F270" i="1"/>
  <c r="F138" i="1"/>
  <c r="F74" i="1"/>
  <c r="E354" i="1"/>
  <c r="H354" i="1" s="1"/>
  <c r="G354" i="1"/>
  <c r="E189" i="1"/>
  <c r="H189" i="1" s="1"/>
  <c r="G189" i="1"/>
  <c r="E266" i="1"/>
  <c r="H266" i="1" s="1"/>
  <c r="G266" i="1"/>
  <c r="D247" i="1"/>
  <c r="E247" i="1" s="1"/>
  <c r="H247" i="1" s="1"/>
  <c r="F247" i="1"/>
  <c r="D215" i="1"/>
  <c r="E215" i="1" s="1"/>
  <c r="H215" i="1" s="1"/>
  <c r="F215" i="1"/>
  <c r="E178" i="1"/>
  <c r="H178" i="1" s="1"/>
  <c r="G178" i="1"/>
  <c r="E82" i="1"/>
  <c r="H82" i="1" s="1"/>
  <c r="G82" i="1"/>
  <c r="G318" i="1"/>
  <c r="G243" i="1"/>
  <c r="G217" i="1"/>
  <c r="G195" i="1"/>
  <c r="G179" i="1"/>
  <c r="G153" i="1"/>
  <c r="G138" i="1"/>
  <c r="G121" i="1"/>
  <c r="G94" i="1"/>
  <c r="G62" i="1"/>
  <c r="F354" i="1"/>
  <c r="F338" i="1"/>
  <c r="F266" i="1"/>
  <c r="F237" i="1"/>
  <c r="F226" i="1"/>
  <c r="F210" i="1"/>
  <c r="F199" i="1"/>
  <c r="F162" i="1"/>
  <c r="F141" i="1"/>
  <c r="F98" i="1"/>
  <c r="F77" i="1"/>
  <c r="E349" i="1"/>
  <c r="H349" i="1" s="1"/>
  <c r="E174" i="1"/>
  <c r="H174" i="1" s="1"/>
  <c r="E110" i="1"/>
  <c r="H110" i="1" s="1"/>
  <c r="D242" i="1"/>
  <c r="G242" i="1" s="1"/>
  <c r="D146" i="1"/>
  <c r="E146" i="1" s="1"/>
  <c r="H146" i="1" s="1"/>
  <c r="D114" i="1"/>
  <c r="E114" i="1" s="1"/>
  <c r="H114" i="1" s="1"/>
  <c r="D274" i="1"/>
  <c r="E274" i="1" s="1"/>
  <c r="H274" i="1" s="1"/>
  <c r="G394" i="1"/>
  <c r="G233" i="1"/>
  <c r="G206" i="1"/>
  <c r="G186" i="1"/>
  <c r="G169" i="1"/>
  <c r="F258" i="1"/>
  <c r="F205" i="1"/>
  <c r="F194" i="1"/>
  <c r="F186" i="1"/>
  <c r="F173" i="1"/>
  <c r="F130" i="1"/>
  <c r="F122" i="1"/>
  <c r="F109" i="1"/>
  <c r="G237" i="1"/>
  <c r="E270" i="1"/>
  <c r="H270" i="1" s="1"/>
  <c r="F401" i="1"/>
  <c r="E205" i="1"/>
  <c r="H205" i="1" s="1"/>
  <c r="G98" i="1"/>
  <c r="E398" i="1"/>
  <c r="H398" i="1" s="1"/>
  <c r="G398" i="1"/>
  <c r="E374" i="1"/>
  <c r="H374" i="1" s="1"/>
  <c r="G374" i="1"/>
  <c r="E342" i="1"/>
  <c r="H342" i="1" s="1"/>
  <c r="G342" i="1"/>
  <c r="G162" i="1"/>
  <c r="F393" i="1"/>
  <c r="E226" i="1"/>
  <c r="H226" i="1" s="1"/>
  <c r="G66" i="1"/>
  <c r="G401" i="1"/>
  <c r="G338" i="1"/>
  <c r="G306" i="1"/>
  <c r="G293" i="1"/>
  <c r="G194" i="1"/>
  <c r="G130" i="1"/>
  <c r="E222" i="1"/>
  <c r="H222" i="1" s="1"/>
  <c r="G258" i="1"/>
  <c r="E285" i="1"/>
  <c r="H285" i="1" s="1"/>
  <c r="G285" i="1"/>
  <c r="D361" i="1"/>
  <c r="E361" i="1" s="1"/>
  <c r="H361" i="1" s="1"/>
  <c r="F361" i="1"/>
  <c r="D337" i="1"/>
  <c r="E337" i="1" s="1"/>
  <c r="H337" i="1" s="1"/>
  <c r="F337" i="1"/>
  <c r="F297" i="1"/>
  <c r="F273" i="1"/>
  <c r="D177" i="1"/>
  <c r="E177" i="1" s="1"/>
  <c r="H177" i="1" s="1"/>
  <c r="F177" i="1"/>
  <c r="D81" i="1"/>
  <c r="E81" i="1" s="1"/>
  <c r="H81" i="1" s="1"/>
  <c r="F81" i="1"/>
  <c r="D65" i="1"/>
  <c r="E65" i="1" s="1"/>
  <c r="H65" i="1" s="1"/>
  <c r="G161" i="1"/>
  <c r="F97" i="1"/>
  <c r="E61" i="1"/>
  <c r="H61" i="1" s="1"/>
  <c r="D297" i="1"/>
  <c r="E297" i="1" s="1"/>
  <c r="H297" i="1" s="1"/>
  <c r="E147" i="1"/>
  <c r="H147" i="1" s="1"/>
  <c r="G147" i="1"/>
  <c r="E83" i="1"/>
  <c r="H83" i="1" s="1"/>
  <c r="G83" i="1"/>
  <c r="F382" i="1"/>
  <c r="D382" i="1"/>
  <c r="E382" i="1" s="1"/>
  <c r="H382" i="1" s="1"/>
  <c r="E350" i="1"/>
  <c r="H350" i="1" s="1"/>
  <c r="G350" i="1"/>
  <c r="E286" i="1"/>
  <c r="H286" i="1" s="1"/>
  <c r="G286" i="1"/>
  <c r="E278" i="1"/>
  <c r="H278" i="1" s="1"/>
  <c r="G278" i="1"/>
  <c r="E165" i="1"/>
  <c r="H165" i="1" s="1"/>
  <c r="G165" i="1"/>
  <c r="G101" i="1"/>
  <c r="E101" i="1"/>
  <c r="H101" i="1" s="1"/>
  <c r="G334" i="1"/>
  <c r="E334" i="1"/>
  <c r="H334" i="1" s="1"/>
  <c r="E141" i="1"/>
  <c r="H141" i="1" s="1"/>
  <c r="G141" i="1"/>
  <c r="D377" i="1"/>
  <c r="E377" i="1" s="1"/>
  <c r="H377" i="1" s="1"/>
  <c r="F377" i="1"/>
  <c r="D353" i="1"/>
  <c r="E353" i="1" s="1"/>
  <c r="H353" i="1" s="1"/>
  <c r="F353" i="1"/>
  <c r="D329" i="1"/>
  <c r="E329" i="1" s="1"/>
  <c r="H329" i="1" s="1"/>
  <c r="F329" i="1"/>
  <c r="F305" i="1"/>
  <c r="G305" i="1"/>
  <c r="D289" i="1"/>
  <c r="E289" i="1" s="1"/>
  <c r="H289" i="1" s="1"/>
  <c r="F289" i="1"/>
  <c r="F281" i="1"/>
  <c r="D281" i="1"/>
  <c r="E281" i="1" s="1"/>
  <c r="H281" i="1" s="1"/>
  <c r="D113" i="1"/>
  <c r="E113" i="1" s="1"/>
  <c r="H113" i="1" s="1"/>
  <c r="F113" i="1"/>
  <c r="G97" i="1"/>
  <c r="G357" i="1"/>
  <c r="E357" i="1"/>
  <c r="H357" i="1" s="1"/>
  <c r="G173" i="1"/>
  <c r="E173" i="1"/>
  <c r="H173" i="1" s="1"/>
  <c r="E109" i="1"/>
  <c r="H109" i="1" s="1"/>
  <c r="G109" i="1"/>
  <c r="D369" i="1"/>
  <c r="E369" i="1" s="1"/>
  <c r="H369" i="1" s="1"/>
  <c r="F369" i="1"/>
  <c r="F345" i="1"/>
  <c r="G345" i="1"/>
  <c r="F313" i="1"/>
  <c r="D145" i="1"/>
  <c r="E145" i="1" s="1"/>
  <c r="H145" i="1" s="1"/>
  <c r="F145" i="1"/>
  <c r="D129" i="1"/>
  <c r="E129" i="1" s="1"/>
  <c r="H129" i="1" s="1"/>
  <c r="G386" i="1"/>
  <c r="F129" i="1"/>
  <c r="D313" i="1"/>
  <c r="E313" i="1" s="1"/>
  <c r="H313" i="1" s="1"/>
  <c r="D273" i="1"/>
  <c r="E273" i="1" s="1"/>
  <c r="H273" i="1" s="1"/>
  <c r="D265" i="1"/>
  <c r="E265" i="1" s="1"/>
  <c r="H265" i="1" s="1"/>
  <c r="E221" i="1"/>
  <c r="H221" i="1" s="1"/>
  <c r="G221" i="1"/>
  <c r="E210" i="1"/>
  <c r="H210" i="1" s="1"/>
  <c r="G210" i="1"/>
  <c r="E199" i="1"/>
  <c r="H199" i="1" s="1"/>
  <c r="G199" i="1"/>
  <c r="G157" i="1"/>
  <c r="E157" i="1"/>
  <c r="H157" i="1" s="1"/>
  <c r="E93" i="1"/>
  <c r="H93" i="1" s="1"/>
  <c r="G93" i="1"/>
  <c r="F397" i="1"/>
  <c r="G397" i="1"/>
  <c r="D389" i="1"/>
  <c r="E389" i="1" s="1"/>
  <c r="H389" i="1" s="1"/>
  <c r="F389" i="1"/>
  <c r="E381" i="1"/>
  <c r="H381" i="1" s="1"/>
  <c r="G381" i="1"/>
  <c r="G253" i="1"/>
  <c r="G125" i="1"/>
  <c r="F161" i="1"/>
  <c r="E77" i="1"/>
  <c r="H77" i="1" s="1"/>
  <c r="G365" i="1"/>
  <c r="E365" i="1"/>
  <c r="H365" i="1" s="1"/>
  <c r="E325" i="1"/>
  <c r="H325" i="1" s="1"/>
  <c r="G325" i="1"/>
  <c r="E163" i="1"/>
  <c r="H163" i="1" s="1"/>
  <c r="G163" i="1"/>
  <c r="E131" i="1"/>
  <c r="H131" i="1" s="1"/>
  <c r="G131" i="1"/>
  <c r="E99" i="1"/>
  <c r="H99" i="1" s="1"/>
  <c r="G99" i="1"/>
  <c r="E67" i="1"/>
  <c r="H67" i="1" s="1"/>
  <c r="G67" i="1"/>
  <c r="D241" i="1"/>
  <c r="E241" i="1" s="1"/>
  <c r="H241" i="1" s="1"/>
  <c r="F241" i="1"/>
  <c r="D219" i="1"/>
  <c r="E219" i="1" s="1"/>
  <c r="H219" i="1" s="1"/>
  <c r="F219" i="1"/>
  <c r="D203" i="1"/>
  <c r="E203" i="1" s="1"/>
  <c r="H203" i="1" s="1"/>
  <c r="D193" i="1"/>
  <c r="E193" i="1" s="1"/>
  <c r="H193" i="1" s="1"/>
  <c r="F193" i="1"/>
  <c r="D171" i="1"/>
  <c r="E171" i="1" s="1"/>
  <c r="H171" i="1" s="1"/>
  <c r="F171" i="1"/>
  <c r="D150" i="1"/>
  <c r="E150" i="1" s="1"/>
  <c r="H150" i="1" s="1"/>
  <c r="F150" i="1"/>
  <c r="D123" i="1"/>
  <c r="E123" i="1" s="1"/>
  <c r="H123" i="1" s="1"/>
  <c r="F123" i="1"/>
  <c r="D91" i="1"/>
  <c r="E91" i="1" s="1"/>
  <c r="H91" i="1" s="1"/>
  <c r="F91" i="1"/>
  <c r="D70" i="1"/>
  <c r="E70" i="1" s="1"/>
  <c r="H70" i="1" s="1"/>
  <c r="F70" i="1"/>
  <c r="C396" i="1"/>
  <c r="F396" i="1" s="1"/>
  <c r="C384" i="1"/>
  <c r="C372" i="1"/>
  <c r="F372" i="1" s="1"/>
  <c r="C360" i="1"/>
  <c r="C348" i="1"/>
  <c r="F348" i="1" s="1"/>
  <c r="C336" i="1"/>
  <c r="C324" i="1"/>
  <c r="F324" i="1" s="1"/>
  <c r="C312" i="1"/>
  <c r="C300" i="1"/>
  <c r="F300" i="1" s="1"/>
  <c r="C284" i="1"/>
  <c r="C272" i="1"/>
  <c r="F272" i="1" s="1"/>
  <c r="C260" i="1"/>
  <c r="C248" i="1"/>
  <c r="F248" i="1" s="1"/>
  <c r="C236" i="1"/>
  <c r="C224" i="1"/>
  <c r="F224" i="1" s="1"/>
  <c r="C212" i="1"/>
  <c r="C200" i="1"/>
  <c r="F200" i="1" s="1"/>
  <c r="C192" i="1"/>
  <c r="C180" i="1"/>
  <c r="F180" i="1" s="1"/>
  <c r="C168" i="1"/>
  <c r="C156" i="1"/>
  <c r="F156" i="1" s="1"/>
  <c r="C136" i="1"/>
  <c r="C124" i="1"/>
  <c r="F124" i="1" s="1"/>
  <c r="C112" i="1"/>
  <c r="C100" i="1"/>
  <c r="F100" i="1" s="1"/>
  <c r="C88" i="1"/>
  <c r="C68" i="1"/>
  <c r="F68" i="1" s="1"/>
  <c r="D257" i="1"/>
  <c r="E257" i="1" s="1"/>
  <c r="H257" i="1" s="1"/>
  <c r="F257" i="1"/>
  <c r="D246" i="1"/>
  <c r="E246" i="1" s="1"/>
  <c r="H246" i="1" s="1"/>
  <c r="F246" i="1"/>
  <c r="D230" i="1"/>
  <c r="F230" i="1"/>
  <c r="D214" i="1"/>
  <c r="E214" i="1" s="1"/>
  <c r="H214" i="1" s="1"/>
  <c r="F214" i="1"/>
  <c r="D198" i="1"/>
  <c r="E198" i="1" s="1"/>
  <c r="H198" i="1" s="1"/>
  <c r="F198" i="1"/>
  <c r="D182" i="1"/>
  <c r="E182" i="1" s="1"/>
  <c r="H182" i="1" s="1"/>
  <c r="F182" i="1"/>
  <c r="D155" i="1"/>
  <c r="E155" i="1" s="1"/>
  <c r="H155" i="1" s="1"/>
  <c r="F155" i="1"/>
  <c r="D134" i="1"/>
  <c r="E134" i="1" s="1"/>
  <c r="H134" i="1" s="1"/>
  <c r="F134" i="1"/>
  <c r="D107" i="1"/>
  <c r="E107" i="1" s="1"/>
  <c r="H107" i="1" s="1"/>
  <c r="F107" i="1"/>
  <c r="D86" i="1"/>
  <c r="E86" i="1" s="1"/>
  <c r="H86" i="1" s="1"/>
  <c r="F86" i="1"/>
  <c r="D59" i="1"/>
  <c r="E59" i="1" s="1"/>
  <c r="H59" i="1" s="1"/>
  <c r="F59" i="1"/>
  <c r="C392" i="1"/>
  <c r="F392" i="1" s="1"/>
  <c r="C376" i="1"/>
  <c r="C364" i="1"/>
  <c r="F364" i="1" s="1"/>
  <c r="C352" i="1"/>
  <c r="C340" i="1"/>
  <c r="F340" i="1" s="1"/>
  <c r="C328" i="1"/>
  <c r="C316" i="1"/>
  <c r="F316" i="1" s="1"/>
  <c r="C304" i="1"/>
  <c r="C292" i="1"/>
  <c r="F292" i="1" s="1"/>
  <c r="C280" i="1"/>
  <c r="C268" i="1"/>
  <c r="F268" i="1" s="1"/>
  <c r="C256" i="1"/>
  <c r="C244" i="1"/>
  <c r="F244" i="1" s="1"/>
  <c r="C232" i="1"/>
  <c r="C216" i="1"/>
  <c r="F216" i="1" s="1"/>
  <c r="C204" i="1"/>
  <c r="C188" i="1"/>
  <c r="F188" i="1" s="1"/>
  <c r="C176" i="1"/>
  <c r="C164" i="1"/>
  <c r="F164" i="1" s="1"/>
  <c r="C152" i="1"/>
  <c r="C140" i="1"/>
  <c r="F140" i="1" s="1"/>
  <c r="C128" i="1"/>
  <c r="C116" i="1"/>
  <c r="F116" i="1" s="1"/>
  <c r="C104" i="1"/>
  <c r="C96" i="1"/>
  <c r="F96" i="1" s="1"/>
  <c r="C84" i="1"/>
  <c r="C76" i="1"/>
  <c r="F76" i="1" s="1"/>
  <c r="C64" i="1"/>
  <c r="G393" i="1"/>
  <c r="E366" i="1"/>
  <c r="H366" i="1" s="1"/>
  <c r="G366" i="1"/>
  <c r="D251" i="1"/>
  <c r="E251" i="1" s="1"/>
  <c r="H251" i="1" s="1"/>
  <c r="D235" i="1"/>
  <c r="E235" i="1" s="1"/>
  <c r="H235" i="1" s="1"/>
  <c r="D225" i="1"/>
  <c r="E225" i="1" s="1"/>
  <c r="H225" i="1" s="1"/>
  <c r="F225" i="1"/>
  <c r="D209" i="1"/>
  <c r="E209" i="1" s="1"/>
  <c r="H209" i="1" s="1"/>
  <c r="F209" i="1"/>
  <c r="D187" i="1"/>
  <c r="E187" i="1" s="1"/>
  <c r="H187" i="1" s="1"/>
  <c r="F187" i="1"/>
  <c r="D166" i="1"/>
  <c r="F166" i="1"/>
  <c r="D139" i="1"/>
  <c r="E139" i="1" s="1"/>
  <c r="H139" i="1" s="1"/>
  <c r="F139" i="1"/>
  <c r="D118" i="1"/>
  <c r="E118" i="1" s="1"/>
  <c r="H118" i="1" s="1"/>
  <c r="F118" i="1"/>
  <c r="D102" i="1"/>
  <c r="E102" i="1" s="1"/>
  <c r="H102" i="1" s="1"/>
  <c r="F102" i="1"/>
  <c r="D75" i="1"/>
  <c r="E75" i="1" s="1"/>
  <c r="H75" i="1" s="1"/>
  <c r="F75" i="1"/>
  <c r="C400" i="1"/>
  <c r="F400" i="1" s="1"/>
  <c r="C388" i="1"/>
  <c r="C380" i="1"/>
  <c r="F380" i="1" s="1"/>
  <c r="C368" i="1"/>
  <c r="C356" i="1"/>
  <c r="F356" i="1" s="1"/>
  <c r="C344" i="1"/>
  <c r="C332" i="1"/>
  <c r="F332" i="1" s="1"/>
  <c r="C320" i="1"/>
  <c r="C308" i="1"/>
  <c r="F308" i="1" s="1"/>
  <c r="C296" i="1"/>
  <c r="C288" i="1"/>
  <c r="F288" i="1" s="1"/>
  <c r="C276" i="1"/>
  <c r="C264" i="1"/>
  <c r="F264" i="1" s="1"/>
  <c r="C252" i="1"/>
  <c r="C240" i="1"/>
  <c r="F240" i="1" s="1"/>
  <c r="C228" i="1"/>
  <c r="C220" i="1"/>
  <c r="F220" i="1" s="1"/>
  <c r="C208" i="1"/>
  <c r="C196" i="1"/>
  <c r="F196" i="1" s="1"/>
  <c r="C184" i="1"/>
  <c r="C172" i="1"/>
  <c r="F172" i="1" s="1"/>
  <c r="C160" i="1"/>
  <c r="C148" i="1"/>
  <c r="F148" i="1" s="1"/>
  <c r="C144" i="1"/>
  <c r="C132" i="1"/>
  <c r="F132" i="1" s="1"/>
  <c r="C120" i="1"/>
  <c r="C108" i="1"/>
  <c r="F108" i="1" s="1"/>
  <c r="C92" i="1"/>
  <c r="C80" i="1"/>
  <c r="F80" i="1" s="1"/>
  <c r="C72" i="1"/>
  <c r="C60" i="1"/>
  <c r="F60" i="1" s="1"/>
  <c r="F203" i="1"/>
  <c r="D262" i="1"/>
  <c r="E262" i="1" s="1"/>
  <c r="H262" i="1" s="1"/>
  <c r="D255" i="1"/>
  <c r="E255" i="1" s="1"/>
  <c r="H255" i="1" s="1"/>
  <c r="D250" i="1"/>
  <c r="E250" i="1" s="1"/>
  <c r="H250" i="1" s="1"/>
  <c r="D245" i="1"/>
  <c r="E245" i="1" s="1"/>
  <c r="H245" i="1" s="1"/>
  <c r="F245" i="1"/>
  <c r="D239" i="1"/>
  <c r="E239" i="1" s="1"/>
  <c r="H239" i="1" s="1"/>
  <c r="F239" i="1"/>
  <c r="D234" i="1"/>
  <c r="F234" i="1"/>
  <c r="D229" i="1"/>
  <c r="F229" i="1"/>
  <c r="D223" i="1"/>
  <c r="E223" i="1" s="1"/>
  <c r="H223" i="1" s="1"/>
  <c r="D218" i="1"/>
  <c r="E218" i="1" s="1"/>
  <c r="H218" i="1" s="1"/>
  <c r="D213" i="1"/>
  <c r="E213" i="1" s="1"/>
  <c r="H213" i="1" s="1"/>
  <c r="F213" i="1"/>
  <c r="D207" i="1"/>
  <c r="E207" i="1" s="1"/>
  <c r="H207" i="1" s="1"/>
  <c r="F207" i="1"/>
  <c r="D202" i="1"/>
  <c r="E202" i="1" s="1"/>
  <c r="H202" i="1" s="1"/>
  <c r="F202" i="1"/>
  <c r="D197" i="1"/>
  <c r="F197" i="1"/>
  <c r="D191" i="1"/>
  <c r="E191" i="1" s="1"/>
  <c r="H191" i="1" s="1"/>
  <c r="D175" i="1"/>
  <c r="E175" i="1" s="1"/>
  <c r="H175" i="1" s="1"/>
  <c r="D170" i="1"/>
  <c r="E170" i="1" s="1"/>
  <c r="H170" i="1" s="1"/>
  <c r="D159" i="1"/>
  <c r="E159" i="1" s="1"/>
  <c r="H159" i="1" s="1"/>
  <c r="D154" i="1"/>
  <c r="E154" i="1" s="1"/>
  <c r="H154" i="1" s="1"/>
  <c r="D143" i="1"/>
  <c r="E143" i="1" s="1"/>
  <c r="H143" i="1" s="1"/>
  <c r="D127" i="1"/>
  <c r="E127" i="1" s="1"/>
  <c r="H127" i="1" s="1"/>
  <c r="D111" i="1"/>
  <c r="E111" i="1" s="1"/>
  <c r="H111" i="1" s="1"/>
  <c r="D106" i="1"/>
  <c r="E106" i="1" s="1"/>
  <c r="H106" i="1" s="1"/>
  <c r="D95" i="1"/>
  <c r="E95" i="1" s="1"/>
  <c r="H95" i="1" s="1"/>
  <c r="D90" i="1"/>
  <c r="E90" i="1" s="1"/>
  <c r="H90" i="1" s="1"/>
  <c r="D79" i="1"/>
  <c r="E79" i="1" s="1"/>
  <c r="H79" i="1" s="1"/>
  <c r="D63" i="1"/>
  <c r="E63" i="1" s="1"/>
  <c r="H63" i="1" s="1"/>
  <c r="D58" i="1"/>
  <c r="E58" i="1" s="1"/>
  <c r="H58" i="1" s="1"/>
  <c r="D399" i="1"/>
  <c r="E399" i="1" s="1"/>
  <c r="H399" i="1" s="1"/>
  <c r="D395" i="1"/>
  <c r="E395" i="1" s="1"/>
  <c r="H395" i="1" s="1"/>
  <c r="C391" i="1"/>
  <c r="F391" i="1" s="1"/>
  <c r="C387" i="1"/>
  <c r="F387" i="1" s="1"/>
  <c r="F379" i="1"/>
  <c r="C375" i="1"/>
  <c r="D371" i="1"/>
  <c r="E371" i="1" s="1"/>
  <c r="H371" i="1" s="1"/>
  <c r="C367" i="1"/>
  <c r="C363" i="1"/>
  <c r="F363" i="1" s="1"/>
  <c r="G359" i="1"/>
  <c r="D355" i="1"/>
  <c r="E355" i="1" s="1"/>
  <c r="H355" i="1" s="1"/>
  <c r="C351" i="1"/>
  <c r="F351" i="1" s="1"/>
  <c r="C347" i="1"/>
  <c r="F347" i="1" s="1"/>
  <c r="D343" i="1"/>
  <c r="E343" i="1" s="1"/>
  <c r="H343" i="1" s="1"/>
  <c r="D339" i="1"/>
  <c r="E339" i="1" s="1"/>
  <c r="H339" i="1" s="1"/>
  <c r="C335" i="1"/>
  <c r="F335" i="1" s="1"/>
  <c r="C331" i="1"/>
  <c r="F331" i="1" s="1"/>
  <c r="D327" i="1"/>
  <c r="E327" i="1" s="1"/>
  <c r="H327" i="1" s="1"/>
  <c r="D323" i="1"/>
  <c r="E323" i="1" s="1"/>
  <c r="H323" i="1" s="1"/>
  <c r="C319" i="1"/>
  <c r="F319" i="1" s="1"/>
  <c r="D315" i="1"/>
  <c r="E315" i="1" s="1"/>
  <c r="H315" i="1" s="1"/>
  <c r="G311" i="1"/>
  <c r="C307" i="1"/>
  <c r="D303" i="1"/>
  <c r="E303" i="1" s="1"/>
  <c r="H303" i="1" s="1"/>
  <c r="D299" i="1"/>
  <c r="E299" i="1" s="1"/>
  <c r="H299" i="1" s="1"/>
  <c r="C295" i="1"/>
  <c r="F295" i="1" s="1"/>
  <c r="C291" i="1"/>
  <c r="D287" i="1"/>
  <c r="E287" i="1" s="1"/>
  <c r="H287" i="1" s="1"/>
  <c r="D283" i="1"/>
  <c r="E283" i="1" s="1"/>
  <c r="H283" i="1" s="1"/>
  <c r="C279" i="1"/>
  <c r="F279" i="1" s="1"/>
  <c r="C275" i="1"/>
  <c r="D271" i="1"/>
  <c r="E271" i="1" s="1"/>
  <c r="H271" i="1" s="1"/>
  <c r="D267" i="1"/>
  <c r="E267" i="1" s="1"/>
  <c r="H267" i="1" s="1"/>
  <c r="C263" i="1"/>
  <c r="F263" i="1" s="1"/>
  <c r="C259" i="1"/>
  <c r="F251" i="1"/>
  <c r="E151" i="1"/>
  <c r="H151" i="1" s="1"/>
  <c r="G151" i="1"/>
  <c r="E103" i="1"/>
  <c r="H103" i="1" s="1"/>
  <c r="G103" i="1"/>
  <c r="E87" i="1"/>
  <c r="H87" i="1" s="1"/>
  <c r="G87" i="1"/>
  <c r="D385" i="1"/>
  <c r="E385" i="1" s="1"/>
  <c r="H385" i="1" s="1"/>
  <c r="F385" i="1"/>
  <c r="D379" i="1"/>
  <c r="E379" i="1" s="1"/>
  <c r="H379" i="1" s="1"/>
  <c r="D373" i="1"/>
  <c r="E373" i="1" s="1"/>
  <c r="H373" i="1" s="1"/>
  <c r="F373" i="1"/>
  <c r="F262" i="1"/>
  <c r="E190" i="1"/>
  <c r="H190" i="1" s="1"/>
  <c r="G190" i="1"/>
  <c r="E126" i="1"/>
  <c r="H126" i="1" s="1"/>
  <c r="G126" i="1"/>
  <c r="D390" i="1"/>
  <c r="E390" i="1" s="1"/>
  <c r="H390" i="1" s="1"/>
  <c r="D383" i="1"/>
  <c r="E383" i="1" s="1"/>
  <c r="H383" i="1" s="1"/>
  <c r="D378" i="1"/>
  <c r="E378" i="1" s="1"/>
  <c r="H378" i="1" s="1"/>
  <c r="D321" i="1"/>
  <c r="F321" i="1"/>
  <c r="D309" i="1"/>
  <c r="F309" i="1"/>
  <c r="D50" i="1"/>
  <c r="E50" i="1" s="1"/>
  <c r="H50" i="1" s="1"/>
  <c r="F46" i="1"/>
  <c r="F45" i="1"/>
  <c r="D46" i="1"/>
  <c r="E46" i="1" s="1"/>
  <c r="H46" i="1" s="1"/>
  <c r="D55" i="1"/>
  <c r="E55" i="1" s="1"/>
  <c r="H55" i="1" s="1"/>
  <c r="F55" i="1"/>
  <c r="E45" i="1"/>
  <c r="H45" i="1" s="1"/>
  <c r="D54" i="1"/>
  <c r="E54" i="1" s="1"/>
  <c r="H54" i="1" s="1"/>
  <c r="D49" i="1"/>
  <c r="E49" i="1" s="1"/>
  <c r="H49" i="1" s="1"/>
  <c r="D47" i="1"/>
  <c r="E47" i="1" s="1"/>
  <c r="H47" i="1" s="1"/>
  <c r="C51" i="1"/>
  <c r="F53" i="1"/>
  <c r="G53" i="1"/>
  <c r="G52" i="1"/>
  <c r="G48" i="1"/>
  <c r="G56" i="1"/>
  <c r="F56" i="1"/>
  <c r="F52" i="1"/>
  <c r="F48" i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38" i="1"/>
  <c r="C38" i="1" s="1"/>
  <c r="B32" i="1"/>
  <c r="C32" i="1" s="1"/>
  <c r="D32" i="1" s="1"/>
  <c r="E32" i="1" s="1"/>
  <c r="H32" i="1" s="1"/>
  <c r="B33" i="1"/>
  <c r="C33" i="1" s="1"/>
  <c r="D33" i="1" s="1"/>
  <c r="E33" i="1" s="1"/>
  <c r="H33" i="1" s="1"/>
  <c r="B34" i="1"/>
  <c r="C34" i="1" s="1"/>
  <c r="D34" i="1" s="1"/>
  <c r="E34" i="1" s="1"/>
  <c r="H34" i="1" s="1"/>
  <c r="B35" i="1"/>
  <c r="B36" i="1"/>
  <c r="C36" i="1" s="1"/>
  <c r="B37" i="1"/>
  <c r="C37" i="1" s="1"/>
  <c r="D37" i="1" s="1"/>
  <c r="L195" i="7" l="1"/>
  <c r="L187" i="7"/>
  <c r="L171" i="7"/>
  <c r="L155" i="7"/>
  <c r="L139" i="7"/>
  <c r="L123" i="7"/>
  <c r="L107" i="7"/>
  <c r="L91" i="7"/>
  <c r="L75" i="7"/>
  <c r="L59" i="7"/>
  <c r="L43" i="7"/>
  <c r="L196" i="7"/>
  <c r="L180" i="7"/>
  <c r="L164" i="7"/>
  <c r="L148" i="7"/>
  <c r="L132" i="7"/>
  <c r="L116" i="7"/>
  <c r="L100" i="7"/>
  <c r="L84" i="7"/>
  <c r="L68" i="7"/>
  <c r="L17" i="7"/>
  <c r="L10" i="7"/>
  <c r="L201" i="7"/>
  <c r="L193" i="7"/>
  <c r="L185" i="7"/>
  <c r="L177" i="7"/>
  <c r="L169" i="7"/>
  <c r="L161" i="7"/>
  <c r="L153" i="7"/>
  <c r="L145" i="7"/>
  <c r="L137" i="7"/>
  <c r="L129" i="7"/>
  <c r="L121" i="7"/>
  <c r="L113" i="7"/>
  <c r="L105" i="7"/>
  <c r="L97" i="7"/>
  <c r="L89" i="7"/>
  <c r="L81" i="7"/>
  <c r="L73" i="7"/>
  <c r="L65" i="7"/>
  <c r="L57" i="7"/>
  <c r="L49" i="7"/>
  <c r="L41" i="7"/>
  <c r="L33" i="7"/>
  <c r="L194" i="7"/>
  <c r="L186" i="7"/>
  <c r="L178" i="7"/>
  <c r="L170" i="7"/>
  <c r="L162" i="7"/>
  <c r="L154" i="7"/>
  <c r="L146" i="7"/>
  <c r="L138" i="7"/>
  <c r="L130" i="7"/>
  <c r="L122" i="7"/>
  <c r="L114" i="7"/>
  <c r="L106" i="7"/>
  <c r="L98" i="7"/>
  <c r="L90" i="7"/>
  <c r="L82" i="7"/>
  <c r="L74" i="7"/>
  <c r="L66" i="7"/>
  <c r="L31" i="7"/>
  <c r="L23" i="7"/>
  <c r="L15" i="7"/>
  <c r="L7" i="7"/>
  <c r="L56" i="7"/>
  <c r="L48" i="7"/>
  <c r="L40" i="7"/>
  <c r="L32" i="7"/>
  <c r="L24" i="7"/>
  <c r="L16" i="7"/>
  <c r="L8" i="7"/>
  <c r="L191" i="7"/>
  <c r="L175" i="7"/>
  <c r="L159" i="7"/>
  <c r="L143" i="7"/>
  <c r="L119" i="7"/>
  <c r="L103" i="7"/>
  <c r="L87" i="7"/>
  <c r="L71" i="7"/>
  <c r="L47" i="7"/>
  <c r="L192" i="7"/>
  <c r="L176" i="7"/>
  <c r="L160" i="7"/>
  <c r="L136" i="7"/>
  <c r="L120" i="7"/>
  <c r="L104" i="7"/>
  <c r="L88" i="7"/>
  <c r="L80" i="7"/>
  <c r="L72" i="7"/>
  <c r="L64" i="7"/>
  <c r="L29" i="7"/>
  <c r="L21" i="7"/>
  <c r="L13" i="7"/>
  <c r="L5" i="7"/>
  <c r="L54" i="7"/>
  <c r="L46" i="7"/>
  <c r="L38" i="7"/>
  <c r="L30" i="7"/>
  <c r="L22" i="7"/>
  <c r="L6" i="7"/>
  <c r="L199" i="7"/>
  <c r="L183" i="7"/>
  <c r="L167" i="7"/>
  <c r="L151" i="7"/>
  <c r="L135" i="7"/>
  <c r="L127" i="7"/>
  <c r="L111" i="7"/>
  <c r="L95" i="7"/>
  <c r="L79" i="7"/>
  <c r="L63" i="7"/>
  <c r="L55" i="7"/>
  <c r="L39" i="7"/>
  <c r="L200" i="7"/>
  <c r="L184" i="7"/>
  <c r="L168" i="7"/>
  <c r="L152" i="7"/>
  <c r="L144" i="7"/>
  <c r="L128" i="7"/>
  <c r="L112" i="7"/>
  <c r="L96" i="7"/>
  <c r="L14" i="7"/>
  <c r="L197" i="7"/>
  <c r="L189" i="7"/>
  <c r="L181" i="7"/>
  <c r="L173" i="7"/>
  <c r="L165" i="7"/>
  <c r="L157" i="7"/>
  <c r="L149" i="7"/>
  <c r="L141" i="7"/>
  <c r="L133" i="7"/>
  <c r="L125" i="7"/>
  <c r="L117" i="7"/>
  <c r="L109" i="7"/>
  <c r="L101" i="7"/>
  <c r="L93" i="7"/>
  <c r="L85" i="7"/>
  <c r="L77" i="7"/>
  <c r="L69" i="7"/>
  <c r="L61" i="7"/>
  <c r="L53" i="7"/>
  <c r="L45" i="7"/>
  <c r="L37" i="7"/>
  <c r="L198" i="7"/>
  <c r="L190" i="7"/>
  <c r="L182" i="7"/>
  <c r="L174" i="7"/>
  <c r="L166" i="7"/>
  <c r="L158" i="7"/>
  <c r="L150" i="7"/>
  <c r="L142" i="7"/>
  <c r="L134" i="7"/>
  <c r="L126" i="7"/>
  <c r="L118" i="7"/>
  <c r="L110" i="7"/>
  <c r="L102" i="7"/>
  <c r="L94" i="7"/>
  <c r="L86" i="7"/>
  <c r="L78" i="7"/>
  <c r="L70" i="7"/>
  <c r="L62" i="7"/>
  <c r="L27" i="7"/>
  <c r="L19" i="7"/>
  <c r="L11" i="7"/>
  <c r="L3" i="7"/>
  <c r="L52" i="7"/>
  <c r="L44" i="7"/>
  <c r="L36" i="7"/>
  <c r="L28" i="7"/>
  <c r="L20" i="7"/>
  <c r="L12" i="7"/>
  <c r="L4" i="7"/>
  <c r="L179" i="7"/>
  <c r="L163" i="7"/>
  <c r="L147" i="7"/>
  <c r="L131" i="7"/>
  <c r="L115" i="7"/>
  <c r="L99" i="7"/>
  <c r="L83" i="7"/>
  <c r="L67" i="7"/>
  <c r="L51" i="7"/>
  <c r="L35" i="7"/>
  <c r="L188" i="7"/>
  <c r="L172" i="7"/>
  <c r="L156" i="7"/>
  <c r="L140" i="7"/>
  <c r="L124" i="7"/>
  <c r="L108" i="7"/>
  <c r="L92" i="7"/>
  <c r="L76" i="7"/>
  <c r="L60" i="7"/>
  <c r="L25" i="7"/>
  <c r="L9" i="7"/>
  <c r="L58" i="7"/>
  <c r="L50" i="7"/>
  <c r="L42" i="7"/>
  <c r="L34" i="7"/>
  <c r="L26" i="7"/>
  <c r="L18" i="7"/>
  <c r="T173" i="7"/>
  <c r="T141" i="7"/>
  <c r="T109" i="7"/>
  <c r="T174" i="7"/>
  <c r="T142" i="7"/>
  <c r="T110" i="7"/>
  <c r="T78" i="7"/>
  <c r="T197" i="7"/>
  <c r="T165" i="7"/>
  <c r="T133" i="7"/>
  <c r="T198" i="7"/>
  <c r="T166" i="7"/>
  <c r="T134" i="7"/>
  <c r="T102" i="7"/>
  <c r="T70" i="7"/>
  <c r="T189" i="7"/>
  <c r="T157" i="7"/>
  <c r="T125" i="7"/>
  <c r="T190" i="7"/>
  <c r="T158" i="7"/>
  <c r="T126" i="7"/>
  <c r="T94" i="7"/>
  <c r="T62" i="7"/>
  <c r="T181" i="7"/>
  <c r="T149" i="7"/>
  <c r="T117" i="7"/>
  <c r="T182" i="7"/>
  <c r="T150" i="7"/>
  <c r="T118" i="7"/>
  <c r="T86" i="7"/>
  <c r="T54" i="7"/>
  <c r="T201" i="7"/>
  <c r="T193" i="7"/>
  <c r="T185" i="7"/>
  <c r="T177" i="7"/>
  <c r="T169" i="7"/>
  <c r="T161" i="7"/>
  <c r="T153" i="7"/>
  <c r="T145" i="7"/>
  <c r="T137" i="7"/>
  <c r="T129" i="7"/>
  <c r="T121" i="7"/>
  <c r="T113" i="7"/>
  <c r="T105" i="7"/>
  <c r="T194" i="7"/>
  <c r="T186" i="7"/>
  <c r="T178" i="7"/>
  <c r="T170" i="7"/>
  <c r="T162" i="7"/>
  <c r="T154" i="7"/>
  <c r="T146" i="7"/>
  <c r="T138" i="7"/>
  <c r="T130" i="7"/>
  <c r="T122" i="7"/>
  <c r="T114" i="7"/>
  <c r="T106" i="7"/>
  <c r="T98" i="7"/>
  <c r="T90" i="7"/>
  <c r="T82" i="7"/>
  <c r="T74" i="7"/>
  <c r="T66" i="7"/>
  <c r="T58" i="7"/>
  <c r="T50" i="7"/>
  <c r="T42" i="7"/>
  <c r="T34" i="7"/>
  <c r="T99" i="7"/>
  <c r="T91" i="7"/>
  <c r="T83" i="7"/>
  <c r="T75" i="7"/>
  <c r="T67" i="7"/>
  <c r="T59" i="7"/>
  <c r="T51" i="7"/>
  <c r="T43" i="7"/>
  <c r="T35" i="7"/>
  <c r="T27" i="7"/>
  <c r="T19" i="7"/>
  <c r="T11" i="7"/>
  <c r="T3" i="7"/>
  <c r="T24" i="7"/>
  <c r="T16" i="7"/>
  <c r="T8" i="7"/>
  <c r="T199" i="7"/>
  <c r="T191" i="7"/>
  <c r="T183" i="7"/>
  <c r="T175" i="7"/>
  <c r="T167" i="7"/>
  <c r="T159" i="7"/>
  <c r="T151" i="7"/>
  <c r="T143" i="7"/>
  <c r="T135" i="7"/>
  <c r="T127" i="7"/>
  <c r="T119" i="7"/>
  <c r="T111" i="7"/>
  <c r="T200" i="7"/>
  <c r="T192" i="7"/>
  <c r="T184" i="7"/>
  <c r="T176" i="7"/>
  <c r="T168" i="7"/>
  <c r="T160" i="7"/>
  <c r="T152" i="7"/>
  <c r="T144" i="7"/>
  <c r="T136" i="7"/>
  <c r="T128" i="7"/>
  <c r="T120" i="7"/>
  <c r="T112" i="7"/>
  <c r="T104" i="7"/>
  <c r="T96" i="7"/>
  <c r="T88" i="7"/>
  <c r="T80" i="7"/>
  <c r="T72" i="7"/>
  <c r="T64" i="7"/>
  <c r="T56" i="7"/>
  <c r="T48" i="7"/>
  <c r="T40" i="7"/>
  <c r="T32" i="7"/>
  <c r="T97" i="7"/>
  <c r="T89" i="7"/>
  <c r="T81" i="7"/>
  <c r="T73" i="7"/>
  <c r="T65" i="7"/>
  <c r="T57" i="7"/>
  <c r="T49" i="7"/>
  <c r="T41" i="7"/>
  <c r="T33" i="7"/>
  <c r="T25" i="7"/>
  <c r="T17" i="7"/>
  <c r="T9" i="7"/>
  <c r="T30" i="7"/>
  <c r="T22" i="7"/>
  <c r="T14" i="7"/>
  <c r="T6" i="7"/>
  <c r="T46" i="7"/>
  <c r="T38" i="7"/>
  <c r="T103" i="7"/>
  <c r="T95" i="7"/>
  <c r="T87" i="7"/>
  <c r="T79" i="7"/>
  <c r="T71" i="7"/>
  <c r="T63" i="7"/>
  <c r="T55" i="7"/>
  <c r="T47" i="7"/>
  <c r="T39" i="7"/>
  <c r="T31" i="7"/>
  <c r="T23" i="7"/>
  <c r="T15" i="7"/>
  <c r="T7" i="7"/>
  <c r="T28" i="7"/>
  <c r="T20" i="7"/>
  <c r="T12" i="7"/>
  <c r="T4" i="7"/>
  <c r="T195" i="7"/>
  <c r="T187" i="7"/>
  <c r="T179" i="7"/>
  <c r="T171" i="7"/>
  <c r="T163" i="7"/>
  <c r="T155" i="7"/>
  <c r="T147" i="7"/>
  <c r="T139" i="7"/>
  <c r="T131" i="7"/>
  <c r="T123" i="7"/>
  <c r="T115" i="7"/>
  <c r="T107" i="7"/>
  <c r="T196" i="7"/>
  <c r="T188" i="7"/>
  <c r="T180" i="7"/>
  <c r="T172" i="7"/>
  <c r="T164" i="7"/>
  <c r="T156" i="7"/>
  <c r="T148" i="7"/>
  <c r="T140" i="7"/>
  <c r="T132" i="7"/>
  <c r="T124" i="7"/>
  <c r="T116" i="7"/>
  <c r="T108" i="7"/>
  <c r="T100" i="7"/>
  <c r="T92" i="7"/>
  <c r="T84" i="7"/>
  <c r="T76" i="7"/>
  <c r="T68" i="7"/>
  <c r="T60" i="7"/>
  <c r="T52" i="7"/>
  <c r="T44" i="7"/>
  <c r="T36" i="7"/>
  <c r="T101" i="7"/>
  <c r="T93" i="7"/>
  <c r="T85" i="7"/>
  <c r="T77" i="7"/>
  <c r="T69" i="7"/>
  <c r="T61" i="7"/>
  <c r="T53" i="7"/>
  <c r="T45" i="7"/>
  <c r="T37" i="7"/>
  <c r="T29" i="7"/>
  <c r="T21" i="7"/>
  <c r="T13" i="7"/>
  <c r="T5" i="7"/>
  <c r="T26" i="7"/>
  <c r="T18" i="7"/>
  <c r="T10" i="7"/>
  <c r="T2" i="7"/>
  <c r="V1" i="7"/>
  <c r="AF26" i="7"/>
  <c r="Q89" i="7"/>
  <c r="Q121" i="7"/>
  <c r="Q105" i="7"/>
  <c r="Q129" i="7"/>
  <c r="Q113" i="7"/>
  <c r="Q97" i="7"/>
  <c r="Q81" i="7"/>
  <c r="Q131" i="7"/>
  <c r="Q99" i="7"/>
  <c r="Q73" i="7"/>
  <c r="Q61" i="7"/>
  <c r="Q51" i="7"/>
  <c r="Q41" i="7"/>
  <c r="Q29" i="7"/>
  <c r="Q19" i="7"/>
  <c r="Q9" i="7"/>
  <c r="Q184" i="7"/>
  <c r="Q168" i="7"/>
  <c r="Q152" i="7"/>
  <c r="Q144" i="7"/>
  <c r="Q136" i="7"/>
  <c r="Q120" i="7"/>
  <c r="Q104" i="7"/>
  <c r="Q88" i="7"/>
  <c r="Q72" i="7"/>
  <c r="Q56" i="7"/>
  <c r="Q40" i="7"/>
  <c r="Q24" i="7"/>
  <c r="Q12" i="7"/>
  <c r="Q55" i="7"/>
  <c r="Q10" i="7"/>
  <c r="Q125" i="7"/>
  <c r="Q109" i="7"/>
  <c r="Q93" i="7"/>
  <c r="Q77" i="7"/>
  <c r="Q123" i="7"/>
  <c r="Q91" i="7"/>
  <c r="Q69" i="7"/>
  <c r="Q59" i="7"/>
  <c r="Q49" i="7"/>
  <c r="Q37" i="7"/>
  <c r="Q27" i="7"/>
  <c r="Q17" i="7"/>
  <c r="Q5" i="7"/>
  <c r="Q196" i="7"/>
  <c r="Q180" i="7"/>
  <c r="Q164" i="7"/>
  <c r="Q150" i="7"/>
  <c r="Q142" i="7"/>
  <c r="Q134" i="7"/>
  <c r="Q118" i="7"/>
  <c r="Q102" i="7"/>
  <c r="Q86" i="7"/>
  <c r="Q70" i="7"/>
  <c r="Q54" i="7"/>
  <c r="Q38" i="7"/>
  <c r="Q22" i="7"/>
  <c r="Q8" i="7"/>
  <c r="Q154" i="7"/>
  <c r="Q158" i="7"/>
  <c r="Q162" i="7"/>
  <c r="Q166" i="7"/>
  <c r="Q170" i="7"/>
  <c r="Q174" i="7"/>
  <c r="Q178" i="7"/>
  <c r="Q182" i="7"/>
  <c r="Q186" i="7"/>
  <c r="Q190" i="7"/>
  <c r="Q194" i="7"/>
  <c r="Q198" i="7"/>
  <c r="Q2" i="7"/>
  <c r="S2" i="7" s="1"/>
  <c r="Q34" i="7"/>
  <c r="Q44" i="7"/>
  <c r="Q66" i="7"/>
  <c r="Q76" i="7"/>
  <c r="Q87" i="7"/>
  <c r="Q98" i="7"/>
  <c r="Q108" i="7"/>
  <c r="Q119" i="7"/>
  <c r="Q130" i="7"/>
  <c r="Q139" i="7"/>
  <c r="Q147" i="7"/>
  <c r="Q155" i="7"/>
  <c r="Q163" i="7"/>
  <c r="Q171" i="7"/>
  <c r="Q179" i="7"/>
  <c r="Q187" i="7"/>
  <c r="Q195" i="7"/>
  <c r="Q7" i="7"/>
  <c r="Q18" i="7"/>
  <c r="Q28" i="7"/>
  <c r="Q39" i="7"/>
  <c r="Q60" i="7"/>
  <c r="Q82" i="7"/>
  <c r="Q103" i="7"/>
  <c r="Q124" i="7"/>
  <c r="Q143" i="7"/>
  <c r="Q159" i="7"/>
  <c r="Q26" i="7"/>
  <c r="Q36" i="7"/>
  <c r="Q58" i="7"/>
  <c r="Q68" i="7"/>
  <c r="Q79" i="7"/>
  <c r="Q90" i="7"/>
  <c r="Q100" i="7"/>
  <c r="Q111" i="7"/>
  <c r="Q122" i="7"/>
  <c r="Q132" i="7"/>
  <c r="Q141" i="7"/>
  <c r="Q149" i="7"/>
  <c r="Q157" i="7"/>
  <c r="Q165" i="7"/>
  <c r="Q173" i="7"/>
  <c r="Q181" i="7"/>
  <c r="Q189" i="7"/>
  <c r="Q197" i="7"/>
  <c r="Q50" i="7"/>
  <c r="Q71" i="7"/>
  <c r="Q92" i="7"/>
  <c r="Q114" i="7"/>
  <c r="Q135" i="7"/>
  <c r="Q151" i="7"/>
  <c r="Q42" i="7"/>
  <c r="Q84" i="7"/>
  <c r="Q127" i="7"/>
  <c r="Q161" i="7"/>
  <c r="Q177" i="7"/>
  <c r="Q193" i="7"/>
  <c r="Q52" i="7"/>
  <c r="Q95" i="7"/>
  <c r="Q137" i="7"/>
  <c r="Q167" i="7"/>
  <c r="Q183" i="7"/>
  <c r="Q199" i="7"/>
  <c r="Q31" i="7"/>
  <c r="Q74" i="7"/>
  <c r="Q153" i="7"/>
  <c r="Q191" i="7"/>
  <c r="Q20" i="7"/>
  <c r="Q63" i="7"/>
  <c r="Q106" i="7"/>
  <c r="Q145" i="7"/>
  <c r="Q169" i="7"/>
  <c r="Q185" i="7"/>
  <c r="Q201" i="7"/>
  <c r="Q116" i="7"/>
  <c r="Q175" i="7"/>
  <c r="Q115" i="7"/>
  <c r="Q83" i="7"/>
  <c r="Q67" i="7"/>
  <c r="Q57" i="7"/>
  <c r="Q45" i="7"/>
  <c r="Q35" i="7"/>
  <c r="Q25" i="7"/>
  <c r="Q13" i="7"/>
  <c r="Q192" i="7"/>
  <c r="Q176" i="7"/>
  <c r="Q160" i="7"/>
  <c r="Q148" i="7"/>
  <c r="Q140" i="7"/>
  <c r="Q128" i="7"/>
  <c r="Q112" i="7"/>
  <c r="Q96" i="7"/>
  <c r="Q80" i="7"/>
  <c r="Q64" i="7"/>
  <c r="Q48" i="7"/>
  <c r="Q32" i="7"/>
  <c r="Q16" i="7"/>
  <c r="Q6" i="7"/>
  <c r="Q23" i="7"/>
  <c r="Q133" i="7"/>
  <c r="Q117" i="7"/>
  <c r="Q101" i="7"/>
  <c r="Q85" i="7"/>
  <c r="Q107" i="7"/>
  <c r="Q75" i="7"/>
  <c r="Q65" i="7"/>
  <c r="Q53" i="7"/>
  <c r="Q43" i="7"/>
  <c r="Q33" i="7"/>
  <c r="Q21" i="7"/>
  <c r="Q11" i="7"/>
  <c r="Q3" i="7"/>
  <c r="Q188" i="7"/>
  <c r="Q172" i="7"/>
  <c r="Q156" i="7"/>
  <c r="Q146" i="7"/>
  <c r="Q138" i="7"/>
  <c r="Q126" i="7"/>
  <c r="Q110" i="7"/>
  <c r="Q94" i="7"/>
  <c r="Q78" i="7"/>
  <c r="Q62" i="7"/>
  <c r="Q46" i="7"/>
  <c r="Q30" i="7"/>
  <c r="Q14" i="7"/>
  <c r="Q4" i="7"/>
  <c r="Q15" i="7"/>
  <c r="Q200" i="7"/>
  <c r="I16" i="7"/>
  <c r="Z26" i="7"/>
  <c r="I194" i="7"/>
  <c r="I178" i="7"/>
  <c r="I161" i="7"/>
  <c r="I129" i="7"/>
  <c r="I187" i="7"/>
  <c r="I139" i="7"/>
  <c r="I43" i="7"/>
  <c r="I201" i="7"/>
  <c r="I185" i="7"/>
  <c r="I169" i="7"/>
  <c r="I135" i="7"/>
  <c r="I113" i="7"/>
  <c r="I97" i="7"/>
  <c r="I81" i="7"/>
  <c r="I65" i="7"/>
  <c r="I49" i="7"/>
  <c r="I26" i="7"/>
  <c r="I167" i="7"/>
  <c r="I103" i="7"/>
  <c r="I47" i="7"/>
  <c r="I192" i="7"/>
  <c r="I176" i="7"/>
  <c r="I149" i="7"/>
  <c r="I183" i="7"/>
  <c r="I79" i="7"/>
  <c r="I95" i="7"/>
  <c r="I71" i="7"/>
  <c r="I114" i="7"/>
  <c r="I82" i="7"/>
  <c r="I50" i="7"/>
  <c r="I12" i="7"/>
  <c r="I110" i="7"/>
  <c r="I34" i="7"/>
  <c r="I144" i="7"/>
  <c r="I130" i="7"/>
  <c r="I28" i="7"/>
  <c r="I13" i="7"/>
  <c r="I86" i="7"/>
  <c r="I24" i="7"/>
  <c r="I154" i="7"/>
  <c r="I23" i="7"/>
  <c r="I198" i="7"/>
  <c r="I182" i="7"/>
  <c r="I166" i="7"/>
  <c r="I137" i="7"/>
  <c r="I191" i="7"/>
  <c r="I63" i="7"/>
  <c r="I173" i="7"/>
  <c r="I117" i="7"/>
  <c r="I69" i="7"/>
  <c r="I37" i="7"/>
  <c r="I107" i="7"/>
  <c r="I180" i="7"/>
  <c r="I125" i="7"/>
  <c r="I119" i="7"/>
  <c r="I83" i="7"/>
  <c r="I58" i="7"/>
  <c r="I118" i="7"/>
  <c r="I146" i="7"/>
  <c r="I32" i="7"/>
  <c r="I9" i="7"/>
  <c r="I190" i="7"/>
  <c r="I174" i="7"/>
  <c r="I153" i="7"/>
  <c r="I27" i="7"/>
  <c r="I179" i="7"/>
  <c r="I131" i="7"/>
  <c r="I39" i="7"/>
  <c r="I197" i="7"/>
  <c r="I181" i="7"/>
  <c r="I159" i="7"/>
  <c r="I127" i="7"/>
  <c r="I109" i="7"/>
  <c r="I93" i="7"/>
  <c r="I77" i="7"/>
  <c r="I61" i="7"/>
  <c r="I45" i="7"/>
  <c r="I25" i="7"/>
  <c r="I163" i="7"/>
  <c r="I99" i="7"/>
  <c r="I188" i="7"/>
  <c r="I172" i="7"/>
  <c r="I141" i="7"/>
  <c r="I147" i="7"/>
  <c r="I55" i="7"/>
  <c r="I91" i="7"/>
  <c r="I138" i="7"/>
  <c r="I106" i="7"/>
  <c r="I74" i="7"/>
  <c r="I42" i="7"/>
  <c r="I11" i="7"/>
  <c r="I102" i="7"/>
  <c r="I8" i="7"/>
  <c r="I18" i="7"/>
  <c r="I128" i="7"/>
  <c r="I22" i="7"/>
  <c r="I6" i="7"/>
  <c r="I46" i="7"/>
  <c r="I17" i="7"/>
  <c r="I152" i="7"/>
  <c r="I165" i="7"/>
  <c r="I164" i="7"/>
  <c r="I156" i="7"/>
  <c r="I148" i="7"/>
  <c r="I140" i="7"/>
  <c r="I132" i="7"/>
  <c r="I124" i="7"/>
  <c r="I29" i="7"/>
  <c r="I142" i="7"/>
  <c r="I134" i="7"/>
  <c r="I126" i="7"/>
  <c r="I60" i="7"/>
  <c r="I40" i="7"/>
  <c r="I158" i="7"/>
  <c r="I150" i="7"/>
  <c r="I112" i="7"/>
  <c r="I76" i="7"/>
  <c r="I56" i="7"/>
  <c r="I52" i="7"/>
  <c r="I48" i="7"/>
  <c r="I44" i="7"/>
  <c r="I31" i="7"/>
  <c r="I30" i="7"/>
  <c r="I2" i="7"/>
  <c r="I120" i="7"/>
  <c r="I104" i="7"/>
  <c r="I100" i="7"/>
  <c r="I88" i="7"/>
  <c r="I84" i="7"/>
  <c r="I80" i="7"/>
  <c r="I72" i="7"/>
  <c r="I36" i="7"/>
  <c r="I116" i="7"/>
  <c r="I108" i="7"/>
  <c r="I96" i="7"/>
  <c r="I92" i="7"/>
  <c r="I68" i="7"/>
  <c r="I64" i="7"/>
  <c r="I155" i="7"/>
  <c r="I189" i="7"/>
  <c r="I143" i="7"/>
  <c r="I101" i="7"/>
  <c r="I85" i="7"/>
  <c r="I53" i="7"/>
  <c r="I171" i="7"/>
  <c r="I59" i="7"/>
  <c r="I196" i="7"/>
  <c r="I157" i="7"/>
  <c r="I195" i="7"/>
  <c r="I115" i="7"/>
  <c r="I122" i="7"/>
  <c r="I90" i="7"/>
  <c r="I19" i="7"/>
  <c r="I54" i="7"/>
  <c r="I160" i="7"/>
  <c r="I14" i="7"/>
  <c r="I94" i="7"/>
  <c r="I35" i="7"/>
  <c r="I62" i="7"/>
  <c r="I186" i="7"/>
  <c r="I170" i="7"/>
  <c r="I145" i="7"/>
  <c r="I199" i="7"/>
  <c r="I175" i="7"/>
  <c r="I67" i="7"/>
  <c r="I193" i="7"/>
  <c r="I177" i="7"/>
  <c r="I151" i="7"/>
  <c r="I121" i="7"/>
  <c r="I105" i="7"/>
  <c r="I89" i="7"/>
  <c r="I73" i="7"/>
  <c r="I57" i="7"/>
  <c r="I41" i="7"/>
  <c r="I3" i="7"/>
  <c r="I111" i="7"/>
  <c r="I75" i="7"/>
  <c r="I200" i="7"/>
  <c r="I184" i="7"/>
  <c r="I168" i="7"/>
  <c r="I133" i="7"/>
  <c r="I123" i="7"/>
  <c r="I51" i="7"/>
  <c r="I87" i="7"/>
  <c r="I136" i="7"/>
  <c r="I98" i="7"/>
  <c r="I66" i="7"/>
  <c r="I20" i="7"/>
  <c r="I4" i="7"/>
  <c r="I78" i="7"/>
  <c r="I7" i="7"/>
  <c r="I162" i="7"/>
  <c r="I33" i="7"/>
  <c r="I21" i="7"/>
  <c r="I5" i="7"/>
  <c r="I38" i="7"/>
  <c r="I10" i="7"/>
  <c r="I70" i="7"/>
  <c r="I15" i="7"/>
  <c r="D391" i="6"/>
  <c r="E391" i="6" s="1"/>
  <c r="H391" i="6" s="1"/>
  <c r="D389" i="6"/>
  <c r="E389" i="6" s="1"/>
  <c r="H389" i="6" s="1"/>
  <c r="D395" i="6"/>
  <c r="E395" i="6" s="1"/>
  <c r="H395" i="6" s="1"/>
  <c r="D316" i="6"/>
  <c r="E316" i="6" s="1"/>
  <c r="H316" i="6" s="1"/>
  <c r="D294" i="6"/>
  <c r="E294" i="6" s="1"/>
  <c r="H294" i="6" s="1"/>
  <c r="D286" i="6"/>
  <c r="E286" i="6" s="1"/>
  <c r="H286" i="6" s="1"/>
  <c r="D295" i="6"/>
  <c r="E295" i="6" s="1"/>
  <c r="H295" i="6" s="1"/>
  <c r="D278" i="6"/>
  <c r="E278" i="6" s="1"/>
  <c r="H278" i="6" s="1"/>
  <c r="D272" i="6"/>
  <c r="E272" i="6" s="1"/>
  <c r="H272" i="6" s="1"/>
  <c r="D264" i="6"/>
  <c r="E264" i="6" s="1"/>
  <c r="H264" i="6" s="1"/>
  <c r="D256" i="6"/>
  <c r="E256" i="6" s="1"/>
  <c r="H256" i="6" s="1"/>
  <c r="D220" i="6"/>
  <c r="E220" i="6" s="1"/>
  <c r="H220" i="6" s="1"/>
  <c r="D204" i="6"/>
  <c r="E204" i="6" s="1"/>
  <c r="H204" i="6" s="1"/>
  <c r="D190" i="6"/>
  <c r="E190" i="6" s="1"/>
  <c r="H190" i="6" s="1"/>
  <c r="D161" i="6"/>
  <c r="E161" i="6" s="1"/>
  <c r="H161" i="6" s="1"/>
  <c r="D65" i="6"/>
  <c r="E65" i="6" s="1"/>
  <c r="H65" i="6" s="1"/>
  <c r="D57" i="6"/>
  <c r="E57" i="6" s="1"/>
  <c r="H57" i="6" s="1"/>
  <c r="D49" i="6"/>
  <c r="E49" i="6" s="1"/>
  <c r="H49" i="6" s="1"/>
  <c r="D47" i="6"/>
  <c r="E47" i="6" s="1"/>
  <c r="H47" i="6" s="1"/>
  <c r="D27" i="6"/>
  <c r="E27" i="6" s="1"/>
  <c r="H27" i="6" s="1"/>
  <c r="D82" i="6"/>
  <c r="E82" i="6" s="1"/>
  <c r="H82" i="6" s="1"/>
  <c r="D67" i="6"/>
  <c r="E67" i="6" s="1"/>
  <c r="H67" i="6" s="1"/>
  <c r="D399" i="6"/>
  <c r="E399" i="6" s="1"/>
  <c r="H399" i="6" s="1"/>
  <c r="D397" i="6"/>
  <c r="E397" i="6" s="1"/>
  <c r="H397" i="6" s="1"/>
  <c r="D381" i="6"/>
  <c r="E381" i="6" s="1"/>
  <c r="H381" i="6" s="1"/>
  <c r="D387" i="6"/>
  <c r="E387" i="6" s="1"/>
  <c r="H387" i="6" s="1"/>
  <c r="D379" i="6"/>
  <c r="E379" i="6" s="1"/>
  <c r="H379" i="6" s="1"/>
  <c r="D371" i="6"/>
  <c r="E371" i="6" s="1"/>
  <c r="H371" i="6" s="1"/>
  <c r="D401" i="6"/>
  <c r="E401" i="6" s="1"/>
  <c r="H401" i="6" s="1"/>
  <c r="D393" i="6"/>
  <c r="E393" i="6" s="1"/>
  <c r="H393" i="6" s="1"/>
  <c r="D385" i="6"/>
  <c r="E385" i="6" s="1"/>
  <c r="H385" i="6" s="1"/>
  <c r="D377" i="6"/>
  <c r="E377" i="6" s="1"/>
  <c r="H377" i="6" s="1"/>
  <c r="D369" i="6"/>
  <c r="E369" i="6" s="1"/>
  <c r="H369" i="6" s="1"/>
  <c r="D324" i="6"/>
  <c r="E324" i="6" s="1"/>
  <c r="H324" i="6" s="1"/>
  <c r="D302" i="6"/>
  <c r="E302" i="6" s="1"/>
  <c r="H302" i="6" s="1"/>
  <c r="D279" i="6"/>
  <c r="E279" i="6" s="1"/>
  <c r="H279" i="6" s="1"/>
  <c r="D270" i="6"/>
  <c r="E270" i="6" s="1"/>
  <c r="H270" i="6" s="1"/>
  <c r="D262" i="6"/>
  <c r="E262" i="6" s="1"/>
  <c r="H262" i="6" s="1"/>
  <c r="D214" i="6"/>
  <c r="E214" i="6" s="1"/>
  <c r="H214" i="6" s="1"/>
  <c r="D169" i="6"/>
  <c r="E169" i="6" s="1"/>
  <c r="H169" i="6" s="1"/>
  <c r="D63" i="6"/>
  <c r="E63" i="6" s="1"/>
  <c r="H63" i="6" s="1"/>
  <c r="D55" i="6"/>
  <c r="E55" i="6" s="1"/>
  <c r="H55" i="6" s="1"/>
  <c r="D91" i="6"/>
  <c r="E91" i="6" s="1"/>
  <c r="H91" i="6" s="1"/>
  <c r="D90" i="6"/>
  <c r="E90" i="6" s="1"/>
  <c r="H90" i="6" s="1"/>
  <c r="D75" i="6"/>
  <c r="E75" i="6" s="1"/>
  <c r="H75" i="6" s="1"/>
  <c r="D375" i="6"/>
  <c r="E375" i="6" s="1"/>
  <c r="H375" i="6" s="1"/>
  <c r="D322" i="6"/>
  <c r="E322" i="6" s="1"/>
  <c r="H322" i="6" s="1"/>
  <c r="D314" i="6"/>
  <c r="E314" i="6" s="1"/>
  <c r="H314" i="6" s="1"/>
  <c r="D306" i="6"/>
  <c r="E306" i="6" s="1"/>
  <c r="H306" i="6" s="1"/>
  <c r="D268" i="6"/>
  <c r="E268" i="6" s="1"/>
  <c r="H268" i="6" s="1"/>
  <c r="D260" i="6"/>
  <c r="E260" i="6" s="1"/>
  <c r="H260" i="6" s="1"/>
  <c r="D212" i="6"/>
  <c r="E212" i="6" s="1"/>
  <c r="H212" i="6" s="1"/>
  <c r="D196" i="6"/>
  <c r="E196" i="6" s="1"/>
  <c r="H196" i="6" s="1"/>
  <c r="D176" i="6"/>
  <c r="E176" i="6" s="1"/>
  <c r="H176" i="6" s="1"/>
  <c r="D152" i="6"/>
  <c r="E152" i="6" s="1"/>
  <c r="H152" i="6" s="1"/>
  <c r="D198" i="6"/>
  <c r="E198" i="6" s="1"/>
  <c r="H198" i="6" s="1"/>
  <c r="D185" i="6"/>
  <c r="E185" i="6" s="1"/>
  <c r="H185" i="6" s="1"/>
  <c r="D136" i="6"/>
  <c r="E136" i="6" s="1"/>
  <c r="H136" i="6" s="1"/>
  <c r="D128" i="6"/>
  <c r="E128" i="6" s="1"/>
  <c r="H128" i="6" s="1"/>
  <c r="D120" i="6"/>
  <c r="E120" i="6" s="1"/>
  <c r="H120" i="6" s="1"/>
  <c r="D112" i="6"/>
  <c r="E112" i="6" s="1"/>
  <c r="H112" i="6" s="1"/>
  <c r="D61" i="6"/>
  <c r="E61" i="6" s="1"/>
  <c r="H61" i="6" s="1"/>
  <c r="D53" i="6"/>
  <c r="E53" i="6" s="1"/>
  <c r="H53" i="6" s="1"/>
  <c r="D98" i="6"/>
  <c r="E98" i="6" s="1"/>
  <c r="H98" i="6" s="1"/>
  <c r="D83" i="6"/>
  <c r="E83" i="6" s="1"/>
  <c r="H83" i="6" s="1"/>
  <c r="D25" i="6"/>
  <c r="E25" i="6" s="1"/>
  <c r="H25" i="6" s="1"/>
  <c r="D383" i="6"/>
  <c r="E383" i="6" s="1"/>
  <c r="H383" i="6" s="1"/>
  <c r="D367" i="6"/>
  <c r="E367" i="6" s="1"/>
  <c r="H367" i="6" s="1"/>
  <c r="D373" i="6"/>
  <c r="E373" i="6" s="1"/>
  <c r="H373" i="6" s="1"/>
  <c r="D308" i="6"/>
  <c r="E308" i="6" s="1"/>
  <c r="H308" i="6" s="1"/>
  <c r="D287" i="6"/>
  <c r="E287" i="6" s="1"/>
  <c r="H287" i="6" s="1"/>
  <c r="D303" i="6"/>
  <c r="E303" i="6" s="1"/>
  <c r="H303" i="6" s="1"/>
  <c r="D266" i="6"/>
  <c r="E266" i="6" s="1"/>
  <c r="H266" i="6" s="1"/>
  <c r="D258" i="6"/>
  <c r="E258" i="6" s="1"/>
  <c r="H258" i="6" s="1"/>
  <c r="D145" i="6"/>
  <c r="E145" i="6" s="1"/>
  <c r="H145" i="6" s="1"/>
  <c r="D184" i="6"/>
  <c r="E184" i="6" s="1"/>
  <c r="H184" i="6" s="1"/>
  <c r="D153" i="6"/>
  <c r="E153" i="6" s="1"/>
  <c r="H153" i="6" s="1"/>
  <c r="D206" i="6"/>
  <c r="E206" i="6" s="1"/>
  <c r="H206" i="6" s="1"/>
  <c r="D177" i="6"/>
  <c r="E177" i="6" s="1"/>
  <c r="H177" i="6" s="1"/>
  <c r="D168" i="6"/>
  <c r="E168" i="6" s="1"/>
  <c r="H168" i="6" s="1"/>
  <c r="D59" i="6"/>
  <c r="E59" i="6" s="1"/>
  <c r="H59" i="6" s="1"/>
  <c r="D51" i="6"/>
  <c r="E51" i="6" s="1"/>
  <c r="H51" i="6" s="1"/>
  <c r="D74" i="6"/>
  <c r="E74" i="6" s="1"/>
  <c r="H74" i="6" s="1"/>
  <c r="G247" i="1"/>
  <c r="G231" i="1"/>
  <c r="E167" i="1"/>
  <c r="H167" i="1" s="1"/>
  <c r="E119" i="1"/>
  <c r="H119" i="1" s="1"/>
  <c r="G302" i="1"/>
  <c r="E183" i="1"/>
  <c r="H183" i="1" s="1"/>
  <c r="G78" i="1"/>
  <c r="G71" i="1"/>
  <c r="E181" i="1"/>
  <c r="H181" i="1" s="1"/>
  <c r="G254" i="1"/>
  <c r="G135" i="1"/>
  <c r="G158" i="1"/>
  <c r="G370" i="1"/>
  <c r="G362" i="1"/>
  <c r="G85" i="1"/>
  <c r="G117" i="1"/>
  <c r="E117" i="1"/>
  <c r="H117" i="1" s="1"/>
  <c r="G149" i="1"/>
  <c r="G215" i="1"/>
  <c r="G322" i="1"/>
  <c r="E242" i="1"/>
  <c r="H242" i="1" s="1"/>
  <c r="G145" i="1"/>
  <c r="G257" i="1"/>
  <c r="G298" i="1"/>
  <c r="E298" i="1"/>
  <c r="H298" i="1" s="1"/>
  <c r="G114" i="1"/>
  <c r="G274" i="1"/>
  <c r="G146" i="1"/>
  <c r="G355" i="1"/>
  <c r="G361" i="1"/>
  <c r="G214" i="1"/>
  <c r="G81" i="1"/>
  <c r="G265" i="1"/>
  <c r="G353" i="1"/>
  <c r="G129" i="1"/>
  <c r="G369" i="1"/>
  <c r="G289" i="1"/>
  <c r="G202" i="1"/>
  <c r="G225" i="1"/>
  <c r="G118" i="1"/>
  <c r="G187" i="1"/>
  <c r="G219" i="1"/>
  <c r="G382" i="1"/>
  <c r="G273" i="1"/>
  <c r="G378" i="1"/>
  <c r="G390" i="1"/>
  <c r="G287" i="1"/>
  <c r="G395" i="1"/>
  <c r="G58" i="1"/>
  <c r="G79" i="1"/>
  <c r="G95" i="1"/>
  <c r="G111" i="1"/>
  <c r="G143" i="1"/>
  <c r="G159" i="1"/>
  <c r="G175" i="1"/>
  <c r="G245" i="1"/>
  <c r="G255" i="1"/>
  <c r="G102" i="1"/>
  <c r="G134" i="1"/>
  <c r="G155" i="1"/>
  <c r="G246" i="1"/>
  <c r="G113" i="1"/>
  <c r="G281" i="1"/>
  <c r="G329" i="1"/>
  <c r="G65" i="1"/>
  <c r="G177" i="1"/>
  <c r="G337" i="1"/>
  <c r="G379" i="1"/>
  <c r="G198" i="1"/>
  <c r="G150" i="1"/>
  <c r="G171" i="1"/>
  <c r="G389" i="1"/>
  <c r="G383" i="1"/>
  <c r="G271" i="1"/>
  <c r="G303" i="1"/>
  <c r="G315" i="1"/>
  <c r="G323" i="1"/>
  <c r="G399" i="1"/>
  <c r="G63" i="1"/>
  <c r="G90" i="1"/>
  <c r="G106" i="1"/>
  <c r="G127" i="1"/>
  <c r="G154" i="1"/>
  <c r="G170" i="1"/>
  <c r="G191" i="1"/>
  <c r="G207" i="1"/>
  <c r="G218" i="1"/>
  <c r="G239" i="1"/>
  <c r="G75" i="1"/>
  <c r="G139" i="1"/>
  <c r="G59" i="1"/>
  <c r="G313" i="1"/>
  <c r="G377" i="1"/>
  <c r="G297" i="1"/>
  <c r="D367" i="1"/>
  <c r="E367" i="1" s="1"/>
  <c r="H367" i="1" s="1"/>
  <c r="D72" i="1"/>
  <c r="E72" i="1" s="1"/>
  <c r="H72" i="1" s="1"/>
  <c r="D144" i="1"/>
  <c r="E144" i="1" s="1"/>
  <c r="H144" i="1" s="1"/>
  <c r="D208" i="1"/>
  <c r="E208" i="1" s="1"/>
  <c r="H208" i="1" s="1"/>
  <c r="D276" i="1"/>
  <c r="E276" i="1" s="1"/>
  <c r="H276" i="1" s="1"/>
  <c r="D344" i="1"/>
  <c r="E344" i="1" s="1"/>
  <c r="H344" i="1" s="1"/>
  <c r="D388" i="1"/>
  <c r="E388" i="1" s="1"/>
  <c r="H388" i="1" s="1"/>
  <c r="D64" i="1"/>
  <c r="E64" i="1" s="1"/>
  <c r="H64" i="1" s="1"/>
  <c r="D128" i="1"/>
  <c r="E128" i="1" s="1"/>
  <c r="H128" i="1" s="1"/>
  <c r="D204" i="1"/>
  <c r="E204" i="1" s="1"/>
  <c r="H204" i="1" s="1"/>
  <c r="D280" i="1"/>
  <c r="E280" i="1" s="1"/>
  <c r="H280" i="1" s="1"/>
  <c r="D352" i="1"/>
  <c r="E352" i="1" s="1"/>
  <c r="H352" i="1" s="1"/>
  <c r="D376" i="1"/>
  <c r="E376" i="1" s="1"/>
  <c r="H376" i="1" s="1"/>
  <c r="D136" i="1"/>
  <c r="E136" i="1" s="1"/>
  <c r="H136" i="1" s="1"/>
  <c r="D212" i="1"/>
  <c r="E212" i="1" s="1"/>
  <c r="H212" i="1" s="1"/>
  <c r="D284" i="1"/>
  <c r="E284" i="1" s="1"/>
  <c r="H284" i="1" s="1"/>
  <c r="E309" i="1"/>
  <c r="H309" i="1" s="1"/>
  <c r="G309" i="1"/>
  <c r="G327" i="1"/>
  <c r="G343" i="1"/>
  <c r="D391" i="1"/>
  <c r="E391" i="1" s="1"/>
  <c r="H391" i="1" s="1"/>
  <c r="D259" i="1"/>
  <c r="E259" i="1" s="1"/>
  <c r="H259" i="1" s="1"/>
  <c r="D307" i="1"/>
  <c r="E307" i="1" s="1"/>
  <c r="H307" i="1" s="1"/>
  <c r="D375" i="1"/>
  <c r="E375" i="1" s="1"/>
  <c r="H375" i="1" s="1"/>
  <c r="E234" i="1"/>
  <c r="H234" i="1" s="1"/>
  <c r="G234" i="1"/>
  <c r="D120" i="1"/>
  <c r="E120" i="1" s="1"/>
  <c r="H120" i="1" s="1"/>
  <c r="D184" i="1"/>
  <c r="E184" i="1" s="1"/>
  <c r="H184" i="1" s="1"/>
  <c r="D252" i="1"/>
  <c r="E252" i="1" s="1"/>
  <c r="H252" i="1" s="1"/>
  <c r="D320" i="1"/>
  <c r="E320" i="1" s="1"/>
  <c r="H320" i="1" s="1"/>
  <c r="D104" i="1"/>
  <c r="E104" i="1" s="1"/>
  <c r="H104" i="1" s="1"/>
  <c r="D176" i="1"/>
  <c r="E176" i="1" s="1"/>
  <c r="H176" i="1" s="1"/>
  <c r="D256" i="1"/>
  <c r="E256" i="1" s="1"/>
  <c r="H256" i="1" s="1"/>
  <c r="D328" i="1"/>
  <c r="E328" i="1" s="1"/>
  <c r="H328" i="1" s="1"/>
  <c r="E230" i="1"/>
  <c r="H230" i="1" s="1"/>
  <c r="G230" i="1"/>
  <c r="D112" i="1"/>
  <c r="E112" i="1" s="1"/>
  <c r="H112" i="1" s="1"/>
  <c r="D192" i="1"/>
  <c r="E192" i="1" s="1"/>
  <c r="H192" i="1" s="1"/>
  <c r="D260" i="1"/>
  <c r="E260" i="1" s="1"/>
  <c r="H260" i="1" s="1"/>
  <c r="D336" i="1"/>
  <c r="E336" i="1" s="1"/>
  <c r="H336" i="1" s="1"/>
  <c r="D319" i="1"/>
  <c r="E319" i="1" s="1"/>
  <c r="H319" i="1" s="1"/>
  <c r="D351" i="1"/>
  <c r="E351" i="1" s="1"/>
  <c r="H351" i="1" s="1"/>
  <c r="G373" i="1"/>
  <c r="D263" i="1"/>
  <c r="E263" i="1" s="1"/>
  <c r="H263" i="1" s="1"/>
  <c r="D279" i="1"/>
  <c r="E279" i="1" s="1"/>
  <c r="H279" i="1" s="1"/>
  <c r="D295" i="1"/>
  <c r="E295" i="1" s="1"/>
  <c r="H295" i="1" s="1"/>
  <c r="D363" i="1"/>
  <c r="E363" i="1" s="1"/>
  <c r="H363" i="1" s="1"/>
  <c r="G371" i="1"/>
  <c r="G213" i="1"/>
  <c r="G229" i="1"/>
  <c r="E229" i="1"/>
  <c r="H229" i="1" s="1"/>
  <c r="D60" i="1"/>
  <c r="E60" i="1" s="1"/>
  <c r="H60" i="1" s="1"/>
  <c r="D80" i="1"/>
  <c r="E80" i="1" s="1"/>
  <c r="H80" i="1" s="1"/>
  <c r="D108" i="1"/>
  <c r="E108" i="1" s="1"/>
  <c r="H108" i="1" s="1"/>
  <c r="D132" i="1"/>
  <c r="E132" i="1" s="1"/>
  <c r="H132" i="1" s="1"/>
  <c r="D148" i="1"/>
  <c r="E148" i="1" s="1"/>
  <c r="H148" i="1" s="1"/>
  <c r="D172" i="1"/>
  <c r="E172" i="1" s="1"/>
  <c r="H172" i="1" s="1"/>
  <c r="D196" i="1"/>
  <c r="E196" i="1" s="1"/>
  <c r="H196" i="1" s="1"/>
  <c r="D220" i="1"/>
  <c r="E220" i="1" s="1"/>
  <c r="H220" i="1" s="1"/>
  <c r="D240" i="1"/>
  <c r="E240" i="1" s="1"/>
  <c r="H240" i="1" s="1"/>
  <c r="D264" i="1"/>
  <c r="E264" i="1" s="1"/>
  <c r="H264" i="1" s="1"/>
  <c r="D288" i="1"/>
  <c r="E288" i="1" s="1"/>
  <c r="H288" i="1" s="1"/>
  <c r="D308" i="1"/>
  <c r="E308" i="1" s="1"/>
  <c r="H308" i="1" s="1"/>
  <c r="D332" i="1"/>
  <c r="E332" i="1" s="1"/>
  <c r="H332" i="1" s="1"/>
  <c r="D356" i="1"/>
  <c r="E356" i="1" s="1"/>
  <c r="H356" i="1" s="1"/>
  <c r="D380" i="1"/>
  <c r="E380" i="1" s="1"/>
  <c r="H380" i="1" s="1"/>
  <c r="D400" i="1"/>
  <c r="E400" i="1" s="1"/>
  <c r="H400" i="1" s="1"/>
  <c r="G251" i="1"/>
  <c r="D76" i="1"/>
  <c r="E76" i="1" s="1"/>
  <c r="H76" i="1" s="1"/>
  <c r="D96" i="1"/>
  <c r="E96" i="1" s="1"/>
  <c r="H96" i="1" s="1"/>
  <c r="D116" i="1"/>
  <c r="E116" i="1" s="1"/>
  <c r="H116" i="1" s="1"/>
  <c r="D140" i="1"/>
  <c r="E140" i="1" s="1"/>
  <c r="H140" i="1" s="1"/>
  <c r="D164" i="1"/>
  <c r="E164" i="1" s="1"/>
  <c r="H164" i="1" s="1"/>
  <c r="D188" i="1"/>
  <c r="E188" i="1" s="1"/>
  <c r="H188" i="1" s="1"/>
  <c r="D216" i="1"/>
  <c r="E216" i="1" s="1"/>
  <c r="H216" i="1" s="1"/>
  <c r="D244" i="1"/>
  <c r="E244" i="1" s="1"/>
  <c r="H244" i="1" s="1"/>
  <c r="D268" i="1"/>
  <c r="E268" i="1" s="1"/>
  <c r="H268" i="1" s="1"/>
  <c r="D292" i="1"/>
  <c r="E292" i="1" s="1"/>
  <c r="H292" i="1" s="1"/>
  <c r="D316" i="1"/>
  <c r="E316" i="1" s="1"/>
  <c r="H316" i="1" s="1"/>
  <c r="D340" i="1"/>
  <c r="E340" i="1" s="1"/>
  <c r="H340" i="1" s="1"/>
  <c r="D364" i="1"/>
  <c r="E364" i="1" s="1"/>
  <c r="H364" i="1" s="1"/>
  <c r="D392" i="1"/>
  <c r="E392" i="1" s="1"/>
  <c r="H392" i="1" s="1"/>
  <c r="G86" i="1"/>
  <c r="G107" i="1"/>
  <c r="G182" i="1"/>
  <c r="D68" i="1"/>
  <c r="E68" i="1" s="1"/>
  <c r="H68" i="1" s="1"/>
  <c r="D100" i="1"/>
  <c r="E100" i="1" s="1"/>
  <c r="H100" i="1" s="1"/>
  <c r="D124" i="1"/>
  <c r="E124" i="1" s="1"/>
  <c r="H124" i="1" s="1"/>
  <c r="D156" i="1"/>
  <c r="E156" i="1" s="1"/>
  <c r="H156" i="1" s="1"/>
  <c r="D180" i="1"/>
  <c r="E180" i="1" s="1"/>
  <c r="H180" i="1" s="1"/>
  <c r="D200" i="1"/>
  <c r="E200" i="1" s="1"/>
  <c r="H200" i="1" s="1"/>
  <c r="D224" i="1"/>
  <c r="E224" i="1" s="1"/>
  <c r="H224" i="1" s="1"/>
  <c r="D248" i="1"/>
  <c r="E248" i="1" s="1"/>
  <c r="H248" i="1" s="1"/>
  <c r="D272" i="1"/>
  <c r="E272" i="1" s="1"/>
  <c r="H272" i="1" s="1"/>
  <c r="D300" i="1"/>
  <c r="E300" i="1" s="1"/>
  <c r="H300" i="1" s="1"/>
  <c r="D324" i="1"/>
  <c r="E324" i="1" s="1"/>
  <c r="H324" i="1" s="1"/>
  <c r="D348" i="1"/>
  <c r="E348" i="1" s="1"/>
  <c r="H348" i="1" s="1"/>
  <c r="D372" i="1"/>
  <c r="E372" i="1" s="1"/>
  <c r="H372" i="1" s="1"/>
  <c r="D396" i="1"/>
  <c r="E396" i="1" s="1"/>
  <c r="H396" i="1" s="1"/>
  <c r="G123" i="1"/>
  <c r="G193" i="1"/>
  <c r="G203" i="1"/>
  <c r="G241" i="1"/>
  <c r="D275" i="1"/>
  <c r="E275" i="1" s="1"/>
  <c r="H275" i="1" s="1"/>
  <c r="D291" i="1"/>
  <c r="E291" i="1" s="1"/>
  <c r="H291" i="1" s="1"/>
  <c r="D92" i="1"/>
  <c r="E92" i="1" s="1"/>
  <c r="H92" i="1" s="1"/>
  <c r="D160" i="1"/>
  <c r="E160" i="1" s="1"/>
  <c r="H160" i="1" s="1"/>
  <c r="D228" i="1"/>
  <c r="E228" i="1" s="1"/>
  <c r="H228" i="1" s="1"/>
  <c r="D296" i="1"/>
  <c r="E296" i="1" s="1"/>
  <c r="H296" i="1" s="1"/>
  <c r="D368" i="1"/>
  <c r="E368" i="1" s="1"/>
  <c r="H368" i="1" s="1"/>
  <c r="D84" i="1"/>
  <c r="E84" i="1" s="1"/>
  <c r="H84" i="1" s="1"/>
  <c r="D152" i="1"/>
  <c r="E152" i="1" s="1"/>
  <c r="H152" i="1" s="1"/>
  <c r="D232" i="1"/>
  <c r="E232" i="1" s="1"/>
  <c r="H232" i="1" s="1"/>
  <c r="D304" i="1"/>
  <c r="E304" i="1" s="1"/>
  <c r="H304" i="1" s="1"/>
  <c r="D88" i="1"/>
  <c r="E88" i="1" s="1"/>
  <c r="H88" i="1" s="1"/>
  <c r="D168" i="1"/>
  <c r="E168" i="1" s="1"/>
  <c r="H168" i="1" s="1"/>
  <c r="D236" i="1"/>
  <c r="E236" i="1" s="1"/>
  <c r="H236" i="1" s="1"/>
  <c r="D312" i="1"/>
  <c r="E312" i="1" s="1"/>
  <c r="H312" i="1" s="1"/>
  <c r="D360" i="1"/>
  <c r="E360" i="1" s="1"/>
  <c r="H360" i="1" s="1"/>
  <c r="D384" i="1"/>
  <c r="E384" i="1" s="1"/>
  <c r="H384" i="1" s="1"/>
  <c r="D335" i="1"/>
  <c r="E335" i="1" s="1"/>
  <c r="H335" i="1" s="1"/>
  <c r="G235" i="1"/>
  <c r="E321" i="1"/>
  <c r="H321" i="1" s="1"/>
  <c r="G321" i="1"/>
  <c r="G385" i="1"/>
  <c r="F259" i="1"/>
  <c r="G267" i="1"/>
  <c r="F275" i="1"/>
  <c r="G283" i="1"/>
  <c r="F291" i="1"/>
  <c r="G299" i="1"/>
  <c r="F307" i="1"/>
  <c r="D331" i="1"/>
  <c r="E331" i="1" s="1"/>
  <c r="H331" i="1" s="1"/>
  <c r="G339" i="1"/>
  <c r="D347" i="1"/>
  <c r="E347" i="1" s="1"/>
  <c r="H347" i="1" s="1"/>
  <c r="F367" i="1"/>
  <c r="F375" i="1"/>
  <c r="D387" i="1"/>
  <c r="E387" i="1" s="1"/>
  <c r="H387" i="1" s="1"/>
  <c r="E197" i="1"/>
  <c r="H197" i="1" s="1"/>
  <c r="G197" i="1"/>
  <c r="G223" i="1"/>
  <c r="G250" i="1"/>
  <c r="G262" i="1"/>
  <c r="F72" i="1"/>
  <c r="F92" i="1"/>
  <c r="F120" i="1"/>
  <c r="F144" i="1"/>
  <c r="F160" i="1"/>
  <c r="F184" i="1"/>
  <c r="F208" i="1"/>
  <c r="F228" i="1"/>
  <c r="F252" i="1"/>
  <c r="F276" i="1"/>
  <c r="F296" i="1"/>
  <c r="F320" i="1"/>
  <c r="F344" i="1"/>
  <c r="F368" i="1"/>
  <c r="F388" i="1"/>
  <c r="E166" i="1"/>
  <c r="H166" i="1" s="1"/>
  <c r="G166" i="1"/>
  <c r="G209" i="1"/>
  <c r="F64" i="1"/>
  <c r="F84" i="1"/>
  <c r="F104" i="1"/>
  <c r="F128" i="1"/>
  <c r="F152" i="1"/>
  <c r="F176" i="1"/>
  <c r="F204" i="1"/>
  <c r="F232" i="1"/>
  <c r="F256" i="1"/>
  <c r="F280" i="1"/>
  <c r="F304" i="1"/>
  <c r="F328" i="1"/>
  <c r="F352" i="1"/>
  <c r="F376" i="1"/>
  <c r="F88" i="1"/>
  <c r="F112" i="1"/>
  <c r="F136" i="1"/>
  <c r="F168" i="1"/>
  <c r="F192" i="1"/>
  <c r="F212" i="1"/>
  <c r="F236" i="1"/>
  <c r="F260" i="1"/>
  <c r="F284" i="1"/>
  <c r="F312" i="1"/>
  <c r="F336" i="1"/>
  <c r="F360" i="1"/>
  <c r="F384" i="1"/>
  <c r="G70" i="1"/>
  <c r="G91" i="1"/>
  <c r="G50" i="1"/>
  <c r="G46" i="1"/>
  <c r="G54" i="1"/>
  <c r="G47" i="1"/>
  <c r="G49" i="1"/>
  <c r="G55" i="1"/>
  <c r="D51" i="1"/>
  <c r="E51" i="1" s="1"/>
  <c r="H51" i="1" s="1"/>
  <c r="F51" i="1"/>
  <c r="D42" i="1"/>
  <c r="F42" i="1"/>
  <c r="F41" i="1"/>
  <c r="D41" i="1"/>
  <c r="E41" i="1" s="1"/>
  <c r="H41" i="1" s="1"/>
  <c r="D44" i="1"/>
  <c r="E44" i="1" s="1"/>
  <c r="H44" i="1" s="1"/>
  <c r="F44" i="1"/>
  <c r="F43" i="1"/>
  <c r="D43" i="1"/>
  <c r="E43" i="1" s="1"/>
  <c r="H43" i="1" s="1"/>
  <c r="D40" i="1"/>
  <c r="F40" i="1"/>
  <c r="F39" i="1"/>
  <c r="D39" i="1"/>
  <c r="E39" i="1" s="1"/>
  <c r="H39" i="1" s="1"/>
  <c r="F38" i="1"/>
  <c r="D38" i="1"/>
  <c r="E38" i="1" s="1"/>
  <c r="H38" i="1" s="1"/>
  <c r="F34" i="1"/>
  <c r="F32" i="1"/>
  <c r="F36" i="1"/>
  <c r="D36" i="1"/>
  <c r="E36" i="1" s="1"/>
  <c r="H36" i="1" s="1"/>
  <c r="G37" i="1"/>
  <c r="E37" i="1"/>
  <c r="H37" i="1" s="1"/>
  <c r="F37" i="1"/>
  <c r="G34" i="1"/>
  <c r="G32" i="1"/>
  <c r="F33" i="1"/>
  <c r="G33" i="1"/>
  <c r="C35" i="1"/>
  <c r="F35" i="1" s="1"/>
  <c r="B3" i="1"/>
  <c r="C3" i="1" s="1"/>
  <c r="B4" i="1"/>
  <c r="C4" i="1" s="1"/>
  <c r="F4" i="1" s="1"/>
  <c r="B5" i="1"/>
  <c r="C5" i="1" s="1"/>
  <c r="B6" i="1"/>
  <c r="B7" i="1"/>
  <c r="C7" i="1" s="1"/>
  <c r="D7" i="1" s="1"/>
  <c r="B8" i="1"/>
  <c r="C8" i="1" s="1"/>
  <c r="D8" i="1" s="1"/>
  <c r="E8" i="1" s="1"/>
  <c r="H8" i="1" s="1"/>
  <c r="B9" i="1"/>
  <c r="B10" i="1"/>
  <c r="B11" i="1"/>
  <c r="C11" i="1" s="1"/>
  <c r="B12" i="1"/>
  <c r="C12" i="1" s="1"/>
  <c r="B13" i="1"/>
  <c r="C13" i="1" s="1"/>
  <c r="D13" i="1" s="1"/>
  <c r="E13" i="1" s="1"/>
  <c r="H13" i="1" s="1"/>
  <c r="B14" i="1"/>
  <c r="B15" i="1"/>
  <c r="C15" i="1" s="1"/>
  <c r="D15" i="1" s="1"/>
  <c r="E15" i="1" s="1"/>
  <c r="H15" i="1" s="1"/>
  <c r="B16" i="1"/>
  <c r="B17" i="1"/>
  <c r="B18" i="1"/>
  <c r="B19" i="1"/>
  <c r="C19" i="1" s="1"/>
  <c r="B20" i="1"/>
  <c r="C20" i="1" s="1"/>
  <c r="F20" i="1" s="1"/>
  <c r="B21" i="1"/>
  <c r="B22" i="1"/>
  <c r="B23" i="1"/>
  <c r="C23" i="1" s="1"/>
  <c r="D23" i="1" s="1"/>
  <c r="E23" i="1" s="1"/>
  <c r="H23" i="1" s="1"/>
  <c r="B24" i="1"/>
  <c r="C24" i="1" s="1"/>
  <c r="B25" i="1"/>
  <c r="B26" i="1"/>
  <c r="B27" i="1"/>
  <c r="C27" i="1" s="1"/>
  <c r="B28" i="1"/>
  <c r="C28" i="1" s="1"/>
  <c r="F28" i="1" s="1"/>
  <c r="B29" i="1"/>
  <c r="C29" i="1" s="1"/>
  <c r="B30" i="1"/>
  <c r="B31" i="1"/>
  <c r="C31" i="1" s="1"/>
  <c r="D31" i="1" s="1"/>
  <c r="E31" i="1" s="1"/>
  <c r="H31" i="1" s="1"/>
  <c r="C16" i="1"/>
  <c r="D16" i="1" s="1"/>
  <c r="E16" i="1" s="1"/>
  <c r="H16" i="1" s="1"/>
  <c r="R3" i="7" l="1"/>
  <c r="S3" i="7"/>
  <c r="K2" i="7"/>
  <c r="P2" i="7" s="1"/>
  <c r="J3" i="7"/>
  <c r="K3" i="7"/>
  <c r="P3" i="7" s="1"/>
  <c r="G402" i="6"/>
  <c r="O27" i="6" s="1"/>
  <c r="S24" i="6" s="1"/>
  <c r="G100" i="1"/>
  <c r="G172" i="1"/>
  <c r="G264" i="1"/>
  <c r="G200" i="1"/>
  <c r="G356" i="1"/>
  <c r="G176" i="1"/>
  <c r="G252" i="1"/>
  <c r="G396" i="1"/>
  <c r="G335" i="1"/>
  <c r="G300" i="1"/>
  <c r="G80" i="1"/>
  <c r="G391" i="1"/>
  <c r="G348" i="1"/>
  <c r="G156" i="1"/>
  <c r="G400" i="1"/>
  <c r="G220" i="1"/>
  <c r="G204" i="1"/>
  <c r="G296" i="1"/>
  <c r="G248" i="1"/>
  <c r="G308" i="1"/>
  <c r="G132" i="1"/>
  <c r="G88" i="1"/>
  <c r="G232" i="1"/>
  <c r="G84" i="1"/>
  <c r="G364" i="1"/>
  <c r="G316" i="1"/>
  <c r="G268" i="1"/>
  <c r="G216" i="1"/>
  <c r="G164" i="1"/>
  <c r="G116" i="1"/>
  <c r="G76" i="1"/>
  <c r="G351" i="1"/>
  <c r="G112" i="1"/>
  <c r="G328" i="1"/>
  <c r="G212" i="1"/>
  <c r="G352" i="1"/>
  <c r="G388" i="1"/>
  <c r="G276" i="1"/>
  <c r="G144" i="1"/>
  <c r="G236" i="1"/>
  <c r="G372" i="1"/>
  <c r="G324" i="1"/>
  <c r="G272" i="1"/>
  <c r="G224" i="1"/>
  <c r="G180" i="1"/>
  <c r="G124" i="1"/>
  <c r="G68" i="1"/>
  <c r="G380" i="1"/>
  <c r="G332" i="1"/>
  <c r="G288" i="1"/>
  <c r="G240" i="1"/>
  <c r="G196" i="1"/>
  <c r="G148" i="1"/>
  <c r="G108" i="1"/>
  <c r="G60" i="1"/>
  <c r="G260" i="1"/>
  <c r="G331" i="1"/>
  <c r="G360" i="1"/>
  <c r="G304" i="1"/>
  <c r="G152" i="1"/>
  <c r="G160" i="1"/>
  <c r="G392" i="1"/>
  <c r="G340" i="1"/>
  <c r="G292" i="1"/>
  <c r="G244" i="1"/>
  <c r="G188" i="1"/>
  <c r="G140" i="1"/>
  <c r="G96" i="1"/>
  <c r="G319" i="1"/>
  <c r="G120" i="1"/>
  <c r="G64" i="1"/>
  <c r="G344" i="1"/>
  <c r="G208" i="1"/>
  <c r="G72" i="1"/>
  <c r="G275" i="1"/>
  <c r="G307" i="1"/>
  <c r="G295" i="1"/>
  <c r="G263" i="1"/>
  <c r="G387" i="1"/>
  <c r="G347" i="1"/>
  <c r="G384" i="1"/>
  <c r="G312" i="1"/>
  <c r="G168" i="1"/>
  <c r="G368" i="1"/>
  <c r="G228" i="1"/>
  <c r="G92" i="1"/>
  <c r="G291" i="1"/>
  <c r="G363" i="1"/>
  <c r="G279" i="1"/>
  <c r="G336" i="1"/>
  <c r="G192" i="1"/>
  <c r="G256" i="1"/>
  <c r="G104" i="1"/>
  <c r="G320" i="1"/>
  <c r="G184" i="1"/>
  <c r="G375" i="1"/>
  <c r="G259" i="1"/>
  <c r="G284" i="1"/>
  <c r="G136" i="1"/>
  <c r="G376" i="1"/>
  <c r="G280" i="1"/>
  <c r="G128" i="1"/>
  <c r="G367" i="1"/>
  <c r="G51" i="1"/>
  <c r="G41" i="1"/>
  <c r="G44" i="1"/>
  <c r="G39" i="1"/>
  <c r="G43" i="1"/>
  <c r="E40" i="1"/>
  <c r="H40" i="1" s="1"/>
  <c r="G40" i="1"/>
  <c r="E42" i="1"/>
  <c r="H42" i="1" s="1"/>
  <c r="G42" i="1"/>
  <c r="G38" i="1"/>
  <c r="G36" i="1"/>
  <c r="D35" i="1"/>
  <c r="E35" i="1" s="1"/>
  <c r="H35" i="1" s="1"/>
  <c r="F16" i="1"/>
  <c r="F31" i="1"/>
  <c r="G31" i="1"/>
  <c r="F23" i="1"/>
  <c r="F7" i="1"/>
  <c r="F15" i="1"/>
  <c r="D12" i="1"/>
  <c r="E12" i="1" s="1"/>
  <c r="H12" i="1" s="1"/>
  <c r="F12" i="1"/>
  <c r="G23" i="1"/>
  <c r="D20" i="1"/>
  <c r="E20" i="1" s="1"/>
  <c r="H20" i="1" s="1"/>
  <c r="D4" i="1"/>
  <c r="E4" i="1" s="1"/>
  <c r="H4" i="1" s="1"/>
  <c r="D28" i="1"/>
  <c r="E28" i="1" s="1"/>
  <c r="H28" i="1" s="1"/>
  <c r="G16" i="1"/>
  <c r="D11" i="1"/>
  <c r="E11" i="1" s="1"/>
  <c r="H11" i="1" s="1"/>
  <c r="F11" i="1"/>
  <c r="F27" i="1"/>
  <c r="D27" i="1"/>
  <c r="E27" i="1" s="1"/>
  <c r="H27" i="1" s="1"/>
  <c r="C9" i="1"/>
  <c r="F9" i="1" s="1"/>
  <c r="C25" i="1"/>
  <c r="F25" i="1" s="1"/>
  <c r="C21" i="1"/>
  <c r="D21" i="1" s="1"/>
  <c r="E21" i="1" s="1"/>
  <c r="H21" i="1" s="1"/>
  <c r="C17" i="1"/>
  <c r="F17" i="1" s="1"/>
  <c r="D5" i="1"/>
  <c r="E5" i="1" s="1"/>
  <c r="H5" i="1" s="1"/>
  <c r="F5" i="1"/>
  <c r="G15" i="1"/>
  <c r="E7" i="1"/>
  <c r="H7" i="1" s="1"/>
  <c r="G7" i="1"/>
  <c r="D24" i="1"/>
  <c r="E24" i="1" s="1"/>
  <c r="H24" i="1" s="1"/>
  <c r="F24" i="1"/>
  <c r="G13" i="1"/>
  <c r="G8" i="1"/>
  <c r="D29" i="1"/>
  <c r="E29" i="1" s="1"/>
  <c r="H29" i="1" s="1"/>
  <c r="F29" i="1"/>
  <c r="F13" i="1"/>
  <c r="F8" i="1"/>
  <c r="C30" i="1"/>
  <c r="F30" i="1" s="1"/>
  <c r="C26" i="1"/>
  <c r="F26" i="1" s="1"/>
  <c r="C22" i="1"/>
  <c r="F22" i="1" s="1"/>
  <c r="C18" i="1"/>
  <c r="F18" i="1" s="1"/>
  <c r="C14" i="1"/>
  <c r="F14" i="1" s="1"/>
  <c r="C6" i="1"/>
  <c r="F6" i="1" s="1"/>
  <c r="D19" i="1"/>
  <c r="E19" i="1" s="1"/>
  <c r="H19" i="1" s="1"/>
  <c r="F19" i="1"/>
  <c r="C10" i="1"/>
  <c r="F10" i="1" s="1"/>
  <c r="D3" i="1"/>
  <c r="E3" i="1" s="1"/>
  <c r="H3" i="1" s="1"/>
  <c r="F3" i="1"/>
  <c r="K4" i="7" l="1"/>
  <c r="P4" i="7" s="1"/>
  <c r="R4" i="7"/>
  <c r="S4" i="7"/>
  <c r="J4" i="7"/>
  <c r="I358" i="6"/>
  <c r="I356" i="6"/>
  <c r="I354" i="6"/>
  <c r="I352" i="6"/>
  <c r="I350" i="6"/>
  <c r="I143" i="6"/>
  <c r="I135" i="6"/>
  <c r="I127" i="6"/>
  <c r="I119" i="6"/>
  <c r="I111" i="6"/>
  <c r="I2" i="6"/>
  <c r="K2" i="6" s="1"/>
  <c r="I47" i="6"/>
  <c r="I45" i="6"/>
  <c r="I57" i="6"/>
  <c r="I41" i="6"/>
  <c r="I260" i="6"/>
  <c r="I274" i="6"/>
  <c r="I270" i="6"/>
  <c r="I330" i="6"/>
  <c r="I333" i="6"/>
  <c r="I341" i="6"/>
  <c r="I385" i="6"/>
  <c r="I328" i="6"/>
  <c r="I393" i="6"/>
  <c r="I395" i="6"/>
  <c r="I49" i="6"/>
  <c r="I65" i="6"/>
  <c r="I59" i="6"/>
  <c r="I10" i="6"/>
  <c r="I14" i="6"/>
  <c r="I18" i="6"/>
  <c r="I22" i="6"/>
  <c r="I67" i="6"/>
  <c r="I264" i="6"/>
  <c r="I272" i="6"/>
  <c r="I367" i="6"/>
  <c r="I53" i="6"/>
  <c r="I37" i="6"/>
  <c r="I39" i="6"/>
  <c r="I61" i="6"/>
  <c r="I95" i="6"/>
  <c r="I258" i="6"/>
  <c r="I291" i="6"/>
  <c r="I266" i="6"/>
  <c r="I332" i="6"/>
  <c r="I337" i="6"/>
  <c r="I345" i="6"/>
  <c r="I375" i="6"/>
  <c r="I369" i="6"/>
  <c r="I401" i="6"/>
  <c r="I371" i="6"/>
  <c r="I373" i="6"/>
  <c r="I377" i="6"/>
  <c r="I366" i="6"/>
  <c r="I391" i="6"/>
  <c r="I343" i="6"/>
  <c r="I399" i="6"/>
  <c r="I51" i="6"/>
  <c r="I31" i="6"/>
  <c r="I29" i="6"/>
  <c r="I6" i="6"/>
  <c r="I12" i="6"/>
  <c r="I16" i="6"/>
  <c r="I20" i="6"/>
  <c r="I24" i="6"/>
  <c r="I8" i="6"/>
  <c r="I103" i="6"/>
  <c r="I262" i="6"/>
  <c r="I256" i="6"/>
  <c r="I268" i="6"/>
  <c r="I283" i="6"/>
  <c r="I339" i="6"/>
  <c r="I383" i="6"/>
  <c r="I349" i="6"/>
  <c r="I379" i="6"/>
  <c r="I381" i="6"/>
  <c r="I347" i="6"/>
  <c r="I364" i="6"/>
  <c r="I387" i="6"/>
  <c r="I389" i="6"/>
  <c r="I335" i="6"/>
  <c r="I362" i="6"/>
  <c r="I397" i="6"/>
  <c r="I353" i="6"/>
  <c r="I282" i="6"/>
  <c r="I292" i="6"/>
  <c r="I252" i="6"/>
  <c r="I222" i="6"/>
  <c r="I86" i="6"/>
  <c r="I165" i="6"/>
  <c r="I116" i="6"/>
  <c r="I300" i="6"/>
  <c r="I168" i="6"/>
  <c r="I188" i="6"/>
  <c r="I74" i="6"/>
  <c r="I23" i="6"/>
  <c r="I314" i="6"/>
  <c r="I334" i="6"/>
  <c r="I301" i="6"/>
  <c r="I231" i="6"/>
  <c r="I228" i="6"/>
  <c r="I198" i="6"/>
  <c r="I234" i="6"/>
  <c r="I204" i="6"/>
  <c r="I98" i="6"/>
  <c r="I112" i="6"/>
  <c r="I70" i="6"/>
  <c r="I104" i="6"/>
  <c r="I87" i="6"/>
  <c r="I97" i="6"/>
  <c r="I290" i="6"/>
  <c r="I278" i="6"/>
  <c r="I313" i="6"/>
  <c r="I184" i="6"/>
  <c r="I211" i="6"/>
  <c r="I163" i="6"/>
  <c r="I133" i="6"/>
  <c r="I42" i="6"/>
  <c r="I25" i="6"/>
  <c r="I7" i="6"/>
  <c r="I329" i="6"/>
  <c r="I327" i="6"/>
  <c r="I344" i="6"/>
  <c r="I226" i="6"/>
  <c r="I236" i="6"/>
  <c r="I206" i="6"/>
  <c r="I126" i="6"/>
  <c r="I140" i="6"/>
  <c r="I108" i="6"/>
  <c r="I63" i="6"/>
  <c r="I107" i="6"/>
  <c r="I357" i="6"/>
  <c r="I348" i="6"/>
  <c r="I172" i="6"/>
  <c r="I161" i="6"/>
  <c r="I130" i="6"/>
  <c r="I19" i="6"/>
  <c r="I316" i="6"/>
  <c r="I276" i="6"/>
  <c r="I320" i="6"/>
  <c r="I305" i="6"/>
  <c r="I194" i="6"/>
  <c r="I245" i="6"/>
  <c r="I255" i="6"/>
  <c r="I187" i="6"/>
  <c r="I223" i="6"/>
  <c r="I189" i="6"/>
  <c r="I88" i="6"/>
  <c r="I40" i="6"/>
  <c r="I85" i="6"/>
  <c r="I284" i="6"/>
  <c r="I180" i="6"/>
  <c r="I151" i="6"/>
  <c r="I125" i="6"/>
  <c r="I34" i="6"/>
  <c r="I21" i="6"/>
  <c r="I324" i="6"/>
  <c r="I319" i="6"/>
  <c r="I340" i="6"/>
  <c r="I299" i="6"/>
  <c r="I210" i="6"/>
  <c r="I106" i="6"/>
  <c r="I219" i="6"/>
  <c r="I138" i="6"/>
  <c r="I195" i="6"/>
  <c r="I132" i="6"/>
  <c r="I96" i="6"/>
  <c r="I30" i="6"/>
  <c r="I36" i="6"/>
  <c r="I359" i="6"/>
  <c r="I322" i="6"/>
  <c r="I156" i="6"/>
  <c r="I155" i="6"/>
  <c r="I101" i="6"/>
  <c r="I5" i="6"/>
  <c r="I15" i="6"/>
  <c r="I363" i="6"/>
  <c r="I298" i="6"/>
  <c r="I342" i="6"/>
  <c r="I285" i="6"/>
  <c r="I229" i="6"/>
  <c r="I250" i="6"/>
  <c r="I174" i="6"/>
  <c r="I142" i="6"/>
  <c r="I157" i="6"/>
  <c r="I159" i="6"/>
  <c r="I72" i="6"/>
  <c r="I123" i="6"/>
  <c r="I71" i="6"/>
  <c r="I355" i="6"/>
  <c r="I164" i="6"/>
  <c r="I118" i="6"/>
  <c r="I201" i="6"/>
  <c r="I114" i="6"/>
  <c r="I117" i="6"/>
  <c r="I93" i="6"/>
  <c r="I9" i="6"/>
  <c r="I55" i="6"/>
  <c r="I17" i="6"/>
  <c r="I90" i="6"/>
  <c r="I79" i="6"/>
  <c r="I139" i="6"/>
  <c r="I44" i="6"/>
  <c r="I33" i="6"/>
  <c r="I365" i="6"/>
  <c r="I308" i="6"/>
  <c r="I311" i="6"/>
  <c r="I336" i="6"/>
  <c r="I176" i="6"/>
  <c r="I173" i="6"/>
  <c r="I82" i="6"/>
  <c r="I102" i="6"/>
  <c r="I179" i="6"/>
  <c r="I124" i="6"/>
  <c r="I80" i="6"/>
  <c r="I69" i="6"/>
  <c r="I131" i="6"/>
  <c r="I351" i="6"/>
  <c r="I306" i="6"/>
  <c r="I202" i="6"/>
  <c r="I225" i="6"/>
  <c r="I134" i="6"/>
  <c r="I78" i="6"/>
  <c r="I27" i="6"/>
  <c r="I11" i="6"/>
  <c r="I346" i="6"/>
  <c r="I338" i="6"/>
  <c r="I247" i="6"/>
  <c r="I244" i="6"/>
  <c r="I214" i="6"/>
  <c r="I227" i="6"/>
  <c r="I110" i="6"/>
  <c r="I144" i="6"/>
  <c r="I122" i="6"/>
  <c r="I193" i="6"/>
  <c r="I147" i="6"/>
  <c r="I115" i="6"/>
  <c r="I46" i="6"/>
  <c r="I3" i="6"/>
  <c r="I361" i="6"/>
  <c r="I275" i="6"/>
  <c r="I218" i="6"/>
  <c r="I148" i="6"/>
  <c r="I136" i="6"/>
  <c r="I94" i="6"/>
  <c r="I141" i="6"/>
  <c r="I109" i="6"/>
  <c r="I13" i="6"/>
  <c r="I52" i="6"/>
  <c r="I368" i="6"/>
  <c r="I177" i="6"/>
  <c r="I56" i="6"/>
  <c r="I150" i="6"/>
  <c r="I312" i="6"/>
  <c r="I398" i="6"/>
  <c r="I221" i="6"/>
  <c r="I273" i="6"/>
  <c r="I259" i="6"/>
  <c r="I166" i="6"/>
  <c r="I286" i="6"/>
  <c r="I288" i="6"/>
  <c r="I392" i="6"/>
  <c r="I323" i="6"/>
  <c r="I92" i="6"/>
  <c r="I388" i="6"/>
  <c r="I251" i="6"/>
  <c r="I76" i="6"/>
  <c r="I200" i="6"/>
  <c r="I205" i="6"/>
  <c r="I281" i="6"/>
  <c r="I167" i="6"/>
  <c r="I35" i="6"/>
  <c r="I213" i="6"/>
  <c r="I183" i="6"/>
  <c r="I241" i="6"/>
  <c r="I310" i="6"/>
  <c r="I83" i="6"/>
  <c r="I246" i="6"/>
  <c r="I390" i="6"/>
  <c r="I4" i="6"/>
  <c r="I220" i="6"/>
  <c r="I84" i="6"/>
  <c r="I400" i="6"/>
  <c r="I249" i="6"/>
  <c r="I113" i="6"/>
  <c r="I242" i="6"/>
  <c r="I160" i="6"/>
  <c r="I263" i="6"/>
  <c r="I378" i="6"/>
  <c r="I58" i="6"/>
  <c r="I237" i="6"/>
  <c r="I178" i="6"/>
  <c r="I235" i="6"/>
  <c r="I38" i="6"/>
  <c r="I232" i="6"/>
  <c r="I43" i="6"/>
  <c r="I254" i="6"/>
  <c r="I154" i="6"/>
  <c r="I224" i="6"/>
  <c r="I248" i="6"/>
  <c r="I66" i="6"/>
  <c r="I230" i="6"/>
  <c r="I295" i="6"/>
  <c r="I146" i="6"/>
  <c r="I91" i="6"/>
  <c r="I149" i="6"/>
  <c r="I293" i="6"/>
  <c r="I360" i="6"/>
  <c r="I181" i="6"/>
  <c r="I287" i="6"/>
  <c r="I240" i="6"/>
  <c r="I77" i="6"/>
  <c r="I170" i="6"/>
  <c r="I326" i="6"/>
  <c r="I48" i="6"/>
  <c r="I128" i="6"/>
  <c r="I279" i="6"/>
  <c r="I233" i="6"/>
  <c r="I294" i="6"/>
  <c r="I105" i="6"/>
  <c r="I238" i="6"/>
  <c r="I182" i="6"/>
  <c r="I190" i="6"/>
  <c r="I302" i="6"/>
  <c r="I186" i="6"/>
  <c r="I331" i="6"/>
  <c r="I239" i="6"/>
  <c r="I309" i="6"/>
  <c r="I129" i="6"/>
  <c r="I32" i="6"/>
  <c r="I209" i="6"/>
  <c r="I297" i="6"/>
  <c r="I394" i="6"/>
  <c r="I158" i="6"/>
  <c r="I257" i="6"/>
  <c r="I175" i="6"/>
  <c r="I203" i="6"/>
  <c r="I243" i="6"/>
  <c r="I81" i="6"/>
  <c r="I253" i="6"/>
  <c r="I192" i="6"/>
  <c r="I289" i="6"/>
  <c r="I100" i="6"/>
  <c r="I120" i="6"/>
  <c r="I382" i="6"/>
  <c r="I212" i="6"/>
  <c r="I265" i="6"/>
  <c r="I317" i="6"/>
  <c r="I208" i="6"/>
  <c r="I307" i="6"/>
  <c r="I73" i="6"/>
  <c r="I196" i="6"/>
  <c r="I277" i="6"/>
  <c r="I372" i="6"/>
  <c r="I28" i="6"/>
  <c r="I152" i="6"/>
  <c r="I321" i="6"/>
  <c r="I318" i="6"/>
  <c r="I217" i="6"/>
  <c r="I50" i="6"/>
  <c r="I89" i="6"/>
  <c r="I145" i="6"/>
  <c r="I171" i="6"/>
  <c r="I216" i="6"/>
  <c r="I162" i="6"/>
  <c r="I374" i="6"/>
  <c r="I280" i="6"/>
  <c r="O25" i="6"/>
  <c r="I60" i="6"/>
  <c r="I191" i="6"/>
  <c r="I99" i="6"/>
  <c r="I271" i="6"/>
  <c r="I376" i="6"/>
  <c r="I137" i="6"/>
  <c r="I75" i="6"/>
  <c r="I325" i="6"/>
  <c r="I261" i="6"/>
  <c r="I304" i="6"/>
  <c r="I185" i="6"/>
  <c r="I197" i="6"/>
  <c r="I207" i="6"/>
  <c r="I62" i="6"/>
  <c r="I68" i="6"/>
  <c r="I269" i="6"/>
  <c r="I386" i="6"/>
  <c r="I64" i="6"/>
  <c r="I121" i="6"/>
  <c r="I384" i="6"/>
  <c r="I267" i="6"/>
  <c r="I396" i="6"/>
  <c r="I303" i="6"/>
  <c r="I199" i="6"/>
  <c r="I169" i="6"/>
  <c r="I370" i="6"/>
  <c r="I380" i="6"/>
  <c r="I315" i="6"/>
  <c r="I54" i="6"/>
  <c r="I26" i="6"/>
  <c r="I153" i="6"/>
  <c r="I296" i="6"/>
  <c r="I215" i="6"/>
  <c r="O24" i="6"/>
  <c r="G35" i="1"/>
  <c r="G20" i="1"/>
  <c r="G12" i="1"/>
  <c r="G4" i="1"/>
  <c r="G28" i="1"/>
  <c r="G11" i="1"/>
  <c r="G27" i="1"/>
  <c r="G21" i="1"/>
  <c r="D17" i="1"/>
  <c r="E17" i="1" s="1"/>
  <c r="H17" i="1" s="1"/>
  <c r="D25" i="1"/>
  <c r="E25" i="1" s="1"/>
  <c r="H25" i="1" s="1"/>
  <c r="D9" i="1"/>
  <c r="E9" i="1" s="1"/>
  <c r="H9" i="1" s="1"/>
  <c r="G5" i="1"/>
  <c r="F21" i="1"/>
  <c r="G29" i="1"/>
  <c r="G24" i="1"/>
  <c r="D14" i="1"/>
  <c r="E14" i="1" s="1"/>
  <c r="H14" i="1" s="1"/>
  <c r="D22" i="1"/>
  <c r="E22" i="1" s="1"/>
  <c r="H22" i="1" s="1"/>
  <c r="D30" i="1"/>
  <c r="D10" i="1"/>
  <c r="E10" i="1" s="1"/>
  <c r="H10" i="1" s="1"/>
  <c r="D6" i="1"/>
  <c r="E6" i="1" s="1"/>
  <c r="H6" i="1" s="1"/>
  <c r="D18" i="1"/>
  <c r="E18" i="1" s="1"/>
  <c r="H18" i="1" s="1"/>
  <c r="D26" i="1"/>
  <c r="E26" i="1" s="1"/>
  <c r="H26" i="1" s="1"/>
  <c r="G3" i="1"/>
  <c r="G19" i="1"/>
  <c r="B2" i="1"/>
  <c r="R5" i="7" l="1"/>
  <c r="J5" i="7"/>
  <c r="O26" i="6"/>
  <c r="K3" i="6"/>
  <c r="J3" i="6"/>
  <c r="K4" i="6" s="1"/>
  <c r="G17" i="1"/>
  <c r="E30" i="1"/>
  <c r="H30" i="1" s="1"/>
  <c r="G30" i="1"/>
  <c r="G9" i="1"/>
  <c r="G25" i="1"/>
  <c r="G22" i="1"/>
  <c r="G6" i="1"/>
  <c r="G10" i="1"/>
  <c r="G26" i="1"/>
  <c r="G14" i="1"/>
  <c r="C2" i="1"/>
  <c r="G18" i="1"/>
  <c r="K5" i="7" l="1"/>
  <c r="P5" i="7" s="1"/>
  <c r="S5" i="7"/>
  <c r="R6" i="7"/>
  <c r="J6" i="7"/>
  <c r="J4" i="6"/>
  <c r="D2" i="1"/>
  <c r="E2" i="1" s="1"/>
  <c r="H2" i="1" s="1"/>
  <c r="F2" i="1"/>
  <c r="K6" i="7" l="1"/>
  <c r="P6" i="7" s="1"/>
  <c r="S6" i="7"/>
  <c r="R7" i="7"/>
  <c r="J7" i="7"/>
  <c r="K5" i="6"/>
  <c r="J5" i="6"/>
  <c r="G2" i="1"/>
  <c r="G402" i="1" s="1"/>
  <c r="K7" i="7" l="1"/>
  <c r="P7" i="7" s="1"/>
  <c r="S7" i="7"/>
  <c r="R8" i="7"/>
  <c r="J8" i="7"/>
  <c r="J6" i="6"/>
  <c r="K6" i="6" s="1"/>
  <c r="O27" i="1"/>
  <c r="S24" i="1" s="1"/>
  <c r="O25" i="1"/>
  <c r="O24" i="1"/>
  <c r="K8" i="7" l="1"/>
  <c r="P8" i="7" s="1"/>
  <c r="S8" i="7"/>
  <c r="R9" i="7"/>
  <c r="J9" i="7"/>
  <c r="J7" i="6"/>
  <c r="K7" i="6" s="1"/>
  <c r="I57" i="1"/>
  <c r="I58" i="1"/>
  <c r="I68" i="1"/>
  <c r="I84" i="1"/>
  <c r="I100" i="1"/>
  <c r="I106" i="1"/>
  <c r="I116" i="1"/>
  <c r="I122" i="1"/>
  <c r="I132" i="1"/>
  <c r="I148" i="1"/>
  <c r="I164" i="1"/>
  <c r="I170" i="1"/>
  <c r="I180" i="1"/>
  <c r="I186" i="1"/>
  <c r="I196" i="1"/>
  <c r="I212" i="1"/>
  <c r="I218" i="1"/>
  <c r="I228" i="1"/>
  <c r="I244" i="1"/>
  <c r="I86" i="1"/>
  <c r="I102" i="1"/>
  <c r="I150" i="1"/>
  <c r="I166" i="1"/>
  <c r="I262" i="1"/>
  <c r="I267" i="1"/>
  <c r="I278" i="1"/>
  <c r="I283" i="1"/>
  <c r="I294" i="1"/>
  <c r="I299" i="1"/>
  <c r="I315" i="1"/>
  <c r="I83" i="1"/>
  <c r="I126" i="1"/>
  <c r="I147" i="1"/>
  <c r="I190" i="1"/>
  <c r="I200" i="1"/>
  <c r="I211" i="1"/>
  <c r="I232" i="1"/>
  <c r="I243" i="1"/>
  <c r="I271" i="1"/>
  <c r="I279" i="1"/>
  <c r="I326" i="1"/>
  <c r="I331" i="1"/>
  <c r="I342" i="1"/>
  <c r="I347" i="1"/>
  <c r="I358" i="1"/>
  <c r="I363" i="1"/>
  <c r="I390" i="1"/>
  <c r="I395" i="1"/>
  <c r="I67" i="1"/>
  <c r="I78" i="1"/>
  <c r="I99" i="1"/>
  <c r="I131" i="1"/>
  <c r="I142" i="1"/>
  <c r="I163" i="1"/>
  <c r="I66" i="1"/>
  <c r="I130" i="1"/>
  <c r="I206" i="1"/>
  <c r="I274" i="1"/>
  <c r="I291" i="1"/>
  <c r="I311" i="1"/>
  <c r="I327" i="1"/>
  <c r="I334" i="1"/>
  <c r="I355" i="1"/>
  <c r="I362" i="1"/>
  <c r="I370" i="1"/>
  <c r="I383" i="1"/>
  <c r="I162" i="1"/>
  <c r="I306" i="1"/>
  <c r="I330" i="1"/>
  <c r="I351" i="1"/>
  <c r="I270" i="1"/>
  <c r="I354" i="1"/>
  <c r="I375" i="1"/>
  <c r="I114" i="1"/>
  <c r="I178" i="1"/>
  <c r="I195" i="1"/>
  <c r="I238" i="1"/>
  <c r="I275" i="1"/>
  <c r="I295" i="1"/>
  <c r="I335" i="1"/>
  <c r="I343" i="1"/>
  <c r="I350" i="1"/>
  <c r="I371" i="1"/>
  <c r="I378" i="1"/>
  <c r="I98" i="1"/>
  <c r="I287" i="1"/>
  <c r="I338" i="1"/>
  <c r="I359" i="1"/>
  <c r="I298" i="1"/>
  <c r="I346" i="1"/>
  <c r="I227" i="1"/>
  <c r="I366" i="1"/>
  <c r="I82" i="1"/>
  <c r="I146" i="1"/>
  <c r="I259" i="1"/>
  <c r="I290" i="1"/>
  <c r="I318" i="1"/>
  <c r="I339" i="1"/>
  <c r="I382" i="1"/>
  <c r="I387" i="1"/>
  <c r="I302" i="1"/>
  <c r="I202" i="1"/>
  <c r="I182" i="1"/>
  <c r="I399" i="1"/>
  <c r="I187" i="1"/>
  <c r="I79" i="1"/>
  <c r="I154" i="1"/>
  <c r="I95" i="1"/>
  <c r="I139" i="1"/>
  <c r="I63" i="1"/>
  <c r="I175" i="1"/>
  <c r="I282" i="1"/>
  <c r="I207" i="1"/>
  <c r="I179" i="1"/>
  <c r="I115" i="1"/>
  <c r="I319" i="1"/>
  <c r="I307" i="1"/>
  <c r="I118" i="1"/>
  <c r="I254" i="1"/>
  <c r="I174" i="1"/>
  <c r="I286" i="1"/>
  <c r="I62" i="1"/>
  <c r="I159" i="1"/>
  <c r="I70" i="1"/>
  <c r="I143" i="1"/>
  <c r="I75" i="1"/>
  <c r="I111" i="1"/>
  <c r="I94" i="1"/>
  <c r="I234" i="1"/>
  <c r="I314" i="1"/>
  <c r="I110" i="1"/>
  <c r="I90" i="1"/>
  <c r="I239" i="1"/>
  <c r="I123" i="1"/>
  <c r="I223" i="1"/>
  <c r="I398" i="1"/>
  <c r="I222" i="1"/>
  <c r="I158" i="1"/>
  <c r="I255" i="1"/>
  <c r="I134" i="1"/>
  <c r="I74" i="1"/>
  <c r="I138" i="1"/>
  <c r="I250" i="1"/>
  <c r="I379" i="1"/>
  <c r="I140" i="1"/>
  <c r="I312" i="1"/>
  <c r="I391" i="1"/>
  <c r="I192" i="1"/>
  <c r="I246" i="1"/>
  <c r="I384" i="1"/>
  <c r="I168" i="1"/>
  <c r="I316" i="1"/>
  <c r="I80" i="1"/>
  <c r="I160" i="1"/>
  <c r="I152" i="1"/>
  <c r="I215" i="1"/>
  <c r="I272" i="1"/>
  <c r="I203" i="1"/>
  <c r="I104" i="1"/>
  <c r="I151" i="1"/>
  <c r="I304" i="1"/>
  <c r="I256" i="1"/>
  <c r="I266" i="1"/>
  <c r="I248" i="1"/>
  <c r="I247" i="1"/>
  <c r="I184" i="1"/>
  <c r="I394" i="1"/>
  <c r="I219" i="1"/>
  <c r="I72" i="1"/>
  <c r="I356" i="1"/>
  <c r="I396" i="1"/>
  <c r="I112" i="1"/>
  <c r="I155" i="1"/>
  <c r="I60" i="1"/>
  <c r="I220" i="1"/>
  <c r="I171" i="1"/>
  <c r="I303" i="1"/>
  <c r="I59" i="1"/>
  <c r="I367" i="1"/>
  <c r="I380" i="1"/>
  <c r="I191" i="1"/>
  <c r="I127" i="1"/>
  <c r="I120" i="1"/>
  <c r="I400" i="1"/>
  <c r="I156" i="1"/>
  <c r="I172" i="1"/>
  <c r="I188" i="1"/>
  <c r="I88" i="1"/>
  <c r="I208" i="1"/>
  <c r="I76" i="1"/>
  <c r="I288" i="1"/>
  <c r="I216" i="1"/>
  <c r="I324" i="1"/>
  <c r="I96" i="1"/>
  <c r="I176" i="1"/>
  <c r="I240" i="1"/>
  <c r="I91" i="1"/>
  <c r="I119" i="1"/>
  <c r="I107" i="1"/>
  <c r="I258" i="1"/>
  <c r="I64" i="1"/>
  <c r="I103" i="1"/>
  <c r="I360" i="1"/>
  <c r="I128" i="1"/>
  <c r="I226" i="1"/>
  <c r="I144" i="1"/>
  <c r="I135" i="1"/>
  <c r="I323" i="1"/>
  <c r="I136" i="1"/>
  <c r="I199" i="1"/>
  <c r="I224" i="1"/>
  <c r="I157" i="1"/>
  <c r="I197" i="1"/>
  <c r="I145" i="1"/>
  <c r="I201" i="1"/>
  <c r="I333" i="1"/>
  <c r="I389" i="1"/>
  <c r="I183" i="1"/>
  <c r="I177" i="1"/>
  <c r="I205" i="1"/>
  <c r="I194" i="1"/>
  <c r="I225" i="1"/>
  <c r="I108" i="1"/>
  <c r="I217" i="1"/>
  <c r="I401" i="1"/>
  <c r="I221" i="1"/>
  <c r="I372" i="1"/>
  <c r="I328" i="1"/>
  <c r="I167" i="1"/>
  <c r="I101" i="1"/>
  <c r="I149" i="1"/>
  <c r="I92" i="1"/>
  <c r="I236" i="1"/>
  <c r="I204" i="1"/>
  <c r="I329" i="1"/>
  <c r="I71" i="1"/>
  <c r="I251" i="1"/>
  <c r="I386" i="1"/>
  <c r="I124" i="1"/>
  <c r="I233" i="1"/>
  <c r="I293" i="1"/>
  <c r="I230" i="1"/>
  <c r="I300" i="1"/>
  <c r="I393" i="1"/>
  <c r="I241" i="1"/>
  <c r="I268" i="1"/>
  <c r="I252" i="1"/>
  <c r="I253" i="1"/>
  <c r="I332" i="1"/>
  <c r="I373" i="1"/>
  <c r="I181" i="1"/>
  <c r="I365" i="1"/>
  <c r="I165" i="1"/>
  <c r="I357" i="1"/>
  <c r="I173" i="1"/>
  <c r="I374" i="1"/>
  <c r="I345" i="1"/>
  <c r="I85" i="1"/>
  <c r="I341" i="1"/>
  <c r="I61" i="1"/>
  <c r="I198" i="1"/>
  <c r="I361" i="1"/>
  <c r="I121" i="1"/>
  <c r="I263" i="1"/>
  <c r="I87" i="1"/>
  <c r="I242" i="1"/>
  <c r="I141" i="1"/>
  <c r="I320" i="1"/>
  <c r="I336" i="1"/>
  <c r="I245" i="1"/>
  <c r="I109" i="1"/>
  <c r="I237" i="1"/>
  <c r="I214" i="1"/>
  <c r="I344" i="1"/>
  <c r="I153" i="1"/>
  <c r="I325" i="1"/>
  <c r="I125" i="1"/>
  <c r="I317" i="1"/>
  <c r="I117" i="1"/>
  <c r="I309" i="1"/>
  <c r="I133" i="1"/>
  <c r="I352" i="1"/>
  <c r="I209" i="1"/>
  <c r="I397" i="1"/>
  <c r="I189" i="1"/>
  <c r="I310" i="1"/>
  <c r="I340" i="1"/>
  <c r="I89" i="1"/>
  <c r="I353" i="1"/>
  <c r="I305" i="1"/>
  <c r="I231" i="1"/>
  <c r="I301" i="1"/>
  <c r="I381" i="1"/>
  <c r="I235" i="1"/>
  <c r="I349" i="1"/>
  <c r="I97" i="1"/>
  <c r="I392" i="1"/>
  <c r="I297" i="1"/>
  <c r="I113" i="1"/>
  <c r="I213" i="1"/>
  <c r="I273" i="1"/>
  <c r="I69" i="1"/>
  <c r="I269" i="1"/>
  <c r="I77" i="1"/>
  <c r="I265" i="1"/>
  <c r="I81" i="1"/>
  <c r="I73" i="1"/>
  <c r="I249" i="1"/>
  <c r="I289" i="1"/>
  <c r="I277" i="1"/>
  <c r="I322" i="1"/>
  <c r="I161" i="1"/>
  <c r="I261" i="1"/>
  <c r="I65" i="1"/>
  <c r="I210" i="1"/>
  <c r="I284" i="1"/>
  <c r="I377" i="1"/>
  <c r="I292" i="1"/>
  <c r="I368" i="1"/>
  <c r="I93" i="1"/>
  <c r="I129" i="1"/>
  <c r="I229" i="1"/>
  <c r="I281" i="1"/>
  <c r="I369" i="1"/>
  <c r="I137" i="1"/>
  <c r="I285" i="1"/>
  <c r="I260" i="1"/>
  <c r="I257" i="1"/>
  <c r="I348" i="1"/>
  <c r="I321" i="1"/>
  <c r="I105" i="1"/>
  <c r="I276" i="1"/>
  <c r="I193" i="1"/>
  <c r="I337" i="1"/>
  <c r="I376" i="1"/>
  <c r="I169" i="1"/>
  <c r="I313" i="1"/>
  <c r="I385" i="1"/>
  <c r="I185" i="1"/>
  <c r="I388" i="1"/>
  <c r="I280" i="1"/>
  <c r="I364" i="1"/>
  <c r="I296" i="1"/>
  <c r="I308" i="1"/>
  <c r="I264" i="1"/>
  <c r="I47" i="1"/>
  <c r="I51" i="1"/>
  <c r="I55" i="1"/>
  <c r="I46" i="1"/>
  <c r="I52" i="1"/>
  <c r="I53" i="1"/>
  <c r="I49" i="1"/>
  <c r="I54" i="1"/>
  <c r="I45" i="1"/>
  <c r="I50" i="1"/>
  <c r="I56" i="1"/>
  <c r="I48" i="1"/>
  <c r="I39" i="1"/>
  <c r="I40" i="1"/>
  <c r="I41" i="1"/>
  <c r="I42" i="1"/>
  <c r="I43" i="1"/>
  <c r="I44" i="1"/>
  <c r="I38" i="1"/>
  <c r="I33" i="1"/>
  <c r="I37" i="1"/>
  <c r="I32" i="1"/>
  <c r="I35" i="1"/>
  <c r="I34" i="1"/>
  <c r="I36" i="1"/>
  <c r="I8" i="1"/>
  <c r="I17" i="1"/>
  <c r="I23" i="1"/>
  <c r="I14" i="1"/>
  <c r="I15" i="1"/>
  <c r="I3" i="1"/>
  <c r="K3" i="1" s="1"/>
  <c r="I13" i="1"/>
  <c r="I25" i="1"/>
  <c r="I4" i="1"/>
  <c r="I12" i="1"/>
  <c r="I22" i="1"/>
  <c r="I11" i="1"/>
  <c r="I7" i="1"/>
  <c r="I6" i="1"/>
  <c r="I28" i="1"/>
  <c r="I24" i="1"/>
  <c r="I21" i="1"/>
  <c r="I30" i="1"/>
  <c r="I18" i="1"/>
  <c r="I31" i="1"/>
  <c r="I10" i="1"/>
  <c r="I2" i="1"/>
  <c r="K2" i="1" s="1"/>
  <c r="I16" i="1"/>
  <c r="I29" i="1"/>
  <c r="I20" i="1"/>
  <c r="I5" i="1"/>
  <c r="I26" i="1"/>
  <c r="I9" i="1"/>
  <c r="I27" i="1"/>
  <c r="I19" i="1"/>
  <c r="O26" i="1"/>
  <c r="K9" i="7" l="1"/>
  <c r="P9" i="7" s="1"/>
  <c r="S9" i="7"/>
  <c r="R10" i="7"/>
  <c r="J10" i="7"/>
  <c r="J8" i="6"/>
  <c r="K8" i="6" s="1"/>
  <c r="J3" i="1"/>
  <c r="J4" i="1" s="1"/>
  <c r="K10" i="7" l="1"/>
  <c r="P10" i="7" s="1"/>
  <c r="S10" i="7"/>
  <c r="R11" i="7"/>
  <c r="J11" i="7"/>
  <c r="J9" i="6"/>
  <c r="K9" i="6" s="1"/>
  <c r="K4" i="1"/>
  <c r="J5" i="1"/>
  <c r="K5" i="1"/>
  <c r="K11" i="7" l="1"/>
  <c r="P11" i="7" s="1"/>
  <c r="S11" i="7"/>
  <c r="R12" i="7"/>
  <c r="J12" i="7"/>
  <c r="K10" i="6"/>
  <c r="J10" i="6"/>
  <c r="J6" i="1"/>
  <c r="K6" i="1"/>
  <c r="K12" i="7" l="1"/>
  <c r="P12" i="7" s="1"/>
  <c r="S12" i="7"/>
  <c r="R13" i="7"/>
  <c r="J13" i="7"/>
  <c r="J11" i="6"/>
  <c r="K11" i="6" s="1"/>
  <c r="J7" i="1"/>
  <c r="K7" i="1"/>
  <c r="K13" i="7" l="1"/>
  <c r="P13" i="7" s="1"/>
  <c r="S13" i="7"/>
  <c r="R14" i="7"/>
  <c r="J14" i="7"/>
  <c r="J12" i="6"/>
  <c r="K12" i="6" s="1"/>
  <c r="J8" i="1"/>
  <c r="K8" i="1"/>
  <c r="K14" i="7" l="1"/>
  <c r="P14" i="7" s="1"/>
  <c r="S14" i="7"/>
  <c r="R15" i="7"/>
  <c r="J15" i="7"/>
  <c r="K13" i="6"/>
  <c r="J13" i="6"/>
  <c r="J9" i="1"/>
  <c r="K9" i="1" s="1"/>
  <c r="K15" i="7" l="1"/>
  <c r="P15" i="7" s="1"/>
  <c r="S15" i="7"/>
  <c r="R16" i="7"/>
  <c r="J16" i="7"/>
  <c r="J14" i="6"/>
  <c r="K14" i="6" s="1"/>
  <c r="J10" i="1"/>
  <c r="K10" i="1" s="1"/>
  <c r="K16" i="7" l="1"/>
  <c r="P16" i="7" s="1"/>
  <c r="S16" i="7"/>
  <c r="R17" i="7"/>
  <c r="J17" i="7"/>
  <c r="J15" i="6"/>
  <c r="K15" i="6" s="1"/>
  <c r="J11" i="1"/>
  <c r="K11" i="1" s="1"/>
  <c r="K17" i="7" l="1"/>
  <c r="P17" i="7" s="1"/>
  <c r="S17" i="7"/>
  <c r="R18" i="7"/>
  <c r="J18" i="7"/>
  <c r="J16" i="6"/>
  <c r="K16" i="6" s="1"/>
  <c r="J12" i="1"/>
  <c r="K12" i="1" s="1"/>
  <c r="K18" i="7" l="1"/>
  <c r="P18" i="7" s="1"/>
  <c r="S18" i="7"/>
  <c r="R19" i="7"/>
  <c r="J19" i="7"/>
  <c r="J17" i="6"/>
  <c r="K17" i="6" s="1"/>
  <c r="J13" i="1"/>
  <c r="K13" i="1"/>
  <c r="K19" i="7" l="1"/>
  <c r="P19" i="7" s="1"/>
  <c r="S19" i="7"/>
  <c r="R20" i="7"/>
  <c r="J20" i="7"/>
  <c r="J18" i="6"/>
  <c r="K18" i="6" s="1"/>
  <c r="J14" i="1"/>
  <c r="K14" i="1" s="1"/>
  <c r="K20" i="7" l="1"/>
  <c r="P20" i="7" s="1"/>
  <c r="S20" i="7"/>
  <c r="R21" i="7"/>
  <c r="J21" i="7"/>
  <c r="J19" i="6"/>
  <c r="K19" i="6" s="1"/>
  <c r="J15" i="1"/>
  <c r="K15" i="1" s="1"/>
  <c r="K21" i="7" l="1"/>
  <c r="P21" i="7" s="1"/>
  <c r="S21" i="7"/>
  <c r="R22" i="7"/>
  <c r="J22" i="7"/>
  <c r="J20" i="6"/>
  <c r="K20" i="6" s="1"/>
  <c r="J16" i="1"/>
  <c r="K16" i="1" s="1"/>
  <c r="K22" i="7" l="1"/>
  <c r="P22" i="7" s="1"/>
  <c r="S22" i="7"/>
  <c r="R23" i="7"/>
  <c r="J23" i="7"/>
  <c r="J21" i="6"/>
  <c r="K21" i="6" s="1"/>
  <c r="J17" i="1"/>
  <c r="K17" i="1" s="1"/>
  <c r="K23" i="7" l="1"/>
  <c r="P23" i="7" s="1"/>
  <c r="S23" i="7"/>
  <c r="R24" i="7"/>
  <c r="J24" i="7"/>
  <c r="J22" i="6"/>
  <c r="K22" i="6" s="1"/>
  <c r="J18" i="1"/>
  <c r="K18" i="1" s="1"/>
  <c r="K24" i="7" l="1"/>
  <c r="P24" i="7" s="1"/>
  <c r="S24" i="7"/>
  <c r="R25" i="7"/>
  <c r="J25" i="7"/>
  <c r="J23" i="6"/>
  <c r="K23" i="6" s="1"/>
  <c r="J19" i="1"/>
  <c r="K19" i="1" s="1"/>
  <c r="K25" i="7" l="1"/>
  <c r="P25" i="7" s="1"/>
  <c r="S25" i="7"/>
  <c r="R26" i="7"/>
  <c r="J26" i="7"/>
  <c r="J24" i="6"/>
  <c r="K24" i="6" s="1"/>
  <c r="J20" i="1"/>
  <c r="K20" i="1"/>
  <c r="K26" i="7" l="1"/>
  <c r="P26" i="7" s="1"/>
  <c r="S26" i="7"/>
  <c r="R27" i="7"/>
  <c r="J27" i="7"/>
  <c r="J25" i="6"/>
  <c r="K25" i="6" s="1"/>
  <c r="J21" i="1"/>
  <c r="K21" i="1"/>
  <c r="K27" i="7" l="1"/>
  <c r="P27" i="7" s="1"/>
  <c r="S27" i="7"/>
  <c r="R28" i="7"/>
  <c r="J28" i="7"/>
  <c r="J26" i="6"/>
  <c r="K26" i="6" s="1"/>
  <c r="J22" i="1"/>
  <c r="K22" i="1" s="1"/>
  <c r="K28" i="7" l="1"/>
  <c r="P28" i="7" s="1"/>
  <c r="S28" i="7"/>
  <c r="R29" i="7"/>
  <c r="J29" i="7"/>
  <c r="J27" i="6"/>
  <c r="K27" i="6" s="1"/>
  <c r="J23" i="1"/>
  <c r="K23" i="1" s="1"/>
  <c r="K29" i="7" l="1"/>
  <c r="P29" i="7" s="1"/>
  <c r="S29" i="7"/>
  <c r="R30" i="7"/>
  <c r="J30" i="7"/>
  <c r="J28" i="6"/>
  <c r="K28" i="6" s="1"/>
  <c r="J24" i="1"/>
  <c r="K24" i="1" s="1"/>
  <c r="K30" i="7" l="1"/>
  <c r="P30" i="7" s="1"/>
  <c r="S30" i="7"/>
  <c r="R31" i="7"/>
  <c r="J31" i="7"/>
  <c r="J29" i="6"/>
  <c r="K29" i="6" s="1"/>
  <c r="J25" i="1"/>
  <c r="K25" i="1" s="1"/>
  <c r="K31" i="7" l="1"/>
  <c r="P31" i="7" s="1"/>
  <c r="S31" i="7"/>
  <c r="R32" i="7"/>
  <c r="J32" i="7"/>
  <c r="J30" i="6"/>
  <c r="K30" i="6" s="1"/>
  <c r="J26" i="1"/>
  <c r="K26" i="1" s="1"/>
  <c r="K32" i="7" l="1"/>
  <c r="P32" i="7" s="1"/>
  <c r="S32" i="7"/>
  <c r="R33" i="7"/>
  <c r="J33" i="7"/>
  <c r="J31" i="6"/>
  <c r="K31" i="6" s="1"/>
  <c r="J27" i="1"/>
  <c r="K27" i="1" s="1"/>
  <c r="K33" i="7" l="1"/>
  <c r="P33" i="7" s="1"/>
  <c r="S33" i="7"/>
  <c r="R34" i="7"/>
  <c r="J34" i="7"/>
  <c r="J32" i="6"/>
  <c r="K32" i="6" s="1"/>
  <c r="J28" i="1"/>
  <c r="K28" i="1" s="1"/>
  <c r="K34" i="7" l="1"/>
  <c r="P34" i="7" s="1"/>
  <c r="S34" i="7"/>
  <c r="R35" i="7"/>
  <c r="J35" i="7"/>
  <c r="J33" i="6"/>
  <c r="K33" i="6" s="1"/>
  <c r="J29" i="1"/>
  <c r="K29" i="1" s="1"/>
  <c r="K35" i="7" l="1"/>
  <c r="P35" i="7" s="1"/>
  <c r="S35" i="7"/>
  <c r="R36" i="7"/>
  <c r="J36" i="7"/>
  <c r="J34" i="6"/>
  <c r="K34" i="6" s="1"/>
  <c r="J30" i="1"/>
  <c r="K30" i="1" s="1"/>
  <c r="K36" i="7" l="1"/>
  <c r="P36" i="7" s="1"/>
  <c r="S36" i="7"/>
  <c r="R37" i="7"/>
  <c r="J37" i="7"/>
  <c r="J35" i="6"/>
  <c r="K35" i="6" s="1"/>
  <c r="J31" i="1"/>
  <c r="K31" i="1" s="1"/>
  <c r="K37" i="7" l="1"/>
  <c r="P37" i="7" s="1"/>
  <c r="S37" i="7"/>
  <c r="R38" i="7"/>
  <c r="J38" i="7"/>
  <c r="J36" i="6"/>
  <c r="K36" i="6" s="1"/>
  <c r="J32" i="1"/>
  <c r="K32" i="1" s="1"/>
  <c r="K38" i="7" l="1"/>
  <c r="P38" i="7" s="1"/>
  <c r="S38" i="7"/>
  <c r="R39" i="7"/>
  <c r="J39" i="7"/>
  <c r="J37" i="6"/>
  <c r="K37" i="6" s="1"/>
  <c r="J33" i="1"/>
  <c r="K33" i="1" s="1"/>
  <c r="K39" i="7" l="1"/>
  <c r="P39" i="7" s="1"/>
  <c r="S39" i="7"/>
  <c r="R40" i="7"/>
  <c r="J40" i="7"/>
  <c r="J38" i="6"/>
  <c r="K38" i="6" s="1"/>
  <c r="J34" i="1"/>
  <c r="K34" i="1" s="1"/>
  <c r="K40" i="7" l="1"/>
  <c r="P40" i="7" s="1"/>
  <c r="S40" i="7"/>
  <c r="R41" i="7"/>
  <c r="J41" i="7"/>
  <c r="J39" i="6"/>
  <c r="K39" i="6" s="1"/>
  <c r="J35" i="1"/>
  <c r="K35" i="1" s="1"/>
  <c r="K41" i="7" l="1"/>
  <c r="P41" i="7" s="1"/>
  <c r="S41" i="7"/>
  <c r="R42" i="7"/>
  <c r="J42" i="7"/>
  <c r="J40" i="6"/>
  <c r="K40" i="6" s="1"/>
  <c r="J36" i="1"/>
  <c r="K36" i="1" s="1"/>
  <c r="K42" i="7" l="1"/>
  <c r="P42" i="7" s="1"/>
  <c r="S42" i="7"/>
  <c r="R43" i="7"/>
  <c r="J43" i="7"/>
  <c r="J41" i="6"/>
  <c r="K41" i="6" s="1"/>
  <c r="J37" i="1"/>
  <c r="K37" i="1" s="1"/>
  <c r="K43" i="7" l="1"/>
  <c r="P43" i="7" s="1"/>
  <c r="S43" i="7"/>
  <c r="R44" i="7"/>
  <c r="J44" i="7"/>
  <c r="J42" i="6"/>
  <c r="K42" i="6" s="1"/>
  <c r="J38" i="1"/>
  <c r="K38" i="1" s="1"/>
  <c r="K44" i="7" l="1"/>
  <c r="P44" i="7" s="1"/>
  <c r="S44" i="7"/>
  <c r="R45" i="7"/>
  <c r="J45" i="7"/>
  <c r="J43" i="6"/>
  <c r="K43" i="6" s="1"/>
  <c r="J39" i="1"/>
  <c r="K39" i="1" s="1"/>
  <c r="K45" i="7" l="1"/>
  <c r="P45" i="7" s="1"/>
  <c r="S45" i="7"/>
  <c r="R46" i="7"/>
  <c r="J46" i="7"/>
  <c r="J44" i="6"/>
  <c r="K44" i="6" s="1"/>
  <c r="J40" i="1"/>
  <c r="K40" i="1" s="1"/>
  <c r="K46" i="7" l="1"/>
  <c r="P46" i="7" s="1"/>
  <c r="S46" i="7"/>
  <c r="R47" i="7"/>
  <c r="J47" i="7"/>
  <c r="J45" i="6"/>
  <c r="K45" i="6" s="1"/>
  <c r="J41" i="1"/>
  <c r="K41" i="1" s="1"/>
  <c r="K47" i="7" l="1"/>
  <c r="P47" i="7" s="1"/>
  <c r="S47" i="7"/>
  <c r="R48" i="7"/>
  <c r="J48" i="7"/>
  <c r="J46" i="6"/>
  <c r="K46" i="6" s="1"/>
  <c r="J42" i="1"/>
  <c r="K42" i="1" s="1"/>
  <c r="K48" i="7" l="1"/>
  <c r="P48" i="7" s="1"/>
  <c r="S48" i="7"/>
  <c r="R49" i="7"/>
  <c r="J49" i="7"/>
  <c r="J47" i="6"/>
  <c r="K47" i="6" s="1"/>
  <c r="J43" i="1"/>
  <c r="K43" i="1" s="1"/>
  <c r="K49" i="7" l="1"/>
  <c r="P49" i="7" s="1"/>
  <c r="S49" i="7"/>
  <c r="R50" i="7"/>
  <c r="J50" i="7"/>
  <c r="J48" i="6"/>
  <c r="K48" i="6" s="1"/>
  <c r="J44" i="1"/>
  <c r="J45" i="1" s="1"/>
  <c r="K50" i="7" l="1"/>
  <c r="P50" i="7" s="1"/>
  <c r="S50" i="7"/>
  <c r="R51" i="7"/>
  <c r="J51" i="7"/>
  <c r="J49" i="6"/>
  <c r="K49" i="6" s="1"/>
  <c r="K44" i="1"/>
  <c r="J46" i="1"/>
  <c r="K46" i="1"/>
  <c r="K45" i="1"/>
  <c r="K51" i="7" l="1"/>
  <c r="P51" i="7" s="1"/>
  <c r="S51" i="7"/>
  <c r="R52" i="7"/>
  <c r="J52" i="7"/>
  <c r="J50" i="6"/>
  <c r="K50" i="6" s="1"/>
  <c r="K47" i="1"/>
  <c r="J47" i="1"/>
  <c r="K52" i="7" l="1"/>
  <c r="P52" i="7" s="1"/>
  <c r="S52" i="7"/>
  <c r="R53" i="7"/>
  <c r="J53" i="7"/>
  <c r="J51" i="6"/>
  <c r="K51" i="6" s="1"/>
  <c r="J48" i="1"/>
  <c r="K48" i="1" s="1"/>
  <c r="K53" i="7" l="1"/>
  <c r="P53" i="7" s="1"/>
  <c r="S53" i="7"/>
  <c r="R54" i="7"/>
  <c r="J54" i="7"/>
  <c r="J52" i="6"/>
  <c r="K52" i="6" s="1"/>
  <c r="K49" i="1"/>
  <c r="J49" i="1"/>
  <c r="K54" i="7" l="1"/>
  <c r="P54" i="7" s="1"/>
  <c r="S54" i="7"/>
  <c r="R55" i="7"/>
  <c r="J55" i="7"/>
  <c r="J53" i="6"/>
  <c r="K53" i="6" s="1"/>
  <c r="J50" i="1"/>
  <c r="K50" i="1"/>
  <c r="K55" i="7" l="1"/>
  <c r="P55" i="7" s="1"/>
  <c r="S55" i="7"/>
  <c r="R56" i="7"/>
  <c r="J56" i="7"/>
  <c r="J54" i="6"/>
  <c r="K54" i="6" s="1"/>
  <c r="K51" i="1"/>
  <c r="J51" i="1"/>
  <c r="K56" i="7" l="1"/>
  <c r="P56" i="7" s="1"/>
  <c r="S56" i="7"/>
  <c r="R57" i="7"/>
  <c r="J57" i="7"/>
  <c r="J55" i="6"/>
  <c r="K55" i="6" s="1"/>
  <c r="K52" i="1"/>
  <c r="J52" i="1"/>
  <c r="K57" i="7" l="1"/>
  <c r="P57" i="7" s="1"/>
  <c r="S57" i="7"/>
  <c r="R58" i="7"/>
  <c r="J58" i="7"/>
  <c r="J56" i="6"/>
  <c r="K56" i="6" s="1"/>
  <c r="J53" i="1"/>
  <c r="K53" i="1" s="1"/>
  <c r="K58" i="7" l="1"/>
  <c r="P58" i="7" s="1"/>
  <c r="S58" i="7"/>
  <c r="R59" i="7"/>
  <c r="J59" i="7"/>
  <c r="J57" i="6"/>
  <c r="K57" i="6" s="1"/>
  <c r="J54" i="1"/>
  <c r="K54" i="1" s="1"/>
  <c r="K59" i="7" l="1"/>
  <c r="P59" i="7" s="1"/>
  <c r="S59" i="7"/>
  <c r="R60" i="7"/>
  <c r="J60" i="7"/>
  <c r="J58" i="6"/>
  <c r="K58" i="6" s="1"/>
  <c r="K55" i="1"/>
  <c r="J55" i="1"/>
  <c r="K60" i="7" l="1"/>
  <c r="P60" i="7" s="1"/>
  <c r="S60" i="7"/>
  <c r="R61" i="7"/>
  <c r="J61" i="7"/>
  <c r="J59" i="6"/>
  <c r="K59" i="6" s="1"/>
  <c r="J56" i="1"/>
  <c r="K61" i="7" l="1"/>
  <c r="P61" i="7" s="1"/>
  <c r="S61" i="7"/>
  <c r="R62" i="7"/>
  <c r="J62" i="7"/>
  <c r="J60" i="6"/>
  <c r="K60" i="6" s="1"/>
  <c r="K56" i="1"/>
  <c r="K57" i="1"/>
  <c r="J57" i="1"/>
  <c r="K62" i="7" l="1"/>
  <c r="P62" i="7" s="1"/>
  <c r="S62" i="7"/>
  <c r="R63" i="7"/>
  <c r="J63" i="7"/>
  <c r="J61" i="6"/>
  <c r="K61" i="6" s="1"/>
  <c r="J58" i="1"/>
  <c r="K58" i="1" s="1"/>
  <c r="K63" i="7" l="1"/>
  <c r="P63" i="7" s="1"/>
  <c r="S63" i="7"/>
  <c r="R64" i="7"/>
  <c r="J64" i="7"/>
  <c r="J62" i="6"/>
  <c r="K62" i="6" s="1"/>
  <c r="K59" i="1"/>
  <c r="J59" i="1"/>
  <c r="K64" i="7" l="1"/>
  <c r="P64" i="7" s="1"/>
  <c r="S64" i="7"/>
  <c r="R65" i="7"/>
  <c r="J65" i="7"/>
  <c r="J63" i="6"/>
  <c r="K63" i="6" s="1"/>
  <c r="K60" i="1"/>
  <c r="J60" i="1"/>
  <c r="K65" i="7" l="1"/>
  <c r="P65" i="7" s="1"/>
  <c r="S65" i="7"/>
  <c r="R66" i="7"/>
  <c r="J66" i="7"/>
  <c r="J64" i="6"/>
  <c r="K64" i="6" s="1"/>
  <c r="J61" i="1"/>
  <c r="K61" i="1" s="1"/>
  <c r="K66" i="7" l="1"/>
  <c r="P66" i="7" s="1"/>
  <c r="S66" i="7"/>
  <c r="R67" i="7"/>
  <c r="J67" i="7"/>
  <c r="J65" i="6"/>
  <c r="K65" i="6"/>
  <c r="K62" i="1"/>
  <c r="J62" i="1"/>
  <c r="K67" i="7" l="1"/>
  <c r="P67" i="7" s="1"/>
  <c r="S67" i="7"/>
  <c r="R68" i="7"/>
  <c r="J68" i="7"/>
  <c r="J66" i="6"/>
  <c r="K66" i="6" s="1"/>
  <c r="K63" i="1"/>
  <c r="J63" i="1"/>
  <c r="K68" i="7" l="1"/>
  <c r="P68" i="7" s="1"/>
  <c r="S68" i="7"/>
  <c r="R69" i="7"/>
  <c r="J69" i="7"/>
  <c r="J67" i="6"/>
  <c r="K67" i="6" s="1"/>
  <c r="J64" i="1"/>
  <c r="K64" i="1"/>
  <c r="K69" i="7" l="1"/>
  <c r="P69" i="7" s="1"/>
  <c r="S69" i="7"/>
  <c r="R70" i="7"/>
  <c r="J70" i="7"/>
  <c r="J68" i="6"/>
  <c r="K68" i="6" s="1"/>
  <c r="J65" i="1"/>
  <c r="K65" i="1"/>
  <c r="K70" i="7" l="1"/>
  <c r="P70" i="7" s="1"/>
  <c r="S70" i="7"/>
  <c r="R71" i="7"/>
  <c r="J71" i="7"/>
  <c r="J69" i="6"/>
  <c r="K69" i="6" s="1"/>
  <c r="J66" i="1"/>
  <c r="K66" i="1" s="1"/>
  <c r="K71" i="7" l="1"/>
  <c r="P71" i="7" s="1"/>
  <c r="S71" i="7"/>
  <c r="R72" i="7"/>
  <c r="J72" i="7"/>
  <c r="J70" i="6"/>
  <c r="K70" i="6" s="1"/>
  <c r="J67" i="1"/>
  <c r="K67" i="1" s="1"/>
  <c r="K72" i="7" l="1"/>
  <c r="P72" i="7" s="1"/>
  <c r="S72" i="7"/>
  <c r="R73" i="7"/>
  <c r="J73" i="7"/>
  <c r="J71" i="6"/>
  <c r="K71" i="6" s="1"/>
  <c r="J68" i="1"/>
  <c r="K68" i="1" s="1"/>
  <c r="K73" i="7" l="1"/>
  <c r="P73" i="7" s="1"/>
  <c r="S73" i="7"/>
  <c r="R74" i="7"/>
  <c r="J74" i="7"/>
  <c r="J72" i="6"/>
  <c r="K72" i="6" s="1"/>
  <c r="J69" i="1"/>
  <c r="K69" i="1" s="1"/>
  <c r="K74" i="7" l="1"/>
  <c r="P74" i="7" s="1"/>
  <c r="S74" i="7"/>
  <c r="R75" i="7"/>
  <c r="J75" i="7"/>
  <c r="J73" i="6"/>
  <c r="K73" i="6" s="1"/>
  <c r="J70" i="1"/>
  <c r="K70" i="1" s="1"/>
  <c r="K75" i="7" l="1"/>
  <c r="P75" i="7" s="1"/>
  <c r="S75" i="7"/>
  <c r="R76" i="7"/>
  <c r="J76" i="7"/>
  <c r="J74" i="6"/>
  <c r="K74" i="6" s="1"/>
  <c r="J71" i="1"/>
  <c r="K71" i="1"/>
  <c r="K76" i="7" l="1"/>
  <c r="P76" i="7" s="1"/>
  <c r="S76" i="7"/>
  <c r="R77" i="7"/>
  <c r="J77" i="7"/>
  <c r="J75" i="6"/>
  <c r="K75" i="6" s="1"/>
  <c r="J72" i="1"/>
  <c r="K72" i="1"/>
  <c r="K77" i="7" l="1"/>
  <c r="P77" i="7" s="1"/>
  <c r="S77" i="7"/>
  <c r="R78" i="7"/>
  <c r="J78" i="7"/>
  <c r="J76" i="6"/>
  <c r="K76" i="6" s="1"/>
  <c r="J73" i="1"/>
  <c r="K73" i="1"/>
  <c r="K78" i="7" l="1"/>
  <c r="P78" i="7" s="1"/>
  <c r="S78" i="7"/>
  <c r="R79" i="7"/>
  <c r="J79" i="7"/>
  <c r="J77" i="6"/>
  <c r="K77" i="6" s="1"/>
  <c r="J74" i="1"/>
  <c r="K74" i="1" s="1"/>
  <c r="K79" i="7" l="1"/>
  <c r="P79" i="7" s="1"/>
  <c r="S79" i="7"/>
  <c r="R80" i="7"/>
  <c r="J80" i="7"/>
  <c r="J78" i="6"/>
  <c r="K78" i="6" s="1"/>
  <c r="K75" i="1"/>
  <c r="J75" i="1"/>
  <c r="K80" i="7" l="1"/>
  <c r="P80" i="7" s="1"/>
  <c r="S80" i="7"/>
  <c r="R81" i="7"/>
  <c r="J81" i="7"/>
  <c r="J79" i="6"/>
  <c r="K79" i="6" s="1"/>
  <c r="K76" i="1"/>
  <c r="J76" i="1"/>
  <c r="K81" i="7" l="1"/>
  <c r="P81" i="7" s="1"/>
  <c r="S81" i="7"/>
  <c r="R82" i="7"/>
  <c r="J82" i="7"/>
  <c r="J80" i="6"/>
  <c r="K80" i="6" s="1"/>
  <c r="J77" i="1"/>
  <c r="K77" i="1"/>
  <c r="K82" i="7" l="1"/>
  <c r="P82" i="7" s="1"/>
  <c r="S82" i="7"/>
  <c r="R83" i="7"/>
  <c r="J83" i="7"/>
  <c r="J81" i="6"/>
  <c r="K81" i="6" s="1"/>
  <c r="J78" i="1"/>
  <c r="K78" i="1" s="1"/>
  <c r="K83" i="7" l="1"/>
  <c r="P83" i="7" s="1"/>
  <c r="S83" i="7"/>
  <c r="R84" i="7"/>
  <c r="J84" i="7"/>
  <c r="J82" i="6"/>
  <c r="K82" i="6" s="1"/>
  <c r="J79" i="1"/>
  <c r="K79" i="1" s="1"/>
  <c r="K84" i="7" l="1"/>
  <c r="P84" i="7" s="1"/>
  <c r="S84" i="7"/>
  <c r="R85" i="7"/>
  <c r="J85" i="7"/>
  <c r="J83" i="6"/>
  <c r="K83" i="6" s="1"/>
  <c r="J80" i="1"/>
  <c r="K80" i="1"/>
  <c r="K85" i="7" l="1"/>
  <c r="P85" i="7" s="1"/>
  <c r="S85" i="7"/>
  <c r="R86" i="7"/>
  <c r="J86" i="7"/>
  <c r="J84" i="6"/>
  <c r="K84" i="6" s="1"/>
  <c r="J81" i="1"/>
  <c r="K81" i="1" s="1"/>
  <c r="K86" i="7" l="1"/>
  <c r="P86" i="7" s="1"/>
  <c r="S86" i="7"/>
  <c r="R87" i="7"/>
  <c r="J87" i="7"/>
  <c r="J85" i="6"/>
  <c r="K85" i="6" s="1"/>
  <c r="J82" i="1"/>
  <c r="K82" i="1" s="1"/>
  <c r="K87" i="7" l="1"/>
  <c r="P87" i="7" s="1"/>
  <c r="S87" i="7"/>
  <c r="R88" i="7"/>
  <c r="J88" i="7"/>
  <c r="J86" i="6"/>
  <c r="K86" i="6" s="1"/>
  <c r="K83" i="1"/>
  <c r="J83" i="1"/>
  <c r="K88" i="7" l="1"/>
  <c r="P88" i="7" s="1"/>
  <c r="S88" i="7"/>
  <c r="R89" i="7"/>
  <c r="J89" i="7"/>
  <c r="J87" i="6"/>
  <c r="K87" i="6" s="1"/>
  <c r="J84" i="1"/>
  <c r="K84" i="1"/>
  <c r="K89" i="7" l="1"/>
  <c r="P89" i="7" s="1"/>
  <c r="S89" i="7"/>
  <c r="R90" i="7"/>
  <c r="J90" i="7"/>
  <c r="J88" i="6"/>
  <c r="K88" i="6"/>
  <c r="K85" i="1"/>
  <c r="J85" i="1"/>
  <c r="K90" i="7" l="1"/>
  <c r="P90" i="7" s="1"/>
  <c r="S90" i="7"/>
  <c r="R91" i="7"/>
  <c r="J91" i="7"/>
  <c r="J89" i="6"/>
  <c r="K89" i="6" s="1"/>
  <c r="K86" i="1"/>
  <c r="J86" i="1"/>
  <c r="K91" i="7" l="1"/>
  <c r="P91" i="7" s="1"/>
  <c r="S91" i="7"/>
  <c r="R92" i="7"/>
  <c r="J92" i="7"/>
  <c r="J90" i="6"/>
  <c r="K90" i="6" s="1"/>
  <c r="K87" i="1"/>
  <c r="J87" i="1"/>
  <c r="K92" i="7" l="1"/>
  <c r="P92" i="7" s="1"/>
  <c r="S92" i="7"/>
  <c r="R93" i="7"/>
  <c r="J93" i="7"/>
  <c r="J91" i="6"/>
  <c r="K91" i="6" s="1"/>
  <c r="J88" i="1"/>
  <c r="K88" i="1"/>
  <c r="K93" i="7" l="1"/>
  <c r="P93" i="7" s="1"/>
  <c r="S93" i="7"/>
  <c r="R94" i="7"/>
  <c r="J94" i="7"/>
  <c r="J92" i="6"/>
  <c r="K92" i="6" s="1"/>
  <c r="J89" i="1"/>
  <c r="K89" i="1"/>
  <c r="K94" i="7" l="1"/>
  <c r="P94" i="7" s="1"/>
  <c r="S94" i="7"/>
  <c r="R95" i="7"/>
  <c r="J95" i="7"/>
  <c r="J93" i="6"/>
  <c r="K93" i="6" s="1"/>
  <c r="K90" i="1"/>
  <c r="J90" i="1"/>
  <c r="K95" i="7" l="1"/>
  <c r="P95" i="7" s="1"/>
  <c r="S95" i="7"/>
  <c r="R96" i="7"/>
  <c r="J96" i="7"/>
  <c r="J94" i="6"/>
  <c r="K94" i="6" s="1"/>
  <c r="K91" i="1"/>
  <c r="J91" i="1"/>
  <c r="K96" i="7" l="1"/>
  <c r="P96" i="7" s="1"/>
  <c r="S96" i="7"/>
  <c r="R97" i="7"/>
  <c r="J97" i="7"/>
  <c r="J95" i="6"/>
  <c r="K95" i="6" s="1"/>
  <c r="J92" i="1"/>
  <c r="K92" i="1"/>
  <c r="K97" i="7" l="1"/>
  <c r="P97" i="7" s="1"/>
  <c r="S97" i="7"/>
  <c r="R98" i="7"/>
  <c r="J98" i="7"/>
  <c r="J96" i="6"/>
  <c r="K96" i="6" s="1"/>
  <c r="J93" i="1"/>
  <c r="K93" i="1" s="1"/>
  <c r="K98" i="7" l="1"/>
  <c r="P98" i="7" s="1"/>
  <c r="S98" i="7"/>
  <c r="R99" i="7"/>
  <c r="J99" i="7"/>
  <c r="J97" i="6"/>
  <c r="K97" i="6" s="1"/>
  <c r="K94" i="1"/>
  <c r="J94" i="1"/>
  <c r="K99" i="7" l="1"/>
  <c r="P99" i="7" s="1"/>
  <c r="S99" i="7"/>
  <c r="R100" i="7"/>
  <c r="J100" i="7"/>
  <c r="J98" i="6"/>
  <c r="K98" i="6" s="1"/>
  <c r="J95" i="1"/>
  <c r="K95" i="1" s="1"/>
  <c r="K100" i="7" l="1"/>
  <c r="P100" i="7" s="1"/>
  <c r="S100" i="7"/>
  <c r="R101" i="7"/>
  <c r="J101" i="7"/>
  <c r="J99" i="6"/>
  <c r="K99" i="6" s="1"/>
  <c r="J96" i="1"/>
  <c r="K96" i="1" s="1"/>
  <c r="K101" i="7" l="1"/>
  <c r="P101" i="7" s="1"/>
  <c r="S101" i="7"/>
  <c r="R102" i="7"/>
  <c r="J102" i="7"/>
  <c r="J100" i="6"/>
  <c r="K100" i="6" s="1"/>
  <c r="K97" i="1"/>
  <c r="J97" i="1"/>
  <c r="K102" i="7" l="1"/>
  <c r="P102" i="7" s="1"/>
  <c r="S102" i="7"/>
  <c r="R103" i="7"/>
  <c r="J103" i="7"/>
  <c r="J101" i="6"/>
  <c r="K101" i="6" s="1"/>
  <c r="J98" i="1"/>
  <c r="K98" i="1"/>
  <c r="K103" i="7" l="1"/>
  <c r="P103" i="7" s="1"/>
  <c r="S103" i="7"/>
  <c r="R104" i="7"/>
  <c r="J104" i="7"/>
  <c r="J102" i="6"/>
  <c r="K102" i="6" s="1"/>
  <c r="K99" i="1"/>
  <c r="J99" i="1"/>
  <c r="K104" i="7" l="1"/>
  <c r="P104" i="7" s="1"/>
  <c r="S104" i="7"/>
  <c r="R105" i="7"/>
  <c r="J105" i="7"/>
  <c r="J103" i="6"/>
  <c r="K103" i="6" s="1"/>
  <c r="J100" i="1"/>
  <c r="K100" i="1"/>
  <c r="K105" i="7" l="1"/>
  <c r="P105" i="7" s="1"/>
  <c r="S105" i="7"/>
  <c r="R106" i="7"/>
  <c r="J106" i="7"/>
  <c r="J104" i="6"/>
  <c r="K104" i="6" s="1"/>
  <c r="J101" i="1"/>
  <c r="K101" i="1"/>
  <c r="K106" i="7" l="1"/>
  <c r="P106" i="7" s="1"/>
  <c r="S106" i="7"/>
  <c r="R107" i="7"/>
  <c r="J107" i="7"/>
  <c r="J105" i="6"/>
  <c r="K105" i="6" s="1"/>
  <c r="K102" i="1"/>
  <c r="J102" i="1"/>
  <c r="K107" i="7" l="1"/>
  <c r="P107" i="7" s="1"/>
  <c r="S107" i="7"/>
  <c r="R108" i="7"/>
  <c r="J108" i="7"/>
  <c r="J106" i="6"/>
  <c r="K106" i="6" s="1"/>
  <c r="K103" i="1"/>
  <c r="J103" i="1"/>
  <c r="K108" i="7" l="1"/>
  <c r="P108" i="7" s="1"/>
  <c r="S108" i="7"/>
  <c r="R109" i="7"/>
  <c r="J109" i="7"/>
  <c r="J107" i="6"/>
  <c r="K107" i="6" s="1"/>
  <c r="J104" i="1"/>
  <c r="K104" i="1"/>
  <c r="K109" i="7" l="1"/>
  <c r="P109" i="7" s="1"/>
  <c r="S109" i="7"/>
  <c r="R110" i="7"/>
  <c r="J110" i="7"/>
  <c r="J108" i="6"/>
  <c r="K108" i="6" s="1"/>
  <c r="J105" i="1"/>
  <c r="K105" i="1" s="1"/>
  <c r="K110" i="7" l="1"/>
  <c r="P110" i="7" s="1"/>
  <c r="S110" i="7"/>
  <c r="R111" i="7"/>
  <c r="J111" i="7"/>
  <c r="J109" i="6"/>
  <c r="K109" i="6" s="1"/>
  <c r="J106" i="1"/>
  <c r="K106" i="1" s="1"/>
  <c r="K111" i="7" l="1"/>
  <c r="P111" i="7" s="1"/>
  <c r="S111" i="7"/>
  <c r="R112" i="7"/>
  <c r="J112" i="7"/>
  <c r="J110" i="6"/>
  <c r="K110" i="6" s="1"/>
  <c r="J107" i="1"/>
  <c r="K107" i="1"/>
  <c r="K112" i="7" l="1"/>
  <c r="P112" i="7" s="1"/>
  <c r="S112" i="7"/>
  <c r="R113" i="7"/>
  <c r="J113" i="7"/>
  <c r="J111" i="6"/>
  <c r="K111" i="6" s="1"/>
  <c r="J108" i="1"/>
  <c r="K108" i="1" s="1"/>
  <c r="K113" i="7" l="1"/>
  <c r="P113" i="7" s="1"/>
  <c r="S113" i="7"/>
  <c r="R114" i="7"/>
  <c r="J114" i="7"/>
  <c r="J112" i="6"/>
  <c r="K112" i="6" s="1"/>
  <c r="K109" i="1"/>
  <c r="J109" i="1"/>
  <c r="K114" i="7" l="1"/>
  <c r="P114" i="7" s="1"/>
  <c r="S114" i="7"/>
  <c r="R115" i="7"/>
  <c r="J115" i="7"/>
  <c r="J113" i="6"/>
  <c r="K113" i="6" s="1"/>
  <c r="K110" i="1"/>
  <c r="J110" i="1"/>
  <c r="K115" i="7" l="1"/>
  <c r="P115" i="7" s="1"/>
  <c r="S115" i="7"/>
  <c r="R116" i="7"/>
  <c r="J116" i="7"/>
  <c r="J114" i="6"/>
  <c r="K114" i="6" s="1"/>
  <c r="J111" i="1"/>
  <c r="K111" i="1"/>
  <c r="K116" i="7" l="1"/>
  <c r="P116" i="7" s="1"/>
  <c r="S116" i="7"/>
  <c r="R117" i="7"/>
  <c r="J117" i="7"/>
  <c r="J115" i="6"/>
  <c r="K115" i="6" s="1"/>
  <c r="J112" i="1"/>
  <c r="K112" i="1"/>
  <c r="K117" i="7" l="1"/>
  <c r="P117" i="7" s="1"/>
  <c r="S117" i="7"/>
  <c r="R118" i="7"/>
  <c r="J118" i="7"/>
  <c r="J116" i="6"/>
  <c r="K116" i="6" s="1"/>
  <c r="K113" i="1"/>
  <c r="J113" i="1"/>
  <c r="K118" i="7" l="1"/>
  <c r="P118" i="7" s="1"/>
  <c r="S118" i="7"/>
  <c r="R119" i="7"/>
  <c r="J119" i="7"/>
  <c r="J117" i="6"/>
  <c r="K117" i="6" s="1"/>
  <c r="K114" i="1"/>
  <c r="J114" i="1"/>
  <c r="K119" i="7" l="1"/>
  <c r="P119" i="7" s="1"/>
  <c r="S119" i="7"/>
  <c r="R120" i="7"/>
  <c r="J120" i="7"/>
  <c r="J118" i="6"/>
  <c r="K118" i="6" s="1"/>
  <c r="K115" i="1"/>
  <c r="J115" i="1"/>
  <c r="K120" i="7" l="1"/>
  <c r="P120" i="7" s="1"/>
  <c r="S120" i="7"/>
  <c r="R121" i="7"/>
  <c r="J121" i="7"/>
  <c r="J119" i="6"/>
  <c r="K119" i="6" s="1"/>
  <c r="J116" i="1"/>
  <c r="K116" i="1"/>
  <c r="K121" i="7" l="1"/>
  <c r="P121" i="7" s="1"/>
  <c r="S121" i="7"/>
  <c r="R122" i="7"/>
  <c r="J122" i="7"/>
  <c r="J120" i="6"/>
  <c r="K120" i="6" s="1"/>
  <c r="J117" i="1"/>
  <c r="K117" i="1"/>
  <c r="K122" i="7" l="1"/>
  <c r="P122" i="7" s="1"/>
  <c r="S122" i="7"/>
  <c r="R123" i="7"/>
  <c r="J123" i="7"/>
  <c r="J121" i="6"/>
  <c r="K121" i="6" s="1"/>
  <c r="K118" i="1"/>
  <c r="J118" i="1"/>
  <c r="K123" i="7" l="1"/>
  <c r="P123" i="7" s="1"/>
  <c r="S123" i="7"/>
  <c r="R124" i="7"/>
  <c r="J124" i="7"/>
  <c r="J122" i="6"/>
  <c r="K122" i="6" s="1"/>
  <c r="J119" i="1"/>
  <c r="K119" i="1" s="1"/>
  <c r="K124" i="7" l="1"/>
  <c r="P124" i="7" s="1"/>
  <c r="S124" i="7"/>
  <c r="R125" i="7"/>
  <c r="J125" i="7"/>
  <c r="J123" i="6"/>
  <c r="K123" i="6" s="1"/>
  <c r="J120" i="1"/>
  <c r="K120" i="1" s="1"/>
  <c r="K125" i="7" l="1"/>
  <c r="P125" i="7" s="1"/>
  <c r="S125" i="7"/>
  <c r="R126" i="7"/>
  <c r="J126" i="7"/>
  <c r="J124" i="6"/>
  <c r="K124" i="6" s="1"/>
  <c r="J121" i="1"/>
  <c r="K121" i="1" s="1"/>
  <c r="K126" i="7" l="1"/>
  <c r="P126" i="7" s="1"/>
  <c r="S126" i="7"/>
  <c r="R127" i="7"/>
  <c r="J127" i="7"/>
  <c r="J125" i="6"/>
  <c r="K125" i="6" s="1"/>
  <c r="K122" i="1"/>
  <c r="J122" i="1"/>
  <c r="K127" i="7" l="1"/>
  <c r="P127" i="7" s="1"/>
  <c r="S127" i="7"/>
  <c r="R128" i="7"/>
  <c r="J128" i="7"/>
  <c r="J126" i="6"/>
  <c r="K126" i="6" s="1"/>
  <c r="J123" i="1"/>
  <c r="K123" i="1" s="1"/>
  <c r="K128" i="7" l="1"/>
  <c r="P128" i="7" s="1"/>
  <c r="S128" i="7"/>
  <c r="R129" i="7"/>
  <c r="J129" i="7"/>
  <c r="J127" i="6"/>
  <c r="K127" i="6" s="1"/>
  <c r="K124" i="1"/>
  <c r="J124" i="1"/>
  <c r="K129" i="7" l="1"/>
  <c r="P129" i="7" s="1"/>
  <c r="S129" i="7"/>
  <c r="R130" i="7"/>
  <c r="J130" i="7"/>
  <c r="J128" i="6"/>
  <c r="K128" i="6" s="1"/>
  <c r="K125" i="1"/>
  <c r="J125" i="1"/>
  <c r="K130" i="7" l="1"/>
  <c r="P130" i="7" s="1"/>
  <c r="S130" i="7"/>
  <c r="R131" i="7"/>
  <c r="J131" i="7"/>
  <c r="J129" i="6"/>
  <c r="K129" i="6"/>
  <c r="K126" i="1"/>
  <c r="J126" i="1"/>
  <c r="K131" i="7" l="1"/>
  <c r="P131" i="7" s="1"/>
  <c r="S131" i="7"/>
  <c r="R132" i="7"/>
  <c r="J132" i="7"/>
  <c r="J130" i="6"/>
  <c r="K130" i="6" s="1"/>
  <c r="J127" i="1"/>
  <c r="K127" i="1"/>
  <c r="K132" i="7" l="1"/>
  <c r="P132" i="7" s="1"/>
  <c r="S132" i="7"/>
  <c r="R133" i="7"/>
  <c r="J133" i="7"/>
  <c r="J131" i="6"/>
  <c r="K131" i="6" s="1"/>
  <c r="J128" i="1"/>
  <c r="K128" i="1" s="1"/>
  <c r="K133" i="7" l="1"/>
  <c r="P133" i="7" s="1"/>
  <c r="S133" i="7"/>
  <c r="R134" i="7"/>
  <c r="J134" i="7"/>
  <c r="J132" i="6"/>
  <c r="K132" i="6" s="1"/>
  <c r="J129" i="1"/>
  <c r="K129" i="1"/>
  <c r="K134" i="7" l="1"/>
  <c r="P134" i="7" s="1"/>
  <c r="S134" i="7"/>
  <c r="R135" i="7"/>
  <c r="J135" i="7"/>
  <c r="J133" i="6"/>
  <c r="K133" i="6" s="1"/>
  <c r="K130" i="1"/>
  <c r="J130" i="1"/>
  <c r="K135" i="7" l="1"/>
  <c r="P135" i="7" s="1"/>
  <c r="S135" i="7"/>
  <c r="R136" i="7"/>
  <c r="J136" i="7"/>
  <c r="J134" i="6"/>
  <c r="K134" i="6" s="1"/>
  <c r="J131" i="1"/>
  <c r="K131" i="1"/>
  <c r="K136" i="7" l="1"/>
  <c r="P136" i="7" s="1"/>
  <c r="S136" i="7"/>
  <c r="R137" i="7"/>
  <c r="J137" i="7"/>
  <c r="J135" i="6"/>
  <c r="K135" i="6" s="1"/>
  <c r="K132" i="1"/>
  <c r="J132" i="1"/>
  <c r="K137" i="7" l="1"/>
  <c r="P137" i="7" s="1"/>
  <c r="S137" i="7"/>
  <c r="R138" i="7"/>
  <c r="J138" i="7"/>
  <c r="J136" i="6"/>
  <c r="K136" i="6" s="1"/>
  <c r="J133" i="1"/>
  <c r="K133" i="1"/>
  <c r="K138" i="7" l="1"/>
  <c r="P138" i="7" s="1"/>
  <c r="S138" i="7"/>
  <c r="R139" i="7"/>
  <c r="J139" i="7"/>
  <c r="J137" i="6"/>
  <c r="K137" i="6" s="1"/>
  <c r="J134" i="1"/>
  <c r="K134" i="1" s="1"/>
  <c r="K139" i="7" l="1"/>
  <c r="P139" i="7" s="1"/>
  <c r="S139" i="7"/>
  <c r="R140" i="7"/>
  <c r="J140" i="7"/>
  <c r="J138" i="6"/>
  <c r="K138" i="6" s="1"/>
  <c r="J135" i="1"/>
  <c r="K135" i="1" s="1"/>
  <c r="K140" i="7" l="1"/>
  <c r="P140" i="7" s="1"/>
  <c r="S140" i="7"/>
  <c r="R141" i="7"/>
  <c r="J141" i="7"/>
  <c r="J139" i="6"/>
  <c r="K139" i="6" s="1"/>
  <c r="K136" i="1"/>
  <c r="J136" i="1"/>
  <c r="K141" i="7" l="1"/>
  <c r="P141" i="7" s="1"/>
  <c r="S141" i="7"/>
  <c r="R142" i="7"/>
  <c r="J142" i="7"/>
  <c r="J140" i="6"/>
  <c r="K140" i="6" s="1"/>
  <c r="J137" i="1"/>
  <c r="K137" i="1"/>
  <c r="K142" i="7" l="1"/>
  <c r="P142" i="7" s="1"/>
  <c r="S142" i="7"/>
  <c r="R143" i="7"/>
  <c r="J143" i="7"/>
  <c r="J141" i="6"/>
  <c r="K141" i="6" s="1"/>
  <c r="J138" i="1"/>
  <c r="K138" i="1"/>
  <c r="K143" i="7" l="1"/>
  <c r="P143" i="7" s="1"/>
  <c r="S143" i="7"/>
  <c r="R144" i="7"/>
  <c r="J144" i="7"/>
  <c r="J142" i="6"/>
  <c r="K142" i="6" s="1"/>
  <c r="K139" i="1"/>
  <c r="J139" i="1"/>
  <c r="K144" i="7" l="1"/>
  <c r="P144" i="7" s="1"/>
  <c r="S144" i="7"/>
  <c r="R145" i="7"/>
  <c r="J145" i="7"/>
  <c r="J143" i="6"/>
  <c r="K143" i="6" s="1"/>
  <c r="J140" i="1"/>
  <c r="K140" i="1"/>
  <c r="K145" i="7" l="1"/>
  <c r="P145" i="7" s="1"/>
  <c r="S145" i="7"/>
  <c r="R146" i="7"/>
  <c r="J146" i="7"/>
  <c r="J144" i="6"/>
  <c r="K144" i="6" s="1"/>
  <c r="K141" i="1"/>
  <c r="J141" i="1"/>
  <c r="K146" i="7" l="1"/>
  <c r="P146" i="7" s="1"/>
  <c r="S146" i="7"/>
  <c r="R147" i="7"/>
  <c r="J147" i="7"/>
  <c r="J145" i="6"/>
  <c r="K145" i="6" s="1"/>
  <c r="J142" i="1"/>
  <c r="K142" i="1"/>
  <c r="K147" i="7" l="1"/>
  <c r="P147" i="7" s="1"/>
  <c r="S147" i="7"/>
  <c r="R148" i="7"/>
  <c r="J148" i="7"/>
  <c r="J146" i="6"/>
  <c r="K146" i="6" s="1"/>
  <c r="J143" i="1"/>
  <c r="K143" i="1" s="1"/>
  <c r="K148" i="7" l="1"/>
  <c r="P148" i="7" s="1"/>
  <c r="S148" i="7"/>
  <c r="R149" i="7"/>
  <c r="J149" i="7"/>
  <c r="J147" i="6"/>
  <c r="K147" i="6" s="1"/>
  <c r="J144" i="1"/>
  <c r="K144" i="1"/>
  <c r="K149" i="7" l="1"/>
  <c r="P149" i="7" s="1"/>
  <c r="S149" i="7"/>
  <c r="R150" i="7"/>
  <c r="J150" i="7"/>
  <c r="J148" i="6"/>
  <c r="K148" i="6" s="1"/>
  <c r="J145" i="1"/>
  <c r="K145" i="1"/>
  <c r="K150" i="7" l="1"/>
  <c r="P150" i="7" s="1"/>
  <c r="S150" i="7"/>
  <c r="R151" i="7"/>
  <c r="J151" i="7"/>
  <c r="J149" i="6"/>
  <c r="K149" i="6" s="1"/>
  <c r="K146" i="1"/>
  <c r="J146" i="1"/>
  <c r="K151" i="7" l="1"/>
  <c r="P151" i="7" s="1"/>
  <c r="S151" i="7"/>
  <c r="R152" i="7"/>
  <c r="J152" i="7"/>
  <c r="J150" i="6"/>
  <c r="K150" i="6" s="1"/>
  <c r="K147" i="1"/>
  <c r="J147" i="1"/>
  <c r="K152" i="7" l="1"/>
  <c r="P152" i="7" s="1"/>
  <c r="S152" i="7"/>
  <c r="R153" i="7"/>
  <c r="J153" i="7"/>
  <c r="J151" i="6"/>
  <c r="K151" i="6" s="1"/>
  <c r="J148" i="1"/>
  <c r="K148" i="1" s="1"/>
  <c r="K153" i="7" l="1"/>
  <c r="P153" i="7" s="1"/>
  <c r="S153" i="7"/>
  <c r="R154" i="7"/>
  <c r="J154" i="7"/>
  <c r="J152" i="6"/>
  <c r="K152" i="6" s="1"/>
  <c r="J149" i="1"/>
  <c r="K149" i="1" s="1"/>
  <c r="K154" i="7" l="1"/>
  <c r="P154" i="7" s="1"/>
  <c r="S154" i="7"/>
  <c r="R155" i="7"/>
  <c r="J155" i="7"/>
  <c r="J153" i="6"/>
  <c r="K153" i="6" s="1"/>
  <c r="J150" i="1"/>
  <c r="K150" i="1"/>
  <c r="K155" i="7" l="1"/>
  <c r="P155" i="7" s="1"/>
  <c r="S155" i="7"/>
  <c r="R156" i="7"/>
  <c r="J156" i="7"/>
  <c r="J154" i="6"/>
  <c r="K154" i="6" s="1"/>
  <c r="J151" i="1"/>
  <c r="K151" i="1"/>
  <c r="K156" i="7" l="1"/>
  <c r="P156" i="7" s="1"/>
  <c r="S156" i="7"/>
  <c r="R157" i="7"/>
  <c r="J157" i="7"/>
  <c r="J155" i="6"/>
  <c r="K155" i="6" s="1"/>
  <c r="J152" i="1"/>
  <c r="K152" i="1"/>
  <c r="K157" i="7" l="1"/>
  <c r="P157" i="7" s="1"/>
  <c r="S157" i="7"/>
  <c r="R158" i="7"/>
  <c r="J158" i="7"/>
  <c r="J156" i="6"/>
  <c r="K156" i="6" s="1"/>
  <c r="K153" i="1"/>
  <c r="J153" i="1"/>
  <c r="K158" i="7" l="1"/>
  <c r="P158" i="7" s="1"/>
  <c r="S158" i="7"/>
  <c r="R159" i="7"/>
  <c r="J159" i="7"/>
  <c r="J157" i="6"/>
  <c r="K157" i="6" s="1"/>
  <c r="J154" i="1"/>
  <c r="K154" i="1"/>
  <c r="K159" i="7" l="1"/>
  <c r="P159" i="7" s="1"/>
  <c r="S159" i="7"/>
  <c r="R160" i="7"/>
  <c r="J160" i="7"/>
  <c r="J158" i="6"/>
  <c r="K158" i="6" s="1"/>
  <c r="K155" i="1"/>
  <c r="J155" i="1"/>
  <c r="K160" i="7" l="1"/>
  <c r="P160" i="7" s="1"/>
  <c r="S160" i="7"/>
  <c r="R161" i="7"/>
  <c r="J161" i="7"/>
  <c r="J159" i="6"/>
  <c r="K159" i="6" s="1"/>
  <c r="K156" i="1"/>
  <c r="J156" i="1"/>
  <c r="K161" i="7" l="1"/>
  <c r="P161" i="7" s="1"/>
  <c r="S161" i="7"/>
  <c r="R162" i="7"/>
  <c r="J162" i="7"/>
  <c r="J160" i="6"/>
  <c r="K160" i="6" s="1"/>
  <c r="J157" i="1"/>
  <c r="K157" i="1" s="1"/>
  <c r="K162" i="7" l="1"/>
  <c r="P162" i="7" s="1"/>
  <c r="S162" i="7"/>
  <c r="R163" i="7"/>
  <c r="J163" i="7"/>
  <c r="J161" i="6"/>
  <c r="K161" i="6" s="1"/>
  <c r="K158" i="1"/>
  <c r="J158" i="1"/>
  <c r="K163" i="7" l="1"/>
  <c r="P163" i="7" s="1"/>
  <c r="S163" i="7"/>
  <c r="R164" i="7"/>
  <c r="J164" i="7"/>
  <c r="J162" i="6"/>
  <c r="K162" i="6" s="1"/>
  <c r="K159" i="1"/>
  <c r="J159" i="1"/>
  <c r="K164" i="7" l="1"/>
  <c r="P164" i="7" s="1"/>
  <c r="S164" i="7"/>
  <c r="R165" i="7"/>
  <c r="J165" i="7"/>
  <c r="J163" i="6"/>
  <c r="K163" i="6" s="1"/>
  <c r="J160" i="1"/>
  <c r="K160" i="1" s="1"/>
  <c r="K165" i="7" l="1"/>
  <c r="P165" i="7" s="1"/>
  <c r="S165" i="7"/>
  <c r="R166" i="7"/>
  <c r="J166" i="7"/>
  <c r="J164" i="6"/>
  <c r="K164" i="6" s="1"/>
  <c r="J161" i="1"/>
  <c r="K161" i="1" s="1"/>
  <c r="K166" i="7" l="1"/>
  <c r="P166" i="7" s="1"/>
  <c r="S166" i="7"/>
  <c r="R167" i="7"/>
  <c r="J167" i="7"/>
  <c r="J165" i="6"/>
  <c r="K165" i="6" s="1"/>
  <c r="J162" i="1"/>
  <c r="K162" i="1"/>
  <c r="K167" i="7" l="1"/>
  <c r="P167" i="7" s="1"/>
  <c r="S167" i="7"/>
  <c r="R168" i="7"/>
  <c r="J168" i="7"/>
  <c r="J166" i="6"/>
  <c r="K166" i="6" s="1"/>
  <c r="J163" i="1"/>
  <c r="K163" i="1"/>
  <c r="K168" i="7" l="1"/>
  <c r="P168" i="7" s="1"/>
  <c r="S168" i="7"/>
  <c r="R169" i="7"/>
  <c r="J169" i="7"/>
  <c r="J167" i="6"/>
  <c r="K167" i="6" s="1"/>
  <c r="K164" i="1"/>
  <c r="J164" i="1"/>
  <c r="K169" i="7" l="1"/>
  <c r="P169" i="7" s="1"/>
  <c r="S169" i="7"/>
  <c r="R170" i="7"/>
  <c r="J170" i="7"/>
  <c r="J168" i="6"/>
  <c r="K168" i="6" s="1"/>
  <c r="K165" i="1"/>
  <c r="J165" i="1"/>
  <c r="K170" i="7" l="1"/>
  <c r="P170" i="7" s="1"/>
  <c r="S170" i="7"/>
  <c r="R171" i="7"/>
  <c r="J171" i="7"/>
  <c r="J169" i="6"/>
  <c r="K169" i="6" s="1"/>
  <c r="K166" i="1"/>
  <c r="J166" i="1"/>
  <c r="K171" i="7" l="1"/>
  <c r="P171" i="7" s="1"/>
  <c r="S171" i="7"/>
  <c r="R172" i="7"/>
  <c r="J172" i="7"/>
  <c r="J170" i="6"/>
  <c r="K170" i="6" s="1"/>
  <c r="K167" i="1"/>
  <c r="J167" i="1"/>
  <c r="K172" i="7" l="1"/>
  <c r="P172" i="7" s="1"/>
  <c r="S172" i="7"/>
  <c r="R173" i="7"/>
  <c r="J173" i="7"/>
  <c r="J171" i="6"/>
  <c r="K171" i="6" s="1"/>
  <c r="J168" i="1"/>
  <c r="K168" i="1"/>
  <c r="K173" i="7" l="1"/>
  <c r="P173" i="7" s="1"/>
  <c r="S173" i="7"/>
  <c r="R174" i="7"/>
  <c r="J174" i="7"/>
  <c r="J172" i="6"/>
  <c r="K172" i="6" s="1"/>
  <c r="J169" i="1"/>
  <c r="K169" i="1"/>
  <c r="K174" i="7" l="1"/>
  <c r="P174" i="7" s="1"/>
  <c r="S174" i="7"/>
  <c r="R175" i="7"/>
  <c r="J175" i="7"/>
  <c r="J173" i="6"/>
  <c r="K173" i="6" s="1"/>
  <c r="J170" i="1"/>
  <c r="K170" i="1" s="1"/>
  <c r="K175" i="7" l="1"/>
  <c r="P175" i="7" s="1"/>
  <c r="S175" i="7"/>
  <c r="R176" i="7"/>
  <c r="J176" i="7"/>
  <c r="J174" i="6"/>
  <c r="K174" i="6" s="1"/>
  <c r="J171" i="1"/>
  <c r="K171" i="1"/>
  <c r="K176" i="7" l="1"/>
  <c r="P176" i="7" s="1"/>
  <c r="S176" i="7"/>
  <c r="R177" i="7"/>
  <c r="J177" i="7"/>
  <c r="J175" i="6"/>
  <c r="K175" i="6" s="1"/>
  <c r="J172" i="1"/>
  <c r="K172" i="1" s="1"/>
  <c r="K177" i="7" l="1"/>
  <c r="P177" i="7" s="1"/>
  <c r="S177" i="7"/>
  <c r="R178" i="7"/>
  <c r="J178" i="7"/>
  <c r="J176" i="6"/>
  <c r="K176" i="6" s="1"/>
  <c r="K173" i="1"/>
  <c r="J173" i="1"/>
  <c r="K178" i="7" l="1"/>
  <c r="P178" i="7" s="1"/>
  <c r="S178" i="7"/>
  <c r="R179" i="7"/>
  <c r="J179" i="7"/>
  <c r="J177" i="6"/>
  <c r="K177" i="6" s="1"/>
  <c r="J174" i="1"/>
  <c r="K174" i="1" s="1"/>
  <c r="K179" i="7" l="1"/>
  <c r="P179" i="7" s="1"/>
  <c r="S179" i="7"/>
  <c r="R180" i="7"/>
  <c r="J180" i="7"/>
  <c r="J178" i="6"/>
  <c r="K178" i="6" s="1"/>
  <c r="K175" i="1"/>
  <c r="J175" i="1"/>
  <c r="K180" i="7" l="1"/>
  <c r="P180" i="7" s="1"/>
  <c r="S180" i="7"/>
  <c r="R181" i="7"/>
  <c r="J181" i="7"/>
  <c r="J179" i="6"/>
  <c r="K179" i="6" s="1"/>
  <c r="J176" i="1"/>
  <c r="K176" i="1"/>
  <c r="K181" i="7" l="1"/>
  <c r="P181" i="7" s="1"/>
  <c r="S181" i="7"/>
  <c r="R182" i="7"/>
  <c r="J182" i="7"/>
  <c r="J180" i="6"/>
  <c r="K180" i="6" s="1"/>
  <c r="K177" i="1"/>
  <c r="J177" i="1"/>
  <c r="K182" i="7" l="1"/>
  <c r="P182" i="7" s="1"/>
  <c r="S182" i="7"/>
  <c r="R183" i="7"/>
  <c r="J183" i="7"/>
  <c r="J181" i="6"/>
  <c r="K181" i="6" s="1"/>
  <c r="K178" i="1"/>
  <c r="J178" i="1"/>
  <c r="K183" i="7" l="1"/>
  <c r="P183" i="7" s="1"/>
  <c r="S183" i="7"/>
  <c r="R184" i="7"/>
  <c r="J184" i="7"/>
  <c r="J182" i="6"/>
  <c r="K182" i="6" s="1"/>
  <c r="J179" i="1"/>
  <c r="K179" i="1"/>
  <c r="K184" i="7" l="1"/>
  <c r="P184" i="7" s="1"/>
  <c r="S184" i="7"/>
  <c r="R185" i="7"/>
  <c r="J185" i="7"/>
  <c r="J183" i="6"/>
  <c r="K183" i="6" s="1"/>
  <c r="K180" i="1"/>
  <c r="J180" i="1"/>
  <c r="K185" i="7" l="1"/>
  <c r="P185" i="7" s="1"/>
  <c r="S185" i="7"/>
  <c r="R186" i="7"/>
  <c r="J186" i="7"/>
  <c r="J184" i="6"/>
  <c r="K184" i="6" s="1"/>
  <c r="K181" i="1"/>
  <c r="J181" i="1"/>
  <c r="K186" i="7" l="1"/>
  <c r="P186" i="7" s="1"/>
  <c r="S186" i="7"/>
  <c r="R187" i="7"/>
  <c r="J187" i="7"/>
  <c r="J185" i="6"/>
  <c r="K185" i="6"/>
  <c r="K182" i="1"/>
  <c r="J182" i="1"/>
  <c r="K187" i="7" l="1"/>
  <c r="P187" i="7" s="1"/>
  <c r="S187" i="7"/>
  <c r="R188" i="7"/>
  <c r="J188" i="7"/>
  <c r="J186" i="6"/>
  <c r="K186" i="6" s="1"/>
  <c r="J183" i="1"/>
  <c r="K183" i="1"/>
  <c r="K188" i="7" l="1"/>
  <c r="P188" i="7" s="1"/>
  <c r="S188" i="7"/>
  <c r="R189" i="7"/>
  <c r="J189" i="7"/>
  <c r="J187" i="6"/>
  <c r="K187" i="6" s="1"/>
  <c r="J184" i="1"/>
  <c r="K184" i="1"/>
  <c r="K189" i="7" l="1"/>
  <c r="P189" i="7" s="1"/>
  <c r="S189" i="7"/>
  <c r="R190" i="7"/>
  <c r="J190" i="7"/>
  <c r="J188" i="6"/>
  <c r="K188" i="6" s="1"/>
  <c r="J185" i="1"/>
  <c r="K185" i="1"/>
  <c r="K190" i="7" l="1"/>
  <c r="P190" i="7" s="1"/>
  <c r="S190" i="7"/>
  <c r="R191" i="7"/>
  <c r="J191" i="7"/>
  <c r="J189" i="6"/>
  <c r="K189" i="6" s="1"/>
  <c r="J186" i="1"/>
  <c r="K186" i="1" s="1"/>
  <c r="K191" i="7" l="1"/>
  <c r="P191" i="7" s="1"/>
  <c r="S191" i="7"/>
  <c r="R192" i="7"/>
  <c r="J192" i="7"/>
  <c r="J190" i="6"/>
  <c r="K190" i="6" s="1"/>
  <c r="J187" i="1"/>
  <c r="K187" i="1" s="1"/>
  <c r="K192" i="7" l="1"/>
  <c r="P192" i="7" s="1"/>
  <c r="S192" i="7"/>
  <c r="R193" i="7"/>
  <c r="J193" i="7"/>
  <c r="J191" i="6"/>
  <c r="K191" i="6" s="1"/>
  <c r="J188" i="1"/>
  <c r="K188" i="1" s="1"/>
  <c r="K193" i="7" l="1"/>
  <c r="P193" i="7" s="1"/>
  <c r="S193" i="7"/>
  <c r="R194" i="7"/>
  <c r="J194" i="7"/>
  <c r="J192" i="6"/>
  <c r="K192" i="6"/>
  <c r="J189" i="1"/>
  <c r="K189" i="1" s="1"/>
  <c r="K194" i="7" l="1"/>
  <c r="P194" i="7" s="1"/>
  <c r="S194" i="7"/>
  <c r="R195" i="7"/>
  <c r="J195" i="7"/>
  <c r="J193" i="6"/>
  <c r="K193" i="6" s="1"/>
  <c r="K190" i="1"/>
  <c r="J190" i="1"/>
  <c r="K195" i="7" l="1"/>
  <c r="P195" i="7" s="1"/>
  <c r="S195" i="7"/>
  <c r="R196" i="7"/>
  <c r="J196" i="7"/>
  <c r="J194" i="6"/>
  <c r="K194" i="6" s="1"/>
  <c r="J191" i="1"/>
  <c r="K191" i="1"/>
  <c r="K196" i="7" l="1"/>
  <c r="P196" i="7" s="1"/>
  <c r="S196" i="7"/>
  <c r="R197" i="7"/>
  <c r="J197" i="7"/>
  <c r="J195" i="6"/>
  <c r="K195" i="6" s="1"/>
  <c r="K192" i="1"/>
  <c r="J192" i="1"/>
  <c r="K197" i="7" l="1"/>
  <c r="P197" i="7" s="1"/>
  <c r="S197" i="7"/>
  <c r="R198" i="7"/>
  <c r="J198" i="7"/>
  <c r="J196" i="6"/>
  <c r="K196" i="6" s="1"/>
  <c r="K193" i="1"/>
  <c r="J193" i="1"/>
  <c r="K198" i="7" l="1"/>
  <c r="P198" i="7" s="1"/>
  <c r="S198" i="7"/>
  <c r="R199" i="7"/>
  <c r="J199" i="7"/>
  <c r="J197" i="6"/>
  <c r="K197" i="6" s="1"/>
  <c r="K194" i="1"/>
  <c r="J194" i="1"/>
  <c r="K199" i="7" l="1"/>
  <c r="P199" i="7" s="1"/>
  <c r="S199" i="7"/>
  <c r="R200" i="7"/>
  <c r="J200" i="7"/>
  <c r="J198" i="6"/>
  <c r="K198" i="6" s="1"/>
  <c r="K195" i="1"/>
  <c r="J195" i="1"/>
  <c r="K200" i="7" l="1"/>
  <c r="P200" i="7" s="1"/>
  <c r="S200" i="7"/>
  <c r="R201" i="7"/>
  <c r="J201" i="7"/>
  <c r="M200" i="7" s="1"/>
  <c r="J199" i="6"/>
  <c r="K199" i="6" s="1"/>
  <c r="J196" i="1"/>
  <c r="K196" i="1"/>
  <c r="M198" i="7" l="1"/>
  <c r="M197" i="7"/>
  <c r="K201" i="7"/>
  <c r="P201" i="7" s="1"/>
  <c r="M201" i="7"/>
  <c r="M2" i="7"/>
  <c r="M3" i="7"/>
  <c r="M4" i="7"/>
  <c r="M6" i="7"/>
  <c r="M5" i="7"/>
  <c r="M7" i="7"/>
  <c r="M8" i="7"/>
  <c r="M10" i="7"/>
  <c r="M9" i="7"/>
  <c r="M11" i="7"/>
  <c r="M14" i="7"/>
  <c r="M13" i="7"/>
  <c r="M12" i="7"/>
  <c r="M17" i="7"/>
  <c r="M15" i="7"/>
  <c r="M16" i="7"/>
  <c r="M19" i="7"/>
  <c r="M18" i="7"/>
  <c r="M20" i="7"/>
  <c r="M21" i="7"/>
  <c r="M22" i="7"/>
  <c r="M24" i="7"/>
  <c r="M25" i="7"/>
  <c r="M23" i="7"/>
  <c r="M26" i="7"/>
  <c r="M28" i="7"/>
  <c r="M27" i="7"/>
  <c r="M30" i="7"/>
  <c r="M29" i="7"/>
  <c r="M31" i="7"/>
  <c r="M32" i="7"/>
  <c r="M33" i="7"/>
  <c r="M34" i="7"/>
  <c r="M36" i="7"/>
  <c r="M35" i="7"/>
  <c r="M38" i="7"/>
  <c r="M37" i="7"/>
  <c r="M41" i="7"/>
  <c r="M39" i="7"/>
  <c r="M40" i="7"/>
  <c r="M43" i="7"/>
  <c r="M44" i="7"/>
  <c r="M45" i="7"/>
  <c r="M42" i="7"/>
  <c r="M47" i="7"/>
  <c r="M49" i="7"/>
  <c r="M46" i="7"/>
  <c r="M48" i="7"/>
  <c r="M53" i="7"/>
  <c r="M52" i="7"/>
  <c r="M51" i="7"/>
  <c r="M50" i="7"/>
  <c r="M54" i="7"/>
  <c r="M55" i="7"/>
  <c r="M57" i="7"/>
  <c r="M56" i="7"/>
  <c r="M58" i="7"/>
  <c r="M59" i="7"/>
  <c r="M61" i="7"/>
  <c r="M63" i="7"/>
  <c r="M62" i="7"/>
  <c r="M60" i="7"/>
  <c r="M65" i="7"/>
  <c r="M64" i="7"/>
  <c r="M67" i="7"/>
  <c r="M66" i="7"/>
  <c r="M68" i="7"/>
  <c r="M70" i="7"/>
  <c r="M69" i="7"/>
  <c r="M71" i="7"/>
  <c r="M72" i="7"/>
  <c r="M73" i="7"/>
  <c r="M75" i="7"/>
  <c r="M76" i="7"/>
  <c r="M74" i="7"/>
  <c r="M77" i="7"/>
  <c r="M80" i="7"/>
  <c r="M79" i="7"/>
  <c r="M78" i="7"/>
  <c r="M81" i="7"/>
  <c r="M82" i="7"/>
  <c r="M83" i="7"/>
  <c r="M84" i="7"/>
  <c r="M86" i="7"/>
  <c r="M85" i="7"/>
  <c r="M87" i="7"/>
  <c r="M88" i="7"/>
  <c r="M91" i="7"/>
  <c r="M90" i="7"/>
  <c r="M92" i="7"/>
  <c r="M93" i="7"/>
  <c r="M89" i="7"/>
  <c r="M94" i="7"/>
  <c r="M95" i="7"/>
  <c r="M96" i="7"/>
  <c r="M98" i="7"/>
  <c r="M100" i="7"/>
  <c r="M97" i="7"/>
  <c r="M99" i="7"/>
  <c r="M101" i="7"/>
  <c r="M102" i="7"/>
  <c r="M103" i="7"/>
  <c r="M104" i="7"/>
  <c r="M106" i="7"/>
  <c r="M105" i="7"/>
  <c r="M107" i="7"/>
  <c r="M109" i="7"/>
  <c r="M108" i="7"/>
  <c r="M111" i="7"/>
  <c r="M112" i="7"/>
  <c r="M110" i="7"/>
  <c r="M114" i="7"/>
  <c r="M115" i="7"/>
  <c r="M113" i="7"/>
  <c r="M117" i="7"/>
  <c r="M116" i="7"/>
  <c r="M119" i="7"/>
  <c r="M118" i="7"/>
  <c r="M120" i="7"/>
  <c r="M121" i="7"/>
  <c r="M122" i="7"/>
  <c r="M123" i="7"/>
  <c r="M124" i="7"/>
  <c r="M125" i="7"/>
  <c r="M126" i="7"/>
  <c r="M128" i="7"/>
  <c r="M127" i="7"/>
  <c r="M129" i="7"/>
  <c r="M130" i="7"/>
  <c r="M132" i="7"/>
  <c r="M131" i="7"/>
  <c r="M133" i="7"/>
  <c r="M135" i="7"/>
  <c r="M134" i="7"/>
  <c r="M136" i="7"/>
  <c r="M137" i="7"/>
  <c r="M139" i="7"/>
  <c r="M138" i="7"/>
  <c r="M141" i="7"/>
  <c r="M140" i="7"/>
  <c r="M142" i="7"/>
  <c r="M143" i="7"/>
  <c r="M146" i="7"/>
  <c r="M145" i="7"/>
  <c r="M144" i="7"/>
  <c r="M148" i="7"/>
  <c r="M147" i="7"/>
  <c r="M149" i="7"/>
  <c r="M151" i="7"/>
  <c r="M150" i="7"/>
  <c r="M152" i="7"/>
  <c r="M153" i="7"/>
  <c r="M155" i="7"/>
  <c r="M157" i="7"/>
  <c r="M154" i="7"/>
  <c r="M156" i="7"/>
  <c r="M159" i="7"/>
  <c r="M158" i="7"/>
  <c r="M160" i="7"/>
  <c r="M162" i="7"/>
  <c r="M161" i="7"/>
  <c r="M163" i="7"/>
  <c r="M165" i="7"/>
  <c r="M164" i="7"/>
  <c r="M166" i="7"/>
  <c r="M168" i="7"/>
  <c r="M167" i="7"/>
  <c r="M169" i="7"/>
  <c r="M171" i="7"/>
  <c r="M170" i="7"/>
  <c r="M172" i="7"/>
  <c r="M173" i="7"/>
  <c r="M176" i="7"/>
  <c r="M175" i="7"/>
  <c r="M177" i="7"/>
  <c r="M174" i="7"/>
  <c r="M179" i="7"/>
  <c r="M178" i="7"/>
  <c r="M180" i="7"/>
  <c r="M182" i="7"/>
  <c r="M181" i="7"/>
  <c r="M184" i="7"/>
  <c r="M183" i="7"/>
  <c r="M185" i="7"/>
  <c r="M187" i="7"/>
  <c r="M186" i="7"/>
  <c r="M188" i="7"/>
  <c r="M190" i="7"/>
  <c r="M189" i="7"/>
  <c r="M191" i="7"/>
  <c r="M193" i="7"/>
  <c r="M194" i="7"/>
  <c r="M192" i="7"/>
  <c r="M195" i="7"/>
  <c r="M196" i="7"/>
  <c r="M199" i="7"/>
  <c r="U201" i="7"/>
  <c r="U2" i="7"/>
  <c r="U4" i="7"/>
  <c r="U5" i="7"/>
  <c r="U3" i="7"/>
  <c r="U7" i="7"/>
  <c r="U6" i="7"/>
  <c r="U8" i="7"/>
  <c r="U10" i="7"/>
  <c r="U9" i="7"/>
  <c r="U13" i="7"/>
  <c r="U11" i="7"/>
  <c r="U12" i="7"/>
  <c r="U16" i="7"/>
  <c r="U14" i="7"/>
  <c r="U17" i="7"/>
  <c r="U15" i="7"/>
  <c r="U19" i="7"/>
  <c r="U18" i="7"/>
  <c r="U20" i="7"/>
  <c r="U21" i="7"/>
  <c r="U22" i="7"/>
  <c r="U24" i="7"/>
  <c r="U23" i="7"/>
  <c r="U27" i="7"/>
  <c r="U25" i="7"/>
  <c r="U26" i="7"/>
  <c r="U28" i="7"/>
  <c r="U29" i="7"/>
  <c r="U31" i="7"/>
  <c r="U30" i="7"/>
  <c r="U32" i="7"/>
  <c r="U33" i="7"/>
  <c r="U35" i="7"/>
  <c r="U34" i="7"/>
  <c r="U36" i="7"/>
  <c r="U37" i="7"/>
  <c r="U40" i="7"/>
  <c r="U38" i="7"/>
  <c r="U39" i="7"/>
  <c r="U41" i="7"/>
  <c r="U42" i="7"/>
  <c r="U43" i="7"/>
  <c r="U45" i="7"/>
  <c r="U44" i="7"/>
  <c r="U46" i="7"/>
  <c r="U47" i="7"/>
  <c r="U50" i="7"/>
  <c r="U48" i="7"/>
  <c r="U49" i="7"/>
  <c r="U52" i="7"/>
  <c r="U53" i="7"/>
  <c r="U51" i="7"/>
  <c r="U55" i="7"/>
  <c r="U56" i="7"/>
  <c r="U54" i="7"/>
  <c r="U57" i="7"/>
  <c r="U60" i="7"/>
  <c r="U58" i="7"/>
  <c r="U59" i="7"/>
  <c r="U61" i="7"/>
  <c r="U62" i="7"/>
  <c r="U63" i="7"/>
  <c r="U66" i="7"/>
  <c r="U64" i="7"/>
  <c r="U65" i="7"/>
  <c r="U67" i="7"/>
  <c r="U70" i="7"/>
  <c r="U68" i="7"/>
  <c r="U69" i="7"/>
  <c r="U71" i="7"/>
  <c r="U73" i="7"/>
  <c r="U72" i="7"/>
  <c r="U76" i="7"/>
  <c r="U75" i="7"/>
  <c r="U74" i="7"/>
  <c r="U77" i="7"/>
  <c r="U80" i="7"/>
  <c r="U78" i="7"/>
  <c r="U79" i="7"/>
  <c r="U81" i="7"/>
  <c r="U82" i="7"/>
  <c r="U84" i="7"/>
  <c r="U85" i="7"/>
  <c r="U86" i="7"/>
  <c r="U83" i="7"/>
  <c r="U87" i="7"/>
  <c r="U88" i="7"/>
  <c r="U89" i="7"/>
  <c r="U91" i="7"/>
  <c r="U92" i="7"/>
  <c r="U90" i="7"/>
  <c r="U94" i="7"/>
  <c r="U93" i="7"/>
  <c r="U96" i="7"/>
  <c r="U95" i="7"/>
  <c r="U98" i="7"/>
  <c r="U97" i="7"/>
  <c r="U99" i="7"/>
  <c r="U101" i="7"/>
  <c r="U100" i="7"/>
  <c r="U102" i="7"/>
  <c r="U103" i="7"/>
  <c r="U104" i="7"/>
  <c r="U105" i="7"/>
  <c r="U108" i="7"/>
  <c r="U106" i="7"/>
  <c r="U109" i="7"/>
  <c r="U107" i="7"/>
  <c r="U110" i="7"/>
  <c r="U114" i="7"/>
  <c r="U111" i="7"/>
  <c r="U112" i="7"/>
  <c r="U113" i="7"/>
  <c r="U117" i="7"/>
  <c r="U116" i="7"/>
  <c r="U115" i="7"/>
  <c r="U120" i="7"/>
  <c r="U118" i="7"/>
  <c r="U119" i="7"/>
  <c r="U123" i="7"/>
  <c r="U121" i="7"/>
  <c r="U122" i="7"/>
  <c r="U124" i="7"/>
  <c r="U125" i="7"/>
  <c r="U127" i="7"/>
  <c r="U126" i="7"/>
  <c r="U128" i="7"/>
  <c r="U132" i="7"/>
  <c r="U130" i="7"/>
  <c r="U129" i="7"/>
  <c r="U131" i="7"/>
  <c r="U133" i="7"/>
  <c r="U134" i="7"/>
  <c r="U136" i="7"/>
  <c r="U135" i="7"/>
  <c r="U141" i="7"/>
  <c r="U140" i="7"/>
  <c r="U137" i="7"/>
  <c r="U138" i="7"/>
  <c r="U139" i="7"/>
  <c r="U142" i="7"/>
  <c r="U144" i="7"/>
  <c r="U146" i="7"/>
  <c r="U143" i="7"/>
  <c r="U148" i="7"/>
  <c r="U145" i="7"/>
  <c r="U147" i="7"/>
  <c r="U150" i="7"/>
  <c r="U149" i="7"/>
  <c r="U153" i="7"/>
  <c r="U154" i="7"/>
  <c r="U151" i="7"/>
  <c r="U152" i="7"/>
  <c r="U155" i="7"/>
  <c r="U156" i="7"/>
  <c r="U157" i="7"/>
  <c r="U160" i="7"/>
  <c r="U158" i="7"/>
  <c r="U161" i="7"/>
  <c r="U162" i="7"/>
  <c r="U159" i="7"/>
  <c r="U164" i="7"/>
  <c r="U163" i="7"/>
  <c r="U165" i="7"/>
  <c r="U166" i="7"/>
  <c r="U170" i="7"/>
  <c r="U169" i="7"/>
  <c r="U167" i="7"/>
  <c r="U168" i="7"/>
  <c r="U171" i="7"/>
  <c r="U173" i="7"/>
  <c r="U172" i="7"/>
  <c r="U176" i="7"/>
  <c r="U174" i="7"/>
  <c r="U175" i="7"/>
  <c r="U179" i="7"/>
  <c r="U178" i="7"/>
  <c r="U180" i="7"/>
  <c r="U177" i="7"/>
  <c r="U181" i="7"/>
  <c r="U182" i="7"/>
  <c r="U183" i="7"/>
  <c r="U184" i="7"/>
  <c r="U186" i="7"/>
  <c r="U185" i="7"/>
  <c r="U188" i="7"/>
  <c r="U187" i="7"/>
  <c r="U189" i="7"/>
  <c r="U190" i="7"/>
  <c r="U192" i="7"/>
  <c r="U191" i="7"/>
  <c r="U193" i="7"/>
  <c r="U194" i="7"/>
  <c r="U199" i="7"/>
  <c r="U196" i="7"/>
  <c r="U197" i="7"/>
  <c r="U195" i="7"/>
  <c r="U198" i="7"/>
  <c r="U200" i="7"/>
  <c r="S201" i="7"/>
  <c r="S202" i="7" s="1"/>
  <c r="AJ25" i="7" s="1"/>
  <c r="AJ26" i="7" s="1"/>
  <c r="J200" i="6"/>
  <c r="K200" i="6" s="1"/>
  <c r="K197" i="1"/>
  <c r="J197" i="1"/>
  <c r="W8" i="7" l="1"/>
  <c r="W6" i="7"/>
  <c r="W4" i="7"/>
  <c r="W2" i="7"/>
  <c r="J201" i="6"/>
  <c r="K201" i="6" s="1"/>
  <c r="J198" i="1"/>
  <c r="K198" i="1"/>
  <c r="AD27" i="7" l="1"/>
  <c r="AJ27" i="7"/>
  <c r="J202" i="6"/>
  <c r="K202" i="6" s="1"/>
  <c r="J199" i="1"/>
  <c r="K199" i="1"/>
  <c r="J203" i="6" l="1"/>
  <c r="K203" i="6" s="1"/>
  <c r="J200" i="1"/>
  <c r="K200" i="1" s="1"/>
  <c r="J204" i="6" l="1"/>
  <c r="K204" i="6" s="1"/>
  <c r="J201" i="1"/>
  <c r="K201" i="1"/>
  <c r="J205" i="6" l="1"/>
  <c r="K205" i="6" s="1"/>
  <c r="J202" i="1"/>
  <c r="J203" i="1" s="1"/>
  <c r="K202" i="1"/>
  <c r="J206" i="6" l="1"/>
  <c r="K206" i="6" s="1"/>
  <c r="K203" i="1"/>
  <c r="K204" i="1"/>
  <c r="J204" i="1"/>
  <c r="J207" i="6" l="1"/>
  <c r="K207" i="6" s="1"/>
  <c r="J205" i="1"/>
  <c r="K205" i="1"/>
  <c r="J208" i="6" l="1"/>
  <c r="K208" i="6" s="1"/>
  <c r="J206" i="1"/>
  <c r="K206" i="1"/>
  <c r="J209" i="6" l="1"/>
  <c r="K209" i="6" s="1"/>
  <c r="J207" i="1"/>
  <c r="K207" i="1"/>
  <c r="J210" i="6" l="1"/>
  <c r="K210" i="6" s="1"/>
  <c r="J208" i="1"/>
  <c r="K208" i="1"/>
  <c r="J211" i="6" l="1"/>
  <c r="K211" i="6" s="1"/>
  <c r="K209" i="1"/>
  <c r="J209" i="1"/>
  <c r="J212" i="6" l="1"/>
  <c r="K212" i="6" s="1"/>
  <c r="K210" i="1"/>
  <c r="J210" i="1"/>
  <c r="J213" i="6" l="1"/>
  <c r="K213" i="6" s="1"/>
  <c r="K211" i="1"/>
  <c r="J211" i="1"/>
  <c r="J214" i="6" l="1"/>
  <c r="K214" i="6" s="1"/>
  <c r="K212" i="1"/>
  <c r="J212" i="1"/>
  <c r="J213" i="1" s="1"/>
  <c r="J215" i="6" l="1"/>
  <c r="K215" i="6" s="1"/>
  <c r="K213" i="1"/>
  <c r="J214" i="1"/>
  <c r="K214" i="1"/>
  <c r="J216" i="6" l="1"/>
  <c r="K216" i="6" s="1"/>
  <c r="J215" i="1"/>
  <c r="K215" i="1" s="1"/>
  <c r="J217" i="6" l="1"/>
  <c r="K217" i="6" s="1"/>
  <c r="J216" i="1"/>
  <c r="K216" i="1" s="1"/>
  <c r="J218" i="6" l="1"/>
  <c r="K218" i="6" s="1"/>
  <c r="J217" i="1"/>
  <c r="K217" i="1"/>
  <c r="J219" i="6" l="1"/>
  <c r="K219" i="6" s="1"/>
  <c r="K218" i="1"/>
  <c r="J218" i="1"/>
  <c r="J220" i="6" l="1"/>
  <c r="K220" i="6" s="1"/>
  <c r="J219" i="1"/>
  <c r="K219" i="1"/>
  <c r="J221" i="6" l="1"/>
  <c r="K221" i="6" s="1"/>
  <c r="J220" i="1"/>
  <c r="K220" i="1"/>
  <c r="J222" i="6" l="1"/>
  <c r="K222" i="6"/>
  <c r="K221" i="1"/>
  <c r="J221" i="1"/>
  <c r="J223" i="6" l="1"/>
  <c r="K223" i="6" s="1"/>
  <c r="J222" i="1"/>
  <c r="K222" i="1"/>
  <c r="J224" i="6" l="1"/>
  <c r="K224" i="6" s="1"/>
  <c r="K223" i="1"/>
  <c r="J223" i="1"/>
  <c r="J225" i="6" l="1"/>
  <c r="K225" i="6" s="1"/>
  <c r="J224" i="1"/>
  <c r="K224" i="1"/>
  <c r="J226" i="6" l="1"/>
  <c r="K226" i="6" s="1"/>
  <c r="J225" i="1"/>
  <c r="K225" i="1"/>
  <c r="J227" i="6" l="1"/>
  <c r="K227" i="6" s="1"/>
  <c r="J226" i="1"/>
  <c r="K226" i="1" s="1"/>
  <c r="J228" i="6" l="1"/>
  <c r="K228" i="6" s="1"/>
  <c r="K227" i="1"/>
  <c r="J227" i="1"/>
  <c r="J229" i="6" l="1"/>
  <c r="K229" i="6" s="1"/>
  <c r="J228" i="1"/>
  <c r="K228" i="1"/>
  <c r="J230" i="6" l="1"/>
  <c r="K230" i="6" s="1"/>
  <c r="J229" i="1"/>
  <c r="K229" i="1" s="1"/>
  <c r="J231" i="6" l="1"/>
  <c r="K231" i="6" s="1"/>
  <c r="K230" i="1"/>
  <c r="J230" i="1"/>
  <c r="J232" i="6" l="1"/>
  <c r="K232" i="6" s="1"/>
  <c r="J231" i="1"/>
  <c r="K231" i="1"/>
  <c r="J233" i="6" l="1"/>
  <c r="K233" i="6" s="1"/>
  <c r="K232" i="1"/>
  <c r="J232" i="1"/>
  <c r="J234" i="6" l="1"/>
  <c r="K234" i="6" s="1"/>
  <c r="K233" i="1"/>
  <c r="J233" i="1"/>
  <c r="J235" i="6" l="1"/>
  <c r="K235" i="6" s="1"/>
  <c r="K234" i="1"/>
  <c r="J234" i="1"/>
  <c r="J236" i="6" l="1"/>
  <c r="K236" i="6" s="1"/>
  <c r="K235" i="1"/>
  <c r="J235" i="1"/>
  <c r="J237" i="6" l="1"/>
  <c r="K237" i="6" s="1"/>
  <c r="K236" i="1"/>
  <c r="J236" i="1"/>
  <c r="J238" i="6" l="1"/>
  <c r="K238" i="6" s="1"/>
  <c r="K237" i="1"/>
  <c r="J237" i="1"/>
  <c r="J239" i="6" l="1"/>
  <c r="K239" i="6" s="1"/>
  <c r="J238" i="1"/>
  <c r="K238" i="1"/>
  <c r="J240" i="6" l="1"/>
  <c r="K240" i="6" s="1"/>
  <c r="K239" i="1"/>
  <c r="J239" i="1"/>
  <c r="J241" i="6" l="1"/>
  <c r="K241" i="6" s="1"/>
  <c r="J240" i="1"/>
  <c r="K240" i="1" s="1"/>
  <c r="J242" i="6" l="1"/>
  <c r="K242" i="6" s="1"/>
  <c r="K241" i="1"/>
  <c r="J241" i="1"/>
  <c r="J243" i="6" l="1"/>
  <c r="K243" i="6" s="1"/>
  <c r="J242" i="1"/>
  <c r="K242" i="1"/>
  <c r="J244" i="6" l="1"/>
  <c r="K244" i="6" s="1"/>
  <c r="J243" i="1"/>
  <c r="K243" i="1" s="1"/>
  <c r="J245" i="6" l="1"/>
  <c r="K245" i="6" s="1"/>
  <c r="J244" i="1"/>
  <c r="K244" i="1"/>
  <c r="J246" i="6" l="1"/>
  <c r="K246" i="6" s="1"/>
  <c r="K245" i="1"/>
  <c r="J245" i="1"/>
  <c r="J247" i="6" l="1"/>
  <c r="K247" i="6" s="1"/>
  <c r="K246" i="1"/>
  <c r="J246" i="1"/>
  <c r="J248" i="6" l="1"/>
  <c r="K248" i="6" s="1"/>
  <c r="J247" i="1"/>
  <c r="K247" i="1"/>
  <c r="J249" i="6" l="1"/>
  <c r="K249" i="6" s="1"/>
  <c r="J248" i="1"/>
  <c r="K248" i="1"/>
  <c r="J250" i="6" l="1"/>
  <c r="K250" i="6" s="1"/>
  <c r="K249" i="1"/>
  <c r="J249" i="1"/>
  <c r="J251" i="6" l="1"/>
  <c r="K251" i="6" s="1"/>
  <c r="K250" i="1"/>
  <c r="J250" i="1"/>
  <c r="J252" i="6" l="1"/>
  <c r="K252" i="6" s="1"/>
  <c r="J251" i="1"/>
  <c r="K251" i="1"/>
  <c r="J253" i="6" l="1"/>
  <c r="K253" i="6" s="1"/>
  <c r="K252" i="1"/>
  <c r="J252" i="1"/>
  <c r="J254" i="6" l="1"/>
  <c r="K254" i="6" s="1"/>
  <c r="J253" i="1"/>
  <c r="K253" i="1" s="1"/>
  <c r="J255" i="6" l="1"/>
  <c r="K255" i="6" s="1"/>
  <c r="J254" i="1"/>
  <c r="K254" i="1" s="1"/>
  <c r="J256" i="6" l="1"/>
  <c r="K256" i="6" s="1"/>
  <c r="J255" i="1"/>
  <c r="K255" i="1"/>
  <c r="J257" i="6" l="1"/>
  <c r="K257" i="6" s="1"/>
  <c r="J256" i="1"/>
  <c r="K256" i="1"/>
  <c r="J258" i="6" l="1"/>
  <c r="K258" i="6" s="1"/>
  <c r="J257" i="1"/>
  <c r="K257" i="1"/>
  <c r="J259" i="6" l="1"/>
  <c r="K259" i="6" s="1"/>
  <c r="K258" i="1"/>
  <c r="J258" i="1"/>
  <c r="J260" i="6" l="1"/>
  <c r="K260" i="6" s="1"/>
  <c r="J259" i="1"/>
  <c r="K259" i="1"/>
  <c r="J261" i="6" l="1"/>
  <c r="K261" i="6" s="1"/>
  <c r="K260" i="1"/>
  <c r="J260" i="1"/>
  <c r="J262" i="6" l="1"/>
  <c r="K262" i="6" s="1"/>
  <c r="K261" i="1"/>
  <c r="J261" i="1"/>
  <c r="J263" i="6" l="1"/>
  <c r="K263" i="6" s="1"/>
  <c r="K262" i="1"/>
  <c r="J262" i="1"/>
  <c r="J264" i="6" l="1"/>
  <c r="K264" i="6" s="1"/>
  <c r="K263" i="1"/>
  <c r="J263" i="1"/>
  <c r="J265" i="6" l="1"/>
  <c r="K265" i="6" s="1"/>
  <c r="J264" i="1"/>
  <c r="K264" i="1"/>
  <c r="J266" i="6" l="1"/>
  <c r="K266" i="6" s="1"/>
  <c r="J265" i="1"/>
  <c r="K265" i="1"/>
  <c r="J267" i="6" l="1"/>
  <c r="K267" i="6" s="1"/>
  <c r="J266" i="1"/>
  <c r="K266" i="1" s="1"/>
  <c r="J268" i="6" l="1"/>
  <c r="K268" i="6" s="1"/>
  <c r="K267" i="1"/>
  <c r="J267" i="1"/>
  <c r="J269" i="6" l="1"/>
  <c r="K269" i="6" s="1"/>
  <c r="J268" i="1"/>
  <c r="K268" i="1"/>
  <c r="J270" i="6" l="1"/>
  <c r="K270" i="6" s="1"/>
  <c r="J269" i="1"/>
  <c r="K269" i="1"/>
  <c r="J271" i="6" l="1"/>
  <c r="K271" i="6" s="1"/>
  <c r="J270" i="1"/>
  <c r="K270" i="1" s="1"/>
  <c r="J272" i="6" l="1"/>
  <c r="K272" i="6" s="1"/>
  <c r="J271" i="1"/>
  <c r="K271" i="1"/>
  <c r="J273" i="6" l="1"/>
  <c r="K273" i="6" s="1"/>
  <c r="K272" i="1"/>
  <c r="J272" i="1"/>
  <c r="J274" i="6" l="1"/>
  <c r="K274" i="6" s="1"/>
  <c r="J273" i="1"/>
  <c r="K273" i="1"/>
  <c r="J275" i="6" l="1"/>
  <c r="K275" i="6" s="1"/>
  <c r="K274" i="1"/>
  <c r="J274" i="1"/>
  <c r="J276" i="6" l="1"/>
  <c r="K276" i="6" s="1"/>
  <c r="K275" i="1"/>
  <c r="J275" i="1"/>
  <c r="J277" i="6" l="1"/>
  <c r="K277" i="6" s="1"/>
  <c r="K276" i="1"/>
  <c r="J276" i="1"/>
  <c r="J278" i="6" l="1"/>
  <c r="K278" i="6" s="1"/>
  <c r="J277" i="1"/>
  <c r="K277" i="1"/>
  <c r="J279" i="6" l="1"/>
  <c r="K279" i="6" s="1"/>
  <c r="J278" i="1"/>
  <c r="K278" i="1"/>
  <c r="J280" i="6" l="1"/>
  <c r="K280" i="6" s="1"/>
  <c r="J279" i="1"/>
  <c r="K279" i="1" s="1"/>
  <c r="J281" i="6" l="1"/>
  <c r="K281" i="6" s="1"/>
  <c r="J280" i="1"/>
  <c r="K280" i="1"/>
  <c r="J282" i="6" l="1"/>
  <c r="K282" i="6" s="1"/>
  <c r="J281" i="1"/>
  <c r="K281" i="1"/>
  <c r="J283" i="6" l="1"/>
  <c r="K283" i="6" s="1"/>
  <c r="K282" i="1"/>
  <c r="J282" i="1"/>
  <c r="J284" i="6" l="1"/>
  <c r="K284" i="6" s="1"/>
  <c r="K283" i="1"/>
  <c r="J283" i="1"/>
  <c r="J285" i="6" l="1"/>
  <c r="K285" i="6" s="1"/>
  <c r="K284" i="1"/>
  <c r="J284" i="1"/>
  <c r="J286" i="6" l="1"/>
  <c r="K286" i="6" s="1"/>
  <c r="K285" i="1"/>
  <c r="J285" i="1"/>
  <c r="J287" i="6" l="1"/>
  <c r="K287" i="6" s="1"/>
  <c r="K286" i="1"/>
  <c r="J286" i="1"/>
  <c r="J288" i="6" l="1"/>
  <c r="K288" i="6" s="1"/>
  <c r="K287" i="1"/>
  <c r="J287" i="1"/>
  <c r="J289" i="6" l="1"/>
  <c r="K289" i="6" s="1"/>
  <c r="K288" i="1"/>
  <c r="J288" i="1"/>
  <c r="J290" i="6" l="1"/>
  <c r="K290" i="6" s="1"/>
  <c r="J289" i="1"/>
  <c r="K289" i="1"/>
  <c r="J291" i="6" l="1"/>
  <c r="K291" i="6" s="1"/>
  <c r="J290" i="1"/>
  <c r="K290" i="1"/>
  <c r="J292" i="6" l="1"/>
  <c r="K292" i="6" s="1"/>
  <c r="K291" i="1"/>
  <c r="J291" i="1"/>
  <c r="J293" i="6" l="1"/>
  <c r="K293" i="6"/>
  <c r="J292" i="1"/>
  <c r="K292" i="1" s="1"/>
  <c r="J294" i="6" l="1"/>
  <c r="K294" i="6" s="1"/>
  <c r="J293" i="1"/>
  <c r="K293" i="1"/>
  <c r="J295" i="6" l="1"/>
  <c r="K295" i="6" s="1"/>
  <c r="J294" i="1"/>
  <c r="K294" i="1"/>
  <c r="J296" i="6" l="1"/>
  <c r="K296" i="6" s="1"/>
  <c r="J295" i="1"/>
  <c r="K295" i="1"/>
  <c r="J297" i="6" l="1"/>
  <c r="K297" i="6" s="1"/>
  <c r="J296" i="1"/>
  <c r="K296" i="1"/>
  <c r="J298" i="6" l="1"/>
  <c r="K298" i="6" s="1"/>
  <c r="J297" i="1"/>
  <c r="K297" i="1"/>
  <c r="J299" i="6" l="1"/>
  <c r="K299" i="6"/>
  <c r="J298" i="1"/>
  <c r="K298" i="1" s="1"/>
  <c r="J300" i="6" l="1"/>
  <c r="K300" i="6" s="1"/>
  <c r="K299" i="1"/>
  <c r="J299" i="1"/>
  <c r="J301" i="6" l="1"/>
  <c r="K301" i="6" s="1"/>
  <c r="J300" i="1"/>
  <c r="K300" i="1"/>
  <c r="J302" i="6" l="1"/>
  <c r="K302" i="6" s="1"/>
  <c r="J301" i="1"/>
  <c r="K301" i="1"/>
  <c r="J303" i="6" l="1"/>
  <c r="K303" i="6" s="1"/>
  <c r="J302" i="1"/>
  <c r="K302" i="1" s="1"/>
  <c r="J304" i="6" l="1"/>
  <c r="K304" i="6" s="1"/>
  <c r="K303" i="1"/>
  <c r="J303" i="1"/>
  <c r="J305" i="6" l="1"/>
  <c r="K305" i="6" s="1"/>
  <c r="J304" i="1"/>
  <c r="K304" i="1" s="1"/>
  <c r="J306" i="6" l="1"/>
  <c r="K306" i="6" s="1"/>
  <c r="J305" i="1"/>
  <c r="K305" i="1" s="1"/>
  <c r="J307" i="6" l="1"/>
  <c r="K307" i="6" s="1"/>
  <c r="J306" i="1"/>
  <c r="K306" i="1"/>
  <c r="J308" i="6" l="1"/>
  <c r="K308" i="6" s="1"/>
  <c r="J307" i="1"/>
  <c r="K307" i="1" s="1"/>
  <c r="J309" i="6" l="1"/>
  <c r="K309" i="6" s="1"/>
  <c r="K308" i="1"/>
  <c r="J308" i="1"/>
  <c r="J310" i="6" l="1"/>
  <c r="K310" i="6" s="1"/>
  <c r="J309" i="1"/>
  <c r="K309" i="1" s="1"/>
  <c r="J311" i="6" l="1"/>
  <c r="K311" i="6" s="1"/>
  <c r="J310" i="1"/>
  <c r="K310" i="1"/>
  <c r="J312" i="6" l="1"/>
  <c r="K312" i="6" s="1"/>
  <c r="K311" i="1"/>
  <c r="J311" i="1"/>
  <c r="J313" i="6" l="1"/>
  <c r="K313" i="6" s="1"/>
  <c r="J312" i="1"/>
  <c r="K312" i="1"/>
  <c r="J314" i="6" l="1"/>
  <c r="K314" i="6" s="1"/>
  <c r="K313" i="1"/>
  <c r="J313" i="1"/>
  <c r="J315" i="6" l="1"/>
  <c r="K315" i="6" s="1"/>
  <c r="K314" i="1"/>
  <c r="J314" i="1"/>
  <c r="J316" i="6" l="1"/>
  <c r="K316" i="6" s="1"/>
  <c r="K315" i="1"/>
  <c r="J315" i="1"/>
  <c r="J317" i="6" l="1"/>
  <c r="K317" i="6" s="1"/>
  <c r="J316" i="1"/>
  <c r="K316" i="1"/>
  <c r="J318" i="6" l="1"/>
  <c r="K318" i="6" s="1"/>
  <c r="K317" i="1"/>
  <c r="J317" i="1"/>
  <c r="J319" i="6" l="1"/>
  <c r="K319" i="6" s="1"/>
  <c r="K318" i="1"/>
  <c r="J318" i="1"/>
  <c r="J320" i="6" l="1"/>
  <c r="K320" i="6" s="1"/>
  <c r="J319" i="1"/>
  <c r="K319" i="1" s="1"/>
  <c r="J321" i="6" l="1"/>
  <c r="K321" i="6" s="1"/>
  <c r="J320" i="1"/>
  <c r="K320" i="1"/>
  <c r="J322" i="6" l="1"/>
  <c r="K322" i="6" s="1"/>
  <c r="J321" i="1"/>
  <c r="K321" i="1"/>
  <c r="J323" i="6" l="1"/>
  <c r="K323" i="6" s="1"/>
  <c r="K322" i="1"/>
  <c r="J322" i="1"/>
  <c r="J324" i="6" l="1"/>
  <c r="K324" i="6" s="1"/>
  <c r="K323" i="1"/>
  <c r="J323" i="1"/>
  <c r="J325" i="6" l="1"/>
  <c r="K325" i="6" s="1"/>
  <c r="J324" i="1"/>
  <c r="K324" i="1" s="1"/>
  <c r="J326" i="6" l="1"/>
  <c r="K326" i="6" s="1"/>
  <c r="J325" i="1"/>
  <c r="K325" i="1"/>
  <c r="J327" i="6" l="1"/>
  <c r="K327" i="6" s="1"/>
  <c r="J326" i="1"/>
  <c r="K326" i="1" s="1"/>
  <c r="J328" i="6" l="1"/>
  <c r="K328" i="6" s="1"/>
  <c r="J327" i="1"/>
  <c r="K327" i="1" s="1"/>
  <c r="J329" i="6" l="1"/>
  <c r="K329" i="6" s="1"/>
  <c r="J328" i="1"/>
  <c r="K328" i="1" s="1"/>
  <c r="J330" i="6" l="1"/>
  <c r="K330" i="6" s="1"/>
  <c r="J329" i="1"/>
  <c r="K329" i="1"/>
  <c r="J331" i="6" l="1"/>
  <c r="K331" i="6" s="1"/>
  <c r="J330" i="1"/>
  <c r="K330" i="1" s="1"/>
  <c r="J332" i="6" l="1"/>
  <c r="K332" i="6" s="1"/>
  <c r="J331" i="1"/>
  <c r="K331" i="1" s="1"/>
  <c r="J333" i="6" l="1"/>
  <c r="K333" i="6" s="1"/>
  <c r="J332" i="1"/>
  <c r="K332" i="1" s="1"/>
  <c r="J334" i="6" l="1"/>
  <c r="K334" i="6" s="1"/>
  <c r="J333" i="1"/>
  <c r="K333" i="1"/>
  <c r="J335" i="6" l="1"/>
  <c r="K335" i="6" s="1"/>
  <c r="J334" i="1"/>
  <c r="K334" i="1" s="1"/>
  <c r="J336" i="6" l="1"/>
  <c r="K336" i="6" s="1"/>
  <c r="J335" i="1"/>
  <c r="K335" i="1" s="1"/>
  <c r="J337" i="6" l="1"/>
  <c r="K337" i="6" s="1"/>
  <c r="J336" i="1"/>
  <c r="K336" i="1"/>
  <c r="J338" i="6" l="1"/>
  <c r="K338" i="6" s="1"/>
  <c r="K337" i="1"/>
  <c r="J337" i="1"/>
  <c r="J339" i="6" l="1"/>
  <c r="K339" i="6" s="1"/>
  <c r="K338" i="1"/>
  <c r="J338" i="1"/>
  <c r="J340" i="6" l="1"/>
  <c r="K340" i="6" s="1"/>
  <c r="J339" i="1"/>
  <c r="K339" i="1"/>
  <c r="J341" i="6" l="1"/>
  <c r="K341" i="6" s="1"/>
  <c r="J340" i="1"/>
  <c r="K340" i="1"/>
  <c r="J342" i="6" l="1"/>
  <c r="K342" i="6" s="1"/>
  <c r="J341" i="1"/>
  <c r="K341" i="1"/>
  <c r="J343" i="6" l="1"/>
  <c r="K343" i="6"/>
  <c r="K342" i="1"/>
  <c r="J342" i="1"/>
  <c r="J344" i="6" l="1"/>
  <c r="K344" i="6" s="1"/>
  <c r="J343" i="1"/>
  <c r="K343" i="1"/>
  <c r="J345" i="6" l="1"/>
  <c r="K345" i="6" s="1"/>
  <c r="K344" i="1"/>
  <c r="J344" i="1"/>
  <c r="J346" i="6" l="1"/>
  <c r="K346" i="6" s="1"/>
  <c r="J345" i="1"/>
  <c r="K345" i="1" s="1"/>
  <c r="J347" i="6" l="1"/>
  <c r="K347" i="6" s="1"/>
  <c r="J346" i="1"/>
  <c r="K346" i="1"/>
  <c r="J348" i="6" l="1"/>
  <c r="K348" i="6" s="1"/>
  <c r="J347" i="1"/>
  <c r="K347" i="1"/>
  <c r="J349" i="6" l="1"/>
  <c r="K349" i="6" s="1"/>
  <c r="K348" i="1"/>
  <c r="J348" i="1"/>
  <c r="J350" i="6" l="1"/>
  <c r="K350" i="6" s="1"/>
  <c r="K349" i="1"/>
  <c r="J349" i="1"/>
  <c r="J351" i="6" l="1"/>
  <c r="K351" i="6" s="1"/>
  <c r="K350" i="1"/>
  <c r="J350" i="1"/>
  <c r="J352" i="6" l="1"/>
  <c r="K352" i="6" s="1"/>
  <c r="J351" i="1"/>
  <c r="K351" i="1" s="1"/>
  <c r="J353" i="6" l="1"/>
  <c r="K353" i="6" s="1"/>
  <c r="J352" i="1"/>
  <c r="K352" i="1"/>
  <c r="J354" i="6" l="1"/>
  <c r="K354" i="6" s="1"/>
  <c r="J353" i="1"/>
  <c r="K353" i="1" s="1"/>
  <c r="J355" i="6" l="1"/>
  <c r="K355" i="6" s="1"/>
  <c r="J354" i="1"/>
  <c r="K354" i="1"/>
  <c r="J356" i="6" l="1"/>
  <c r="K356" i="6" s="1"/>
  <c r="K355" i="1"/>
  <c r="J355" i="1"/>
  <c r="J357" i="6" l="1"/>
  <c r="K357" i="6" s="1"/>
  <c r="J356" i="1"/>
  <c r="K356" i="1" s="1"/>
  <c r="J358" i="6" l="1"/>
  <c r="K358" i="6" s="1"/>
  <c r="K357" i="1"/>
  <c r="J357" i="1"/>
  <c r="J359" i="6" l="1"/>
  <c r="K359" i="6" s="1"/>
  <c r="J358" i="1"/>
  <c r="K358" i="1" s="1"/>
  <c r="J360" i="6" l="1"/>
  <c r="K360" i="6" s="1"/>
  <c r="K359" i="1"/>
  <c r="J359" i="1"/>
  <c r="J361" i="6" l="1"/>
  <c r="K361" i="6" s="1"/>
  <c r="J360" i="1"/>
  <c r="K360" i="1" s="1"/>
  <c r="J362" i="6" l="1"/>
  <c r="K362" i="6" s="1"/>
  <c r="K361" i="1"/>
  <c r="J361" i="1"/>
  <c r="J363" i="6" l="1"/>
  <c r="K363" i="6" s="1"/>
  <c r="K362" i="1"/>
  <c r="J362" i="1"/>
  <c r="J364" i="6" l="1"/>
  <c r="K364" i="6" s="1"/>
  <c r="K363" i="1"/>
  <c r="J363" i="1"/>
  <c r="J365" i="6" l="1"/>
  <c r="K365" i="6" s="1"/>
  <c r="K364" i="1"/>
  <c r="J364" i="1"/>
  <c r="J366" i="6" l="1"/>
  <c r="K366" i="6" s="1"/>
  <c r="J365" i="1"/>
  <c r="K365" i="1"/>
  <c r="J367" i="6" l="1"/>
  <c r="K367" i="6" s="1"/>
  <c r="K366" i="1"/>
  <c r="J366" i="1"/>
  <c r="J368" i="6" l="1"/>
  <c r="K368" i="6"/>
  <c r="K367" i="1"/>
  <c r="J367" i="1"/>
  <c r="J369" i="6" l="1"/>
  <c r="K369" i="6"/>
  <c r="K368" i="1"/>
  <c r="J368" i="1"/>
  <c r="J370" i="6" l="1"/>
  <c r="K370" i="6" s="1"/>
  <c r="J369" i="1"/>
  <c r="K369" i="1"/>
  <c r="J371" i="6" l="1"/>
  <c r="K371" i="6" s="1"/>
  <c r="J370" i="1"/>
  <c r="K370" i="1" s="1"/>
  <c r="J372" i="6" l="1"/>
  <c r="K372" i="6" s="1"/>
  <c r="J371" i="1"/>
  <c r="K371" i="1" s="1"/>
  <c r="J373" i="6" l="1"/>
  <c r="K373" i="6" s="1"/>
  <c r="J372" i="1"/>
  <c r="K372" i="1"/>
  <c r="J374" i="6" l="1"/>
  <c r="K374" i="6" s="1"/>
  <c r="J373" i="1"/>
  <c r="K373" i="1"/>
  <c r="J375" i="6" l="1"/>
  <c r="K375" i="6" s="1"/>
  <c r="J374" i="1"/>
  <c r="K374" i="1"/>
  <c r="J376" i="6" l="1"/>
  <c r="K376" i="6" s="1"/>
  <c r="K375" i="1"/>
  <c r="J375" i="1"/>
  <c r="J377" i="6" l="1"/>
  <c r="K377" i="6" s="1"/>
  <c r="K376" i="1"/>
  <c r="J376" i="1"/>
  <c r="J378" i="6" l="1"/>
  <c r="K378" i="6" s="1"/>
  <c r="K377" i="1"/>
  <c r="J377" i="1"/>
  <c r="J379" i="6" l="1"/>
  <c r="K379" i="6" s="1"/>
  <c r="J378" i="1"/>
  <c r="K378" i="1"/>
  <c r="J380" i="6" l="1"/>
  <c r="K380" i="6" s="1"/>
  <c r="J379" i="1"/>
  <c r="K379" i="1"/>
  <c r="J381" i="6" l="1"/>
  <c r="K381" i="6" s="1"/>
  <c r="J380" i="1"/>
  <c r="K380" i="1"/>
  <c r="J382" i="6" l="1"/>
  <c r="K382" i="6" s="1"/>
  <c r="J381" i="1"/>
  <c r="K381" i="1" s="1"/>
  <c r="J383" i="6" l="1"/>
  <c r="K383" i="6" s="1"/>
  <c r="K382" i="1"/>
  <c r="J382" i="1"/>
  <c r="J384" i="6" l="1"/>
  <c r="K384" i="6" s="1"/>
  <c r="K383" i="1"/>
  <c r="J383" i="1"/>
  <c r="J385" i="6" l="1"/>
  <c r="K385" i="6" s="1"/>
  <c r="J384" i="1"/>
  <c r="K384" i="1" s="1"/>
  <c r="J386" i="6" l="1"/>
  <c r="K386" i="6" s="1"/>
  <c r="K385" i="1"/>
  <c r="J385" i="1"/>
  <c r="J387" i="6" l="1"/>
  <c r="K387" i="6" s="1"/>
  <c r="K386" i="1"/>
  <c r="J386" i="1"/>
  <c r="J388" i="6" l="1"/>
  <c r="K388" i="6" s="1"/>
  <c r="K387" i="1"/>
  <c r="J387" i="1"/>
  <c r="J389" i="6" l="1"/>
  <c r="K389" i="6" s="1"/>
  <c r="K388" i="1"/>
  <c r="J388" i="1"/>
  <c r="J390" i="6" l="1"/>
  <c r="K390" i="6" s="1"/>
  <c r="J389" i="1"/>
  <c r="K389" i="1" s="1"/>
  <c r="J391" i="6" l="1"/>
  <c r="K391" i="6" s="1"/>
  <c r="K390" i="1"/>
  <c r="J390" i="1"/>
  <c r="J392" i="6" l="1"/>
  <c r="K392" i="6" s="1"/>
  <c r="K391" i="1"/>
  <c r="J391" i="1"/>
  <c r="J393" i="6" l="1"/>
  <c r="K393" i="6" s="1"/>
  <c r="K392" i="1"/>
  <c r="J392" i="1"/>
  <c r="J394" i="6" l="1"/>
  <c r="K394" i="6" s="1"/>
  <c r="J393" i="1"/>
  <c r="K393" i="1"/>
  <c r="J395" i="6" l="1"/>
  <c r="K395" i="6" s="1"/>
  <c r="J394" i="1"/>
  <c r="K394" i="1"/>
  <c r="J396" i="6" l="1"/>
  <c r="K396" i="6" s="1"/>
  <c r="K395" i="1"/>
  <c r="J395" i="1"/>
  <c r="J397" i="6" l="1"/>
  <c r="K397" i="6" s="1"/>
  <c r="J396" i="1"/>
  <c r="K396" i="1"/>
  <c r="J398" i="6" l="1"/>
  <c r="K398" i="6" s="1"/>
  <c r="J397" i="1"/>
  <c r="K397" i="1" s="1"/>
  <c r="K202" i="7" l="1"/>
  <c r="AD25" i="7" s="1"/>
  <c r="AD26" i="7" s="1"/>
  <c r="J399" i="6"/>
  <c r="K399" i="6"/>
  <c r="J398" i="1"/>
  <c r="K398" i="1"/>
  <c r="J400" i="6" l="1"/>
  <c r="K400" i="6" s="1"/>
  <c r="K399" i="1"/>
  <c r="J399" i="1"/>
  <c r="J401" i="6" l="1"/>
  <c r="K401" i="6"/>
  <c r="K402" i="6" s="1"/>
  <c r="S25" i="6" s="1"/>
  <c r="S26" i="6" s="1"/>
  <c r="J400" i="1"/>
  <c r="K400" i="1"/>
  <c r="J401" i="1" l="1"/>
  <c r="K401" i="1"/>
  <c r="K402" i="1" l="1"/>
  <c r="S25" i="1" s="1"/>
  <c r="S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<sst xmlns="http://schemas.openxmlformats.org/spreadsheetml/2006/main" count="1372" uniqueCount="472">
  <si>
    <t>Serial Data</t>
  </si>
  <si>
    <t>colon 1</t>
  </si>
  <si>
    <t>colon 2</t>
  </si>
  <si>
    <t>colon 3</t>
  </si>
  <si>
    <t>colon 4</t>
  </si>
  <si>
    <t>Voltage</t>
  </si>
  <si>
    <t>Start time</t>
  </si>
  <si>
    <t>End time</t>
  </si>
  <si>
    <t>Max</t>
  </si>
  <si>
    <t>Min</t>
  </si>
  <si>
    <t>Peak to peak</t>
  </si>
  <si>
    <t>Threshold</t>
  </si>
  <si>
    <t>Rising Through Threshold</t>
  </si>
  <si>
    <t>Last</t>
  </si>
  <si>
    <t>Period</t>
  </si>
  <si>
    <t>Total</t>
  </si>
  <si>
    <t>Frequency</t>
  </si>
  <si>
    <t>Average</t>
  </si>
  <si>
    <t>Start:25192:3.51:</t>
  </si>
  <si>
    <t>Start:40536:3.71:</t>
  </si>
  <si>
    <t>Start:8:4.18:</t>
  </si>
  <si>
    <t>Start:216:4.09:</t>
  </si>
  <si>
    <t>Start:328:3.92:</t>
  </si>
  <si>
    <t>Start:440:3.68:</t>
  </si>
  <si>
    <t>Start:552:3.39:</t>
  </si>
  <si>
    <t>Start:664:3.06:</t>
  </si>
  <si>
    <t>Start:776:2.71:</t>
  </si>
  <si>
    <t>Start:888:2.34:</t>
  </si>
  <si>
    <t>Start:1000:1.97:</t>
  </si>
  <si>
    <t>Start:1112:1.63:</t>
  </si>
  <si>
    <t>Start:1224:1.32:</t>
  </si>
  <si>
    <t>Start:1336:1.09:</t>
  </si>
  <si>
    <t>Start:1448:0.92:</t>
  </si>
  <si>
    <t>Start:1560:0.84:</t>
  </si>
  <si>
    <t>Start:1672:0.86:</t>
  </si>
  <si>
    <t>Start:1784:0.95:</t>
  </si>
  <si>
    <t>Start:1896:1.15:</t>
  </si>
  <si>
    <t>Start:2008:1.42:</t>
  </si>
  <si>
    <t>Start:2120:1.76:</t>
  </si>
  <si>
    <t>Start:2232:2.15:</t>
  </si>
  <si>
    <t>Start:2344:2.55:</t>
  </si>
  <si>
    <t>Start:2456:2.95:</t>
  </si>
  <si>
    <t>Start:2568:3.33:</t>
  </si>
  <si>
    <t>Start:2680:3.66:</t>
  </si>
  <si>
    <t>Start:2792:3.91:</t>
  </si>
  <si>
    <t>Start:2904:4.09:</t>
  </si>
  <si>
    <t>Start:3016:4.18:</t>
  </si>
  <si>
    <t>Start:3128:4.20:</t>
  </si>
  <si>
    <t>Start:3240:4.15:</t>
  </si>
  <si>
    <t>Start:3352:4.02:</t>
  </si>
  <si>
    <t>Start:3464:3.82:</t>
  </si>
  <si>
    <t>Start:3576:3.56:</t>
  </si>
  <si>
    <t>Start:3688:3.25:</t>
  </si>
  <si>
    <t>Start:3800:2.91:</t>
  </si>
  <si>
    <t>Start:3912:2.54:</t>
  </si>
  <si>
    <t>Start:4024:2.17:</t>
  </si>
  <si>
    <t>Start:4136:1.81:</t>
  </si>
  <si>
    <t>Start:4248:1.49:</t>
  </si>
  <si>
    <t>Start:4360:1.21:</t>
  </si>
  <si>
    <t>Start:4472:1.00:</t>
  </si>
  <si>
    <t>Start:4584:0.87:</t>
  </si>
  <si>
    <t>Start:4696:0.83:</t>
  </si>
  <si>
    <t>Start:4808:0.88:</t>
  </si>
  <si>
    <t>Start:4920:1.03:</t>
  </si>
  <si>
    <t>Start:5032:1.26:</t>
  </si>
  <si>
    <t>Start:5144:1.57:</t>
  </si>
  <si>
    <t>Start:5256:1.94:</t>
  </si>
  <si>
    <t>Start:5368:2.33:</t>
  </si>
  <si>
    <t>Start:5480:2.73:</t>
  </si>
  <si>
    <t>Start:5592:3.13:</t>
  </si>
  <si>
    <t>Start:5704:3.48:</t>
  </si>
  <si>
    <t>Start:5816:3.78:</t>
  </si>
  <si>
    <t>Start:5928:4.01:</t>
  </si>
  <si>
    <t>Start:6040:4.14:</t>
  </si>
  <si>
    <t>Start:6152:4.20:</t>
  </si>
  <si>
    <t>Start:6264:4.19:</t>
  </si>
  <si>
    <t>Start:6376:4.10:</t>
  </si>
  <si>
    <t>Start:6488:3.94:</t>
  </si>
  <si>
    <t>Start:6600:3.71:</t>
  </si>
  <si>
    <t>Start:6712:3.43:</t>
  </si>
  <si>
    <t>Start:6824:3.10:</t>
  </si>
  <si>
    <t>Start:6936:2.74:</t>
  </si>
  <si>
    <t>Start:7048:2.38:</t>
  </si>
  <si>
    <t>Start:7160:2.01:</t>
  </si>
  <si>
    <t>Start:7272:1.66:</t>
  </si>
  <si>
    <t>Start:7384:1.35:</t>
  </si>
  <si>
    <t>Start:7496:1.10:</t>
  </si>
  <si>
    <t>Start:7608:0.93:</t>
  </si>
  <si>
    <t>Start:7720:0.84:</t>
  </si>
  <si>
    <t>Start:7832:0.85:</t>
  </si>
  <si>
    <t>Start:7944:0.94:</t>
  </si>
  <si>
    <t>Start:8056:1.12:</t>
  </si>
  <si>
    <t>Start:8168:1.39:</t>
  </si>
  <si>
    <t>Start:8280:1.73:</t>
  </si>
  <si>
    <t>Start:8392:2.11:</t>
  </si>
  <si>
    <t>Start:8504:2.51:</t>
  </si>
  <si>
    <t>Start:8616:2.91:</t>
  </si>
  <si>
    <t>Start:8728:3.30:</t>
  </si>
  <si>
    <t>Start:8840:3.63:</t>
  </si>
  <si>
    <t>Start:8952:3.90:</t>
  </si>
  <si>
    <t>Start:9064:4.09:</t>
  </si>
  <si>
    <t>Start:9176:4.19:</t>
  </si>
  <si>
    <t>Start:9288:4.21:</t>
  </si>
  <si>
    <t>Start:9400:4.16:</t>
  </si>
  <si>
    <t>Start:9512:4.04:</t>
  </si>
  <si>
    <t>Start:9624:3.85:</t>
  </si>
  <si>
    <t>Start:9736:3.59:</t>
  </si>
  <si>
    <t>Start:9848:3.28:</t>
  </si>
  <si>
    <t>Start:9960:2.94:</t>
  </si>
  <si>
    <t>Start:10072:2.58:</t>
  </si>
  <si>
    <t>Start:10184:2.21:</t>
  </si>
  <si>
    <t>Start:10296:1.85:</t>
  </si>
  <si>
    <t>Start:10408:1.52:</t>
  </si>
  <si>
    <t>Start:10520:1.23:</t>
  </si>
  <si>
    <t>Start:10632:1.02:</t>
  </si>
  <si>
    <t>Start:10744:0.87:</t>
  </si>
  <si>
    <t>Start:10856:0.83:</t>
  </si>
  <si>
    <t>Start:10968:0.88:</t>
  </si>
  <si>
    <t>Start:11080:1.02:</t>
  </si>
  <si>
    <t>Start:11192:1.24:</t>
  </si>
  <si>
    <t>Start:11304:1.54:</t>
  </si>
  <si>
    <t>Start:11416:1.90:</t>
  </si>
  <si>
    <t>Start:11528:2.29:</t>
  </si>
  <si>
    <t>Start:11640:2.70:</t>
  </si>
  <si>
    <t>Start:11752:3.09:</t>
  </si>
  <si>
    <t>Start:11864:3.46:</t>
  </si>
  <si>
    <t>Start:11976:3.76:</t>
  </si>
  <si>
    <t>Start:12088:3.99:</t>
  </si>
  <si>
    <t>Start:12200:4.14:</t>
  </si>
  <si>
    <t>Start:12312:4.20:</t>
  </si>
  <si>
    <t>Start:12424:4.19:</t>
  </si>
  <si>
    <t>Start:12536:4.12:</t>
  </si>
  <si>
    <t>Start:12648:3.96:</t>
  </si>
  <si>
    <t>Start:12760:3.73:</t>
  </si>
  <si>
    <t>Start:12872:3.46:</t>
  </si>
  <si>
    <t>Start:12984:3.13:</t>
  </si>
  <si>
    <t>Start:13096:2.78:</t>
  </si>
  <si>
    <t>Start:13208:2.41:</t>
  </si>
  <si>
    <t>Start:13320:2.04:</t>
  </si>
  <si>
    <t>Start:13432:1.69:</t>
  </si>
  <si>
    <t>Start:13544:1.38:</t>
  </si>
  <si>
    <t>Start:13656:1.13:</t>
  </si>
  <si>
    <t>Start:13768:0.94:</t>
  </si>
  <si>
    <t>Start:13880:0.85:</t>
  </si>
  <si>
    <t>Start:13992:0.85:</t>
  </si>
  <si>
    <t>Start:14104:0.93:</t>
  </si>
  <si>
    <t>Start:14216:1.10:</t>
  </si>
  <si>
    <t>Start:14328:1.36:</t>
  </si>
  <si>
    <t>Start:14440:1.70:</t>
  </si>
  <si>
    <t>Start:14552:2.08:</t>
  </si>
  <si>
    <t>Start:14664:2.47:</t>
  </si>
  <si>
    <t>Start:14776:2.88:</t>
  </si>
  <si>
    <t>Start:14888:3.26:</t>
  </si>
  <si>
    <t>Start:15000:3.60:</t>
  </si>
  <si>
    <t>Start:15112:3.87:</t>
  </si>
  <si>
    <t>Start:15224:4.07:</t>
  </si>
  <si>
    <t>Start:15336:4.17:</t>
  </si>
  <si>
    <t>Start:15448:4.21:</t>
  </si>
  <si>
    <t>Start:15560:4.16:</t>
  </si>
  <si>
    <t>Start:15672:4.05:</t>
  </si>
  <si>
    <t>Start:15784:3.87:</t>
  </si>
  <si>
    <t>Start:15896:3.61:</t>
  </si>
  <si>
    <t>Start:16008:3.31:</t>
  </si>
  <si>
    <t>Start:16120:2.97:</t>
  </si>
  <si>
    <t>Start:16232:2.61:</t>
  </si>
  <si>
    <t>Start:16344:2.24:</t>
  </si>
  <si>
    <t>Start:16456:1.88:</t>
  </si>
  <si>
    <t>Start:16568:1.54:</t>
  </si>
  <si>
    <t>Start:16680:1.26:</t>
  </si>
  <si>
    <t>Start:16792:1.04:</t>
  </si>
  <si>
    <t>Start:16904:0.89:</t>
  </si>
  <si>
    <t>Start:17016:0.83:</t>
  </si>
  <si>
    <t>Start:17128:0.87:</t>
  </si>
  <si>
    <t>Start:17240:1.00:</t>
  </si>
  <si>
    <t>Start:17352:1.21:</t>
  </si>
  <si>
    <t>Start:17464:1.51:</t>
  </si>
  <si>
    <t>Start:17576:1.86:</t>
  </si>
  <si>
    <t>Start:17688:2.25:</t>
  </si>
  <si>
    <t>Start:17800:2.65:</t>
  </si>
  <si>
    <t>Start:17912:3.05:</t>
  </si>
  <si>
    <t>Start:18024:3.42:</t>
  </si>
  <si>
    <t>Start:18136:3.73:</t>
  </si>
  <si>
    <t>Start:18248:3.97:</t>
  </si>
  <si>
    <t>Start:18360:4.13:</t>
  </si>
  <si>
    <t>Start:18472:4.20:</t>
  </si>
  <si>
    <t>Start:18584:4.19:</t>
  </si>
  <si>
    <t>Start:18696:4.12:</t>
  </si>
  <si>
    <t>Start:18808:3.97:</t>
  </si>
  <si>
    <t>Start:18920:3.76:</t>
  </si>
  <si>
    <t>Start:19032:3.48:</t>
  </si>
  <si>
    <t>Start:19144:3.16:</t>
  </si>
  <si>
    <t>Start:19256:2.82:</t>
  </si>
  <si>
    <t>Start:19368:2.45:</t>
  </si>
  <si>
    <t>Start:19480:2.08:</t>
  </si>
  <si>
    <t>Start:19592:1.73:</t>
  </si>
  <si>
    <t>Start:19704:1.41:</t>
  </si>
  <si>
    <t>Start:19816:1.15:</t>
  </si>
  <si>
    <t>Start:19928:0.96:</t>
  </si>
  <si>
    <t>Start:20040:0.85:</t>
  </si>
  <si>
    <t>Start:20152:0.84:</t>
  </si>
  <si>
    <t>Start:20264:0.92:</t>
  </si>
  <si>
    <t>Start:20376:1.09:</t>
  </si>
  <si>
    <t>Start:20488:1.34:</t>
  </si>
  <si>
    <t>Start:20600:1.66:</t>
  </si>
  <si>
    <t>Start:20712:2.03:</t>
  </si>
  <si>
    <t>Start:20824:2.43:</t>
  </si>
  <si>
    <t>Start:20936:2.83:</t>
  </si>
  <si>
    <t>Start:21048:3.23:</t>
  </si>
  <si>
    <t>Start:21160:3.57:</t>
  </si>
  <si>
    <t>Start:21272:3.85:</t>
  </si>
  <si>
    <t>Start:21384:4.05:</t>
  </si>
  <si>
    <t>Start:21496:4.17:</t>
  </si>
  <si>
    <t>Start:21608:4.21:</t>
  </si>
  <si>
    <t>Start:21720:4.17:</t>
  </si>
  <si>
    <t>Start:21832:4.07:</t>
  </si>
  <si>
    <t>Start:21944:3.89:</t>
  </si>
  <si>
    <t>Start:22056:3.64:</t>
  </si>
  <si>
    <t>Start:22168:3.34:</t>
  </si>
  <si>
    <t>Start:22280:3.01:</t>
  </si>
  <si>
    <t>Start:22392:2.65:</t>
  </si>
  <si>
    <t>Start:22504:2.28:</t>
  </si>
  <si>
    <t>Start:22616:1.92:</t>
  </si>
  <si>
    <t>Start:22728:1.58:</t>
  </si>
  <si>
    <t>Start:22840:1.29:</t>
  </si>
  <si>
    <t>Start:22952:1.06:</t>
  </si>
  <si>
    <t>Start:23064:0.90:</t>
  </si>
  <si>
    <t>Start:23176:0.84:</t>
  </si>
  <si>
    <t>Start:23288:0.87:</t>
  </si>
  <si>
    <t>Start:23400:0.98:</t>
  </si>
  <si>
    <t>Start:23512:1.19:</t>
  </si>
  <si>
    <t>Start:23624:1.47:</t>
  </si>
  <si>
    <t>Start:23736:1.82:</t>
  </si>
  <si>
    <t>Start:23848:2.21:</t>
  </si>
  <si>
    <t>Start:23960:2.61:</t>
  </si>
  <si>
    <t>Start:24072:3.01:</t>
  </si>
  <si>
    <t>Start:24184:3.38:</t>
  </si>
  <si>
    <t>Start:24296:3.70:</t>
  </si>
  <si>
    <t>Start:24408:3.95:</t>
  </si>
  <si>
    <t>Start:24520:4.11:</t>
  </si>
  <si>
    <t>Start:24632:4.19:</t>
  </si>
  <si>
    <t>Start:24744:4.20:</t>
  </si>
  <si>
    <t>Start:24856:4.13:</t>
  </si>
  <si>
    <t>Start:24968:3.99:</t>
  </si>
  <si>
    <t>Start:25080:3.79:</t>
  </si>
  <si>
    <t>Start:25304:3.20:</t>
  </si>
  <si>
    <t>Start:25416:2.85:</t>
  </si>
  <si>
    <t>Start:25528:2.48:</t>
  </si>
  <si>
    <t>Start:25640:2.12:</t>
  </si>
  <si>
    <t>Start:25752:1.76:</t>
  </si>
  <si>
    <t>Start:25864:1.44:</t>
  </si>
  <si>
    <t>Start:25976:1.17:</t>
  </si>
  <si>
    <t>Start:26088:0.97:</t>
  </si>
  <si>
    <t>Start:26200:0.86:</t>
  </si>
  <si>
    <t>Start:26312:0.84:</t>
  </si>
  <si>
    <t>Start:26424:0.90:</t>
  </si>
  <si>
    <t>Start:26536:1.07:</t>
  </si>
  <si>
    <t>Start:26648:1.31:</t>
  </si>
  <si>
    <t>Start:26760:1.63:</t>
  </si>
  <si>
    <t>Start:26872:1.99:</t>
  </si>
  <si>
    <t>Start:26984:2.39:</t>
  </si>
  <si>
    <t>Start:27096:2.80:</t>
  </si>
  <si>
    <t>Start:27208:3.19:</t>
  </si>
  <si>
    <t>Start:27320:3.54:</t>
  </si>
  <si>
    <t>Start:27432:3.82:</t>
  </si>
  <si>
    <t>Start:27544:4.03:</t>
  </si>
  <si>
    <t>Start:27656:4.16:</t>
  </si>
  <si>
    <t>Start:27768:4.20:</t>
  </si>
  <si>
    <t>Start:27880:4.18:</t>
  </si>
  <si>
    <t>Start:27992:4.08:</t>
  </si>
  <si>
    <t>Start:28104:3.91:</t>
  </si>
  <si>
    <t>Start:28216:3.67:</t>
  </si>
  <si>
    <t>Start:28328:3.38:</t>
  </si>
  <si>
    <t>Start:28440:3.04:</t>
  </si>
  <si>
    <t>Start:28552:2.69:</t>
  </si>
  <si>
    <t>Start:28664:2.32:</t>
  </si>
  <si>
    <t>Start:28776:1.95:</t>
  </si>
  <si>
    <t>Start:28888:1.61:</t>
  </si>
  <si>
    <t>Start:29000:1.31:</t>
  </si>
  <si>
    <t>Start:29112:1.07:</t>
  </si>
  <si>
    <t>Start:29224:0.91:</t>
  </si>
  <si>
    <t>Start:29336:0.83:</t>
  </si>
  <si>
    <t>Start:29448:0.86:</t>
  </si>
  <si>
    <t>Start:29560:0.96:</t>
  </si>
  <si>
    <t>Start:29672:1.16:</t>
  </si>
  <si>
    <t>Start:29784:1.44:</t>
  </si>
  <si>
    <t>Start:29896:1.79:</t>
  </si>
  <si>
    <t>Start:30008:2.17:</t>
  </si>
  <si>
    <t>Start:30120:2.58:</t>
  </si>
  <si>
    <t>Start:30232:2.98:</t>
  </si>
  <si>
    <t>Start:30344:3.35:</t>
  </si>
  <si>
    <t>Start:30456:3.68:</t>
  </si>
  <si>
    <t>Start:30568:3.93:</t>
  </si>
  <si>
    <t>Start:30680:4.11:</t>
  </si>
  <si>
    <t>Start:30792:4.19:</t>
  </si>
  <si>
    <t>Start:30904:4.20:</t>
  </si>
  <si>
    <t>Start:31016:4.14:</t>
  </si>
  <si>
    <t>Start:31128:4.01:</t>
  </si>
  <si>
    <t>Start:31240:3.81:</t>
  </si>
  <si>
    <t>Start:31352:3.54:</t>
  </si>
  <si>
    <t>Start:31464:3.23:</t>
  </si>
  <si>
    <t>Start:31576:2.88:</t>
  </si>
  <si>
    <t>Start:31688:2.52:</t>
  </si>
  <si>
    <t>Start:31800:2.15:</t>
  </si>
  <si>
    <t>Start:31912:1.79:</t>
  </si>
  <si>
    <t>Start:32024:1.47:</t>
  </si>
  <si>
    <t>Start:32136:1.19:</t>
  </si>
  <si>
    <t>Start:32248:0.99:</t>
  </si>
  <si>
    <t>Start:32360:0.87:</t>
  </si>
  <si>
    <t>Start:32472:0.84:</t>
  </si>
  <si>
    <t>Start:32584:0.89:</t>
  </si>
  <si>
    <t>Start:32696:1.05:</t>
  </si>
  <si>
    <t>Start:32808:1.28:</t>
  </si>
  <si>
    <t>Start:32920:1.59:</t>
  </si>
  <si>
    <t>Start:33032:1.96:</t>
  </si>
  <si>
    <t>Start:33144:2.35:</t>
  </si>
  <si>
    <t>Start:33256:2.76:</t>
  </si>
  <si>
    <t>Start:33368:3.15:</t>
  </si>
  <si>
    <t>Start:33480:3.51:</t>
  </si>
  <si>
    <t>Start:33592:3.80:</t>
  </si>
  <si>
    <t>Start:33704:4.02:</t>
  </si>
  <si>
    <t>Start:33816:4.15:</t>
  </si>
  <si>
    <t>Start:33928:4.21:</t>
  </si>
  <si>
    <t>Start:34040:4.19:</t>
  </si>
  <si>
    <t>Start:34152:4.10:</t>
  </si>
  <si>
    <t>Start:34264:3.93:</t>
  </si>
  <si>
    <t>Start:34376:3.70:</t>
  </si>
  <si>
    <t>Start:34488:3.41:</t>
  </si>
  <si>
    <t>Start:34600:3.08:</t>
  </si>
  <si>
    <t>Start:34712:2.72:</t>
  </si>
  <si>
    <t>Start:34824:2.35:</t>
  </si>
  <si>
    <t>Start:34936:1.98:</t>
  </si>
  <si>
    <t>Start:35048:1.64:</t>
  </si>
  <si>
    <t>Start:35160:1.33:</t>
  </si>
  <si>
    <t>Start:35272:1.09:</t>
  </si>
  <si>
    <t>Start:35384:0.92:</t>
  </si>
  <si>
    <t>Start:35496:0.84:</t>
  </si>
  <si>
    <t>Start:35608:0.85:</t>
  </si>
  <si>
    <t>Start:35720:0.95:</t>
  </si>
  <si>
    <t>Start:35832:1.14:</t>
  </si>
  <si>
    <t>Start:35944:1.41:</t>
  </si>
  <si>
    <t>Start:36056:1.75:</t>
  </si>
  <si>
    <t>Start:36168:2.14:</t>
  </si>
  <si>
    <t>Start:36280:2.54:</t>
  </si>
  <si>
    <t>Start:36392:2.94:</t>
  </si>
  <si>
    <t>Start:36504:3.32:</t>
  </si>
  <si>
    <t>Start:36616:3.65:</t>
  </si>
  <si>
    <t>Start:36728:3.91:</t>
  </si>
  <si>
    <t>Start:36840:4.09:</t>
  </si>
  <si>
    <t>Start:36952:4.19:</t>
  </si>
  <si>
    <t>Start:37064:4.20:</t>
  </si>
  <si>
    <t>Start:37176:4.15:</t>
  </si>
  <si>
    <t>Start:37288:4.03:</t>
  </si>
  <si>
    <t>Start:37400:3.83:</t>
  </si>
  <si>
    <t>Start:37512:3.57:</t>
  </si>
  <si>
    <t>Start:37624:3.26:</t>
  </si>
  <si>
    <t>Start:37736:2.92:</t>
  </si>
  <si>
    <t>Start:37848:2.56:</t>
  </si>
  <si>
    <t>Start:37960:2.19:</t>
  </si>
  <si>
    <t>Start:38072:1.82:</t>
  </si>
  <si>
    <t>Start:38184:1.50:</t>
  </si>
  <si>
    <t>Start:38296:1.22:</t>
  </si>
  <si>
    <t>Start:38408:1.01:</t>
  </si>
  <si>
    <t>Start:38520:0.87:</t>
  </si>
  <si>
    <t>Start:38632:0.83:</t>
  </si>
  <si>
    <t>Start:38744:0.89:</t>
  </si>
  <si>
    <t>Start:38856:1.03:</t>
  </si>
  <si>
    <t>Start:38968:1.26:</t>
  </si>
  <si>
    <t>Start:39080:1.56:</t>
  </si>
  <si>
    <t>Start:39192:1.93:</t>
  </si>
  <si>
    <t>Start:39304:2.32:</t>
  </si>
  <si>
    <t>Start:39416:2.72:</t>
  </si>
  <si>
    <t>Start:39528:3.12:</t>
  </si>
  <si>
    <t>Start:39640:3.48:</t>
  </si>
  <si>
    <t>Start:39752:3.78:</t>
  </si>
  <si>
    <t>Start:39864:4.00:</t>
  </si>
  <si>
    <t>Start:39976:4.14:</t>
  </si>
  <si>
    <t>Start:40088:4.20:</t>
  </si>
  <si>
    <t>Start:40200:4.19:</t>
  </si>
  <si>
    <t>Start:40312:4.10:</t>
  </si>
  <si>
    <t>Start:40424:3.94:</t>
  </si>
  <si>
    <t>Start:40648:3.43:</t>
  </si>
  <si>
    <t>Start:40760:3.11:</t>
  </si>
  <si>
    <t>Start:40872:2.76:</t>
  </si>
  <si>
    <t>Start:40984:2.39:</t>
  </si>
  <si>
    <t>Start:41096:2.02:</t>
  </si>
  <si>
    <t>Start:41208:1.68:</t>
  </si>
  <si>
    <t>Start:41320:1.37:</t>
  </si>
  <si>
    <t>Start:41432:1.12:</t>
  </si>
  <si>
    <t>Start:41544:0.94:</t>
  </si>
  <si>
    <t>Start:41656:0.85:</t>
  </si>
  <si>
    <t>Start:41768:0.85:</t>
  </si>
  <si>
    <t>Start:41880:0.94:</t>
  </si>
  <si>
    <t>Start:41992:1.12:</t>
  </si>
  <si>
    <t>Start:42104:1.38:</t>
  </si>
  <si>
    <t>Start:42216:1.71:</t>
  </si>
  <si>
    <t>Start:42328:2.09:</t>
  </si>
  <si>
    <t>Start:42440:2.49:</t>
  </si>
  <si>
    <t>Start:42552:2.89:</t>
  </si>
  <si>
    <t>Start:42664:3.27:</t>
  </si>
  <si>
    <t>Start:42776:3.61:</t>
  </si>
  <si>
    <t>Start:42888:3.88:</t>
  </si>
  <si>
    <t>Start:43000:4.07:</t>
  </si>
  <si>
    <t>Start:43112:4.17:</t>
  </si>
  <si>
    <t>Start:43224:4.20:</t>
  </si>
  <si>
    <t>Start:43336:4.16:</t>
  </si>
  <si>
    <t>Start:43448:4.04:</t>
  </si>
  <si>
    <t>Start:43560:3.86:</t>
  </si>
  <si>
    <t>Start:43672:3.60:</t>
  </si>
  <si>
    <t>Start:43784:3.30:</t>
  </si>
  <si>
    <t>Start:43896:2.96:</t>
  </si>
  <si>
    <t>Start:44008:2.60:</t>
  </si>
  <si>
    <t>Start:44120:2.23:</t>
  </si>
  <si>
    <t>Start:44232:1.87:</t>
  </si>
  <si>
    <t>Start:44344:1.53:</t>
  </si>
  <si>
    <t>Start:44456:1.25:</t>
  </si>
  <si>
    <t>Start:44568:1.03:</t>
  </si>
  <si>
    <t>Start:44680:0.88:</t>
  </si>
  <si>
    <t>Start:44792:0.84:</t>
  </si>
  <si>
    <t>Channels</t>
  </si>
  <si>
    <t>Data Source Id</t>
  </si>
  <si>
    <t>Data Interval (ms)</t>
  </si>
  <si>
    <t>Baud Rate</t>
  </si>
  <si>
    <t>Arduino Uno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</si>
  <si>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</si>
  <si>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</si>
  <si>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</si>
  <si>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</si>
  <si>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</si>
  <si>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</si>
  <si>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</si>
  <si>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</si>
  <si>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</si>
  <si>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</si>
  <si>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</si>
  <si>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</si>
  <si>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</si>
  <si>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</si>
  <si>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</si>
  <si>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</si>
  <si>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</si>
  <si>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</si>
  <si>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</si>
  <si>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</si>
  <si>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</si>
  <si>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</si>
  <si>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</si>
  <si>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</si>
  <si>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</si>
  <si>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</si>
  <si>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</si>
  <si>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(COM4))</t>
  </si>
  <si>
    <t>Data coming from the current data source will appear below as it is received.</t>
  </si>
  <si>
    <t>Current Data</t>
  </si>
  <si>
    <t>TIME</t>
  </si>
  <si>
    <t>Historical Data</t>
  </si>
  <si>
    <t>Start time2</t>
  </si>
  <si>
    <t>Voltage2</t>
  </si>
  <si>
    <t>End time2</t>
  </si>
  <si>
    <t>Rising Through Threshold2</t>
  </si>
  <si>
    <t>Last2</t>
  </si>
  <si>
    <t>Period2</t>
  </si>
  <si>
    <t>Mode</t>
  </si>
  <si>
    <t>include in duty2</t>
  </si>
  <si>
    <t>Above Threshold2</t>
  </si>
  <si>
    <t>count</t>
  </si>
  <si>
    <t>sum</t>
  </si>
  <si>
    <t>Duty</t>
  </si>
  <si>
    <t>Above Theshold</t>
  </si>
  <si>
    <t>include in duty</t>
  </si>
  <si>
    <t>60Hz to 300Hz</t>
  </si>
  <si>
    <t>05185849-1E21-44EB-8234-191F1A1FB8FF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</si>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</sst>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#,##0\ &quot;μs&quot;"/>
    <numFmt numFmtId="165" formatCode="0.00\ &quot;v&quot;"/>
    <numFmt numFmtId="166" formatCode="0.00\ &quot;Hz&quot;"/>
    <numFmt numFmtId="167" formatCode="h:mm:ss.00"/>
  </numFmts>
  <fonts count="2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8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">
    <xf numFmtId="0" fontId="0" fillId="0" borderId="0"/>
    <xf numFmtId="9" fontId="25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5" fontId="2" fillId="0" borderId="0" xfId="0" applyNumberFormat="1" applyFont="1" applyBorder="1"/>
    <xf numFmtId="164" fontId="2" fillId="0" borderId="0" xfId="0" applyNumberFormat="1" applyFont="1" applyBorder="1"/>
    <xf numFmtId="166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1" fillId="0" borderId="0" xfId="0" applyNumberFormat="1" applyFont="1"/>
    <xf numFmtId="0" fontId="0" fillId="2" borderId="0" xfId="0" applyFill="1"/>
    <xf numFmtId="0" fontId="0" fillId="2" borderId="0" xfId="0" applyFill="1" applyProtection="1">
      <protection locked="0"/>
    </xf>
    <xf numFmtId="0" fontId="5" fillId="2" borderId="0" xfId="0" applyFont="1" applyFill="1" applyAlignment="1" applyProtection="1">
      <alignment horizontal="left"/>
    </xf>
    <xf numFmtId="0" fontId="11" fillId="5" borderId="0" xfId="0" applyFont="1" applyFill="1" applyAlignment="1" applyProtection="1">
      <alignment horizontal="left" vertical="center" indent="1"/>
      <protection locked="0"/>
    </xf>
    <xf numFmtId="0" fontId="12" fillId="6" borderId="10" xfId="0" applyFont="1" applyFill="1" applyBorder="1" applyAlignment="1" applyProtection="1">
      <alignment horizontal="left" vertical="center" indent="1"/>
      <protection locked="0"/>
    </xf>
    <xf numFmtId="0" fontId="7" fillId="6" borderId="0" xfId="0" applyFont="1" applyFill="1" applyBorder="1" applyAlignment="1" applyProtection="1">
      <alignment horizontal="left" vertical="center" indent="1"/>
      <protection locked="0"/>
    </xf>
    <xf numFmtId="0" fontId="7" fillId="6" borderId="11" xfId="0" applyFont="1" applyFill="1" applyBorder="1" applyAlignment="1" applyProtection="1">
      <alignment horizontal="left" vertical="center" indent="1"/>
      <protection locked="0"/>
    </xf>
    <xf numFmtId="0" fontId="12" fillId="6" borderId="12" xfId="0" applyFont="1" applyFill="1" applyBorder="1" applyAlignment="1" applyProtection="1">
      <alignment horizontal="left" vertical="center" indent="1"/>
      <protection locked="0"/>
    </xf>
    <xf numFmtId="0" fontId="7" fillId="6" borderId="13" xfId="0" applyFont="1" applyFill="1" applyBorder="1" applyAlignment="1" applyProtection="1">
      <alignment horizontal="left" vertical="center" indent="1"/>
      <protection locked="0"/>
    </xf>
    <xf numFmtId="0" fontId="7" fillId="6" borderId="14" xfId="0" applyFont="1" applyFill="1" applyBorder="1" applyAlignment="1" applyProtection="1">
      <alignment horizontal="left" vertical="center" indent="1"/>
      <protection locked="0"/>
    </xf>
    <xf numFmtId="0" fontId="7" fillId="6" borderId="15" xfId="0" applyFont="1" applyFill="1" applyBorder="1" applyAlignment="1" applyProtection="1">
      <alignment horizontal="left" vertical="center" indent="1"/>
      <protection locked="0"/>
    </xf>
    <xf numFmtId="0" fontId="7" fillId="6" borderId="17" xfId="0" applyFont="1" applyFill="1" applyBorder="1" applyAlignment="1" applyProtection="1">
      <alignment horizontal="left" vertical="center" indent="1"/>
      <protection locked="0"/>
    </xf>
    <xf numFmtId="0" fontId="12" fillId="6" borderId="16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vertical="center" indent="1"/>
    </xf>
    <xf numFmtId="0" fontId="13" fillId="7" borderId="0" xfId="0" applyFont="1" applyFill="1" applyAlignment="1" applyProtection="1">
      <alignment horizontal="left" vertical="center" indent="1"/>
      <protection locked="0"/>
    </xf>
    <xf numFmtId="0" fontId="7" fillId="2" borderId="18" xfId="0" applyFont="1" applyFill="1" applyBorder="1" applyAlignment="1" applyProtection="1">
      <alignment horizontal="left" vertical="center" indent="1"/>
      <protection locked="0"/>
    </xf>
    <xf numFmtId="0" fontId="15" fillId="8" borderId="19" xfId="0" applyFont="1" applyFill="1" applyBorder="1" applyAlignment="1" applyProtection="1">
      <alignment horizontal="center" vertical="center"/>
    </xf>
    <xf numFmtId="0" fontId="15" fillId="8" borderId="20" xfId="0" applyFont="1" applyFill="1" applyBorder="1" applyAlignment="1" applyProtection="1">
      <alignment horizontal="center" vertical="center"/>
    </xf>
    <xf numFmtId="0" fontId="16" fillId="9" borderId="21" xfId="0" applyFont="1" applyFill="1" applyBorder="1" applyAlignment="1" applyProtection="1">
      <alignment horizontal="right" vertical="center" indent="1"/>
      <protection locked="0"/>
    </xf>
    <xf numFmtId="0" fontId="11" fillId="10" borderId="0" xfId="0" applyFont="1" applyFill="1" applyAlignment="1">
      <alignment horizontal="center" vertical="center"/>
    </xf>
    <xf numFmtId="0" fontId="16" fillId="11" borderId="22" xfId="0" applyFont="1" applyFill="1" applyBorder="1" applyAlignment="1" applyProtection="1">
      <alignment horizontal="right" vertical="center" indent="1"/>
      <protection locked="0"/>
    </xf>
    <xf numFmtId="167" fontId="16" fillId="11" borderId="22" xfId="0" applyNumberFormat="1" applyFont="1" applyFill="1" applyBorder="1" applyAlignment="1" applyProtection="1">
      <alignment horizontal="left" vertical="center" indent="1"/>
      <protection locked="0"/>
    </xf>
    <xf numFmtId="0" fontId="16" fillId="12" borderId="24" xfId="0" applyFont="1" applyFill="1" applyBorder="1" applyAlignment="1" applyProtection="1">
      <alignment horizontal="right" vertical="center" indent="1"/>
      <protection locked="0"/>
    </xf>
    <xf numFmtId="0" fontId="16" fillId="12" borderId="25" xfId="0" applyFont="1" applyFill="1" applyBorder="1" applyAlignment="1" applyProtection="1">
      <alignment horizontal="right" vertical="center" indent="1"/>
      <protection locked="0"/>
    </xf>
    <xf numFmtId="167" fontId="16" fillId="12" borderId="24" xfId="0" applyNumberFormat="1" applyFont="1" applyFill="1" applyBorder="1" applyAlignment="1" applyProtection="1">
      <alignment horizontal="left" vertical="center" indent="1"/>
      <protection locked="0"/>
    </xf>
    <xf numFmtId="167" fontId="16" fillId="12" borderId="25" xfId="0" applyNumberFormat="1" applyFont="1" applyFill="1" applyBorder="1" applyAlignment="1" applyProtection="1">
      <alignment horizontal="left" vertical="center" indent="1"/>
      <protection locked="0"/>
    </xf>
    <xf numFmtId="167" fontId="16" fillId="13" borderId="25" xfId="0" applyNumberFormat="1" applyFont="1" applyFill="1" applyBorder="1" applyAlignment="1" applyProtection="1">
      <alignment horizontal="left" vertical="center" indent="1"/>
      <protection locked="0"/>
    </xf>
    <xf numFmtId="0" fontId="16" fillId="13" borderId="25" xfId="0" applyFont="1" applyFill="1" applyBorder="1" applyAlignment="1" applyProtection="1">
      <alignment horizontal="right" vertical="center" indent="1"/>
      <protection locked="0"/>
    </xf>
    <xf numFmtId="0" fontId="18" fillId="0" borderId="0" xfId="0" applyFont="1"/>
    <xf numFmtId="0" fontId="18" fillId="0" borderId="0" xfId="0" applyNumberFormat="1" applyFont="1"/>
    <xf numFmtId="0" fontId="19" fillId="0" borderId="0" xfId="0" applyFont="1" applyBorder="1" applyAlignment="1">
      <alignment horizontal="right"/>
    </xf>
    <xf numFmtId="165" fontId="20" fillId="0" borderId="0" xfId="0" applyNumberFormat="1" applyFont="1" applyBorder="1"/>
    <xf numFmtId="0" fontId="19" fillId="0" borderId="0" xfId="0" applyFont="1" applyBorder="1"/>
    <xf numFmtId="164" fontId="20" fillId="0" borderId="0" xfId="0" applyNumberFormat="1" applyFont="1" applyBorder="1"/>
    <xf numFmtId="166" fontId="20" fillId="0" borderId="0" xfId="0" applyNumberFormat="1" applyFont="1" applyBorder="1"/>
    <xf numFmtId="0" fontId="21" fillId="0" borderId="0" xfId="0" applyFont="1" applyBorder="1" applyAlignment="1">
      <alignment horizontal="right"/>
    </xf>
    <xf numFmtId="165" fontId="22" fillId="0" borderId="0" xfId="0" applyNumberFormat="1" applyFont="1" applyBorder="1"/>
    <xf numFmtId="0" fontId="21" fillId="0" borderId="0" xfId="0" applyFont="1" applyBorder="1"/>
    <xf numFmtId="164" fontId="22" fillId="0" borderId="0" xfId="0" applyNumberFormat="1" applyFont="1" applyBorder="1"/>
    <xf numFmtId="166" fontId="22" fillId="0" borderId="0" xfId="0" applyNumberFormat="1" applyFont="1" applyBorder="1"/>
    <xf numFmtId="0" fontId="16" fillId="11" borderId="22" xfId="0" quotePrefix="1" applyFont="1" applyFill="1" applyBorder="1" applyAlignment="1" applyProtection="1">
      <alignment horizontal="right" vertical="center" indent="1"/>
      <protection locked="0"/>
    </xf>
    <xf numFmtId="0" fontId="16" fillId="12" borderId="25" xfId="0" quotePrefix="1" applyFont="1" applyFill="1" applyBorder="1" applyAlignment="1" applyProtection="1">
      <alignment horizontal="right" vertical="center" indent="1"/>
      <protection locked="0"/>
    </xf>
    <xf numFmtId="0" fontId="16" fillId="13" borderId="25" xfId="0" quotePrefix="1" applyFont="1" applyFill="1" applyBorder="1" applyAlignment="1" applyProtection="1">
      <alignment horizontal="right" vertical="center" indent="1"/>
      <protection locked="0"/>
    </xf>
    <xf numFmtId="0" fontId="16" fillId="12" borderId="24" xfId="0" quotePrefix="1" applyFont="1" applyFill="1" applyBorder="1" applyAlignment="1" applyProtection="1">
      <alignment horizontal="right" vertical="center" indent="1"/>
      <protection locked="0"/>
    </xf>
    <xf numFmtId="0" fontId="24" fillId="0" borderId="0" xfId="0" applyFont="1" applyBorder="1" applyAlignment="1">
      <alignment horizontal="right"/>
    </xf>
    <xf numFmtId="165" fontId="23" fillId="0" borderId="0" xfId="0" applyNumberFormat="1" applyFont="1"/>
    <xf numFmtId="0" fontId="23" fillId="0" borderId="0" xfId="0" applyFont="1"/>
    <xf numFmtId="0" fontId="7" fillId="3" borderId="0" xfId="0" applyFont="1" applyFill="1" applyAlignment="1" applyProtection="1">
      <alignment horizontal="left" vertical="center" inden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9" fontId="19" fillId="0" borderId="0" xfId="1" applyFont="1" applyBorder="1"/>
    <xf numFmtId="9" fontId="21" fillId="0" borderId="0" xfId="1" applyFont="1"/>
    <xf numFmtId="0" fontId="8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vertical="top" wrapText="1" indent="1"/>
    </xf>
    <xf numFmtId="0" fontId="17" fillId="2" borderId="0" xfId="0" applyFont="1" applyFill="1" applyAlignment="1" applyProtection="1">
      <alignment horizontal="left" indent="1"/>
    </xf>
    <xf numFmtId="0" fontId="17" fillId="2" borderId="23" xfId="0" applyFont="1" applyFill="1" applyBorder="1" applyAlignment="1" applyProtection="1">
      <alignment horizontal="left" indent="1"/>
    </xf>
    <xf numFmtId="0" fontId="8" fillId="0" borderId="0" xfId="0" applyFont="1" applyAlignment="1">
      <alignment horizontal="left" indent="1"/>
    </xf>
    <xf numFmtId="0" fontId="9" fillId="0" borderId="0" xfId="0" applyFont="1" applyAlignment="1">
      <alignment horizontal="left" vertical="top" wrapText="1" indent="1"/>
    </xf>
    <xf numFmtId="0" fontId="8" fillId="7" borderId="0" xfId="0" applyFont="1" applyFill="1" applyAlignment="1" applyProtection="1">
      <alignment horizontal="left" indent="1"/>
      <protection locked="0"/>
    </xf>
    <xf numFmtId="0" fontId="9" fillId="7" borderId="0" xfId="0" applyFont="1" applyFill="1" applyAlignment="1" applyProtection="1">
      <alignment horizontal="left" vertical="top" wrapText="1" indent="1"/>
      <protection locked="0"/>
    </xf>
    <xf numFmtId="0" fontId="14" fillId="7" borderId="0" xfId="0" applyFont="1" applyFill="1" applyAlignment="1" applyProtection="1">
      <alignment horizontal="left" vertical="center" wrapText="1" indent="1"/>
      <protection locked="0"/>
    </xf>
    <xf numFmtId="0" fontId="6" fillId="2" borderId="0" xfId="0" applyFont="1" applyFill="1" applyAlignment="1" applyProtection="1">
      <alignment horizontal="left"/>
    </xf>
    <xf numFmtId="0" fontId="7" fillId="3" borderId="0" xfId="0" applyFont="1" applyFill="1" applyAlignment="1" applyProtection="1">
      <alignment horizontal="left" vertical="center" indent="1"/>
    </xf>
    <xf numFmtId="0" fontId="8" fillId="2" borderId="0" xfId="0" applyFont="1" applyFill="1" applyAlignment="1" applyProtection="1">
      <alignment horizontal="left" indent="1"/>
      <protection locked="0"/>
    </xf>
    <xf numFmtId="0" fontId="9" fillId="2" borderId="0" xfId="0" applyFont="1" applyFill="1" applyAlignment="1" applyProtection="1">
      <alignment horizontal="left" vertical="top" wrapText="1" indent="1"/>
      <protection locked="0"/>
    </xf>
    <xf numFmtId="0" fontId="10" fillId="4" borderId="0" xfId="0" applyFont="1" applyFill="1" applyAlignment="1" applyProtection="1">
      <alignment horizontal="left" vertical="center" indent="1"/>
      <protection locked="0"/>
    </xf>
    <xf numFmtId="0" fontId="10" fillId="4" borderId="0" xfId="0" applyFont="1" applyFill="1" applyBorder="1" applyAlignment="1" applyProtection="1">
      <alignment horizontal="left" vertical="center" indent="1"/>
      <protection locked="0"/>
    </xf>
    <xf numFmtId="0" fontId="10" fillId="4" borderId="9" xfId="0" applyFont="1" applyFill="1" applyBorder="1" applyAlignment="1" applyProtection="1">
      <alignment horizontal="left" vertical="center" indent="1"/>
      <protection locked="0"/>
    </xf>
    <xf numFmtId="0" fontId="4" fillId="2" borderId="0" xfId="0" applyFont="1" applyFill="1" applyAlignment="1" applyProtection="1">
      <alignment horizontal="left" indent="1"/>
      <protection locked="0"/>
    </xf>
  </cellXfs>
  <cellStyles count="2">
    <cellStyle name="Normal" xfId="0" builtinId="0"/>
    <cellStyle name="Percent" xfId="1" builtinId="5"/>
  </cellStyles>
  <dxfs count="1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7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7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\ &quot;v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\ &quot;μ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28A7D425-DCCD-4225-9FDF-C4ED14AC28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DStream!$G$1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DStream!$F$2:$F$69</c:f>
              <c:numCache>
                <c:formatCode>#,##0\ "μs"</c:formatCode>
                <c:ptCount val="68"/>
                <c:pt idx="0">
                  <c:v>4.9800000000000004</c:v>
                </c:pt>
                <c:pt idx="1">
                  <c:v>4.9800000000000004</c:v>
                </c:pt>
                <c:pt idx="2">
                  <c:v>4.97</c:v>
                </c:pt>
                <c:pt idx="3">
                  <c:v>4.9800000000000004</c:v>
                </c:pt>
                <c:pt idx="4">
                  <c:v>4.9800000000000004</c:v>
                </c:pt>
                <c:pt idx="5">
                  <c:v>4.99</c:v>
                </c:pt>
                <c:pt idx="6">
                  <c:v>4.97</c:v>
                </c:pt>
                <c:pt idx="7">
                  <c:v>4.97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0.02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0.01</c:v>
                </c:pt>
                <c:pt idx="25">
                  <c:v>4.9800000000000004</c:v>
                </c:pt>
                <c:pt idx="26">
                  <c:v>4.9800000000000004</c:v>
                </c:pt>
                <c:pt idx="27">
                  <c:v>4.97</c:v>
                </c:pt>
                <c:pt idx="28">
                  <c:v>4.9800000000000004</c:v>
                </c:pt>
                <c:pt idx="29">
                  <c:v>4.96</c:v>
                </c:pt>
                <c:pt idx="30">
                  <c:v>4.9800000000000004</c:v>
                </c:pt>
                <c:pt idx="31">
                  <c:v>4.9800000000000004</c:v>
                </c:pt>
                <c:pt idx="32">
                  <c:v>4.97</c:v>
                </c:pt>
                <c:pt idx="33">
                  <c:v>4.97</c:v>
                </c:pt>
                <c:pt idx="34">
                  <c:v>4.97</c:v>
                </c:pt>
                <c:pt idx="35">
                  <c:v>4.97</c:v>
                </c:pt>
                <c:pt idx="36">
                  <c:v>4.97</c:v>
                </c:pt>
                <c:pt idx="37">
                  <c:v>4.9800000000000004</c:v>
                </c:pt>
                <c:pt idx="38">
                  <c:v>4.97</c:v>
                </c:pt>
                <c:pt idx="39">
                  <c:v>4.97</c:v>
                </c:pt>
                <c:pt idx="40">
                  <c:v>4.9800000000000004</c:v>
                </c:pt>
                <c:pt idx="41">
                  <c:v>4.97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0.02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0.02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0.02</c:v>
                </c:pt>
                <c:pt idx="57">
                  <c:v>0.02</c:v>
                </c:pt>
                <c:pt idx="58">
                  <c:v>0.01</c:v>
                </c:pt>
                <c:pt idx="59">
                  <c:v>4.97</c:v>
                </c:pt>
                <c:pt idx="60">
                  <c:v>4.97</c:v>
                </c:pt>
                <c:pt idx="61">
                  <c:v>4.97</c:v>
                </c:pt>
                <c:pt idx="62">
                  <c:v>4.97</c:v>
                </c:pt>
                <c:pt idx="63">
                  <c:v>4.97</c:v>
                </c:pt>
                <c:pt idx="64">
                  <c:v>4.9800000000000004</c:v>
                </c:pt>
                <c:pt idx="65">
                  <c:v>4.9800000000000004</c:v>
                </c:pt>
                <c:pt idx="66">
                  <c:v>4.9800000000000004</c:v>
                </c:pt>
                <c:pt idx="67">
                  <c:v>4.9800000000000004</c:v>
                </c:pt>
              </c:numCache>
            </c:numRef>
          </c:xVal>
          <c:yVal>
            <c:numRef>
              <c:f>DStream!$G$2:$G$69</c:f>
              <c:numCache>
                <c:formatCode>0.00\ "v"</c:formatCode>
                <c:ptCount val="68"/>
                <c:pt idx="0">
                  <c:v>304</c:v>
                </c:pt>
                <c:pt idx="1">
                  <c:v>544</c:v>
                </c:pt>
                <c:pt idx="2">
                  <c:v>784</c:v>
                </c:pt>
                <c:pt idx="3">
                  <c:v>1032</c:v>
                </c:pt>
                <c:pt idx="4">
                  <c:v>1272</c:v>
                </c:pt>
                <c:pt idx="5">
                  <c:v>1512</c:v>
                </c:pt>
                <c:pt idx="6">
                  <c:v>1752</c:v>
                </c:pt>
                <c:pt idx="7">
                  <c:v>1992</c:v>
                </c:pt>
                <c:pt idx="8">
                  <c:v>2232</c:v>
                </c:pt>
                <c:pt idx="9">
                  <c:v>2472</c:v>
                </c:pt>
                <c:pt idx="10">
                  <c:v>2712</c:v>
                </c:pt>
                <c:pt idx="11">
                  <c:v>2952</c:v>
                </c:pt>
                <c:pt idx="12">
                  <c:v>3200</c:v>
                </c:pt>
                <c:pt idx="13">
                  <c:v>3440</c:v>
                </c:pt>
                <c:pt idx="14">
                  <c:v>3680</c:v>
                </c:pt>
                <c:pt idx="15">
                  <c:v>3920</c:v>
                </c:pt>
                <c:pt idx="16">
                  <c:v>4160</c:v>
                </c:pt>
                <c:pt idx="17">
                  <c:v>4400</c:v>
                </c:pt>
                <c:pt idx="18">
                  <c:v>4640</c:v>
                </c:pt>
                <c:pt idx="19">
                  <c:v>4880</c:v>
                </c:pt>
                <c:pt idx="20">
                  <c:v>5128</c:v>
                </c:pt>
                <c:pt idx="21">
                  <c:v>5368</c:v>
                </c:pt>
                <c:pt idx="22">
                  <c:v>5608</c:v>
                </c:pt>
                <c:pt idx="23">
                  <c:v>5848</c:v>
                </c:pt>
                <c:pt idx="24">
                  <c:v>6088</c:v>
                </c:pt>
                <c:pt idx="25">
                  <c:v>6328</c:v>
                </c:pt>
                <c:pt idx="26">
                  <c:v>6568</c:v>
                </c:pt>
                <c:pt idx="27">
                  <c:v>6808</c:v>
                </c:pt>
                <c:pt idx="28">
                  <c:v>7048</c:v>
                </c:pt>
                <c:pt idx="29">
                  <c:v>7296</c:v>
                </c:pt>
                <c:pt idx="30">
                  <c:v>7536</c:v>
                </c:pt>
                <c:pt idx="31">
                  <c:v>7776</c:v>
                </c:pt>
                <c:pt idx="32">
                  <c:v>8016</c:v>
                </c:pt>
                <c:pt idx="33">
                  <c:v>8256</c:v>
                </c:pt>
                <c:pt idx="34">
                  <c:v>8496</c:v>
                </c:pt>
                <c:pt idx="35">
                  <c:v>8736</c:v>
                </c:pt>
                <c:pt idx="36">
                  <c:v>8976</c:v>
                </c:pt>
                <c:pt idx="37">
                  <c:v>9224</c:v>
                </c:pt>
                <c:pt idx="38">
                  <c:v>9464</c:v>
                </c:pt>
                <c:pt idx="39">
                  <c:v>9704</c:v>
                </c:pt>
                <c:pt idx="40">
                  <c:v>9944</c:v>
                </c:pt>
                <c:pt idx="41">
                  <c:v>10184</c:v>
                </c:pt>
                <c:pt idx="42">
                  <c:v>10424</c:v>
                </c:pt>
                <c:pt idx="43">
                  <c:v>10664</c:v>
                </c:pt>
                <c:pt idx="44">
                  <c:v>10904</c:v>
                </c:pt>
                <c:pt idx="45">
                  <c:v>11144</c:v>
                </c:pt>
                <c:pt idx="46">
                  <c:v>11392</c:v>
                </c:pt>
                <c:pt idx="47">
                  <c:v>11632</c:v>
                </c:pt>
                <c:pt idx="48">
                  <c:v>11872</c:v>
                </c:pt>
                <c:pt idx="49">
                  <c:v>12112</c:v>
                </c:pt>
                <c:pt idx="50">
                  <c:v>12352</c:v>
                </c:pt>
                <c:pt idx="51">
                  <c:v>12592</c:v>
                </c:pt>
                <c:pt idx="52">
                  <c:v>12832</c:v>
                </c:pt>
                <c:pt idx="53">
                  <c:v>13072</c:v>
                </c:pt>
                <c:pt idx="54">
                  <c:v>13320</c:v>
                </c:pt>
                <c:pt idx="55">
                  <c:v>13560</c:v>
                </c:pt>
                <c:pt idx="56">
                  <c:v>13800</c:v>
                </c:pt>
                <c:pt idx="57">
                  <c:v>14040</c:v>
                </c:pt>
                <c:pt idx="58">
                  <c:v>14280</c:v>
                </c:pt>
                <c:pt idx="59">
                  <c:v>14520</c:v>
                </c:pt>
                <c:pt idx="60">
                  <c:v>14760</c:v>
                </c:pt>
                <c:pt idx="61">
                  <c:v>15000</c:v>
                </c:pt>
                <c:pt idx="62">
                  <c:v>15240</c:v>
                </c:pt>
                <c:pt idx="63">
                  <c:v>15488</c:v>
                </c:pt>
                <c:pt idx="64">
                  <c:v>15728</c:v>
                </c:pt>
                <c:pt idx="65">
                  <c:v>15968</c:v>
                </c:pt>
                <c:pt idx="66">
                  <c:v>16208</c:v>
                </c:pt>
                <c:pt idx="67">
                  <c:v>16448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6-4C5D-897E-4F0947DB8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75128"/>
        <c:axId val="606275784"/>
      </c:scatterChart>
      <c:valAx>
        <c:axId val="60627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μ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784"/>
        <c:crosses val="autoZero"/>
        <c:crossBetween val="midCat"/>
      </c:valAx>
      <c:valAx>
        <c:axId val="60627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v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Sheet1!$F$2:$F$69</c:f>
              <c:numCache>
                <c:formatCode>#,##0\ "μs"</c:formatCode>
                <c:ptCount val="68"/>
                <c:pt idx="0">
                  <c:v>8</c:v>
                </c:pt>
                <c:pt idx="1">
                  <c:v>216</c:v>
                </c:pt>
                <c:pt idx="2">
                  <c:v>328</c:v>
                </c:pt>
                <c:pt idx="3">
                  <c:v>440</c:v>
                </c:pt>
                <c:pt idx="4">
                  <c:v>552</c:v>
                </c:pt>
                <c:pt idx="5">
                  <c:v>664</c:v>
                </c:pt>
                <c:pt idx="6">
                  <c:v>776</c:v>
                </c:pt>
                <c:pt idx="7">
                  <c:v>888</c:v>
                </c:pt>
                <c:pt idx="8">
                  <c:v>1000</c:v>
                </c:pt>
                <c:pt idx="9">
                  <c:v>1112</c:v>
                </c:pt>
                <c:pt idx="10">
                  <c:v>1224</c:v>
                </c:pt>
                <c:pt idx="11">
                  <c:v>1336</c:v>
                </c:pt>
                <c:pt idx="12">
                  <c:v>1448</c:v>
                </c:pt>
                <c:pt idx="13">
                  <c:v>1560</c:v>
                </c:pt>
                <c:pt idx="14">
                  <c:v>1672</c:v>
                </c:pt>
                <c:pt idx="15">
                  <c:v>1784</c:v>
                </c:pt>
                <c:pt idx="16">
                  <c:v>1896</c:v>
                </c:pt>
                <c:pt idx="17">
                  <c:v>2008</c:v>
                </c:pt>
                <c:pt idx="18">
                  <c:v>2120</c:v>
                </c:pt>
                <c:pt idx="19">
                  <c:v>2232</c:v>
                </c:pt>
                <c:pt idx="20">
                  <c:v>2344</c:v>
                </c:pt>
                <c:pt idx="21">
                  <c:v>2456</c:v>
                </c:pt>
                <c:pt idx="22">
                  <c:v>2568</c:v>
                </c:pt>
                <c:pt idx="23">
                  <c:v>2680</c:v>
                </c:pt>
                <c:pt idx="24">
                  <c:v>2792</c:v>
                </c:pt>
                <c:pt idx="25">
                  <c:v>2904</c:v>
                </c:pt>
                <c:pt idx="26">
                  <c:v>3016</c:v>
                </c:pt>
                <c:pt idx="27">
                  <c:v>3128</c:v>
                </c:pt>
                <c:pt idx="28">
                  <c:v>3240</c:v>
                </c:pt>
                <c:pt idx="29">
                  <c:v>3352</c:v>
                </c:pt>
                <c:pt idx="30">
                  <c:v>3464</c:v>
                </c:pt>
                <c:pt idx="31">
                  <c:v>3576</c:v>
                </c:pt>
                <c:pt idx="32">
                  <c:v>3688</c:v>
                </c:pt>
                <c:pt idx="33">
                  <c:v>3800</c:v>
                </c:pt>
                <c:pt idx="34">
                  <c:v>3912</c:v>
                </c:pt>
                <c:pt idx="35">
                  <c:v>4024</c:v>
                </c:pt>
                <c:pt idx="36">
                  <c:v>4136</c:v>
                </c:pt>
                <c:pt idx="37">
                  <c:v>4248</c:v>
                </c:pt>
                <c:pt idx="38">
                  <c:v>4360</c:v>
                </c:pt>
                <c:pt idx="39">
                  <c:v>4472</c:v>
                </c:pt>
                <c:pt idx="40">
                  <c:v>4584</c:v>
                </c:pt>
                <c:pt idx="41">
                  <c:v>4696</c:v>
                </c:pt>
                <c:pt idx="42">
                  <c:v>4808</c:v>
                </c:pt>
                <c:pt idx="43">
                  <c:v>4920</c:v>
                </c:pt>
                <c:pt idx="44">
                  <c:v>5032</c:v>
                </c:pt>
                <c:pt idx="45">
                  <c:v>5144</c:v>
                </c:pt>
                <c:pt idx="46">
                  <c:v>5256</c:v>
                </c:pt>
                <c:pt idx="47">
                  <c:v>5368</c:v>
                </c:pt>
                <c:pt idx="48">
                  <c:v>5480</c:v>
                </c:pt>
                <c:pt idx="49">
                  <c:v>5592</c:v>
                </c:pt>
                <c:pt idx="50">
                  <c:v>5704</c:v>
                </c:pt>
                <c:pt idx="51">
                  <c:v>5816</c:v>
                </c:pt>
                <c:pt idx="52">
                  <c:v>5928</c:v>
                </c:pt>
                <c:pt idx="53">
                  <c:v>6040</c:v>
                </c:pt>
                <c:pt idx="54">
                  <c:v>6152</c:v>
                </c:pt>
                <c:pt idx="55">
                  <c:v>6264</c:v>
                </c:pt>
                <c:pt idx="56">
                  <c:v>6376</c:v>
                </c:pt>
                <c:pt idx="57">
                  <c:v>6488</c:v>
                </c:pt>
                <c:pt idx="58">
                  <c:v>6600</c:v>
                </c:pt>
                <c:pt idx="59">
                  <c:v>6712</c:v>
                </c:pt>
                <c:pt idx="60">
                  <c:v>6824</c:v>
                </c:pt>
                <c:pt idx="61">
                  <c:v>6936</c:v>
                </c:pt>
                <c:pt idx="62">
                  <c:v>7048</c:v>
                </c:pt>
                <c:pt idx="63">
                  <c:v>7160</c:v>
                </c:pt>
                <c:pt idx="64">
                  <c:v>7272</c:v>
                </c:pt>
                <c:pt idx="65">
                  <c:v>7384</c:v>
                </c:pt>
                <c:pt idx="66">
                  <c:v>7496</c:v>
                </c:pt>
                <c:pt idx="67">
                  <c:v>7608</c:v>
                </c:pt>
              </c:numCache>
            </c:numRef>
          </c:xVal>
          <c:yVal>
            <c:numRef>
              <c:f>Sheet1!$G$2:$G$69</c:f>
              <c:numCache>
                <c:formatCode>0.00\ "v"</c:formatCode>
                <c:ptCount val="68"/>
                <c:pt idx="0">
                  <c:v>4.18</c:v>
                </c:pt>
                <c:pt idx="1">
                  <c:v>4.09</c:v>
                </c:pt>
                <c:pt idx="2">
                  <c:v>3.92</c:v>
                </c:pt>
                <c:pt idx="3">
                  <c:v>3.68</c:v>
                </c:pt>
                <c:pt idx="4">
                  <c:v>3.39</c:v>
                </c:pt>
                <c:pt idx="5">
                  <c:v>3.06</c:v>
                </c:pt>
                <c:pt idx="6">
                  <c:v>2.71</c:v>
                </c:pt>
                <c:pt idx="7">
                  <c:v>2.34</c:v>
                </c:pt>
                <c:pt idx="8">
                  <c:v>1.97</c:v>
                </c:pt>
                <c:pt idx="9">
                  <c:v>1.63</c:v>
                </c:pt>
                <c:pt idx="10">
                  <c:v>1.32</c:v>
                </c:pt>
                <c:pt idx="11">
                  <c:v>1.0900000000000001</c:v>
                </c:pt>
                <c:pt idx="12">
                  <c:v>0.92</c:v>
                </c:pt>
                <c:pt idx="13">
                  <c:v>0.84</c:v>
                </c:pt>
                <c:pt idx="14">
                  <c:v>0.86</c:v>
                </c:pt>
                <c:pt idx="15">
                  <c:v>0.95</c:v>
                </c:pt>
                <c:pt idx="16">
                  <c:v>1.1499999999999999</c:v>
                </c:pt>
                <c:pt idx="17">
                  <c:v>1.42</c:v>
                </c:pt>
                <c:pt idx="18">
                  <c:v>1.76</c:v>
                </c:pt>
                <c:pt idx="19">
                  <c:v>2.15</c:v>
                </c:pt>
                <c:pt idx="20">
                  <c:v>2.5499999999999998</c:v>
                </c:pt>
                <c:pt idx="21">
                  <c:v>2.95</c:v>
                </c:pt>
                <c:pt idx="22">
                  <c:v>3.33</c:v>
                </c:pt>
                <c:pt idx="23">
                  <c:v>3.66</c:v>
                </c:pt>
                <c:pt idx="24">
                  <c:v>3.91</c:v>
                </c:pt>
                <c:pt idx="25">
                  <c:v>4.09</c:v>
                </c:pt>
                <c:pt idx="26">
                  <c:v>4.18</c:v>
                </c:pt>
                <c:pt idx="27">
                  <c:v>4.2</c:v>
                </c:pt>
                <c:pt idx="28">
                  <c:v>4.1500000000000004</c:v>
                </c:pt>
                <c:pt idx="29">
                  <c:v>4.0199999999999996</c:v>
                </c:pt>
                <c:pt idx="30">
                  <c:v>3.82</c:v>
                </c:pt>
                <c:pt idx="31">
                  <c:v>3.56</c:v>
                </c:pt>
                <c:pt idx="32">
                  <c:v>3.25</c:v>
                </c:pt>
                <c:pt idx="33">
                  <c:v>2.91</c:v>
                </c:pt>
                <c:pt idx="34">
                  <c:v>2.54</c:v>
                </c:pt>
                <c:pt idx="35">
                  <c:v>2.17</c:v>
                </c:pt>
                <c:pt idx="36">
                  <c:v>1.81</c:v>
                </c:pt>
                <c:pt idx="37">
                  <c:v>1.49</c:v>
                </c:pt>
                <c:pt idx="38">
                  <c:v>1.21</c:v>
                </c:pt>
                <c:pt idx="39">
                  <c:v>1</c:v>
                </c:pt>
                <c:pt idx="40">
                  <c:v>0.87</c:v>
                </c:pt>
                <c:pt idx="41">
                  <c:v>0.83</c:v>
                </c:pt>
                <c:pt idx="42">
                  <c:v>0.88</c:v>
                </c:pt>
                <c:pt idx="43">
                  <c:v>1.03</c:v>
                </c:pt>
                <c:pt idx="44">
                  <c:v>1.26</c:v>
                </c:pt>
                <c:pt idx="45">
                  <c:v>1.57</c:v>
                </c:pt>
                <c:pt idx="46">
                  <c:v>1.94</c:v>
                </c:pt>
                <c:pt idx="47">
                  <c:v>2.33</c:v>
                </c:pt>
                <c:pt idx="48">
                  <c:v>2.73</c:v>
                </c:pt>
                <c:pt idx="49">
                  <c:v>3.13</c:v>
                </c:pt>
                <c:pt idx="50">
                  <c:v>3.48</c:v>
                </c:pt>
                <c:pt idx="51">
                  <c:v>3.78</c:v>
                </c:pt>
                <c:pt idx="52">
                  <c:v>4.01</c:v>
                </c:pt>
                <c:pt idx="53">
                  <c:v>4.1399999999999997</c:v>
                </c:pt>
                <c:pt idx="54">
                  <c:v>4.2</c:v>
                </c:pt>
                <c:pt idx="55">
                  <c:v>4.1900000000000004</c:v>
                </c:pt>
                <c:pt idx="56">
                  <c:v>4.0999999999999996</c:v>
                </c:pt>
                <c:pt idx="57">
                  <c:v>3.94</c:v>
                </c:pt>
                <c:pt idx="58">
                  <c:v>3.71</c:v>
                </c:pt>
                <c:pt idx="59">
                  <c:v>3.43</c:v>
                </c:pt>
                <c:pt idx="60">
                  <c:v>3.1</c:v>
                </c:pt>
                <c:pt idx="61">
                  <c:v>2.74</c:v>
                </c:pt>
                <c:pt idx="62">
                  <c:v>2.38</c:v>
                </c:pt>
                <c:pt idx="63">
                  <c:v>2.0099999999999998</c:v>
                </c:pt>
                <c:pt idx="64">
                  <c:v>1.66</c:v>
                </c:pt>
                <c:pt idx="65">
                  <c:v>1.35</c:v>
                </c:pt>
                <c:pt idx="66">
                  <c:v>1.1000000000000001</c:v>
                </c:pt>
                <c:pt idx="67">
                  <c:v>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7-4025-995A-93945E0F3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75128"/>
        <c:axId val="606275784"/>
      </c:scatterChart>
      <c:valAx>
        <c:axId val="60627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μ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784"/>
        <c:crosses val="autoZero"/>
        <c:crossBetween val="midCat"/>
      </c:valAx>
      <c:valAx>
        <c:axId val="60627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v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'CH2 DStream'!$G$1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'CH2 DStream'!$F$2:$F$201</c:f>
              <c:numCache>
                <c:formatCode>#,##0\ "μs"</c:formatCode>
                <c:ptCount val="200"/>
                <c:pt idx="0">
                  <c:v>96</c:v>
                </c:pt>
                <c:pt idx="1">
                  <c:v>432</c:v>
                </c:pt>
                <c:pt idx="2">
                  <c:v>672</c:v>
                </c:pt>
                <c:pt idx="3">
                  <c:v>912</c:v>
                </c:pt>
                <c:pt idx="4">
                  <c:v>1160</c:v>
                </c:pt>
                <c:pt idx="5">
                  <c:v>1400</c:v>
                </c:pt>
                <c:pt idx="6">
                  <c:v>1640</c:v>
                </c:pt>
                <c:pt idx="7">
                  <c:v>1880</c:v>
                </c:pt>
                <c:pt idx="8">
                  <c:v>2120</c:v>
                </c:pt>
                <c:pt idx="9">
                  <c:v>2360</c:v>
                </c:pt>
                <c:pt idx="10">
                  <c:v>2600</c:v>
                </c:pt>
                <c:pt idx="11">
                  <c:v>2840</c:v>
                </c:pt>
                <c:pt idx="12">
                  <c:v>3088</c:v>
                </c:pt>
                <c:pt idx="13">
                  <c:v>3328</c:v>
                </c:pt>
                <c:pt idx="14">
                  <c:v>3568</c:v>
                </c:pt>
                <c:pt idx="15">
                  <c:v>3808</c:v>
                </c:pt>
                <c:pt idx="16">
                  <c:v>4048</c:v>
                </c:pt>
                <c:pt idx="17">
                  <c:v>4288</c:v>
                </c:pt>
                <c:pt idx="18">
                  <c:v>4528</c:v>
                </c:pt>
                <c:pt idx="19">
                  <c:v>4768</c:v>
                </c:pt>
                <c:pt idx="20">
                  <c:v>5008</c:v>
                </c:pt>
                <c:pt idx="21">
                  <c:v>5256</c:v>
                </c:pt>
                <c:pt idx="22">
                  <c:v>5496</c:v>
                </c:pt>
                <c:pt idx="23">
                  <c:v>5736</c:v>
                </c:pt>
                <c:pt idx="24">
                  <c:v>5976</c:v>
                </c:pt>
                <c:pt idx="25">
                  <c:v>6216</c:v>
                </c:pt>
                <c:pt idx="26">
                  <c:v>6456</c:v>
                </c:pt>
                <c:pt idx="27">
                  <c:v>6696</c:v>
                </c:pt>
                <c:pt idx="28">
                  <c:v>6936</c:v>
                </c:pt>
                <c:pt idx="29">
                  <c:v>7184</c:v>
                </c:pt>
                <c:pt idx="30">
                  <c:v>7424</c:v>
                </c:pt>
                <c:pt idx="31">
                  <c:v>7664</c:v>
                </c:pt>
                <c:pt idx="32">
                  <c:v>7904</c:v>
                </c:pt>
                <c:pt idx="33">
                  <c:v>8144</c:v>
                </c:pt>
                <c:pt idx="34">
                  <c:v>8384</c:v>
                </c:pt>
                <c:pt idx="35">
                  <c:v>8624</c:v>
                </c:pt>
                <c:pt idx="36">
                  <c:v>8864</c:v>
                </c:pt>
                <c:pt idx="37">
                  <c:v>9104</c:v>
                </c:pt>
                <c:pt idx="38">
                  <c:v>9352</c:v>
                </c:pt>
                <c:pt idx="39">
                  <c:v>9592</c:v>
                </c:pt>
                <c:pt idx="40">
                  <c:v>9832</c:v>
                </c:pt>
                <c:pt idx="41">
                  <c:v>10072</c:v>
                </c:pt>
                <c:pt idx="42">
                  <c:v>10312</c:v>
                </c:pt>
                <c:pt idx="43">
                  <c:v>10552</c:v>
                </c:pt>
                <c:pt idx="44">
                  <c:v>10792</c:v>
                </c:pt>
                <c:pt idx="45">
                  <c:v>11032</c:v>
                </c:pt>
                <c:pt idx="46">
                  <c:v>11280</c:v>
                </c:pt>
                <c:pt idx="47">
                  <c:v>11520</c:v>
                </c:pt>
                <c:pt idx="48">
                  <c:v>11760</c:v>
                </c:pt>
                <c:pt idx="49">
                  <c:v>12000</c:v>
                </c:pt>
                <c:pt idx="50">
                  <c:v>12240</c:v>
                </c:pt>
                <c:pt idx="51">
                  <c:v>12480</c:v>
                </c:pt>
                <c:pt idx="52">
                  <c:v>12720</c:v>
                </c:pt>
                <c:pt idx="53">
                  <c:v>12960</c:v>
                </c:pt>
                <c:pt idx="54">
                  <c:v>13200</c:v>
                </c:pt>
                <c:pt idx="55">
                  <c:v>13448</c:v>
                </c:pt>
                <c:pt idx="56">
                  <c:v>13688</c:v>
                </c:pt>
                <c:pt idx="57">
                  <c:v>13928</c:v>
                </c:pt>
                <c:pt idx="58">
                  <c:v>14168</c:v>
                </c:pt>
                <c:pt idx="59">
                  <c:v>14408</c:v>
                </c:pt>
                <c:pt idx="60">
                  <c:v>14648</c:v>
                </c:pt>
                <c:pt idx="61">
                  <c:v>14888</c:v>
                </c:pt>
                <c:pt idx="62">
                  <c:v>15128</c:v>
                </c:pt>
                <c:pt idx="63">
                  <c:v>15376</c:v>
                </c:pt>
                <c:pt idx="64">
                  <c:v>15616</c:v>
                </c:pt>
                <c:pt idx="65">
                  <c:v>15856</c:v>
                </c:pt>
                <c:pt idx="66">
                  <c:v>16096</c:v>
                </c:pt>
                <c:pt idx="67">
                  <c:v>16336</c:v>
                </c:pt>
                <c:pt idx="68">
                  <c:v>16576</c:v>
                </c:pt>
                <c:pt idx="69">
                  <c:v>16816</c:v>
                </c:pt>
                <c:pt idx="70">
                  <c:v>17056</c:v>
                </c:pt>
                <c:pt idx="71">
                  <c:v>17296</c:v>
                </c:pt>
                <c:pt idx="72">
                  <c:v>17544</c:v>
                </c:pt>
                <c:pt idx="73">
                  <c:v>17784</c:v>
                </c:pt>
                <c:pt idx="74">
                  <c:v>18024</c:v>
                </c:pt>
                <c:pt idx="75">
                  <c:v>18264</c:v>
                </c:pt>
                <c:pt idx="76">
                  <c:v>18504</c:v>
                </c:pt>
                <c:pt idx="77">
                  <c:v>18744</c:v>
                </c:pt>
                <c:pt idx="78">
                  <c:v>18984</c:v>
                </c:pt>
                <c:pt idx="79">
                  <c:v>19224</c:v>
                </c:pt>
                <c:pt idx="80">
                  <c:v>19472</c:v>
                </c:pt>
                <c:pt idx="81">
                  <c:v>19712</c:v>
                </c:pt>
                <c:pt idx="82">
                  <c:v>19952</c:v>
                </c:pt>
                <c:pt idx="83">
                  <c:v>20192</c:v>
                </c:pt>
                <c:pt idx="84">
                  <c:v>20432</c:v>
                </c:pt>
                <c:pt idx="85">
                  <c:v>20672</c:v>
                </c:pt>
                <c:pt idx="86">
                  <c:v>20912</c:v>
                </c:pt>
                <c:pt idx="87">
                  <c:v>21152</c:v>
                </c:pt>
                <c:pt idx="88">
                  <c:v>21392</c:v>
                </c:pt>
                <c:pt idx="89">
                  <c:v>21640</c:v>
                </c:pt>
                <c:pt idx="90">
                  <c:v>21880</c:v>
                </c:pt>
                <c:pt idx="91">
                  <c:v>22120</c:v>
                </c:pt>
                <c:pt idx="92">
                  <c:v>22360</c:v>
                </c:pt>
                <c:pt idx="93">
                  <c:v>22600</c:v>
                </c:pt>
                <c:pt idx="94">
                  <c:v>22840</c:v>
                </c:pt>
                <c:pt idx="95">
                  <c:v>23080</c:v>
                </c:pt>
                <c:pt idx="96">
                  <c:v>23320</c:v>
                </c:pt>
                <c:pt idx="97">
                  <c:v>23568</c:v>
                </c:pt>
                <c:pt idx="98">
                  <c:v>23808</c:v>
                </c:pt>
                <c:pt idx="99">
                  <c:v>24048</c:v>
                </c:pt>
                <c:pt idx="100">
                  <c:v>24288</c:v>
                </c:pt>
                <c:pt idx="101">
                  <c:v>24528</c:v>
                </c:pt>
                <c:pt idx="102">
                  <c:v>24768</c:v>
                </c:pt>
                <c:pt idx="103">
                  <c:v>25008</c:v>
                </c:pt>
                <c:pt idx="104">
                  <c:v>25248</c:v>
                </c:pt>
                <c:pt idx="105">
                  <c:v>25488</c:v>
                </c:pt>
                <c:pt idx="106">
                  <c:v>25736</c:v>
                </c:pt>
                <c:pt idx="107">
                  <c:v>25976</c:v>
                </c:pt>
                <c:pt idx="108">
                  <c:v>26216</c:v>
                </c:pt>
                <c:pt idx="109">
                  <c:v>26456</c:v>
                </c:pt>
                <c:pt idx="110">
                  <c:v>26696</c:v>
                </c:pt>
                <c:pt idx="111">
                  <c:v>26936</c:v>
                </c:pt>
                <c:pt idx="112">
                  <c:v>27176</c:v>
                </c:pt>
                <c:pt idx="113">
                  <c:v>27416</c:v>
                </c:pt>
                <c:pt idx="114">
                  <c:v>27664</c:v>
                </c:pt>
                <c:pt idx="115">
                  <c:v>27904</c:v>
                </c:pt>
                <c:pt idx="116">
                  <c:v>28144</c:v>
                </c:pt>
                <c:pt idx="117">
                  <c:v>28384</c:v>
                </c:pt>
                <c:pt idx="118">
                  <c:v>28624</c:v>
                </c:pt>
                <c:pt idx="119">
                  <c:v>28864</c:v>
                </c:pt>
                <c:pt idx="120">
                  <c:v>29104</c:v>
                </c:pt>
                <c:pt idx="121">
                  <c:v>29344</c:v>
                </c:pt>
                <c:pt idx="122">
                  <c:v>29584</c:v>
                </c:pt>
                <c:pt idx="123">
                  <c:v>29832</c:v>
                </c:pt>
                <c:pt idx="124">
                  <c:v>30072</c:v>
                </c:pt>
                <c:pt idx="125">
                  <c:v>30312</c:v>
                </c:pt>
                <c:pt idx="126">
                  <c:v>30552</c:v>
                </c:pt>
                <c:pt idx="127">
                  <c:v>30792</c:v>
                </c:pt>
                <c:pt idx="128">
                  <c:v>31032</c:v>
                </c:pt>
                <c:pt idx="129">
                  <c:v>31272</c:v>
                </c:pt>
                <c:pt idx="130">
                  <c:v>31512</c:v>
                </c:pt>
                <c:pt idx="131">
                  <c:v>31760</c:v>
                </c:pt>
                <c:pt idx="132">
                  <c:v>32000</c:v>
                </c:pt>
                <c:pt idx="133">
                  <c:v>32240</c:v>
                </c:pt>
                <c:pt idx="134">
                  <c:v>32480</c:v>
                </c:pt>
                <c:pt idx="135">
                  <c:v>32720</c:v>
                </c:pt>
                <c:pt idx="136">
                  <c:v>32960</c:v>
                </c:pt>
                <c:pt idx="137">
                  <c:v>33200</c:v>
                </c:pt>
                <c:pt idx="138">
                  <c:v>33440</c:v>
                </c:pt>
                <c:pt idx="139">
                  <c:v>33680</c:v>
                </c:pt>
                <c:pt idx="140">
                  <c:v>33928</c:v>
                </c:pt>
                <c:pt idx="141">
                  <c:v>34168</c:v>
                </c:pt>
                <c:pt idx="142">
                  <c:v>34408</c:v>
                </c:pt>
                <c:pt idx="143">
                  <c:v>34648</c:v>
                </c:pt>
                <c:pt idx="144">
                  <c:v>34888</c:v>
                </c:pt>
                <c:pt idx="145">
                  <c:v>35128</c:v>
                </c:pt>
                <c:pt idx="146">
                  <c:v>35368</c:v>
                </c:pt>
                <c:pt idx="147">
                  <c:v>35608</c:v>
                </c:pt>
                <c:pt idx="148">
                  <c:v>35856</c:v>
                </c:pt>
                <c:pt idx="149">
                  <c:v>36096</c:v>
                </c:pt>
                <c:pt idx="150">
                  <c:v>36336</c:v>
                </c:pt>
                <c:pt idx="151">
                  <c:v>36576</c:v>
                </c:pt>
                <c:pt idx="152">
                  <c:v>36816</c:v>
                </c:pt>
                <c:pt idx="153">
                  <c:v>37056</c:v>
                </c:pt>
                <c:pt idx="154">
                  <c:v>37296</c:v>
                </c:pt>
                <c:pt idx="155">
                  <c:v>37536</c:v>
                </c:pt>
                <c:pt idx="156">
                  <c:v>37776</c:v>
                </c:pt>
                <c:pt idx="157">
                  <c:v>38024</c:v>
                </c:pt>
                <c:pt idx="158">
                  <c:v>38264</c:v>
                </c:pt>
                <c:pt idx="159">
                  <c:v>38504</c:v>
                </c:pt>
                <c:pt idx="160">
                  <c:v>38744</c:v>
                </c:pt>
                <c:pt idx="161">
                  <c:v>38984</c:v>
                </c:pt>
                <c:pt idx="162">
                  <c:v>39224</c:v>
                </c:pt>
                <c:pt idx="163">
                  <c:v>39464</c:v>
                </c:pt>
                <c:pt idx="164">
                  <c:v>39704</c:v>
                </c:pt>
                <c:pt idx="165">
                  <c:v>39952</c:v>
                </c:pt>
                <c:pt idx="166">
                  <c:v>40192</c:v>
                </c:pt>
                <c:pt idx="167">
                  <c:v>40432</c:v>
                </c:pt>
                <c:pt idx="168">
                  <c:v>40672</c:v>
                </c:pt>
                <c:pt idx="169">
                  <c:v>40912</c:v>
                </c:pt>
                <c:pt idx="170">
                  <c:v>41152</c:v>
                </c:pt>
                <c:pt idx="171">
                  <c:v>41392</c:v>
                </c:pt>
                <c:pt idx="172">
                  <c:v>41632</c:v>
                </c:pt>
                <c:pt idx="173">
                  <c:v>41872</c:v>
                </c:pt>
                <c:pt idx="174">
                  <c:v>42120</c:v>
                </c:pt>
                <c:pt idx="175">
                  <c:v>42360</c:v>
                </c:pt>
                <c:pt idx="176">
                  <c:v>42600</c:v>
                </c:pt>
                <c:pt idx="177">
                  <c:v>42840</c:v>
                </c:pt>
                <c:pt idx="178">
                  <c:v>43080</c:v>
                </c:pt>
                <c:pt idx="179">
                  <c:v>43320</c:v>
                </c:pt>
                <c:pt idx="180">
                  <c:v>43560</c:v>
                </c:pt>
                <c:pt idx="181">
                  <c:v>43800</c:v>
                </c:pt>
                <c:pt idx="182">
                  <c:v>44048</c:v>
                </c:pt>
                <c:pt idx="183">
                  <c:v>44288</c:v>
                </c:pt>
                <c:pt idx="184">
                  <c:v>44528</c:v>
                </c:pt>
                <c:pt idx="185">
                  <c:v>44768</c:v>
                </c:pt>
                <c:pt idx="186">
                  <c:v>45008</c:v>
                </c:pt>
                <c:pt idx="187">
                  <c:v>45248</c:v>
                </c:pt>
                <c:pt idx="188">
                  <c:v>45488</c:v>
                </c:pt>
                <c:pt idx="189">
                  <c:v>45728</c:v>
                </c:pt>
                <c:pt idx="190">
                  <c:v>45968</c:v>
                </c:pt>
                <c:pt idx="191">
                  <c:v>46216</c:v>
                </c:pt>
                <c:pt idx="192">
                  <c:v>46456</c:v>
                </c:pt>
                <c:pt idx="193">
                  <c:v>46696</c:v>
                </c:pt>
                <c:pt idx="194">
                  <c:v>46936</c:v>
                </c:pt>
                <c:pt idx="195">
                  <c:v>47176</c:v>
                </c:pt>
                <c:pt idx="196">
                  <c:v>47416</c:v>
                </c:pt>
                <c:pt idx="197">
                  <c:v>47656</c:v>
                </c:pt>
                <c:pt idx="198">
                  <c:v>47896</c:v>
                </c:pt>
                <c:pt idx="199">
                  <c:v>48144</c:v>
                </c:pt>
              </c:numCache>
            </c:numRef>
          </c:xVal>
          <c:yVal>
            <c:numRef>
              <c:f>'CH2 DStream'!$G$2:$G$201</c:f>
              <c:numCache>
                <c:formatCode>0.00\ "v"</c:formatCode>
                <c:ptCount val="200"/>
                <c:pt idx="0">
                  <c:v>4.9800000000000004</c:v>
                </c:pt>
                <c:pt idx="1">
                  <c:v>4.9800000000000004</c:v>
                </c:pt>
                <c:pt idx="2">
                  <c:v>4.97</c:v>
                </c:pt>
                <c:pt idx="3">
                  <c:v>4.9800000000000004</c:v>
                </c:pt>
                <c:pt idx="4">
                  <c:v>4.9800000000000004</c:v>
                </c:pt>
                <c:pt idx="5">
                  <c:v>4.99</c:v>
                </c:pt>
                <c:pt idx="6">
                  <c:v>4.97</c:v>
                </c:pt>
                <c:pt idx="7">
                  <c:v>4.97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0.02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</c:v>
                </c:pt>
                <c:pt idx="24">
                  <c:v>0.01</c:v>
                </c:pt>
                <c:pt idx="25">
                  <c:v>4.9800000000000004</c:v>
                </c:pt>
                <c:pt idx="26">
                  <c:v>4.9800000000000004</c:v>
                </c:pt>
                <c:pt idx="27">
                  <c:v>4.97</c:v>
                </c:pt>
                <c:pt idx="28">
                  <c:v>4.9800000000000004</c:v>
                </c:pt>
                <c:pt idx="29">
                  <c:v>4.96</c:v>
                </c:pt>
                <c:pt idx="30">
                  <c:v>4.9800000000000004</c:v>
                </c:pt>
                <c:pt idx="31">
                  <c:v>4.9800000000000004</c:v>
                </c:pt>
                <c:pt idx="32">
                  <c:v>4.97</c:v>
                </c:pt>
                <c:pt idx="33">
                  <c:v>4.97</c:v>
                </c:pt>
                <c:pt idx="34">
                  <c:v>4.97</c:v>
                </c:pt>
                <c:pt idx="35">
                  <c:v>4.97</c:v>
                </c:pt>
                <c:pt idx="36">
                  <c:v>4.97</c:v>
                </c:pt>
                <c:pt idx="37">
                  <c:v>4.9800000000000004</c:v>
                </c:pt>
                <c:pt idx="38">
                  <c:v>4.97</c:v>
                </c:pt>
                <c:pt idx="39">
                  <c:v>4.97</c:v>
                </c:pt>
                <c:pt idx="40">
                  <c:v>4.9800000000000004</c:v>
                </c:pt>
                <c:pt idx="41">
                  <c:v>4.97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0.02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0.02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0.02</c:v>
                </c:pt>
                <c:pt idx="57">
                  <c:v>0.02</c:v>
                </c:pt>
                <c:pt idx="58">
                  <c:v>0.01</c:v>
                </c:pt>
                <c:pt idx="59">
                  <c:v>4.97</c:v>
                </c:pt>
                <c:pt idx="60">
                  <c:v>4.97</c:v>
                </c:pt>
                <c:pt idx="61">
                  <c:v>4.97</c:v>
                </c:pt>
                <c:pt idx="62">
                  <c:v>4.97</c:v>
                </c:pt>
                <c:pt idx="63">
                  <c:v>4.97</c:v>
                </c:pt>
                <c:pt idx="64">
                  <c:v>4.9800000000000004</c:v>
                </c:pt>
                <c:pt idx="65">
                  <c:v>4.9800000000000004</c:v>
                </c:pt>
                <c:pt idx="66">
                  <c:v>4.9800000000000004</c:v>
                </c:pt>
                <c:pt idx="67">
                  <c:v>4.9800000000000004</c:v>
                </c:pt>
                <c:pt idx="68">
                  <c:v>4.97</c:v>
                </c:pt>
                <c:pt idx="69">
                  <c:v>4.97</c:v>
                </c:pt>
                <c:pt idx="70">
                  <c:v>4.9800000000000004</c:v>
                </c:pt>
                <c:pt idx="71">
                  <c:v>4.97</c:v>
                </c:pt>
                <c:pt idx="72">
                  <c:v>4.9800000000000004</c:v>
                </c:pt>
                <c:pt idx="73">
                  <c:v>4.97</c:v>
                </c:pt>
                <c:pt idx="74">
                  <c:v>4.9800000000000004</c:v>
                </c:pt>
                <c:pt idx="75">
                  <c:v>4.97</c:v>
                </c:pt>
                <c:pt idx="76">
                  <c:v>0.01</c:v>
                </c:pt>
                <c:pt idx="77">
                  <c:v>0.02</c:v>
                </c:pt>
                <c:pt idx="78">
                  <c:v>0.01</c:v>
                </c:pt>
                <c:pt idx="79">
                  <c:v>0</c:v>
                </c:pt>
                <c:pt idx="80">
                  <c:v>0.02</c:v>
                </c:pt>
                <c:pt idx="81">
                  <c:v>0.01</c:v>
                </c:pt>
                <c:pt idx="82">
                  <c:v>0.01</c:v>
                </c:pt>
                <c:pt idx="83">
                  <c:v>0</c:v>
                </c:pt>
                <c:pt idx="84">
                  <c:v>0</c:v>
                </c:pt>
                <c:pt idx="85">
                  <c:v>0.01</c:v>
                </c:pt>
                <c:pt idx="86">
                  <c:v>0</c:v>
                </c:pt>
                <c:pt idx="87">
                  <c:v>0.01</c:v>
                </c:pt>
                <c:pt idx="88">
                  <c:v>0.03</c:v>
                </c:pt>
                <c:pt idx="89">
                  <c:v>0.01</c:v>
                </c:pt>
                <c:pt idx="90">
                  <c:v>0.01</c:v>
                </c:pt>
                <c:pt idx="91">
                  <c:v>0</c:v>
                </c:pt>
                <c:pt idx="92">
                  <c:v>0.01</c:v>
                </c:pt>
                <c:pt idx="93">
                  <c:v>4.9800000000000004</c:v>
                </c:pt>
                <c:pt idx="94">
                  <c:v>5</c:v>
                </c:pt>
                <c:pt idx="95">
                  <c:v>4.97</c:v>
                </c:pt>
                <c:pt idx="96">
                  <c:v>4.9800000000000004</c:v>
                </c:pt>
                <c:pt idx="97">
                  <c:v>4.97</c:v>
                </c:pt>
                <c:pt idx="98">
                  <c:v>4.97</c:v>
                </c:pt>
                <c:pt idx="99">
                  <c:v>4.9800000000000004</c:v>
                </c:pt>
                <c:pt idx="100">
                  <c:v>4.97</c:v>
                </c:pt>
                <c:pt idx="101">
                  <c:v>4.9800000000000004</c:v>
                </c:pt>
                <c:pt idx="102">
                  <c:v>4.9800000000000004</c:v>
                </c:pt>
                <c:pt idx="103">
                  <c:v>4.9800000000000004</c:v>
                </c:pt>
                <c:pt idx="104">
                  <c:v>4.96</c:v>
                </c:pt>
                <c:pt idx="105">
                  <c:v>4.97</c:v>
                </c:pt>
                <c:pt idx="106">
                  <c:v>4.97</c:v>
                </c:pt>
                <c:pt idx="107">
                  <c:v>4.97</c:v>
                </c:pt>
                <c:pt idx="108">
                  <c:v>4.97</c:v>
                </c:pt>
                <c:pt idx="109">
                  <c:v>4.97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</c:v>
                </c:pt>
                <c:pt idx="123">
                  <c:v>0.01</c:v>
                </c:pt>
                <c:pt idx="124">
                  <c:v>0.01</c:v>
                </c:pt>
                <c:pt idx="125">
                  <c:v>0</c:v>
                </c:pt>
                <c:pt idx="126">
                  <c:v>0.02</c:v>
                </c:pt>
                <c:pt idx="127">
                  <c:v>4.97</c:v>
                </c:pt>
                <c:pt idx="128">
                  <c:v>4.9800000000000004</c:v>
                </c:pt>
                <c:pt idx="129">
                  <c:v>4.9800000000000004</c:v>
                </c:pt>
                <c:pt idx="130">
                  <c:v>4.97</c:v>
                </c:pt>
                <c:pt idx="131">
                  <c:v>4.9800000000000004</c:v>
                </c:pt>
                <c:pt idx="132">
                  <c:v>4.97</c:v>
                </c:pt>
                <c:pt idx="133">
                  <c:v>4.9800000000000004</c:v>
                </c:pt>
                <c:pt idx="134">
                  <c:v>4.97</c:v>
                </c:pt>
                <c:pt idx="135">
                  <c:v>4.9800000000000004</c:v>
                </c:pt>
                <c:pt idx="136">
                  <c:v>4.97</c:v>
                </c:pt>
                <c:pt idx="137">
                  <c:v>4.97</c:v>
                </c:pt>
                <c:pt idx="138">
                  <c:v>4.97</c:v>
                </c:pt>
                <c:pt idx="139">
                  <c:v>4.96</c:v>
                </c:pt>
                <c:pt idx="140">
                  <c:v>4.97</c:v>
                </c:pt>
                <c:pt idx="141">
                  <c:v>4.97</c:v>
                </c:pt>
                <c:pt idx="142">
                  <c:v>4.97</c:v>
                </c:pt>
                <c:pt idx="143">
                  <c:v>4.9800000000000004</c:v>
                </c:pt>
                <c:pt idx="144">
                  <c:v>0.01</c:v>
                </c:pt>
                <c:pt idx="145">
                  <c:v>0.01</c:v>
                </c:pt>
                <c:pt idx="146">
                  <c:v>0.02</c:v>
                </c:pt>
                <c:pt idx="147">
                  <c:v>0.01</c:v>
                </c:pt>
                <c:pt idx="148">
                  <c:v>0.01</c:v>
                </c:pt>
                <c:pt idx="149">
                  <c:v>0.02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0.02</c:v>
                </c:pt>
                <c:pt idx="159">
                  <c:v>0.02</c:v>
                </c:pt>
                <c:pt idx="160">
                  <c:v>0</c:v>
                </c:pt>
                <c:pt idx="161">
                  <c:v>4.97</c:v>
                </c:pt>
                <c:pt idx="162">
                  <c:v>4.9800000000000004</c:v>
                </c:pt>
                <c:pt idx="163">
                  <c:v>4.97</c:v>
                </c:pt>
                <c:pt idx="164">
                  <c:v>4.97</c:v>
                </c:pt>
                <c:pt idx="165">
                  <c:v>4.9800000000000004</c:v>
                </c:pt>
                <c:pt idx="166">
                  <c:v>4.9800000000000004</c:v>
                </c:pt>
                <c:pt idx="167">
                  <c:v>4.97</c:v>
                </c:pt>
                <c:pt idx="168">
                  <c:v>4.97</c:v>
                </c:pt>
                <c:pt idx="169">
                  <c:v>4.97</c:v>
                </c:pt>
                <c:pt idx="170">
                  <c:v>4.9800000000000004</c:v>
                </c:pt>
                <c:pt idx="171">
                  <c:v>4.97</c:v>
                </c:pt>
                <c:pt idx="172">
                  <c:v>4.9800000000000004</c:v>
                </c:pt>
                <c:pt idx="173">
                  <c:v>4.97</c:v>
                </c:pt>
                <c:pt idx="174">
                  <c:v>4.97</c:v>
                </c:pt>
                <c:pt idx="175">
                  <c:v>4.97</c:v>
                </c:pt>
                <c:pt idx="176">
                  <c:v>4.97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0.02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0.02</c:v>
                </c:pt>
                <c:pt idx="194">
                  <c:v>4.9800000000000004</c:v>
                </c:pt>
                <c:pt idx="195">
                  <c:v>4.97</c:v>
                </c:pt>
                <c:pt idx="196">
                  <c:v>4.97</c:v>
                </c:pt>
                <c:pt idx="197">
                  <c:v>4.97</c:v>
                </c:pt>
                <c:pt idx="198">
                  <c:v>4.97</c:v>
                </c:pt>
                <c:pt idx="199">
                  <c:v>4.97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D4-460E-9A51-E4D17221C7C7}"/>
            </c:ext>
          </c:extLst>
        </c:ser>
        <c:ser>
          <c:idx val="1"/>
          <c:order val="1"/>
          <c:tx>
            <c:v>Voltage2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'CH2 DStream'!$N$2:$N$201</c:f>
              <c:numCache>
                <c:formatCode>General</c:formatCode>
                <c:ptCount val="200"/>
                <c:pt idx="0">
                  <c:v>304</c:v>
                </c:pt>
                <c:pt idx="1">
                  <c:v>544</c:v>
                </c:pt>
                <c:pt idx="2">
                  <c:v>784</c:v>
                </c:pt>
                <c:pt idx="3">
                  <c:v>1032</c:v>
                </c:pt>
                <c:pt idx="4">
                  <c:v>1272</c:v>
                </c:pt>
                <c:pt idx="5">
                  <c:v>1512</c:v>
                </c:pt>
                <c:pt idx="6">
                  <c:v>1752</c:v>
                </c:pt>
                <c:pt idx="7">
                  <c:v>1992</c:v>
                </c:pt>
                <c:pt idx="8">
                  <c:v>2232</c:v>
                </c:pt>
                <c:pt idx="9">
                  <c:v>2472</c:v>
                </c:pt>
                <c:pt idx="10">
                  <c:v>2712</c:v>
                </c:pt>
                <c:pt idx="11">
                  <c:v>2952</c:v>
                </c:pt>
                <c:pt idx="12">
                  <c:v>3200</c:v>
                </c:pt>
                <c:pt idx="13">
                  <c:v>3440</c:v>
                </c:pt>
                <c:pt idx="14">
                  <c:v>3680</c:v>
                </c:pt>
                <c:pt idx="15">
                  <c:v>3920</c:v>
                </c:pt>
                <c:pt idx="16">
                  <c:v>4160</c:v>
                </c:pt>
                <c:pt idx="17">
                  <c:v>4400</c:v>
                </c:pt>
                <c:pt idx="18">
                  <c:v>4640</c:v>
                </c:pt>
                <c:pt idx="19">
                  <c:v>4880</c:v>
                </c:pt>
                <c:pt idx="20">
                  <c:v>5128</c:v>
                </c:pt>
                <c:pt idx="21">
                  <c:v>5368</c:v>
                </c:pt>
                <c:pt idx="22">
                  <c:v>5608</c:v>
                </c:pt>
                <c:pt idx="23">
                  <c:v>5848</c:v>
                </c:pt>
                <c:pt idx="24">
                  <c:v>6088</c:v>
                </c:pt>
                <c:pt idx="25">
                  <c:v>6328</c:v>
                </c:pt>
                <c:pt idx="26">
                  <c:v>6568</c:v>
                </c:pt>
                <c:pt idx="27">
                  <c:v>6808</c:v>
                </c:pt>
                <c:pt idx="28">
                  <c:v>7048</c:v>
                </c:pt>
                <c:pt idx="29">
                  <c:v>7296</c:v>
                </c:pt>
                <c:pt idx="30">
                  <c:v>7536</c:v>
                </c:pt>
                <c:pt idx="31">
                  <c:v>7776</c:v>
                </c:pt>
                <c:pt idx="32">
                  <c:v>8016</c:v>
                </c:pt>
                <c:pt idx="33">
                  <c:v>8256</c:v>
                </c:pt>
                <c:pt idx="34">
                  <c:v>8496</c:v>
                </c:pt>
                <c:pt idx="35">
                  <c:v>8736</c:v>
                </c:pt>
                <c:pt idx="36">
                  <c:v>8976</c:v>
                </c:pt>
                <c:pt idx="37">
                  <c:v>9224</c:v>
                </c:pt>
                <c:pt idx="38">
                  <c:v>9464</c:v>
                </c:pt>
                <c:pt idx="39">
                  <c:v>9704</c:v>
                </c:pt>
                <c:pt idx="40">
                  <c:v>9944</c:v>
                </c:pt>
                <c:pt idx="41">
                  <c:v>10184</c:v>
                </c:pt>
                <c:pt idx="42">
                  <c:v>10424</c:v>
                </c:pt>
                <c:pt idx="43">
                  <c:v>10664</c:v>
                </c:pt>
                <c:pt idx="44">
                  <c:v>10904</c:v>
                </c:pt>
                <c:pt idx="45">
                  <c:v>11144</c:v>
                </c:pt>
                <c:pt idx="46">
                  <c:v>11392</c:v>
                </c:pt>
                <c:pt idx="47">
                  <c:v>11632</c:v>
                </c:pt>
                <c:pt idx="48">
                  <c:v>11872</c:v>
                </c:pt>
                <c:pt idx="49">
                  <c:v>12112</c:v>
                </c:pt>
                <c:pt idx="50">
                  <c:v>12352</c:v>
                </c:pt>
                <c:pt idx="51">
                  <c:v>12592</c:v>
                </c:pt>
                <c:pt idx="52">
                  <c:v>12832</c:v>
                </c:pt>
                <c:pt idx="53">
                  <c:v>13072</c:v>
                </c:pt>
                <c:pt idx="54">
                  <c:v>13320</c:v>
                </c:pt>
                <c:pt idx="55">
                  <c:v>13560</c:v>
                </c:pt>
                <c:pt idx="56">
                  <c:v>13800</c:v>
                </c:pt>
                <c:pt idx="57">
                  <c:v>14040</c:v>
                </c:pt>
                <c:pt idx="58">
                  <c:v>14280</c:v>
                </c:pt>
                <c:pt idx="59">
                  <c:v>14520</c:v>
                </c:pt>
                <c:pt idx="60">
                  <c:v>14760</c:v>
                </c:pt>
                <c:pt idx="61">
                  <c:v>15000</c:v>
                </c:pt>
                <c:pt idx="62">
                  <c:v>15240</c:v>
                </c:pt>
                <c:pt idx="63">
                  <c:v>15488</c:v>
                </c:pt>
                <c:pt idx="64">
                  <c:v>15728</c:v>
                </c:pt>
                <c:pt idx="65">
                  <c:v>15968</c:v>
                </c:pt>
                <c:pt idx="66">
                  <c:v>16208</c:v>
                </c:pt>
                <c:pt idx="67">
                  <c:v>16448</c:v>
                </c:pt>
                <c:pt idx="68">
                  <c:v>16688</c:v>
                </c:pt>
                <c:pt idx="69">
                  <c:v>16928</c:v>
                </c:pt>
                <c:pt idx="70">
                  <c:v>17168</c:v>
                </c:pt>
                <c:pt idx="71">
                  <c:v>17416</c:v>
                </c:pt>
                <c:pt idx="72">
                  <c:v>17656</c:v>
                </c:pt>
                <c:pt idx="73">
                  <c:v>17896</c:v>
                </c:pt>
                <c:pt idx="74">
                  <c:v>18136</c:v>
                </c:pt>
                <c:pt idx="75">
                  <c:v>18376</c:v>
                </c:pt>
                <c:pt idx="76">
                  <c:v>18616</c:v>
                </c:pt>
                <c:pt idx="77">
                  <c:v>18856</c:v>
                </c:pt>
                <c:pt idx="78">
                  <c:v>19096</c:v>
                </c:pt>
                <c:pt idx="79">
                  <c:v>19336</c:v>
                </c:pt>
                <c:pt idx="80">
                  <c:v>19584</c:v>
                </c:pt>
                <c:pt idx="81">
                  <c:v>19824</c:v>
                </c:pt>
                <c:pt idx="82">
                  <c:v>20064</c:v>
                </c:pt>
                <c:pt idx="83">
                  <c:v>20304</c:v>
                </c:pt>
                <c:pt idx="84">
                  <c:v>20544</c:v>
                </c:pt>
                <c:pt idx="85">
                  <c:v>20784</c:v>
                </c:pt>
                <c:pt idx="86">
                  <c:v>21024</c:v>
                </c:pt>
                <c:pt idx="87">
                  <c:v>21264</c:v>
                </c:pt>
                <c:pt idx="88">
                  <c:v>21512</c:v>
                </c:pt>
                <c:pt idx="89">
                  <c:v>21752</c:v>
                </c:pt>
                <c:pt idx="90">
                  <c:v>21992</c:v>
                </c:pt>
                <c:pt idx="91">
                  <c:v>22232</c:v>
                </c:pt>
                <c:pt idx="92">
                  <c:v>22472</c:v>
                </c:pt>
                <c:pt idx="93">
                  <c:v>22712</c:v>
                </c:pt>
                <c:pt idx="94">
                  <c:v>22952</c:v>
                </c:pt>
                <c:pt idx="95">
                  <c:v>23192</c:v>
                </c:pt>
                <c:pt idx="96">
                  <c:v>23432</c:v>
                </c:pt>
                <c:pt idx="97">
                  <c:v>23680</c:v>
                </c:pt>
                <c:pt idx="98">
                  <c:v>23920</c:v>
                </c:pt>
                <c:pt idx="99">
                  <c:v>24160</c:v>
                </c:pt>
                <c:pt idx="100">
                  <c:v>24400</c:v>
                </c:pt>
                <c:pt idx="101">
                  <c:v>24640</c:v>
                </c:pt>
                <c:pt idx="102">
                  <c:v>24880</c:v>
                </c:pt>
                <c:pt idx="103">
                  <c:v>25120</c:v>
                </c:pt>
                <c:pt idx="104">
                  <c:v>25360</c:v>
                </c:pt>
                <c:pt idx="105">
                  <c:v>25608</c:v>
                </c:pt>
                <c:pt idx="106">
                  <c:v>25848</c:v>
                </c:pt>
                <c:pt idx="107">
                  <c:v>26088</c:v>
                </c:pt>
                <c:pt idx="108">
                  <c:v>26328</c:v>
                </c:pt>
                <c:pt idx="109">
                  <c:v>26568</c:v>
                </c:pt>
                <c:pt idx="110">
                  <c:v>26808</c:v>
                </c:pt>
                <c:pt idx="111">
                  <c:v>27048</c:v>
                </c:pt>
                <c:pt idx="112">
                  <c:v>27288</c:v>
                </c:pt>
                <c:pt idx="113">
                  <c:v>27528</c:v>
                </c:pt>
                <c:pt idx="114">
                  <c:v>27776</c:v>
                </c:pt>
                <c:pt idx="115">
                  <c:v>28016</c:v>
                </c:pt>
                <c:pt idx="116">
                  <c:v>28256</c:v>
                </c:pt>
                <c:pt idx="117">
                  <c:v>28496</c:v>
                </c:pt>
                <c:pt idx="118">
                  <c:v>28736</c:v>
                </c:pt>
                <c:pt idx="119">
                  <c:v>28976</c:v>
                </c:pt>
                <c:pt idx="120">
                  <c:v>29216</c:v>
                </c:pt>
                <c:pt idx="121">
                  <c:v>29456</c:v>
                </c:pt>
                <c:pt idx="122">
                  <c:v>29704</c:v>
                </c:pt>
                <c:pt idx="123">
                  <c:v>29944</c:v>
                </c:pt>
                <c:pt idx="124">
                  <c:v>30184</c:v>
                </c:pt>
                <c:pt idx="125">
                  <c:v>30424</c:v>
                </c:pt>
                <c:pt idx="126">
                  <c:v>30664</c:v>
                </c:pt>
                <c:pt idx="127">
                  <c:v>30904</c:v>
                </c:pt>
                <c:pt idx="128">
                  <c:v>31144</c:v>
                </c:pt>
                <c:pt idx="129">
                  <c:v>31384</c:v>
                </c:pt>
                <c:pt idx="130">
                  <c:v>31624</c:v>
                </c:pt>
                <c:pt idx="131">
                  <c:v>31872</c:v>
                </c:pt>
                <c:pt idx="132">
                  <c:v>32112</c:v>
                </c:pt>
                <c:pt idx="133">
                  <c:v>32352</c:v>
                </c:pt>
                <c:pt idx="134">
                  <c:v>32592</c:v>
                </c:pt>
                <c:pt idx="135">
                  <c:v>32832</c:v>
                </c:pt>
                <c:pt idx="136">
                  <c:v>33072</c:v>
                </c:pt>
                <c:pt idx="137">
                  <c:v>33312</c:v>
                </c:pt>
                <c:pt idx="138">
                  <c:v>33552</c:v>
                </c:pt>
                <c:pt idx="139">
                  <c:v>33800</c:v>
                </c:pt>
                <c:pt idx="140">
                  <c:v>34040</c:v>
                </c:pt>
                <c:pt idx="141">
                  <c:v>34280</c:v>
                </c:pt>
                <c:pt idx="142">
                  <c:v>34520</c:v>
                </c:pt>
                <c:pt idx="143">
                  <c:v>34760</c:v>
                </c:pt>
                <c:pt idx="144">
                  <c:v>35000</c:v>
                </c:pt>
                <c:pt idx="145">
                  <c:v>35240</c:v>
                </c:pt>
                <c:pt idx="146">
                  <c:v>35480</c:v>
                </c:pt>
                <c:pt idx="147">
                  <c:v>35720</c:v>
                </c:pt>
                <c:pt idx="148">
                  <c:v>35968</c:v>
                </c:pt>
                <c:pt idx="149">
                  <c:v>36208</c:v>
                </c:pt>
                <c:pt idx="150">
                  <c:v>36448</c:v>
                </c:pt>
                <c:pt idx="151">
                  <c:v>36688</c:v>
                </c:pt>
                <c:pt idx="152">
                  <c:v>36928</c:v>
                </c:pt>
                <c:pt idx="153">
                  <c:v>37168</c:v>
                </c:pt>
                <c:pt idx="154">
                  <c:v>37408</c:v>
                </c:pt>
                <c:pt idx="155">
                  <c:v>37648</c:v>
                </c:pt>
                <c:pt idx="156">
                  <c:v>37896</c:v>
                </c:pt>
                <c:pt idx="157">
                  <c:v>38136</c:v>
                </c:pt>
                <c:pt idx="158">
                  <c:v>38376</c:v>
                </c:pt>
                <c:pt idx="159">
                  <c:v>38616</c:v>
                </c:pt>
                <c:pt idx="160">
                  <c:v>38856</c:v>
                </c:pt>
                <c:pt idx="161">
                  <c:v>39096</c:v>
                </c:pt>
                <c:pt idx="162">
                  <c:v>39336</c:v>
                </c:pt>
                <c:pt idx="163">
                  <c:v>39576</c:v>
                </c:pt>
                <c:pt idx="164">
                  <c:v>39816</c:v>
                </c:pt>
                <c:pt idx="165">
                  <c:v>40064</c:v>
                </c:pt>
                <c:pt idx="166">
                  <c:v>40304</c:v>
                </c:pt>
                <c:pt idx="167">
                  <c:v>40544</c:v>
                </c:pt>
                <c:pt idx="168">
                  <c:v>40784</c:v>
                </c:pt>
                <c:pt idx="169">
                  <c:v>41024</c:v>
                </c:pt>
                <c:pt idx="170">
                  <c:v>41264</c:v>
                </c:pt>
                <c:pt idx="171">
                  <c:v>41504</c:v>
                </c:pt>
                <c:pt idx="172">
                  <c:v>41744</c:v>
                </c:pt>
                <c:pt idx="173">
                  <c:v>41992</c:v>
                </c:pt>
                <c:pt idx="174">
                  <c:v>42232</c:v>
                </c:pt>
                <c:pt idx="175">
                  <c:v>42472</c:v>
                </c:pt>
                <c:pt idx="176">
                  <c:v>42712</c:v>
                </c:pt>
                <c:pt idx="177">
                  <c:v>42952</c:v>
                </c:pt>
                <c:pt idx="178">
                  <c:v>43192</c:v>
                </c:pt>
                <c:pt idx="179">
                  <c:v>43432</c:v>
                </c:pt>
                <c:pt idx="180">
                  <c:v>43672</c:v>
                </c:pt>
                <c:pt idx="181">
                  <c:v>43912</c:v>
                </c:pt>
                <c:pt idx="182">
                  <c:v>44160</c:v>
                </c:pt>
                <c:pt idx="183">
                  <c:v>44400</c:v>
                </c:pt>
                <c:pt idx="184">
                  <c:v>44640</c:v>
                </c:pt>
                <c:pt idx="185">
                  <c:v>44880</c:v>
                </c:pt>
                <c:pt idx="186">
                  <c:v>45120</c:v>
                </c:pt>
                <c:pt idx="187">
                  <c:v>45360</c:v>
                </c:pt>
                <c:pt idx="188">
                  <c:v>45600</c:v>
                </c:pt>
                <c:pt idx="189">
                  <c:v>45840</c:v>
                </c:pt>
                <c:pt idx="190">
                  <c:v>46088</c:v>
                </c:pt>
                <c:pt idx="191">
                  <c:v>46328</c:v>
                </c:pt>
                <c:pt idx="192">
                  <c:v>46568</c:v>
                </c:pt>
                <c:pt idx="193">
                  <c:v>46808</c:v>
                </c:pt>
                <c:pt idx="194">
                  <c:v>47048</c:v>
                </c:pt>
                <c:pt idx="195">
                  <c:v>47288</c:v>
                </c:pt>
                <c:pt idx="196">
                  <c:v>47528</c:v>
                </c:pt>
                <c:pt idx="197">
                  <c:v>47768</c:v>
                </c:pt>
                <c:pt idx="198">
                  <c:v>48008</c:v>
                </c:pt>
                <c:pt idx="199">
                  <c:v>48256</c:v>
                </c:pt>
              </c:numCache>
            </c:numRef>
          </c:xVal>
          <c:yVal>
            <c:numRef>
              <c:f>'CH2 DStream'!$O$2:$O$201</c:f>
              <c:numCache>
                <c:formatCode>General</c:formatCode>
                <c:ptCount val="200"/>
                <c:pt idx="0">
                  <c:v>4.9800000000000004</c:v>
                </c:pt>
                <c:pt idx="1">
                  <c:v>4.97</c:v>
                </c:pt>
                <c:pt idx="2">
                  <c:v>4.97</c:v>
                </c:pt>
                <c:pt idx="3">
                  <c:v>4.97</c:v>
                </c:pt>
                <c:pt idx="4">
                  <c:v>4.97</c:v>
                </c:pt>
                <c:pt idx="5">
                  <c:v>4.97</c:v>
                </c:pt>
                <c:pt idx="6">
                  <c:v>4.9800000000000004</c:v>
                </c:pt>
                <c:pt idx="7">
                  <c:v>4.9800000000000004</c:v>
                </c:pt>
                <c:pt idx="8">
                  <c:v>4.9800000000000004</c:v>
                </c:pt>
                <c:pt idx="9">
                  <c:v>4.96</c:v>
                </c:pt>
                <c:pt idx="10">
                  <c:v>4.9800000000000004</c:v>
                </c:pt>
                <c:pt idx="11">
                  <c:v>4.97</c:v>
                </c:pt>
                <c:pt idx="12">
                  <c:v>4.97</c:v>
                </c:pt>
                <c:pt idx="13">
                  <c:v>4.9800000000000004</c:v>
                </c:pt>
                <c:pt idx="14">
                  <c:v>4.97</c:v>
                </c:pt>
                <c:pt idx="15">
                  <c:v>0.01</c:v>
                </c:pt>
                <c:pt idx="16">
                  <c:v>0</c:v>
                </c:pt>
                <c:pt idx="17">
                  <c:v>0.01</c:v>
                </c:pt>
                <c:pt idx="18">
                  <c:v>4.97</c:v>
                </c:pt>
                <c:pt idx="19">
                  <c:v>4.97</c:v>
                </c:pt>
                <c:pt idx="20">
                  <c:v>4.9800000000000004</c:v>
                </c:pt>
                <c:pt idx="21">
                  <c:v>4.97</c:v>
                </c:pt>
                <c:pt idx="22">
                  <c:v>4.97</c:v>
                </c:pt>
                <c:pt idx="23">
                  <c:v>4.9800000000000004</c:v>
                </c:pt>
                <c:pt idx="24">
                  <c:v>4.9800000000000004</c:v>
                </c:pt>
                <c:pt idx="25">
                  <c:v>4.97</c:v>
                </c:pt>
                <c:pt idx="26">
                  <c:v>4.9800000000000004</c:v>
                </c:pt>
                <c:pt idx="27">
                  <c:v>4.97</c:v>
                </c:pt>
                <c:pt idx="28">
                  <c:v>4.97</c:v>
                </c:pt>
                <c:pt idx="29">
                  <c:v>4.97</c:v>
                </c:pt>
                <c:pt idx="30">
                  <c:v>4.97</c:v>
                </c:pt>
                <c:pt idx="31">
                  <c:v>4.9800000000000004</c:v>
                </c:pt>
                <c:pt idx="32">
                  <c:v>4.9800000000000004</c:v>
                </c:pt>
                <c:pt idx="33">
                  <c:v>4.97</c:v>
                </c:pt>
                <c:pt idx="34">
                  <c:v>4.97</c:v>
                </c:pt>
                <c:pt idx="35">
                  <c:v>4.97</c:v>
                </c:pt>
                <c:pt idx="36">
                  <c:v>4.97</c:v>
                </c:pt>
                <c:pt idx="37">
                  <c:v>4.97</c:v>
                </c:pt>
                <c:pt idx="38">
                  <c:v>4.9800000000000004</c:v>
                </c:pt>
                <c:pt idx="39">
                  <c:v>4.97</c:v>
                </c:pt>
                <c:pt idx="40">
                  <c:v>4.97</c:v>
                </c:pt>
                <c:pt idx="41">
                  <c:v>4.9800000000000004</c:v>
                </c:pt>
                <c:pt idx="42">
                  <c:v>4.97</c:v>
                </c:pt>
                <c:pt idx="43">
                  <c:v>4.9800000000000004</c:v>
                </c:pt>
                <c:pt idx="44">
                  <c:v>4.99</c:v>
                </c:pt>
                <c:pt idx="45">
                  <c:v>4.9800000000000004</c:v>
                </c:pt>
                <c:pt idx="46">
                  <c:v>4.97</c:v>
                </c:pt>
                <c:pt idx="47">
                  <c:v>4.97</c:v>
                </c:pt>
                <c:pt idx="48">
                  <c:v>4.97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4.97</c:v>
                </c:pt>
                <c:pt idx="53">
                  <c:v>4.97</c:v>
                </c:pt>
                <c:pt idx="54">
                  <c:v>4.9800000000000004</c:v>
                </c:pt>
                <c:pt idx="55">
                  <c:v>4.97</c:v>
                </c:pt>
                <c:pt idx="56">
                  <c:v>4.97</c:v>
                </c:pt>
                <c:pt idx="57">
                  <c:v>4.97</c:v>
                </c:pt>
                <c:pt idx="58">
                  <c:v>4.97</c:v>
                </c:pt>
                <c:pt idx="59">
                  <c:v>4.97</c:v>
                </c:pt>
                <c:pt idx="60">
                  <c:v>4.9800000000000004</c:v>
                </c:pt>
                <c:pt idx="61">
                  <c:v>4.99</c:v>
                </c:pt>
                <c:pt idx="62">
                  <c:v>4.97</c:v>
                </c:pt>
                <c:pt idx="63">
                  <c:v>4.9800000000000004</c:v>
                </c:pt>
                <c:pt idx="64">
                  <c:v>4.97</c:v>
                </c:pt>
                <c:pt idx="65">
                  <c:v>4.97</c:v>
                </c:pt>
                <c:pt idx="66">
                  <c:v>4.97</c:v>
                </c:pt>
                <c:pt idx="67">
                  <c:v>4.97</c:v>
                </c:pt>
                <c:pt idx="68">
                  <c:v>4.97</c:v>
                </c:pt>
                <c:pt idx="69">
                  <c:v>4.97</c:v>
                </c:pt>
                <c:pt idx="70">
                  <c:v>4.97</c:v>
                </c:pt>
                <c:pt idx="71">
                  <c:v>4.97</c:v>
                </c:pt>
                <c:pt idx="72">
                  <c:v>4.9800000000000004</c:v>
                </c:pt>
                <c:pt idx="73">
                  <c:v>4.97</c:v>
                </c:pt>
                <c:pt idx="74">
                  <c:v>4.97</c:v>
                </c:pt>
                <c:pt idx="75">
                  <c:v>4.97</c:v>
                </c:pt>
                <c:pt idx="76">
                  <c:v>4.9800000000000004</c:v>
                </c:pt>
                <c:pt idx="77">
                  <c:v>4.9800000000000004</c:v>
                </c:pt>
                <c:pt idx="78">
                  <c:v>4.97</c:v>
                </c:pt>
                <c:pt idx="79">
                  <c:v>4.97</c:v>
                </c:pt>
                <c:pt idx="80">
                  <c:v>4.97</c:v>
                </c:pt>
                <c:pt idx="81">
                  <c:v>4.97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4.9800000000000004</c:v>
                </c:pt>
                <c:pt idx="87">
                  <c:v>4.97</c:v>
                </c:pt>
                <c:pt idx="88">
                  <c:v>4.9800000000000004</c:v>
                </c:pt>
                <c:pt idx="89">
                  <c:v>4.97</c:v>
                </c:pt>
                <c:pt idx="90">
                  <c:v>4.97</c:v>
                </c:pt>
                <c:pt idx="91">
                  <c:v>4.9800000000000004</c:v>
                </c:pt>
                <c:pt idx="92">
                  <c:v>4.97</c:v>
                </c:pt>
                <c:pt idx="93">
                  <c:v>4.9800000000000004</c:v>
                </c:pt>
                <c:pt idx="94">
                  <c:v>4.97</c:v>
                </c:pt>
                <c:pt idx="95">
                  <c:v>4.9800000000000004</c:v>
                </c:pt>
                <c:pt idx="96">
                  <c:v>4.9800000000000004</c:v>
                </c:pt>
                <c:pt idx="97">
                  <c:v>4.97</c:v>
                </c:pt>
                <c:pt idx="98">
                  <c:v>4.9800000000000004</c:v>
                </c:pt>
                <c:pt idx="99">
                  <c:v>4.97</c:v>
                </c:pt>
                <c:pt idx="100">
                  <c:v>4.9800000000000004</c:v>
                </c:pt>
                <c:pt idx="101">
                  <c:v>4.97</c:v>
                </c:pt>
                <c:pt idx="102">
                  <c:v>4.97</c:v>
                </c:pt>
                <c:pt idx="103">
                  <c:v>4.97</c:v>
                </c:pt>
                <c:pt idx="104">
                  <c:v>4.9800000000000004</c:v>
                </c:pt>
                <c:pt idx="105">
                  <c:v>4.9800000000000004</c:v>
                </c:pt>
                <c:pt idx="106">
                  <c:v>4.9800000000000004</c:v>
                </c:pt>
                <c:pt idx="107">
                  <c:v>4.97</c:v>
                </c:pt>
                <c:pt idx="108">
                  <c:v>4.97</c:v>
                </c:pt>
                <c:pt idx="109">
                  <c:v>4.9800000000000004</c:v>
                </c:pt>
                <c:pt idx="110">
                  <c:v>4.97</c:v>
                </c:pt>
                <c:pt idx="111">
                  <c:v>4.97</c:v>
                </c:pt>
                <c:pt idx="112">
                  <c:v>4.97</c:v>
                </c:pt>
                <c:pt idx="113">
                  <c:v>4.97</c:v>
                </c:pt>
                <c:pt idx="114">
                  <c:v>4.97</c:v>
                </c:pt>
                <c:pt idx="115">
                  <c:v>4.97</c:v>
                </c:pt>
                <c:pt idx="116">
                  <c:v>0.01</c:v>
                </c:pt>
                <c:pt idx="117">
                  <c:v>0</c:v>
                </c:pt>
                <c:pt idx="118">
                  <c:v>0.01</c:v>
                </c:pt>
                <c:pt idx="119">
                  <c:v>0.01</c:v>
                </c:pt>
                <c:pt idx="120">
                  <c:v>4.9800000000000004</c:v>
                </c:pt>
                <c:pt idx="121">
                  <c:v>4.97</c:v>
                </c:pt>
                <c:pt idx="122">
                  <c:v>4.97</c:v>
                </c:pt>
                <c:pt idx="123">
                  <c:v>4.97</c:v>
                </c:pt>
                <c:pt idx="124">
                  <c:v>4.9800000000000004</c:v>
                </c:pt>
                <c:pt idx="125">
                  <c:v>4.97</c:v>
                </c:pt>
                <c:pt idx="126">
                  <c:v>4.97</c:v>
                </c:pt>
                <c:pt idx="127">
                  <c:v>4.97</c:v>
                </c:pt>
                <c:pt idx="128">
                  <c:v>4.97</c:v>
                </c:pt>
                <c:pt idx="129">
                  <c:v>4.9800000000000004</c:v>
                </c:pt>
                <c:pt idx="130">
                  <c:v>4.97</c:v>
                </c:pt>
                <c:pt idx="131">
                  <c:v>4.9800000000000004</c:v>
                </c:pt>
                <c:pt idx="132">
                  <c:v>4.9800000000000004</c:v>
                </c:pt>
                <c:pt idx="133">
                  <c:v>4.97</c:v>
                </c:pt>
                <c:pt idx="134">
                  <c:v>4.97</c:v>
                </c:pt>
                <c:pt idx="135">
                  <c:v>4.97</c:v>
                </c:pt>
                <c:pt idx="136">
                  <c:v>4.9800000000000004</c:v>
                </c:pt>
                <c:pt idx="137">
                  <c:v>4.97</c:v>
                </c:pt>
                <c:pt idx="138">
                  <c:v>4.97</c:v>
                </c:pt>
                <c:pt idx="139">
                  <c:v>4.9800000000000004</c:v>
                </c:pt>
                <c:pt idx="140">
                  <c:v>4.97</c:v>
                </c:pt>
                <c:pt idx="141">
                  <c:v>4.9800000000000004</c:v>
                </c:pt>
                <c:pt idx="142">
                  <c:v>4.97</c:v>
                </c:pt>
                <c:pt idx="143">
                  <c:v>4.97</c:v>
                </c:pt>
                <c:pt idx="144">
                  <c:v>4.97</c:v>
                </c:pt>
                <c:pt idx="145">
                  <c:v>4.9800000000000004</c:v>
                </c:pt>
                <c:pt idx="146">
                  <c:v>4.97</c:v>
                </c:pt>
                <c:pt idx="147">
                  <c:v>4.97</c:v>
                </c:pt>
                <c:pt idx="148">
                  <c:v>4.9800000000000004</c:v>
                </c:pt>
                <c:pt idx="149">
                  <c:v>4.97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4.97</c:v>
                </c:pt>
                <c:pt idx="154">
                  <c:v>4.9800000000000004</c:v>
                </c:pt>
                <c:pt idx="155">
                  <c:v>4.97</c:v>
                </c:pt>
                <c:pt idx="156">
                  <c:v>4.97</c:v>
                </c:pt>
                <c:pt idx="157">
                  <c:v>4.97</c:v>
                </c:pt>
                <c:pt idx="158">
                  <c:v>4.9800000000000004</c:v>
                </c:pt>
                <c:pt idx="159">
                  <c:v>4.97</c:v>
                </c:pt>
                <c:pt idx="160">
                  <c:v>4.97</c:v>
                </c:pt>
                <c:pt idx="161">
                  <c:v>4.9800000000000004</c:v>
                </c:pt>
                <c:pt idx="162">
                  <c:v>4.97</c:v>
                </c:pt>
                <c:pt idx="163">
                  <c:v>4.9800000000000004</c:v>
                </c:pt>
                <c:pt idx="164">
                  <c:v>4.9800000000000004</c:v>
                </c:pt>
                <c:pt idx="165">
                  <c:v>4.9800000000000004</c:v>
                </c:pt>
                <c:pt idx="166">
                  <c:v>4.9800000000000004</c:v>
                </c:pt>
                <c:pt idx="167">
                  <c:v>4.9800000000000004</c:v>
                </c:pt>
                <c:pt idx="168">
                  <c:v>4.97</c:v>
                </c:pt>
                <c:pt idx="169">
                  <c:v>4.9800000000000004</c:v>
                </c:pt>
                <c:pt idx="170">
                  <c:v>4.96</c:v>
                </c:pt>
                <c:pt idx="171">
                  <c:v>4.97</c:v>
                </c:pt>
                <c:pt idx="172">
                  <c:v>4.9800000000000004</c:v>
                </c:pt>
                <c:pt idx="173">
                  <c:v>4.97</c:v>
                </c:pt>
                <c:pt idx="174">
                  <c:v>4.97</c:v>
                </c:pt>
                <c:pt idx="175">
                  <c:v>4.9800000000000004</c:v>
                </c:pt>
                <c:pt idx="176">
                  <c:v>4.97</c:v>
                </c:pt>
                <c:pt idx="177">
                  <c:v>4.9800000000000004</c:v>
                </c:pt>
                <c:pt idx="178">
                  <c:v>4.97</c:v>
                </c:pt>
                <c:pt idx="179">
                  <c:v>4.9800000000000004</c:v>
                </c:pt>
                <c:pt idx="180">
                  <c:v>4.9800000000000004</c:v>
                </c:pt>
                <c:pt idx="181">
                  <c:v>4.97</c:v>
                </c:pt>
                <c:pt idx="182">
                  <c:v>4.97</c:v>
                </c:pt>
                <c:pt idx="183">
                  <c:v>4.97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4.9800000000000004</c:v>
                </c:pt>
                <c:pt idx="188">
                  <c:v>4.97</c:v>
                </c:pt>
                <c:pt idx="189">
                  <c:v>4.97</c:v>
                </c:pt>
                <c:pt idx="190">
                  <c:v>4.97</c:v>
                </c:pt>
                <c:pt idx="191">
                  <c:v>4.9800000000000004</c:v>
                </c:pt>
                <c:pt idx="192">
                  <c:v>4.97</c:v>
                </c:pt>
                <c:pt idx="193">
                  <c:v>4.9800000000000004</c:v>
                </c:pt>
                <c:pt idx="194">
                  <c:v>4.9800000000000004</c:v>
                </c:pt>
                <c:pt idx="195">
                  <c:v>4.9800000000000004</c:v>
                </c:pt>
                <c:pt idx="196">
                  <c:v>4.97</c:v>
                </c:pt>
                <c:pt idx="197">
                  <c:v>4.97</c:v>
                </c:pt>
                <c:pt idx="198">
                  <c:v>4.97</c:v>
                </c:pt>
                <c:pt idx="199">
                  <c:v>4.99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D4-460E-9A51-E4D17221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75128"/>
        <c:axId val="606275784"/>
      </c:scatterChart>
      <c:valAx>
        <c:axId val="60627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μ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784"/>
        <c:crosses val="autoZero"/>
        <c:crossBetween val="midCat"/>
      </c:valAx>
      <c:valAx>
        <c:axId val="60627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v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7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1</xdr:row>
      <xdr:rowOff>90486</xdr:rowOff>
    </xdr:from>
    <xdr:to>
      <xdr:col>25</xdr:col>
      <xdr:colOff>485775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DD40B0-103F-4B67-93CD-6C3BB7E4A3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1</xdr:row>
      <xdr:rowOff>90486</xdr:rowOff>
    </xdr:from>
    <xdr:to>
      <xdr:col>25</xdr:col>
      <xdr:colOff>485775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1E6447-D2C1-49EA-A92C-982851920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206</xdr:row>
      <xdr:rowOff>0</xdr:rowOff>
    </xdr:from>
    <xdr:to>
      <xdr:col>12</xdr:col>
      <xdr:colOff>0</xdr:colOff>
      <xdr:row>207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69521BD-C9AC-4C2B-9C2F-FD9E0F711491}"/>
            </a:ext>
          </a:extLst>
        </xdr:cNvPr>
        <xdr:cNvSpPr/>
      </xdr:nvSpPr>
      <xdr:spPr>
        <a:xfrm>
          <a:off x="8124825" y="5134927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AU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161924</xdr:colOff>
      <xdr:row>1</xdr:row>
      <xdr:rowOff>90486</xdr:rowOff>
    </xdr:from>
    <xdr:to>
      <xdr:col>36</xdr:col>
      <xdr:colOff>485775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F1718-3600-47FC-AA88-D91A02BC3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E69D89-068B-4020-A439-2004D2D33F79}" name="Table15" displayName="Table15" ref="A1:K402" totalsRowCount="1" headerRowDxfId="122" dataDxfId="121" totalsRowDxfId="120">
  <autoFilter ref="A1:K401" xr:uid="{24839BE3-F244-4798-85F1-30D7404D15BA}"/>
  <tableColumns count="11">
    <tableColumn id="1" xr3:uid="{E807761C-A9AC-4C5F-9BAB-78E5EA233C3A}" name="Serial Data" totalsRowLabel="Total" dataDxfId="119" totalsRowDxfId="118"/>
    <tableColumn id="2" xr3:uid="{30870710-E2C9-4013-B4FD-8F10EBAC3CFF}" name="colon 1" dataDxfId="117" totalsRowDxfId="116">
      <calculatedColumnFormula>FIND(":",$A2,1)</calculatedColumnFormula>
    </tableColumn>
    <tableColumn id="3" xr3:uid="{3E38D78A-3435-4DE2-82E2-9A2FDE9D8B2E}" name="colon 2" dataDxfId="115" totalsRowDxfId="114">
      <calculatedColumnFormula>FIND(":",$A2,B2+1)</calculatedColumnFormula>
    </tableColumn>
    <tableColumn id="4" xr3:uid="{62808C2C-C6F4-46E7-8DC5-35C73B625451}" name="colon 3" dataDxfId="113" totalsRowDxfId="112">
      <calculatedColumnFormula>FIND(":",$A2,C2+1)</calculatedColumnFormula>
    </tableColumn>
    <tableColumn id="5" xr3:uid="{9A918FFE-7515-4985-BB32-C1D75D3B667A}" name="colon 4" dataDxfId="111" totalsRowDxfId="110">
      <calculatedColumnFormula>FIND(":",$A2,D2+1)</calculatedColumnFormula>
    </tableColumn>
    <tableColumn id="6" xr3:uid="{1439AF80-0758-4E5E-9BA0-0CA1BB672789}" name="Start time" dataDxfId="109" totalsRowDxfId="108">
      <calculatedColumnFormula>'Data In'!C8</calculatedColumnFormula>
    </tableColumn>
    <tableColumn id="7" xr3:uid="{2718A4B9-222E-4BC1-B38D-2D454D1F45F0}" name="Voltage" totalsRowFunction="average" dataDxfId="107" totalsRowDxfId="106">
      <calculatedColumnFormula>'Data In'!D8</calculatedColumnFormula>
    </tableColumn>
    <tableColumn id="8" xr3:uid="{9E5D9DBE-DC88-4F8C-8343-C07E865CF751}" name="End time" dataDxfId="105" totalsRowDxfId="104">
      <calculatedColumnFormula>_xlfn.NUMBERVALUE(MID($A2,E2+1,1000))</calculatedColumnFormula>
    </tableColumn>
    <tableColumn id="9" xr3:uid="{94721777-8A34-480C-B5FC-362F3E12723D}" name="Rising Through Threshold" dataDxfId="103" totalsRowDxfId="102">
      <calculatedColumnFormula>AND(G1&lt;Threshold,G2&gt;Threshold)</calculatedColumnFormula>
    </tableColumn>
    <tableColumn id="10" xr3:uid="{0D47EAB0-9523-48A5-988C-0229A3E6C19B}" name="Last" dataDxfId="101" totalsRowDxfId="100">
      <calculatedColumnFormula>IF(Table15[[#This Row],[Rising Through Threshold]],Table15[[#This Row],[Start time]],J1)</calculatedColumnFormula>
    </tableColumn>
    <tableColumn id="11" xr3:uid="{6FD41F3A-2FDC-4AC8-8C46-9552D47143A7}" name="Period" totalsRowFunction="average" dataDxfId="99" totalsRowDxfId="98">
      <calculatedColumnFormula>IF(AND(Table15[[#This Row],[Rising Through Threshold]],J1&gt;0),J2-J1,"")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E27B6-DA24-4481-A34C-EBF026C23173}" name="Table1" displayName="Table1" ref="A1:L402" totalsRowCount="1" headerRowDxfId="97" dataDxfId="96" totalsRowDxfId="95">
  <autoFilter ref="A1:L401" xr:uid="{24839BE3-F244-4798-85F1-30D7404D15BA}"/>
  <tableColumns count="12">
    <tableColumn id="1" xr3:uid="{3BF993D9-B8CE-4A96-A11D-BDEC5E0CDF4C}" name="Serial Data" totalsRowLabel="Total" dataDxfId="94" totalsRowDxfId="93"/>
    <tableColumn id="2" xr3:uid="{048A1D53-0CEE-4E88-B84C-AE80A606B118}" name="colon 1" dataDxfId="92" totalsRowDxfId="91">
      <calculatedColumnFormula>FIND(":",$A2,1)</calculatedColumnFormula>
    </tableColumn>
    <tableColumn id="3" xr3:uid="{23A48405-0B8A-442D-BDE0-8606F35684DB}" name="colon 2" dataDxfId="90" totalsRowDxfId="89">
      <calculatedColumnFormula>FIND(":",$A2,B2+1)</calculatedColumnFormula>
    </tableColumn>
    <tableColumn id="4" xr3:uid="{6E3EE22D-A3D0-47CF-ACE1-8A3DDD39ABC3}" name="colon 3" dataDxfId="88" totalsRowDxfId="87">
      <calculatedColumnFormula>FIND(":",$A2,C2+1)</calculatedColumnFormula>
    </tableColumn>
    <tableColumn id="5" xr3:uid="{D6295133-CB9C-4C51-B9D3-73A687C5BA35}" name="colon 4" dataDxfId="86" totalsRowDxfId="85">
      <calculatedColumnFormula>FIND(":",$A2,D2+1)</calculatedColumnFormula>
    </tableColumn>
    <tableColumn id="6" xr3:uid="{7600EE1B-97D6-4866-A483-9A55A088C430}" name="Start time" dataDxfId="84" totalsRowDxfId="83">
      <calculatedColumnFormula>_xlfn.NUMBERVALUE(MID($A2,B2+1,C2-B2-1))</calculatedColumnFormula>
    </tableColumn>
    <tableColumn id="7" xr3:uid="{6D050EEE-5FD4-4521-811D-A616555492CC}" name="Voltage" totalsRowFunction="average" dataDxfId="82" totalsRowDxfId="81">
      <calculatedColumnFormula>_xlfn.NUMBERVALUE(MID($A2,C2+1,D2-C2-1))</calculatedColumnFormula>
    </tableColumn>
    <tableColumn id="8" xr3:uid="{06A914E2-0C0C-43B1-93D3-FCE383E414AA}" name="End time" dataDxfId="80" totalsRowDxfId="79">
      <calculatedColumnFormula>_xlfn.NUMBERVALUE(MID($A2,E2+1,1000))</calculatedColumnFormula>
    </tableColumn>
    <tableColumn id="9" xr3:uid="{14044108-957D-4A6B-9D7B-04F81AAF4EC2}" name="Rising Through Threshold" dataDxfId="78" totalsRowDxfId="77">
      <calculatedColumnFormula>AND(G1&lt;Threshold,G2&gt;Threshold)</calculatedColumnFormula>
    </tableColumn>
    <tableColumn id="10" xr3:uid="{900D00EA-006E-4D86-B526-5F46D49D0BA7}" name="Last" dataDxfId="76" totalsRowDxfId="75">
      <calculatedColumnFormula>IF(Table1[[#This Row],[Rising Through Threshold]],Table1[[#This Row],[Start time]],J1)</calculatedColumnFormula>
    </tableColumn>
    <tableColumn id="11" xr3:uid="{ED19EEBB-6E4A-4722-B247-AFD7076FFB10}" name="Period" totalsRowFunction="average" dataDxfId="74" totalsRowDxfId="73">
      <calculatedColumnFormula>IF(AND(Table1[[#This Row],[Rising Through Threshold]],J1&gt;0),J2-J1,"")</calculatedColumnFormula>
    </tableColumn>
    <tableColumn id="12" xr3:uid="{6E64A30E-258C-4D61-B919-804E7812DE36}" name=" " dataDxfId="1" totalsRow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A9A4D7-F094-41EC-8B71-A6B47B8B13CC}" name="TBL_CUR" displayName="TBL_CUR" ref="A4:K5" totalsRowShown="0" headerRowDxfId="72" dataDxfId="71">
  <autoFilter ref="A4:K5" xr:uid="{BC3E9FC1-A41D-4701-91E6-562884BB8F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FF497F9-B560-4F5F-A08B-8AB6D2EED1B9}" name="TIME" dataDxfId="70"/>
    <tableColumn id="2" xr3:uid="{AD93B7A8-7425-4DE2-88F0-45C81E47A032}" name="CH1" dataDxfId="69"/>
    <tableColumn id="3" xr3:uid="{AD57BCF0-2331-472B-8145-1C98161CE212}" name="CH2" dataDxfId="68"/>
    <tableColumn id="4" xr3:uid="{F6DABEB7-A722-4129-B8A0-AF3839F7E493}" name="CH3" dataDxfId="67"/>
    <tableColumn id="5" xr3:uid="{BA4950E6-CA4F-4F0D-8354-6C7F7443F851}" name="CH4" dataDxfId="66"/>
    <tableColumn id="6" xr3:uid="{19B8E06E-F383-4C55-B56B-23C601A737E3}" name="CH5" dataDxfId="65"/>
    <tableColumn id="7" xr3:uid="{EB6F16E2-F236-435A-A80E-4ECD8A5669E0}" name="CH6" dataDxfId="64"/>
    <tableColumn id="8" xr3:uid="{5A9BA1AA-A794-4FA7-A841-ABA68B95B411}" name="CH7" dataDxfId="63"/>
    <tableColumn id="9" xr3:uid="{32E419CF-0696-4697-8BBA-1E42EA892729}" name="CH8" dataDxfId="62"/>
    <tableColumn id="10" xr3:uid="{692F02AF-8E25-4FDD-868A-00555C4100F9}" name="CH9" dataDxfId="61"/>
    <tableColumn id="11" xr3:uid="{333C15DC-5676-4288-9EDE-121CE1DB3A78}" name="CH10" dataDxfId="60"/>
  </tableColumns>
  <tableStyleInfo name="Invisib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7F25DE-3477-45C5-9909-22F6ED264CC1}" name="TBL_HST" displayName="TBL_HST" ref="A7:K207" totalsRowShown="0" headerRowDxfId="59" dataDxfId="58">
  <autoFilter ref="A7:K207" xr:uid="{006E882C-E409-4C62-9DC3-B566C402A5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3287ABA-5979-4304-B162-C14047BAEF8D}" name="TIME" dataDxfId="57"/>
    <tableColumn id="2" xr3:uid="{811992F8-9C83-4BCA-9C8C-2CC16F78F112}" name="CH1" dataDxfId="56"/>
    <tableColumn id="3" xr3:uid="{97A29777-2CEE-4A4A-9B27-8D57BDC26733}" name="CH2" dataDxfId="55"/>
    <tableColumn id="4" xr3:uid="{1E427BFC-B648-4EA2-95D1-8BCA53D78B5D}" name="CH3" dataDxfId="54"/>
    <tableColumn id="5" xr3:uid="{AD8D001A-49EA-475D-B924-CFE9BCA733C6}" name="CH4" dataDxfId="53"/>
    <tableColumn id="6" xr3:uid="{5E5B5AB1-65EE-4E5F-B1C9-75C9AAC7BB3B}" name="CH5" dataDxfId="52"/>
    <tableColumn id="7" xr3:uid="{9B7BEC99-F903-410E-A696-CD1775389B88}" name="CH6" dataDxfId="51"/>
    <tableColumn id="8" xr3:uid="{3CAC3B5E-038A-4766-BB75-2D289997E623}" name="CH7" dataDxfId="50"/>
    <tableColumn id="9" xr3:uid="{EF08C618-4058-4300-AFB1-28B1E6C5563A}" name="CH8" dataDxfId="49"/>
    <tableColumn id="10" xr3:uid="{F6B82A90-F3EF-4368-8CCC-5319832AFCFB}" name="CH9" dataDxfId="48"/>
    <tableColumn id="11" xr3:uid="{3464F743-8221-40AC-8A1E-79467BA80290}" name="CH10" dataDxfId="47"/>
  </tableColumns>
  <tableStyleInfo name="Invisib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94291C-1EB5-4387-8B73-9EDA94F7E255}" name="Table156" displayName="Table156" ref="A1:U202" totalsRowCount="1" headerRowDxfId="46" dataDxfId="45" totalsRowDxfId="44">
  <autoFilter ref="A1:U201" xr:uid="{24839BE3-F244-4798-85F1-30D7404D15BA}"/>
  <tableColumns count="21">
    <tableColumn id="1" xr3:uid="{57F97846-51F9-4AE2-ADED-83E0C12978E9}" name="Serial Data" totalsRowLabel="Total" dataDxfId="43" totalsRowDxfId="42"/>
    <tableColumn id="2" xr3:uid="{63A5D9FC-B618-4B8C-AF91-6436FD6988DE}" name="colon 1" dataDxfId="41" totalsRowDxfId="40">
      <calculatedColumnFormula>FIND(":",$A2,1)</calculatedColumnFormula>
    </tableColumn>
    <tableColumn id="3" xr3:uid="{B57B5F81-29C4-41E4-97A9-BCA12DFC3D87}" name="colon 2" dataDxfId="39" totalsRowDxfId="38">
      <calculatedColumnFormula>FIND(":",$A2,B2+1)</calculatedColumnFormula>
    </tableColumn>
    <tableColumn id="4" xr3:uid="{B2433982-76B3-4F50-86F3-0FA48F0FAA03}" name="colon 3" dataDxfId="37" totalsRowDxfId="36">
      <calculatedColumnFormula>FIND(":",$A2,C2+1)</calculatedColumnFormula>
    </tableColumn>
    <tableColumn id="5" xr3:uid="{D6056E18-61A1-450F-8E09-789C8FDC0401}" name="colon 4" dataDxfId="35" totalsRowDxfId="34">
      <calculatedColumnFormula>FIND(":",$A2,D2+1)</calculatedColumnFormula>
    </tableColumn>
    <tableColumn id="6" xr3:uid="{A1067428-6FDA-43E5-A43E-06810B69835D}" name="Start time" dataDxfId="33" totalsRowDxfId="32">
      <calculatedColumnFormula>'Data In'!B8</calculatedColumnFormula>
    </tableColumn>
    <tableColumn id="7" xr3:uid="{F7524115-B977-4D5E-B686-6C061B1AB97E}" name="Voltage" totalsRowFunction="average" dataDxfId="31" totalsRowDxfId="30">
      <calculatedColumnFormula>'Data In'!C8</calculatedColumnFormula>
    </tableColumn>
    <tableColumn id="8" xr3:uid="{24FC2950-362B-4454-9941-AA35B065775E}" name="End time" dataDxfId="29" totalsRowDxfId="28">
      <calculatedColumnFormula>_xlfn.NUMBERVALUE(MID($A2,E2+1,1000))</calculatedColumnFormula>
    </tableColumn>
    <tableColumn id="9" xr3:uid="{C928F530-A2E0-492B-BDE8-73033840DAAA}" name="Rising Through Threshold" dataDxfId="27" totalsRowDxfId="26">
      <calculatedColumnFormula>AND(G1&lt;Threshold,G2&gt;Threshold)</calculatedColumnFormula>
    </tableColumn>
    <tableColumn id="10" xr3:uid="{72D02E43-3B73-4DCE-A700-20CA6E4C46EB}" name="Last" dataDxfId="25" totalsRowDxfId="24">
      <calculatedColumnFormula>IF(Table156[[#This Row],[Rising Through Threshold]],Table156[[#This Row],[Start time]],J1)</calculatedColumnFormula>
    </tableColumn>
    <tableColumn id="11" xr3:uid="{C4360DC0-76D0-448F-963F-0CCAC1EBBC10}" name="Period" totalsRowFunction="average" dataDxfId="23" totalsRowDxfId="22">
      <calculatedColumnFormula>IF(AND(Table156[[#This Row],[Rising Through Threshold]],J1&gt;0),J2-J1,"")</calculatedColumnFormula>
    </tableColumn>
    <tableColumn id="25" xr3:uid="{C2D14A12-67CF-4434-AF3B-BB73A2F418F6}" name="Above Theshold" dataDxfId="21" totalsRowDxfId="20">
      <calculatedColumnFormula>IF(Table156[[#This Row],[Voltage]]&gt;Threshold,1,0)</calculatedColumnFormula>
    </tableColumn>
    <tableColumn id="24" xr3:uid="{A133289C-BC20-48E7-BBAB-5931BEC4D713}" name="include in duty" dataDxfId="19" totalsRowDxfId="18">
      <calculatedColumnFormula>AND(Table156[[#This Row],[Last]]&gt;0,Table156[[#This Row],[Last]]&lt;MAX(Table156[Last]))</calculatedColumnFormula>
    </tableColumn>
    <tableColumn id="12" xr3:uid="{34EA7E23-B567-4177-B3AC-A25BF618C2B9}" name="Start time2" dataDxfId="17" totalsRowDxfId="16">
      <calculatedColumnFormula>'Data In'!D8</calculatedColumnFormula>
    </tableColumn>
    <tableColumn id="13" xr3:uid="{300950F6-CD95-4032-A109-35F8735225ED}" name="Voltage2" totalsRowFunction="average" dataDxfId="15" totalsRowDxfId="14">
      <calculatedColumnFormula>'Data In'!E8</calculatedColumnFormula>
    </tableColumn>
    <tableColumn id="14" xr3:uid="{5591181C-A3D1-47F2-B00A-C0470154EA00}" name="End time2" dataDxfId="13" totalsRowDxfId="12">
      <calculatedColumnFormula>_xlfn.NUMBERVALUE(MID($A2,K2+1,1000))</calculatedColumnFormula>
    </tableColumn>
    <tableColumn id="15" xr3:uid="{B2D238CE-36E4-4B65-AFF1-CB43002D7753}" name="Rising Through Threshold2" dataDxfId="11" totalsRowDxfId="10">
      <calculatedColumnFormula>AND(O1&lt;Threshold2,O2&gt;Threshold2)</calculatedColumnFormula>
    </tableColumn>
    <tableColumn id="16" xr3:uid="{95D8CF85-5C7B-405D-919D-C341337CA5BD}" name="Last2" dataDxfId="9" totalsRowDxfId="8">
      <calculatedColumnFormula>IF(Table156[[#This Row],[Rising Through Threshold2]],Table156[[#This Row],[Start time2]],R1)</calculatedColumnFormula>
    </tableColumn>
    <tableColumn id="17" xr3:uid="{93C725C3-DD3B-43F1-AA95-70B991DD27BE}" name="Period2" totalsRowFunction="average" dataDxfId="7" totalsRowDxfId="6">
      <calculatedColumnFormula>IF(AND(Table156[[#This Row],[Rising Through Threshold2]],R1&gt;0),R2-R1,"")</calculatedColumnFormula>
    </tableColumn>
    <tableColumn id="23" xr3:uid="{657C97F6-9A31-4949-BB61-3440C7C35CEB}" name="Above Threshold2" dataDxfId="5" totalsRowDxfId="4">
      <calculatedColumnFormula>IF(Table156[[#This Row],[Voltage2]]&gt;Threshold2,1,0)</calculatedColumnFormula>
    </tableColumn>
    <tableColumn id="18" xr3:uid="{1AC27186-3B09-44A3-879A-02FA1ECE8659}" name="include in duty2" dataDxfId="3" totalsRowDxfId="2">
      <calculatedColumnFormula>AND(Table156[[#This Row],[Last2]]&gt;0,Table156[[#This Row],[Last2]]&lt;MAX(Table156[Last2]))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D4BA-1EAA-4DB3-B903-1C26B184CE35}">
  <dimension ref="A1:Z402"/>
  <sheetViews>
    <sheetView showGridLines="0" topLeftCell="F1" zoomScale="90" zoomScaleNormal="90" workbookViewId="0">
      <selection activeCell="F2" sqref="F2"/>
    </sheetView>
  </sheetViews>
  <sheetFormatPr defaultRowHeight="14.5" x14ac:dyDescent="0.35"/>
  <cols>
    <col min="1" max="1" width="23.81640625" style="1" hidden="1" customWidth="1"/>
    <col min="2" max="5" width="9.453125" style="1" hidden="1" customWidth="1"/>
    <col min="6" max="6" width="9.81640625" style="1" bestFit="1" customWidth="1"/>
    <col min="7" max="7" width="8.453125" style="1" bestFit="1" customWidth="1"/>
    <col min="8" max="8" width="9.7265625" style="1" bestFit="1" customWidth="1"/>
    <col min="9" max="10" width="10.81640625" style="1" hidden="1" customWidth="1"/>
    <col min="11" max="11" width="7.7265625" style="1" bestFit="1" customWidth="1"/>
    <col min="14" max="14" width="12.26953125" bestFit="1" customWidth="1"/>
    <col min="18" max="18" width="10.26953125" bestFit="1" customWidth="1"/>
    <col min="19" max="19" width="11.26953125" bestFit="1" customWidth="1"/>
  </cols>
  <sheetData>
    <row r="1" spans="1:26" ht="22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 t="s">
        <v>12</v>
      </c>
      <c r="J1" s="2" t="s">
        <v>13</v>
      </c>
      <c r="K1" s="2" t="s">
        <v>14</v>
      </c>
    </row>
    <row r="2" spans="1:26" x14ac:dyDescent="0.35">
      <c r="A2" s="1" t="s">
        <v>20</v>
      </c>
      <c r="B2" s="1">
        <f>FIND(":",$A2,1)</f>
        <v>6</v>
      </c>
      <c r="C2" s="1">
        <f>FIND(":",$A2,B2+1)</f>
        <v>8</v>
      </c>
      <c r="D2" s="1">
        <f>FIND(":",$A2,C2+1)</f>
        <v>13</v>
      </c>
      <c r="E2" s="1" t="e">
        <f>FIND(":",$A2,D2+1)</f>
        <v>#VALUE!</v>
      </c>
      <c r="F2" s="3">
        <f>'Data In'!C8</f>
        <v>4.9800000000000004</v>
      </c>
      <c r="G2" s="4">
        <f>'Data In'!D8</f>
        <v>304</v>
      </c>
      <c r="H2" s="3" t="e">
        <f>_xlfn.NUMBERVALUE(MID($A2,E2+1,1000))</f>
        <v>#VALUE!</v>
      </c>
      <c r="I2" s="1" t="e">
        <f t="shared" ref="I2:I31" si="0">AND(G1&lt;Threshold,G2&gt;Threshold)</f>
        <v>#REF!</v>
      </c>
      <c r="K2" s="1" t="e">
        <f>IF(AND(Table15[[#This Row],[Rising Through Threshold]],J1&gt;0),J2-J1,"")</f>
        <v>#REF!</v>
      </c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x14ac:dyDescent="0.35">
      <c r="A3" s="1" t="s">
        <v>21</v>
      </c>
      <c r="B3" s="1">
        <f t="shared" ref="B3:B66" si="1">FIND(":",$A3,1)</f>
        <v>6</v>
      </c>
      <c r="C3" s="1">
        <f t="shared" ref="C3:E31" si="2">FIND(":",$A3,B3+1)</f>
        <v>10</v>
      </c>
      <c r="D3" s="1">
        <f t="shared" si="2"/>
        <v>15</v>
      </c>
      <c r="E3" s="1" t="e">
        <f t="shared" si="2"/>
        <v>#VALUE!</v>
      </c>
      <c r="F3" s="3">
        <f>'Data In'!C9</f>
        <v>4.9800000000000004</v>
      </c>
      <c r="G3" s="4">
        <f>'Data In'!D9</f>
        <v>544</v>
      </c>
      <c r="H3" s="3" t="e">
        <f t="shared" ref="H3:H66" si="3">_xlfn.NUMBERVALUE(MID($A3,E3+1,1000))</f>
        <v>#VALUE!</v>
      </c>
      <c r="I3" s="1" t="e">
        <f t="shared" si="0"/>
        <v>#REF!</v>
      </c>
      <c r="J3" s="1" t="e">
        <f>IF(Table15[[#This Row],[Rising Through Threshold]],Table15[[#This Row],[Start time]],J2)</f>
        <v>#REF!</v>
      </c>
      <c r="K3" s="1" t="e">
        <f>IF(AND(Table15[[#This Row],[Rising Through Threshold]],J2&gt;0),J3-J2,"")</f>
        <v>#REF!</v>
      </c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1:26" x14ac:dyDescent="0.35">
      <c r="A4" s="1" t="s">
        <v>22</v>
      </c>
      <c r="B4" s="1">
        <f t="shared" si="1"/>
        <v>6</v>
      </c>
      <c r="C4" s="1">
        <f t="shared" si="2"/>
        <v>10</v>
      </c>
      <c r="D4" s="1">
        <f t="shared" si="2"/>
        <v>15</v>
      </c>
      <c r="E4" s="1" t="e">
        <f t="shared" si="2"/>
        <v>#VALUE!</v>
      </c>
      <c r="F4" s="3">
        <f>'Data In'!C10</f>
        <v>4.97</v>
      </c>
      <c r="G4" s="4">
        <f>'Data In'!D10</f>
        <v>784</v>
      </c>
      <c r="H4" s="3" t="e">
        <f t="shared" si="3"/>
        <v>#VALUE!</v>
      </c>
      <c r="I4" s="1" t="e">
        <f t="shared" si="0"/>
        <v>#REF!</v>
      </c>
      <c r="J4" s="1" t="e">
        <f>IF(Table15[[#This Row],[Rising Through Threshold]],Table15[[#This Row],[Start time]],J3)</f>
        <v>#REF!</v>
      </c>
      <c r="K4" s="1" t="e">
        <f>IF(AND(Table15[[#This Row],[Rising Through Threshold]],J3&gt;0),J4-J3,"")</f>
        <v>#REF!</v>
      </c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1:26" x14ac:dyDescent="0.35">
      <c r="A5" s="1" t="s">
        <v>23</v>
      </c>
      <c r="B5" s="1">
        <f t="shared" si="1"/>
        <v>6</v>
      </c>
      <c r="C5" s="1">
        <f t="shared" si="2"/>
        <v>10</v>
      </c>
      <c r="D5" s="1">
        <f t="shared" si="2"/>
        <v>15</v>
      </c>
      <c r="E5" s="1" t="e">
        <f t="shared" si="2"/>
        <v>#VALUE!</v>
      </c>
      <c r="F5" s="3">
        <f>'Data In'!C11</f>
        <v>4.9800000000000004</v>
      </c>
      <c r="G5" s="4">
        <f>'Data In'!D11</f>
        <v>1032</v>
      </c>
      <c r="H5" s="3" t="e">
        <f t="shared" si="3"/>
        <v>#VALUE!</v>
      </c>
      <c r="I5" s="1" t="e">
        <f t="shared" si="0"/>
        <v>#REF!</v>
      </c>
      <c r="J5" s="1" t="e">
        <f>IF(Table15[[#This Row],[Rising Through Threshold]],Table15[[#This Row],[Start time]],J4)</f>
        <v>#REF!</v>
      </c>
      <c r="K5" s="1" t="e">
        <f>IF(AND(Table15[[#This Row],[Rising Through Threshold]],J4&gt;0),J5-J4,"")</f>
        <v>#REF!</v>
      </c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1:26" x14ac:dyDescent="0.35">
      <c r="A6" s="1" t="s">
        <v>24</v>
      </c>
      <c r="B6" s="1">
        <f t="shared" si="1"/>
        <v>6</v>
      </c>
      <c r="C6" s="1">
        <f t="shared" si="2"/>
        <v>10</v>
      </c>
      <c r="D6" s="1">
        <f t="shared" si="2"/>
        <v>15</v>
      </c>
      <c r="E6" s="1" t="e">
        <f t="shared" si="2"/>
        <v>#VALUE!</v>
      </c>
      <c r="F6" s="3">
        <f>'Data In'!C12</f>
        <v>4.9800000000000004</v>
      </c>
      <c r="G6" s="4">
        <f>'Data In'!D12</f>
        <v>1272</v>
      </c>
      <c r="H6" s="3" t="e">
        <f t="shared" si="3"/>
        <v>#VALUE!</v>
      </c>
      <c r="I6" s="1" t="e">
        <f t="shared" si="0"/>
        <v>#REF!</v>
      </c>
      <c r="J6" s="1" t="e">
        <f>IF(Table15[[#This Row],[Rising Through Threshold]],Table15[[#This Row],[Start time]],J5)</f>
        <v>#REF!</v>
      </c>
      <c r="K6" s="1" t="e">
        <f>IF(AND(Table15[[#This Row],[Rising Through Threshold]],J5&gt;0),J6-J5,"")</f>
        <v>#REF!</v>
      </c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spans="1:26" x14ac:dyDescent="0.35">
      <c r="A7" s="1" t="s">
        <v>25</v>
      </c>
      <c r="B7" s="1">
        <f t="shared" si="1"/>
        <v>6</v>
      </c>
      <c r="C7" s="1">
        <f t="shared" si="2"/>
        <v>10</v>
      </c>
      <c r="D7" s="1">
        <f t="shared" si="2"/>
        <v>15</v>
      </c>
      <c r="E7" s="1" t="e">
        <f t="shared" si="2"/>
        <v>#VALUE!</v>
      </c>
      <c r="F7" s="3">
        <f>'Data In'!C13</f>
        <v>4.99</v>
      </c>
      <c r="G7" s="4">
        <f>'Data In'!D13</f>
        <v>1512</v>
      </c>
      <c r="H7" s="3" t="e">
        <f t="shared" si="3"/>
        <v>#VALUE!</v>
      </c>
      <c r="I7" s="1" t="e">
        <f t="shared" si="0"/>
        <v>#REF!</v>
      </c>
      <c r="J7" s="1" t="e">
        <f>IF(Table15[[#This Row],[Rising Through Threshold]],Table15[[#This Row],[Start time]],J6)</f>
        <v>#REF!</v>
      </c>
      <c r="K7" s="1" t="e">
        <f>IF(AND(Table15[[#This Row],[Rising Through Threshold]],J6&gt;0),J7-J6,"")</f>
        <v>#REF!</v>
      </c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1:26" x14ac:dyDescent="0.35">
      <c r="A8" s="1" t="s">
        <v>26</v>
      </c>
      <c r="B8" s="1">
        <f t="shared" si="1"/>
        <v>6</v>
      </c>
      <c r="C8" s="1">
        <f t="shared" si="2"/>
        <v>10</v>
      </c>
      <c r="D8" s="1">
        <f t="shared" si="2"/>
        <v>15</v>
      </c>
      <c r="E8" s="1" t="e">
        <f t="shared" si="2"/>
        <v>#VALUE!</v>
      </c>
      <c r="F8" s="3">
        <f>'Data In'!C14</f>
        <v>4.97</v>
      </c>
      <c r="G8" s="4">
        <f>'Data In'!D14</f>
        <v>1752</v>
      </c>
      <c r="H8" s="3" t="e">
        <f t="shared" si="3"/>
        <v>#VALUE!</v>
      </c>
      <c r="I8" s="1" t="e">
        <f t="shared" si="0"/>
        <v>#REF!</v>
      </c>
      <c r="J8" s="1" t="e">
        <f>IF(Table15[[#This Row],[Rising Through Threshold]],Table15[[#This Row],[Start time]],J7)</f>
        <v>#REF!</v>
      </c>
      <c r="K8" s="1" t="e">
        <f>IF(AND(Table15[[#This Row],[Rising Through Threshold]],J7&gt;0),J8-J7,"")</f>
        <v>#REF!</v>
      </c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spans="1:26" x14ac:dyDescent="0.35">
      <c r="A9" s="1" t="s">
        <v>27</v>
      </c>
      <c r="B9" s="1">
        <f t="shared" si="1"/>
        <v>6</v>
      </c>
      <c r="C9" s="1">
        <f t="shared" si="2"/>
        <v>10</v>
      </c>
      <c r="D9" s="1">
        <f t="shared" si="2"/>
        <v>15</v>
      </c>
      <c r="E9" s="1" t="e">
        <f t="shared" si="2"/>
        <v>#VALUE!</v>
      </c>
      <c r="F9" s="3">
        <f>'Data In'!C15</f>
        <v>4.97</v>
      </c>
      <c r="G9" s="4">
        <f>'Data In'!D15</f>
        <v>1992</v>
      </c>
      <c r="H9" s="3" t="e">
        <f t="shared" si="3"/>
        <v>#VALUE!</v>
      </c>
      <c r="I9" s="1" t="e">
        <f t="shared" si="0"/>
        <v>#REF!</v>
      </c>
      <c r="J9" s="1" t="e">
        <f>IF(Table15[[#This Row],[Rising Through Threshold]],Table15[[#This Row],[Start time]],J8)</f>
        <v>#REF!</v>
      </c>
      <c r="K9" s="1" t="e">
        <f>IF(AND(Table15[[#This Row],[Rising Through Threshold]],J8&gt;0),J9-J8,"")</f>
        <v>#REF!</v>
      </c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1:26" x14ac:dyDescent="0.35">
      <c r="A10" s="1" t="s">
        <v>28</v>
      </c>
      <c r="B10" s="1">
        <f t="shared" si="1"/>
        <v>6</v>
      </c>
      <c r="C10" s="1">
        <f t="shared" si="2"/>
        <v>11</v>
      </c>
      <c r="D10" s="1">
        <f t="shared" si="2"/>
        <v>16</v>
      </c>
      <c r="E10" s="1" t="e">
        <f t="shared" si="2"/>
        <v>#VALUE!</v>
      </c>
      <c r="F10" s="3">
        <f>'Data In'!C16</f>
        <v>0</v>
      </c>
      <c r="G10" s="4">
        <f>'Data In'!D16</f>
        <v>2232</v>
      </c>
      <c r="H10" s="3" t="e">
        <f t="shared" si="3"/>
        <v>#VALUE!</v>
      </c>
      <c r="I10" s="1" t="e">
        <f t="shared" si="0"/>
        <v>#REF!</v>
      </c>
      <c r="J10" s="1" t="e">
        <f>IF(Table15[[#This Row],[Rising Through Threshold]],Table15[[#This Row],[Start time]],J9)</f>
        <v>#REF!</v>
      </c>
      <c r="K10" s="1" t="e">
        <f>IF(AND(Table15[[#This Row],[Rising Through Threshold]],J9&gt;0),J10-J9,"")</f>
        <v>#REF!</v>
      </c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spans="1:26" x14ac:dyDescent="0.35">
      <c r="A11" s="1" t="s">
        <v>29</v>
      </c>
      <c r="B11" s="1">
        <f t="shared" si="1"/>
        <v>6</v>
      </c>
      <c r="C11" s="1">
        <f t="shared" si="2"/>
        <v>11</v>
      </c>
      <c r="D11" s="1">
        <f t="shared" si="2"/>
        <v>16</v>
      </c>
      <c r="E11" s="1" t="e">
        <f t="shared" si="2"/>
        <v>#VALUE!</v>
      </c>
      <c r="F11" s="3">
        <f>'Data In'!C17</f>
        <v>0.01</v>
      </c>
      <c r="G11" s="4">
        <f>'Data In'!D17</f>
        <v>2472</v>
      </c>
      <c r="H11" s="3" t="e">
        <f t="shared" si="3"/>
        <v>#VALUE!</v>
      </c>
      <c r="I11" s="1" t="e">
        <f t="shared" si="0"/>
        <v>#REF!</v>
      </c>
      <c r="J11" s="1" t="e">
        <f>IF(Table15[[#This Row],[Rising Through Threshold]],Table15[[#This Row],[Start time]],J10)</f>
        <v>#REF!</v>
      </c>
      <c r="K11" s="1" t="e">
        <f>IF(AND(Table15[[#This Row],[Rising Through Threshold]],J10&gt;0),J11-J10,"")</f>
        <v>#REF!</v>
      </c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spans="1:26" x14ac:dyDescent="0.35">
      <c r="A12" s="1" t="s">
        <v>30</v>
      </c>
      <c r="B12" s="1">
        <f t="shared" si="1"/>
        <v>6</v>
      </c>
      <c r="C12" s="1">
        <f t="shared" si="2"/>
        <v>11</v>
      </c>
      <c r="D12" s="1">
        <f t="shared" si="2"/>
        <v>16</v>
      </c>
      <c r="E12" s="1" t="e">
        <f t="shared" si="2"/>
        <v>#VALUE!</v>
      </c>
      <c r="F12" s="3">
        <f>'Data In'!C18</f>
        <v>0.01</v>
      </c>
      <c r="G12" s="4">
        <f>'Data In'!D18</f>
        <v>2712</v>
      </c>
      <c r="H12" s="3" t="e">
        <f t="shared" si="3"/>
        <v>#VALUE!</v>
      </c>
      <c r="I12" s="1" t="e">
        <f t="shared" si="0"/>
        <v>#REF!</v>
      </c>
      <c r="J12" s="1" t="e">
        <f>IF(Table15[[#This Row],[Rising Through Threshold]],Table15[[#This Row],[Start time]],J11)</f>
        <v>#REF!</v>
      </c>
      <c r="K12" s="1" t="e">
        <f>IF(AND(Table15[[#This Row],[Rising Through Threshold]],J11&gt;0),J12-J11,"")</f>
        <v>#REF!</v>
      </c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:26" x14ac:dyDescent="0.35">
      <c r="A13" s="1" t="s">
        <v>31</v>
      </c>
      <c r="B13" s="1">
        <f t="shared" si="1"/>
        <v>6</v>
      </c>
      <c r="C13" s="1">
        <f t="shared" si="2"/>
        <v>11</v>
      </c>
      <c r="D13" s="1">
        <f t="shared" si="2"/>
        <v>16</v>
      </c>
      <c r="E13" s="1" t="e">
        <f t="shared" si="2"/>
        <v>#VALUE!</v>
      </c>
      <c r="F13" s="3">
        <f>'Data In'!C19</f>
        <v>0.01</v>
      </c>
      <c r="G13" s="4">
        <f>'Data In'!D19</f>
        <v>2952</v>
      </c>
      <c r="H13" s="3" t="e">
        <f t="shared" si="3"/>
        <v>#VALUE!</v>
      </c>
      <c r="I13" s="1" t="e">
        <f t="shared" si="0"/>
        <v>#REF!</v>
      </c>
      <c r="J13" s="1" t="e">
        <f>IF(Table15[[#This Row],[Rising Through Threshold]],Table15[[#This Row],[Start time]],J12)</f>
        <v>#REF!</v>
      </c>
      <c r="K13" s="1" t="e">
        <f>IF(AND(Table15[[#This Row],[Rising Through Threshold]],J12&gt;0),J13-J12,"")</f>
        <v>#REF!</v>
      </c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spans="1:26" x14ac:dyDescent="0.35">
      <c r="A14" s="1" t="s">
        <v>32</v>
      </c>
      <c r="B14" s="1">
        <f t="shared" si="1"/>
        <v>6</v>
      </c>
      <c r="C14" s="1">
        <f t="shared" si="2"/>
        <v>11</v>
      </c>
      <c r="D14" s="1">
        <f t="shared" si="2"/>
        <v>16</v>
      </c>
      <c r="E14" s="1" t="e">
        <f t="shared" si="2"/>
        <v>#VALUE!</v>
      </c>
      <c r="F14" s="3">
        <f>'Data In'!C20</f>
        <v>0.02</v>
      </c>
      <c r="G14" s="4">
        <f>'Data In'!D20</f>
        <v>3200</v>
      </c>
      <c r="H14" s="3" t="e">
        <f t="shared" si="3"/>
        <v>#VALUE!</v>
      </c>
      <c r="I14" s="1" t="e">
        <f t="shared" si="0"/>
        <v>#REF!</v>
      </c>
      <c r="J14" s="1" t="e">
        <f>IF(Table15[[#This Row],[Rising Through Threshold]],Table15[[#This Row],[Start time]],J13)</f>
        <v>#REF!</v>
      </c>
      <c r="K14" s="1" t="e">
        <f>IF(AND(Table15[[#This Row],[Rising Through Threshold]],J13&gt;0),J14-J13,"")</f>
        <v>#REF!</v>
      </c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spans="1:26" x14ac:dyDescent="0.35">
      <c r="A15" s="1" t="s">
        <v>33</v>
      </c>
      <c r="B15" s="1">
        <f t="shared" si="1"/>
        <v>6</v>
      </c>
      <c r="C15" s="1">
        <f t="shared" si="2"/>
        <v>11</v>
      </c>
      <c r="D15" s="1">
        <f t="shared" si="2"/>
        <v>16</v>
      </c>
      <c r="E15" s="1" t="e">
        <f t="shared" si="2"/>
        <v>#VALUE!</v>
      </c>
      <c r="F15" s="3">
        <f>'Data In'!C21</f>
        <v>0.01</v>
      </c>
      <c r="G15" s="4">
        <f>'Data In'!D21</f>
        <v>3440</v>
      </c>
      <c r="H15" s="3" t="e">
        <f t="shared" si="3"/>
        <v>#VALUE!</v>
      </c>
      <c r="I15" s="1" t="e">
        <f t="shared" si="0"/>
        <v>#REF!</v>
      </c>
      <c r="J15" s="1" t="e">
        <f>IF(Table15[[#This Row],[Rising Through Threshold]],Table15[[#This Row],[Start time]],J14)</f>
        <v>#REF!</v>
      </c>
      <c r="K15" s="1" t="e">
        <f>IF(AND(Table15[[#This Row],[Rising Through Threshold]],J14&gt;0),J15-J14,"")</f>
        <v>#REF!</v>
      </c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spans="1:26" x14ac:dyDescent="0.35">
      <c r="A16" s="1" t="s">
        <v>34</v>
      </c>
      <c r="B16" s="1">
        <f t="shared" si="1"/>
        <v>6</v>
      </c>
      <c r="C16" s="1">
        <f t="shared" si="2"/>
        <v>11</v>
      </c>
      <c r="D16" s="1">
        <f t="shared" si="2"/>
        <v>16</v>
      </c>
      <c r="E16" s="1" t="e">
        <f t="shared" si="2"/>
        <v>#VALUE!</v>
      </c>
      <c r="F16" s="3">
        <f>'Data In'!C22</f>
        <v>0.01</v>
      </c>
      <c r="G16" s="4">
        <f>'Data In'!D22</f>
        <v>3680</v>
      </c>
      <c r="H16" s="3" t="e">
        <f t="shared" si="3"/>
        <v>#VALUE!</v>
      </c>
      <c r="I16" s="1" t="e">
        <f t="shared" si="0"/>
        <v>#REF!</v>
      </c>
      <c r="J16" s="1" t="e">
        <f>IF(Table15[[#This Row],[Rising Through Threshold]],Table15[[#This Row],[Start time]],J15)</f>
        <v>#REF!</v>
      </c>
      <c r="K16" s="1" t="e">
        <f>IF(AND(Table15[[#This Row],[Rising Through Threshold]],J15&gt;0),J16-J15,"")</f>
        <v>#REF!</v>
      </c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spans="1:26" x14ac:dyDescent="0.35">
      <c r="A17" s="1" t="s">
        <v>35</v>
      </c>
      <c r="B17" s="1">
        <f t="shared" si="1"/>
        <v>6</v>
      </c>
      <c r="C17" s="1">
        <f t="shared" si="2"/>
        <v>11</v>
      </c>
      <c r="D17" s="1">
        <f t="shared" si="2"/>
        <v>16</v>
      </c>
      <c r="E17" s="1" t="e">
        <f t="shared" si="2"/>
        <v>#VALUE!</v>
      </c>
      <c r="F17" s="3">
        <f>'Data In'!C23</f>
        <v>0.01</v>
      </c>
      <c r="G17" s="4">
        <f>'Data In'!D23</f>
        <v>3920</v>
      </c>
      <c r="H17" s="3" t="e">
        <f t="shared" si="3"/>
        <v>#VALUE!</v>
      </c>
      <c r="I17" s="1" t="e">
        <f t="shared" si="0"/>
        <v>#REF!</v>
      </c>
      <c r="J17" s="1" t="e">
        <f>IF(Table15[[#This Row],[Rising Through Threshold]],Table15[[#This Row],[Start time]],J16)</f>
        <v>#REF!</v>
      </c>
      <c r="K17" s="1" t="e">
        <f>IF(AND(Table15[[#This Row],[Rising Through Threshold]],J16&gt;0),J17-J16,"")</f>
        <v>#REF!</v>
      </c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26" x14ac:dyDescent="0.35">
      <c r="A18" s="1" t="s">
        <v>36</v>
      </c>
      <c r="B18" s="1">
        <f t="shared" si="1"/>
        <v>6</v>
      </c>
      <c r="C18" s="1">
        <f t="shared" si="2"/>
        <v>11</v>
      </c>
      <c r="D18" s="1">
        <f t="shared" si="2"/>
        <v>16</v>
      </c>
      <c r="E18" s="1" t="e">
        <f t="shared" si="2"/>
        <v>#VALUE!</v>
      </c>
      <c r="F18" s="3">
        <f>'Data In'!C24</f>
        <v>0.01</v>
      </c>
      <c r="G18" s="4">
        <f>'Data In'!D24</f>
        <v>4160</v>
      </c>
      <c r="H18" s="3" t="e">
        <f t="shared" si="3"/>
        <v>#VALUE!</v>
      </c>
      <c r="I18" s="1" t="e">
        <f t="shared" si="0"/>
        <v>#REF!</v>
      </c>
      <c r="J18" s="1" t="e">
        <f>IF(Table15[[#This Row],[Rising Through Threshold]],Table15[[#This Row],[Start time]],J17)</f>
        <v>#REF!</v>
      </c>
      <c r="K18" s="1" t="e">
        <f>IF(AND(Table15[[#This Row],[Rising Through Threshold]],J17&gt;0),J18-J17,"")</f>
        <v>#REF!</v>
      </c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spans="1:26" x14ac:dyDescent="0.35">
      <c r="A19" s="1" t="s">
        <v>37</v>
      </c>
      <c r="B19" s="1">
        <f t="shared" si="1"/>
        <v>6</v>
      </c>
      <c r="C19" s="1">
        <f t="shared" si="2"/>
        <v>11</v>
      </c>
      <c r="D19" s="1">
        <f t="shared" si="2"/>
        <v>16</v>
      </c>
      <c r="E19" s="1" t="e">
        <f t="shared" si="2"/>
        <v>#VALUE!</v>
      </c>
      <c r="F19" s="3">
        <f>'Data In'!C25</f>
        <v>0.01</v>
      </c>
      <c r="G19" s="4">
        <f>'Data In'!D25</f>
        <v>4400</v>
      </c>
      <c r="H19" s="3" t="e">
        <f t="shared" si="3"/>
        <v>#VALUE!</v>
      </c>
      <c r="I19" s="1" t="e">
        <f t="shared" si="0"/>
        <v>#REF!</v>
      </c>
      <c r="J19" s="1" t="e">
        <f>IF(Table15[[#This Row],[Rising Through Threshold]],Table15[[#This Row],[Start time]],J18)</f>
        <v>#REF!</v>
      </c>
      <c r="K19" s="1" t="e">
        <f>IF(AND(Table15[[#This Row],[Rising Through Threshold]],J18&gt;0),J19-J18,"")</f>
        <v>#REF!</v>
      </c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spans="1:26" x14ac:dyDescent="0.35">
      <c r="A20" s="1" t="s">
        <v>38</v>
      </c>
      <c r="B20" s="1">
        <f t="shared" si="1"/>
        <v>6</v>
      </c>
      <c r="C20" s="1">
        <f t="shared" si="2"/>
        <v>11</v>
      </c>
      <c r="D20" s="1">
        <f t="shared" si="2"/>
        <v>16</v>
      </c>
      <c r="E20" s="1" t="e">
        <f t="shared" si="2"/>
        <v>#VALUE!</v>
      </c>
      <c r="F20" s="3">
        <f>'Data In'!C26</f>
        <v>0.01</v>
      </c>
      <c r="G20" s="4">
        <f>'Data In'!D26</f>
        <v>4640</v>
      </c>
      <c r="H20" s="3" t="e">
        <f t="shared" si="3"/>
        <v>#VALUE!</v>
      </c>
      <c r="I20" s="1" t="e">
        <f t="shared" si="0"/>
        <v>#REF!</v>
      </c>
      <c r="J20" s="1" t="e">
        <f>IF(Table15[[#This Row],[Rising Through Threshold]],Table15[[#This Row],[Start time]],J19)</f>
        <v>#REF!</v>
      </c>
      <c r="K20" s="1" t="e">
        <f>IF(AND(Table15[[#This Row],[Rising Through Threshold]],J19&gt;0),J20-J19,"")</f>
        <v>#REF!</v>
      </c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spans="1:26" x14ac:dyDescent="0.35">
      <c r="A21" s="1" t="s">
        <v>39</v>
      </c>
      <c r="B21" s="1">
        <f t="shared" si="1"/>
        <v>6</v>
      </c>
      <c r="C21" s="1">
        <f t="shared" si="2"/>
        <v>11</v>
      </c>
      <c r="D21" s="1">
        <f t="shared" si="2"/>
        <v>16</v>
      </c>
      <c r="E21" s="1" t="e">
        <f t="shared" si="2"/>
        <v>#VALUE!</v>
      </c>
      <c r="F21" s="3">
        <f>'Data In'!C27</f>
        <v>0.01</v>
      </c>
      <c r="G21" s="4">
        <f>'Data In'!D27</f>
        <v>4880</v>
      </c>
      <c r="H21" s="3" t="e">
        <f t="shared" si="3"/>
        <v>#VALUE!</v>
      </c>
      <c r="I21" s="1" t="e">
        <f t="shared" si="0"/>
        <v>#REF!</v>
      </c>
      <c r="J21" s="1" t="e">
        <f>IF(Table15[[#This Row],[Rising Through Threshold]],Table15[[#This Row],[Start time]],J20)</f>
        <v>#REF!</v>
      </c>
      <c r="K21" s="1" t="e">
        <f>IF(AND(Table15[[#This Row],[Rising Through Threshold]],J20&gt;0),J21-J20,"")</f>
        <v>#REF!</v>
      </c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x14ac:dyDescent="0.35">
      <c r="A22" s="1" t="s">
        <v>40</v>
      </c>
      <c r="B22" s="1">
        <f t="shared" si="1"/>
        <v>6</v>
      </c>
      <c r="C22" s="1">
        <f t="shared" si="2"/>
        <v>11</v>
      </c>
      <c r="D22" s="1">
        <f t="shared" si="2"/>
        <v>16</v>
      </c>
      <c r="E22" s="1" t="e">
        <f t="shared" si="2"/>
        <v>#VALUE!</v>
      </c>
      <c r="F22" s="3">
        <f>'Data In'!C28</f>
        <v>0.01</v>
      </c>
      <c r="G22" s="4">
        <f>'Data In'!D28</f>
        <v>5128</v>
      </c>
      <c r="H22" s="3" t="e">
        <f t="shared" si="3"/>
        <v>#VALUE!</v>
      </c>
      <c r="I22" s="1" t="e">
        <f t="shared" si="0"/>
        <v>#REF!</v>
      </c>
      <c r="J22" s="1" t="e">
        <f>IF(Table15[[#This Row],[Rising Through Threshold]],Table15[[#This Row],[Start time]],J21)</f>
        <v>#REF!</v>
      </c>
      <c r="K22" s="1" t="e">
        <f>IF(AND(Table15[[#This Row],[Rising Through Threshold]],J21&gt;0),J22-J21,"")</f>
        <v>#REF!</v>
      </c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26" x14ac:dyDescent="0.35">
      <c r="A23" s="1" t="s">
        <v>41</v>
      </c>
      <c r="B23" s="1">
        <f t="shared" si="1"/>
        <v>6</v>
      </c>
      <c r="C23" s="1">
        <f t="shared" si="2"/>
        <v>11</v>
      </c>
      <c r="D23" s="1">
        <f t="shared" si="2"/>
        <v>16</v>
      </c>
      <c r="E23" s="1" t="e">
        <f t="shared" si="2"/>
        <v>#VALUE!</v>
      </c>
      <c r="F23" s="3">
        <f>'Data In'!C29</f>
        <v>0.01</v>
      </c>
      <c r="G23" s="4">
        <f>'Data In'!D29</f>
        <v>5368</v>
      </c>
      <c r="H23" s="3" t="e">
        <f t="shared" si="3"/>
        <v>#VALUE!</v>
      </c>
      <c r="I23" s="1" t="e">
        <f t="shared" si="0"/>
        <v>#REF!</v>
      </c>
      <c r="J23" s="1" t="e">
        <f>IF(Table15[[#This Row],[Rising Through Threshold]],Table15[[#This Row],[Start time]],J22)</f>
        <v>#REF!</v>
      </c>
      <c r="K23" s="1" t="e">
        <f>IF(AND(Table15[[#This Row],[Rising Through Threshold]],J22&gt;0),J23-J22,"")</f>
        <v>#REF!</v>
      </c>
      <c r="M23" s="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spans="1:26" ht="15.5" x14ac:dyDescent="0.35">
      <c r="A24" s="1" t="s">
        <v>42</v>
      </c>
      <c r="B24" s="1">
        <f t="shared" si="1"/>
        <v>6</v>
      </c>
      <c r="C24" s="1">
        <f t="shared" si="2"/>
        <v>11</v>
      </c>
      <c r="D24" s="1">
        <f t="shared" si="2"/>
        <v>16</v>
      </c>
      <c r="E24" s="1" t="e">
        <f t="shared" si="2"/>
        <v>#VALUE!</v>
      </c>
      <c r="F24" s="3">
        <f>'Data In'!C30</f>
        <v>0.01</v>
      </c>
      <c r="G24" s="4">
        <f>'Data In'!D30</f>
        <v>5608</v>
      </c>
      <c r="H24" s="3" t="e">
        <f t="shared" si="3"/>
        <v>#VALUE!</v>
      </c>
      <c r="I24" s="1" t="e">
        <f t="shared" si="0"/>
        <v>#REF!</v>
      </c>
      <c r="J24" s="1" t="e">
        <f>IF(Table15[[#This Row],[Rising Through Threshold]],Table15[[#This Row],[Start time]],J23)</f>
        <v>#REF!</v>
      </c>
      <c r="K24" s="1" t="e">
        <f>IF(AND(Table15[[#This Row],[Rising Through Threshold]],J23&gt;0),J24-J23,"")</f>
        <v>#REF!</v>
      </c>
      <c r="M24" s="8"/>
      <c r="N24" s="17" t="s">
        <v>8</v>
      </c>
      <c r="O24" s="11" t="e">
        <f>MAX(Table15[Voltage])</f>
        <v>#REF!</v>
      </c>
      <c r="P24" s="9"/>
      <c r="Q24" s="9"/>
      <c r="R24" s="17" t="s">
        <v>11</v>
      </c>
      <c r="S24" s="11" t="e">
        <f>O27</f>
        <v>#REF!</v>
      </c>
      <c r="T24" s="9"/>
      <c r="U24" s="9"/>
      <c r="V24" s="9"/>
      <c r="W24" s="9"/>
      <c r="X24" s="9"/>
      <c r="Y24" s="9"/>
      <c r="Z24" s="10"/>
    </row>
    <row r="25" spans="1:26" ht="15.5" x14ac:dyDescent="0.35">
      <c r="A25" s="1" t="s">
        <v>43</v>
      </c>
      <c r="B25" s="1">
        <f t="shared" si="1"/>
        <v>6</v>
      </c>
      <c r="C25" s="1">
        <f t="shared" si="2"/>
        <v>11</v>
      </c>
      <c r="D25" s="1">
        <f t="shared" si="2"/>
        <v>16</v>
      </c>
      <c r="E25" s="1" t="e">
        <f t="shared" si="2"/>
        <v>#VALUE!</v>
      </c>
      <c r="F25" s="3">
        <f>'Data In'!C31</f>
        <v>0</v>
      </c>
      <c r="G25" s="4">
        <f>'Data In'!D31</f>
        <v>5848</v>
      </c>
      <c r="H25" s="3" t="e">
        <f t="shared" si="3"/>
        <v>#VALUE!</v>
      </c>
      <c r="I25" s="1" t="e">
        <f t="shared" si="0"/>
        <v>#REF!</v>
      </c>
      <c r="J25" s="1" t="e">
        <f>IF(Table15[[#This Row],[Rising Through Threshold]],Table15[[#This Row],[Start time]],J24)</f>
        <v>#REF!</v>
      </c>
      <c r="K25" s="1" t="e">
        <f>IF(AND(Table15[[#This Row],[Rising Through Threshold]],J24&gt;0),J25-J24,"")</f>
        <v>#REF!</v>
      </c>
      <c r="M25" s="8"/>
      <c r="N25" s="17" t="s">
        <v>9</v>
      </c>
      <c r="O25" s="11" t="e">
        <f>MIN(Table15[Voltage])</f>
        <v>#REF!</v>
      </c>
      <c r="P25" s="9"/>
      <c r="Q25" s="9"/>
      <c r="R25" s="17" t="s">
        <v>14</v>
      </c>
      <c r="S25" s="12" t="e">
        <f>Table15[[#Totals],[Period]]</f>
        <v>#REF!</v>
      </c>
      <c r="T25" s="9"/>
      <c r="U25" s="9"/>
      <c r="V25" s="9"/>
      <c r="W25" s="9"/>
      <c r="X25" s="9"/>
      <c r="Y25" s="9"/>
      <c r="Z25" s="10"/>
    </row>
    <row r="26" spans="1:26" ht="15.5" x14ac:dyDescent="0.35">
      <c r="A26" s="1" t="s">
        <v>44</v>
      </c>
      <c r="B26" s="1">
        <f t="shared" si="1"/>
        <v>6</v>
      </c>
      <c r="C26" s="1">
        <f t="shared" si="2"/>
        <v>11</v>
      </c>
      <c r="D26" s="1">
        <f t="shared" si="2"/>
        <v>16</v>
      </c>
      <c r="E26" s="1" t="e">
        <f t="shared" si="2"/>
        <v>#VALUE!</v>
      </c>
      <c r="F26" s="3">
        <f>'Data In'!C32</f>
        <v>0.01</v>
      </c>
      <c r="G26" s="4">
        <f>'Data In'!D32</f>
        <v>6088</v>
      </c>
      <c r="H26" s="3" t="e">
        <f t="shared" si="3"/>
        <v>#VALUE!</v>
      </c>
      <c r="I26" s="1" t="e">
        <f t="shared" si="0"/>
        <v>#REF!</v>
      </c>
      <c r="J26" s="1" t="e">
        <f>IF(Table15[[#This Row],[Rising Through Threshold]],Table15[[#This Row],[Start time]],J25)</f>
        <v>#REF!</v>
      </c>
      <c r="K26" s="1" t="e">
        <f>IF(AND(Table15[[#This Row],[Rising Through Threshold]],J25&gt;0),J26-J25,"")</f>
        <v>#REF!</v>
      </c>
      <c r="M26" s="8"/>
      <c r="N26" s="17" t="s">
        <v>10</v>
      </c>
      <c r="O26" s="11" t="e">
        <f>O24-O25</f>
        <v>#REF!</v>
      </c>
      <c r="P26" s="9"/>
      <c r="Q26" s="9"/>
      <c r="R26" s="17" t="s">
        <v>16</v>
      </c>
      <c r="S26" s="13" t="e">
        <f>1/(S25/1000000)</f>
        <v>#REF!</v>
      </c>
      <c r="T26" s="9"/>
      <c r="U26" s="9"/>
      <c r="V26" s="9"/>
      <c r="W26" s="9"/>
      <c r="X26" s="9"/>
      <c r="Y26" s="9"/>
      <c r="Z26" s="10"/>
    </row>
    <row r="27" spans="1:26" ht="15.5" x14ac:dyDescent="0.35">
      <c r="A27" s="1" t="s">
        <v>45</v>
      </c>
      <c r="B27" s="1">
        <f t="shared" si="1"/>
        <v>6</v>
      </c>
      <c r="C27" s="1">
        <f t="shared" si="2"/>
        <v>11</v>
      </c>
      <c r="D27" s="1">
        <f t="shared" si="2"/>
        <v>16</v>
      </c>
      <c r="E27" s="1" t="e">
        <f t="shared" si="2"/>
        <v>#VALUE!</v>
      </c>
      <c r="F27" s="3">
        <f>'Data In'!C33</f>
        <v>4.9800000000000004</v>
      </c>
      <c r="G27" s="4">
        <f>'Data In'!D33</f>
        <v>6328</v>
      </c>
      <c r="H27" s="3" t="e">
        <f t="shared" si="3"/>
        <v>#VALUE!</v>
      </c>
      <c r="I27" s="1" t="e">
        <f t="shared" si="0"/>
        <v>#REF!</v>
      </c>
      <c r="J27" s="1" t="e">
        <f>IF(Table15[[#This Row],[Rising Through Threshold]],Table15[[#This Row],[Start time]],J26)</f>
        <v>#REF!</v>
      </c>
      <c r="K27" s="1" t="e">
        <f>IF(AND(Table15[[#This Row],[Rising Through Threshold]],J26&gt;0),J27-J26,"")</f>
        <v>#REF!</v>
      </c>
      <c r="M27" s="8"/>
      <c r="N27" s="17" t="s">
        <v>17</v>
      </c>
      <c r="O27" s="11" t="e">
        <f>Table15[[#Totals],[Voltage]]</f>
        <v>#REF!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x14ac:dyDescent="0.35">
      <c r="A28" s="1" t="s">
        <v>46</v>
      </c>
      <c r="B28" s="1">
        <f t="shared" si="1"/>
        <v>6</v>
      </c>
      <c r="C28" s="1">
        <f t="shared" si="2"/>
        <v>11</v>
      </c>
      <c r="D28" s="1">
        <f t="shared" si="2"/>
        <v>16</v>
      </c>
      <c r="E28" s="1" t="e">
        <f t="shared" si="2"/>
        <v>#VALUE!</v>
      </c>
      <c r="F28" s="3">
        <f>'Data In'!C34</f>
        <v>4.9800000000000004</v>
      </c>
      <c r="G28" s="4">
        <f>'Data In'!D34</f>
        <v>6568</v>
      </c>
      <c r="H28" s="3" t="e">
        <f t="shared" si="3"/>
        <v>#VALUE!</v>
      </c>
      <c r="I28" s="1" t="e">
        <f t="shared" si="0"/>
        <v>#REF!</v>
      </c>
      <c r="J28" s="1" t="e">
        <f>IF(Table15[[#This Row],[Rising Through Threshold]],Table15[[#This Row],[Start time]],J27)</f>
        <v>#REF!</v>
      </c>
      <c r="K28" s="1" t="e">
        <f>IF(AND(Table15[[#This Row],[Rising Through Threshold]],J27&gt;0),J28-J27,"")</f>
        <v>#REF!</v>
      </c>
      <c r="M28" s="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5" thickBot="1" x14ac:dyDescent="0.4">
      <c r="A29" s="1" t="s">
        <v>47</v>
      </c>
      <c r="B29" s="1">
        <f t="shared" si="1"/>
        <v>6</v>
      </c>
      <c r="C29" s="1">
        <f t="shared" si="2"/>
        <v>11</v>
      </c>
      <c r="D29" s="1">
        <f t="shared" si="2"/>
        <v>16</v>
      </c>
      <c r="E29" s="1" t="e">
        <f t="shared" si="2"/>
        <v>#VALUE!</v>
      </c>
      <c r="F29" s="3">
        <f>'Data In'!C35</f>
        <v>4.97</v>
      </c>
      <c r="G29" s="4">
        <f>'Data In'!D35</f>
        <v>6808</v>
      </c>
      <c r="H29" s="3" t="e">
        <f t="shared" si="3"/>
        <v>#VALUE!</v>
      </c>
      <c r="I29" s="1" t="e">
        <f t="shared" si="0"/>
        <v>#REF!</v>
      </c>
      <c r="J29" s="1" t="e">
        <f>IF(Table15[[#This Row],[Rising Through Threshold]],Table15[[#This Row],[Start time]],J28)</f>
        <v>#REF!</v>
      </c>
      <c r="K29" s="1" t="e">
        <f>IF(AND(Table15[[#This Row],[Rising Through Threshold]],J28&gt;0),J29-J28,"")</f>
        <v>#REF!</v>
      </c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spans="1:26" x14ac:dyDescent="0.35">
      <c r="A30" s="1" t="s">
        <v>48</v>
      </c>
      <c r="B30" s="1">
        <f t="shared" si="1"/>
        <v>6</v>
      </c>
      <c r="C30" s="1">
        <f t="shared" si="2"/>
        <v>11</v>
      </c>
      <c r="D30" s="1">
        <f t="shared" si="2"/>
        <v>16</v>
      </c>
      <c r="E30" s="1" t="e">
        <f t="shared" si="2"/>
        <v>#VALUE!</v>
      </c>
      <c r="F30" s="3">
        <f>'Data In'!C36</f>
        <v>4.9800000000000004</v>
      </c>
      <c r="G30" s="4">
        <f>'Data In'!D36</f>
        <v>7048</v>
      </c>
      <c r="H30" s="3" t="e">
        <f t="shared" si="3"/>
        <v>#VALUE!</v>
      </c>
      <c r="I30" s="1" t="e">
        <f t="shared" si="0"/>
        <v>#REF!</v>
      </c>
      <c r="J30" s="1" t="e">
        <f>IF(Table15[[#This Row],[Rising Through Threshold]],Table15[[#This Row],[Start time]],J29)</f>
        <v>#REF!</v>
      </c>
      <c r="K30" s="1" t="e">
        <f>IF(AND(Table15[[#This Row],[Rising Through Threshold]],J29&gt;0),J30-J29,"")</f>
        <v>#REF!</v>
      </c>
    </row>
    <row r="31" spans="1:26" x14ac:dyDescent="0.35">
      <c r="A31" s="1" t="s">
        <v>49</v>
      </c>
      <c r="B31" s="1">
        <f t="shared" si="1"/>
        <v>6</v>
      </c>
      <c r="C31" s="1">
        <f t="shared" si="2"/>
        <v>11</v>
      </c>
      <c r="D31" s="1">
        <f t="shared" si="2"/>
        <v>16</v>
      </c>
      <c r="E31" s="1" t="e">
        <f t="shared" si="2"/>
        <v>#VALUE!</v>
      </c>
      <c r="F31" s="3">
        <f>'Data In'!C37</f>
        <v>4.96</v>
      </c>
      <c r="G31" s="4">
        <f>'Data In'!D37</f>
        <v>7296</v>
      </c>
      <c r="H31" s="3" t="e">
        <f t="shared" si="3"/>
        <v>#VALUE!</v>
      </c>
      <c r="I31" s="1" t="e">
        <f t="shared" si="0"/>
        <v>#REF!</v>
      </c>
      <c r="J31" s="1" t="e">
        <f>IF(Table15[[#This Row],[Rising Through Threshold]],Table15[[#This Row],[Start time]],J30)</f>
        <v>#REF!</v>
      </c>
      <c r="K31" s="1" t="e">
        <f>IF(AND(Table15[[#This Row],[Rising Through Threshold]],J30&gt;0),J31-J30,"")</f>
        <v>#REF!</v>
      </c>
    </row>
    <row r="32" spans="1:26" x14ac:dyDescent="0.35">
      <c r="A32" s="1" t="s">
        <v>50</v>
      </c>
      <c r="B32" s="1">
        <f t="shared" si="1"/>
        <v>6</v>
      </c>
      <c r="C32" s="1">
        <f t="shared" ref="C32:E47" si="4">FIND(":",$A32,B32+1)</f>
        <v>11</v>
      </c>
      <c r="D32" s="1">
        <f t="shared" si="4"/>
        <v>16</v>
      </c>
      <c r="E32" s="1" t="e">
        <f t="shared" si="4"/>
        <v>#VALUE!</v>
      </c>
      <c r="F32" s="3">
        <f>'Data In'!C38</f>
        <v>4.9800000000000004</v>
      </c>
      <c r="G32" s="4">
        <f>'Data In'!D38</f>
        <v>7536</v>
      </c>
      <c r="H32" s="3" t="e">
        <f t="shared" si="3"/>
        <v>#VALUE!</v>
      </c>
      <c r="I32" s="18" t="e">
        <f t="shared" ref="I32:I44" si="5">AND(G31&lt;Threshold,G32&gt;Threshold)</f>
        <v>#REF!</v>
      </c>
      <c r="J32" s="18" t="e">
        <f>IF(Table15[[#This Row],[Rising Through Threshold]],Table15[[#This Row],[Start time]],J31)</f>
        <v>#REF!</v>
      </c>
      <c r="K32" s="18" t="e">
        <f>IF(AND(Table15[[#This Row],[Rising Through Threshold]],J31&gt;0),J32-J31,"")</f>
        <v>#REF!</v>
      </c>
    </row>
    <row r="33" spans="1:11" x14ac:dyDescent="0.35">
      <c r="A33" s="1" t="s">
        <v>51</v>
      </c>
      <c r="B33" s="1">
        <f t="shared" si="1"/>
        <v>6</v>
      </c>
      <c r="C33" s="1">
        <f t="shared" si="4"/>
        <v>11</v>
      </c>
      <c r="D33" s="1">
        <f t="shared" si="4"/>
        <v>16</v>
      </c>
      <c r="E33" s="1" t="e">
        <f t="shared" si="4"/>
        <v>#VALUE!</v>
      </c>
      <c r="F33" s="3">
        <f>'Data In'!C39</f>
        <v>4.9800000000000004</v>
      </c>
      <c r="G33" s="4">
        <f>'Data In'!D39</f>
        <v>7776</v>
      </c>
      <c r="H33" s="3" t="e">
        <f t="shared" si="3"/>
        <v>#VALUE!</v>
      </c>
      <c r="I33" s="18" t="e">
        <f t="shared" si="5"/>
        <v>#REF!</v>
      </c>
      <c r="J33" s="18" t="e">
        <f>IF(Table15[[#This Row],[Rising Through Threshold]],Table15[[#This Row],[Start time]],J32)</f>
        <v>#REF!</v>
      </c>
      <c r="K33" s="18" t="e">
        <f>IF(AND(Table15[[#This Row],[Rising Through Threshold]],J32&gt;0),J33-J32,"")</f>
        <v>#REF!</v>
      </c>
    </row>
    <row r="34" spans="1:11" x14ac:dyDescent="0.35">
      <c r="A34" s="1" t="s">
        <v>52</v>
      </c>
      <c r="B34" s="1">
        <f t="shared" si="1"/>
        <v>6</v>
      </c>
      <c r="C34" s="1">
        <f t="shared" si="4"/>
        <v>11</v>
      </c>
      <c r="D34" s="1">
        <f t="shared" si="4"/>
        <v>16</v>
      </c>
      <c r="E34" s="1" t="e">
        <f t="shared" si="4"/>
        <v>#VALUE!</v>
      </c>
      <c r="F34" s="3">
        <f>'Data In'!C40</f>
        <v>4.97</v>
      </c>
      <c r="G34" s="4">
        <f>'Data In'!D40</f>
        <v>8016</v>
      </c>
      <c r="H34" s="3" t="e">
        <f t="shared" si="3"/>
        <v>#VALUE!</v>
      </c>
      <c r="I34" s="18" t="e">
        <f t="shared" si="5"/>
        <v>#REF!</v>
      </c>
      <c r="J34" s="18" t="e">
        <f>IF(Table15[[#This Row],[Rising Through Threshold]],Table15[[#This Row],[Start time]],J33)</f>
        <v>#REF!</v>
      </c>
      <c r="K34" s="18" t="e">
        <f>IF(AND(Table15[[#This Row],[Rising Through Threshold]],J33&gt;0),J34-J33,"")</f>
        <v>#REF!</v>
      </c>
    </row>
    <row r="35" spans="1:11" x14ac:dyDescent="0.35">
      <c r="A35" s="1" t="s">
        <v>53</v>
      </c>
      <c r="B35" s="1">
        <f t="shared" si="1"/>
        <v>6</v>
      </c>
      <c r="C35" s="1">
        <f t="shared" si="4"/>
        <v>11</v>
      </c>
      <c r="D35" s="1">
        <f t="shared" si="4"/>
        <v>16</v>
      </c>
      <c r="E35" s="1" t="e">
        <f t="shared" si="4"/>
        <v>#VALUE!</v>
      </c>
      <c r="F35" s="3">
        <f>'Data In'!C41</f>
        <v>4.97</v>
      </c>
      <c r="G35" s="4">
        <f>'Data In'!D41</f>
        <v>8256</v>
      </c>
      <c r="H35" s="3" t="e">
        <f t="shared" si="3"/>
        <v>#VALUE!</v>
      </c>
      <c r="I35" s="18" t="e">
        <f t="shared" si="5"/>
        <v>#REF!</v>
      </c>
      <c r="J35" s="18" t="e">
        <f>IF(Table15[[#This Row],[Rising Through Threshold]],Table15[[#This Row],[Start time]],J34)</f>
        <v>#REF!</v>
      </c>
      <c r="K35" s="18" t="e">
        <f>IF(AND(Table15[[#This Row],[Rising Through Threshold]],J34&gt;0),J35-J34,"")</f>
        <v>#REF!</v>
      </c>
    </row>
    <row r="36" spans="1:11" x14ac:dyDescent="0.35">
      <c r="A36" s="1" t="s">
        <v>54</v>
      </c>
      <c r="B36" s="1">
        <f t="shared" si="1"/>
        <v>6</v>
      </c>
      <c r="C36" s="1">
        <f t="shared" si="4"/>
        <v>11</v>
      </c>
      <c r="D36" s="1">
        <f t="shared" si="4"/>
        <v>16</v>
      </c>
      <c r="E36" s="1" t="e">
        <f t="shared" si="4"/>
        <v>#VALUE!</v>
      </c>
      <c r="F36" s="3">
        <f>'Data In'!C42</f>
        <v>4.97</v>
      </c>
      <c r="G36" s="4">
        <f>'Data In'!D42</f>
        <v>8496</v>
      </c>
      <c r="H36" s="3" t="e">
        <f t="shared" si="3"/>
        <v>#VALUE!</v>
      </c>
      <c r="I36" s="18" t="e">
        <f t="shared" si="5"/>
        <v>#REF!</v>
      </c>
      <c r="J36" s="18" t="e">
        <f>IF(Table15[[#This Row],[Rising Through Threshold]],Table15[[#This Row],[Start time]],J35)</f>
        <v>#REF!</v>
      </c>
      <c r="K36" s="18" t="e">
        <f>IF(AND(Table15[[#This Row],[Rising Through Threshold]],J35&gt;0),J36-J35,"")</f>
        <v>#REF!</v>
      </c>
    </row>
    <row r="37" spans="1:11" x14ac:dyDescent="0.35">
      <c r="A37" s="1" t="s">
        <v>55</v>
      </c>
      <c r="B37" s="1">
        <f t="shared" si="1"/>
        <v>6</v>
      </c>
      <c r="C37" s="1">
        <f t="shared" si="4"/>
        <v>11</v>
      </c>
      <c r="D37" s="1">
        <f t="shared" si="4"/>
        <v>16</v>
      </c>
      <c r="E37" s="1" t="e">
        <f t="shared" si="4"/>
        <v>#VALUE!</v>
      </c>
      <c r="F37" s="3">
        <f>'Data In'!C43</f>
        <v>4.97</v>
      </c>
      <c r="G37" s="4">
        <f>'Data In'!D43</f>
        <v>8736</v>
      </c>
      <c r="H37" s="3" t="e">
        <f t="shared" si="3"/>
        <v>#VALUE!</v>
      </c>
      <c r="I37" s="18" t="e">
        <f t="shared" si="5"/>
        <v>#REF!</v>
      </c>
      <c r="J37" s="18" t="e">
        <f>IF(Table15[[#This Row],[Rising Through Threshold]],Table15[[#This Row],[Start time]],J36)</f>
        <v>#REF!</v>
      </c>
      <c r="K37" s="18" t="e">
        <f>IF(AND(Table15[[#This Row],[Rising Through Threshold]],J36&gt;0),J37-J36,"")</f>
        <v>#REF!</v>
      </c>
    </row>
    <row r="38" spans="1:11" x14ac:dyDescent="0.35">
      <c r="A38" s="1" t="s">
        <v>56</v>
      </c>
      <c r="B38" s="1">
        <f t="shared" si="1"/>
        <v>6</v>
      </c>
      <c r="C38" s="1">
        <f t="shared" si="4"/>
        <v>11</v>
      </c>
      <c r="D38" s="1">
        <f t="shared" si="4"/>
        <v>16</v>
      </c>
      <c r="E38" s="1" t="e">
        <f t="shared" si="4"/>
        <v>#VALUE!</v>
      </c>
      <c r="F38" s="3">
        <f>'Data In'!C44</f>
        <v>4.97</v>
      </c>
      <c r="G38" s="4">
        <f>'Data In'!D44</f>
        <v>8976</v>
      </c>
      <c r="H38" s="3" t="e">
        <f t="shared" si="3"/>
        <v>#VALUE!</v>
      </c>
      <c r="I38" s="18" t="e">
        <f t="shared" si="5"/>
        <v>#REF!</v>
      </c>
      <c r="J38" s="18" t="e">
        <f>IF(Table15[[#This Row],[Rising Through Threshold]],Table15[[#This Row],[Start time]],J37)</f>
        <v>#REF!</v>
      </c>
      <c r="K38" s="18" t="e">
        <f>IF(AND(Table15[[#This Row],[Rising Through Threshold]],J37&gt;0),J38-J37,"")</f>
        <v>#REF!</v>
      </c>
    </row>
    <row r="39" spans="1:11" x14ac:dyDescent="0.35">
      <c r="A39" s="1" t="s">
        <v>57</v>
      </c>
      <c r="B39" s="1">
        <f t="shared" si="1"/>
        <v>6</v>
      </c>
      <c r="C39" s="1">
        <f t="shared" si="4"/>
        <v>11</v>
      </c>
      <c r="D39" s="1">
        <f t="shared" si="4"/>
        <v>16</v>
      </c>
      <c r="E39" s="1" t="e">
        <f t="shared" si="4"/>
        <v>#VALUE!</v>
      </c>
      <c r="F39" s="3">
        <f>'Data In'!C45</f>
        <v>4.9800000000000004</v>
      </c>
      <c r="G39" s="4">
        <f>'Data In'!D45</f>
        <v>9224</v>
      </c>
      <c r="H39" s="3" t="e">
        <f t="shared" si="3"/>
        <v>#VALUE!</v>
      </c>
      <c r="I39" s="18" t="e">
        <f t="shared" si="5"/>
        <v>#REF!</v>
      </c>
      <c r="J39" s="18" t="e">
        <f>IF(Table15[[#This Row],[Rising Through Threshold]],Table15[[#This Row],[Start time]],J38)</f>
        <v>#REF!</v>
      </c>
      <c r="K39" s="18" t="e">
        <f>IF(AND(Table15[[#This Row],[Rising Through Threshold]],J38&gt;0),J39-J38,"")</f>
        <v>#REF!</v>
      </c>
    </row>
    <row r="40" spans="1:11" x14ac:dyDescent="0.35">
      <c r="A40" s="1" t="s">
        <v>58</v>
      </c>
      <c r="B40" s="1">
        <f t="shared" si="1"/>
        <v>6</v>
      </c>
      <c r="C40" s="1">
        <f t="shared" si="4"/>
        <v>11</v>
      </c>
      <c r="D40" s="1">
        <f t="shared" si="4"/>
        <v>16</v>
      </c>
      <c r="E40" s="1" t="e">
        <f t="shared" si="4"/>
        <v>#VALUE!</v>
      </c>
      <c r="F40" s="3">
        <f>'Data In'!C46</f>
        <v>4.97</v>
      </c>
      <c r="G40" s="4">
        <f>'Data In'!D46</f>
        <v>9464</v>
      </c>
      <c r="H40" s="3" t="e">
        <f t="shared" si="3"/>
        <v>#VALUE!</v>
      </c>
      <c r="I40" s="18" t="e">
        <f t="shared" si="5"/>
        <v>#REF!</v>
      </c>
      <c r="J40" s="18" t="e">
        <f>IF(Table15[[#This Row],[Rising Through Threshold]],Table15[[#This Row],[Start time]],J39)</f>
        <v>#REF!</v>
      </c>
      <c r="K40" s="18" t="e">
        <f>IF(AND(Table15[[#This Row],[Rising Through Threshold]],J39&gt;0),J40-J39,"")</f>
        <v>#REF!</v>
      </c>
    </row>
    <row r="41" spans="1:11" x14ac:dyDescent="0.35">
      <c r="A41" s="1" t="s">
        <v>59</v>
      </c>
      <c r="B41" s="1">
        <f t="shared" si="1"/>
        <v>6</v>
      </c>
      <c r="C41" s="1">
        <f t="shared" si="4"/>
        <v>11</v>
      </c>
      <c r="D41" s="1">
        <f t="shared" si="4"/>
        <v>16</v>
      </c>
      <c r="E41" s="1" t="e">
        <f t="shared" si="4"/>
        <v>#VALUE!</v>
      </c>
      <c r="F41" s="3">
        <f>'Data In'!C47</f>
        <v>4.97</v>
      </c>
      <c r="G41" s="4">
        <f>'Data In'!D47</f>
        <v>9704</v>
      </c>
      <c r="H41" s="3" t="e">
        <f t="shared" si="3"/>
        <v>#VALUE!</v>
      </c>
      <c r="I41" s="18" t="e">
        <f t="shared" si="5"/>
        <v>#REF!</v>
      </c>
      <c r="J41" s="18" t="e">
        <f>IF(Table15[[#This Row],[Rising Through Threshold]],Table15[[#This Row],[Start time]],J40)</f>
        <v>#REF!</v>
      </c>
      <c r="K41" s="18" t="e">
        <f>IF(AND(Table15[[#This Row],[Rising Through Threshold]],J40&gt;0),J41-J40,"")</f>
        <v>#REF!</v>
      </c>
    </row>
    <row r="42" spans="1:11" x14ac:dyDescent="0.35">
      <c r="A42" s="1" t="s">
        <v>60</v>
      </c>
      <c r="B42" s="1">
        <f t="shared" si="1"/>
        <v>6</v>
      </c>
      <c r="C42" s="1">
        <f t="shared" si="4"/>
        <v>11</v>
      </c>
      <c r="D42" s="1">
        <f t="shared" si="4"/>
        <v>16</v>
      </c>
      <c r="E42" s="1" t="e">
        <f t="shared" si="4"/>
        <v>#VALUE!</v>
      </c>
      <c r="F42" s="3">
        <f>'Data In'!C48</f>
        <v>4.9800000000000004</v>
      </c>
      <c r="G42" s="4">
        <f>'Data In'!D48</f>
        <v>9944</v>
      </c>
      <c r="H42" s="3" t="e">
        <f t="shared" si="3"/>
        <v>#VALUE!</v>
      </c>
      <c r="I42" s="18" t="e">
        <f t="shared" si="5"/>
        <v>#REF!</v>
      </c>
      <c r="J42" s="18" t="e">
        <f>IF(Table15[[#This Row],[Rising Through Threshold]],Table15[[#This Row],[Start time]],J41)</f>
        <v>#REF!</v>
      </c>
      <c r="K42" s="18" t="e">
        <f>IF(AND(Table15[[#This Row],[Rising Through Threshold]],J41&gt;0),J42-J41,"")</f>
        <v>#REF!</v>
      </c>
    </row>
    <row r="43" spans="1:11" x14ac:dyDescent="0.35">
      <c r="A43" s="1" t="s">
        <v>61</v>
      </c>
      <c r="B43" s="1">
        <f t="shared" si="1"/>
        <v>6</v>
      </c>
      <c r="C43" s="1">
        <f t="shared" si="4"/>
        <v>11</v>
      </c>
      <c r="D43" s="1">
        <f t="shared" si="4"/>
        <v>16</v>
      </c>
      <c r="E43" s="1" t="e">
        <f t="shared" si="4"/>
        <v>#VALUE!</v>
      </c>
      <c r="F43" s="3">
        <f>'Data In'!C49</f>
        <v>4.97</v>
      </c>
      <c r="G43" s="4">
        <f>'Data In'!D49</f>
        <v>10184</v>
      </c>
      <c r="H43" s="3" t="e">
        <f t="shared" si="3"/>
        <v>#VALUE!</v>
      </c>
      <c r="I43" s="18" t="e">
        <f t="shared" si="5"/>
        <v>#REF!</v>
      </c>
      <c r="J43" s="18" t="e">
        <f>IF(Table15[[#This Row],[Rising Through Threshold]],Table15[[#This Row],[Start time]],J42)</f>
        <v>#REF!</v>
      </c>
      <c r="K43" s="18" t="e">
        <f>IF(AND(Table15[[#This Row],[Rising Through Threshold]],J42&gt;0),J43-J42,"")</f>
        <v>#REF!</v>
      </c>
    </row>
    <row r="44" spans="1:11" x14ac:dyDescent="0.35">
      <c r="A44" s="1" t="s">
        <v>62</v>
      </c>
      <c r="B44" s="1">
        <f t="shared" si="1"/>
        <v>6</v>
      </c>
      <c r="C44" s="1">
        <f t="shared" si="4"/>
        <v>11</v>
      </c>
      <c r="D44" s="1">
        <f t="shared" si="4"/>
        <v>16</v>
      </c>
      <c r="E44" s="1" t="e">
        <f t="shared" si="4"/>
        <v>#VALUE!</v>
      </c>
      <c r="F44" s="3">
        <f>'Data In'!C50</f>
        <v>0.01</v>
      </c>
      <c r="G44" s="4">
        <f>'Data In'!D50</f>
        <v>10424</v>
      </c>
      <c r="H44" s="3" t="e">
        <f t="shared" si="3"/>
        <v>#VALUE!</v>
      </c>
      <c r="I44" s="18" t="e">
        <f t="shared" si="5"/>
        <v>#REF!</v>
      </c>
      <c r="J44" s="18" t="e">
        <f>IF(Table15[[#This Row],[Rising Through Threshold]],Table15[[#This Row],[Start time]],J43)</f>
        <v>#REF!</v>
      </c>
      <c r="K44" s="18" t="e">
        <f>IF(AND(Table15[[#This Row],[Rising Through Threshold]],J43&gt;0),J44-J43,"")</f>
        <v>#REF!</v>
      </c>
    </row>
    <row r="45" spans="1:11" x14ac:dyDescent="0.35">
      <c r="A45" s="1" t="s">
        <v>63</v>
      </c>
      <c r="B45" s="1">
        <f t="shared" si="1"/>
        <v>6</v>
      </c>
      <c r="C45" s="1">
        <f t="shared" si="4"/>
        <v>11</v>
      </c>
      <c r="D45" s="1">
        <f t="shared" si="4"/>
        <v>16</v>
      </c>
      <c r="E45" s="1" t="e">
        <f t="shared" si="4"/>
        <v>#VALUE!</v>
      </c>
      <c r="F45" s="3">
        <f>'Data In'!C51</f>
        <v>0.01</v>
      </c>
      <c r="G45" s="4">
        <f>'Data In'!D51</f>
        <v>10664</v>
      </c>
      <c r="H45" s="3" t="e">
        <f t="shared" si="3"/>
        <v>#VALUE!</v>
      </c>
      <c r="I45" s="18" t="e">
        <f t="shared" ref="I45:I108" si="6">AND(G44&lt;Threshold,G45&gt;Threshold)</f>
        <v>#REF!</v>
      </c>
      <c r="J45" s="18" t="e">
        <f>IF(Table15[[#This Row],[Rising Through Threshold]],Table15[[#This Row],[Start time]],J44)</f>
        <v>#REF!</v>
      </c>
      <c r="K45" s="18" t="e">
        <f>IF(AND(Table15[[#This Row],[Rising Through Threshold]],J44&gt;0),J45-J44,"")</f>
        <v>#REF!</v>
      </c>
    </row>
    <row r="46" spans="1:11" x14ac:dyDescent="0.35">
      <c r="A46" s="1" t="s">
        <v>64</v>
      </c>
      <c r="B46" s="1">
        <f t="shared" si="1"/>
        <v>6</v>
      </c>
      <c r="C46" s="1">
        <f t="shared" si="4"/>
        <v>11</v>
      </c>
      <c r="D46" s="1">
        <f t="shared" si="4"/>
        <v>16</v>
      </c>
      <c r="E46" s="1" t="e">
        <f t="shared" si="4"/>
        <v>#VALUE!</v>
      </c>
      <c r="F46" s="3">
        <f>'Data In'!C52</f>
        <v>0.01</v>
      </c>
      <c r="G46" s="4">
        <f>'Data In'!D52</f>
        <v>10904</v>
      </c>
      <c r="H46" s="3" t="e">
        <f t="shared" si="3"/>
        <v>#VALUE!</v>
      </c>
      <c r="I46" s="18" t="e">
        <f t="shared" si="6"/>
        <v>#REF!</v>
      </c>
      <c r="J46" s="18" t="e">
        <f>IF(Table15[[#This Row],[Rising Through Threshold]],Table15[[#This Row],[Start time]],J45)</f>
        <v>#REF!</v>
      </c>
      <c r="K46" s="18" t="e">
        <f>IF(AND(Table15[[#This Row],[Rising Through Threshold]],J45&gt;0),J46-J45,"")</f>
        <v>#REF!</v>
      </c>
    </row>
    <row r="47" spans="1:11" x14ac:dyDescent="0.35">
      <c r="A47" s="1" t="s">
        <v>65</v>
      </c>
      <c r="B47" s="1">
        <f t="shared" si="1"/>
        <v>6</v>
      </c>
      <c r="C47" s="1">
        <f t="shared" si="4"/>
        <v>11</v>
      </c>
      <c r="D47" s="1">
        <f t="shared" si="4"/>
        <v>16</v>
      </c>
      <c r="E47" s="1" t="e">
        <f t="shared" si="4"/>
        <v>#VALUE!</v>
      </c>
      <c r="F47" s="3">
        <f>'Data In'!C53</f>
        <v>0.01</v>
      </c>
      <c r="G47" s="4">
        <f>'Data In'!D53</f>
        <v>11144</v>
      </c>
      <c r="H47" s="3" t="e">
        <f t="shared" si="3"/>
        <v>#VALUE!</v>
      </c>
      <c r="I47" s="18" t="e">
        <f t="shared" si="6"/>
        <v>#REF!</v>
      </c>
      <c r="J47" s="18" t="e">
        <f>IF(Table15[[#This Row],[Rising Through Threshold]],Table15[[#This Row],[Start time]],J46)</f>
        <v>#REF!</v>
      </c>
      <c r="K47" s="18" t="e">
        <f>IF(AND(Table15[[#This Row],[Rising Through Threshold]],J46&gt;0),J47-J46,"")</f>
        <v>#REF!</v>
      </c>
    </row>
    <row r="48" spans="1:11" x14ac:dyDescent="0.35">
      <c r="A48" s="1" t="s">
        <v>66</v>
      </c>
      <c r="B48" s="1">
        <f t="shared" si="1"/>
        <v>6</v>
      </c>
      <c r="C48" s="1">
        <f t="shared" ref="C48:E63" si="7">FIND(":",$A48,B48+1)</f>
        <v>11</v>
      </c>
      <c r="D48" s="1">
        <f t="shared" si="7"/>
        <v>16</v>
      </c>
      <c r="E48" s="1" t="e">
        <f t="shared" si="7"/>
        <v>#VALUE!</v>
      </c>
      <c r="F48" s="3">
        <f>'Data In'!C54</f>
        <v>0.01</v>
      </c>
      <c r="G48" s="4">
        <f>'Data In'!D54</f>
        <v>11392</v>
      </c>
      <c r="H48" s="3" t="e">
        <f t="shared" si="3"/>
        <v>#VALUE!</v>
      </c>
      <c r="I48" s="18" t="e">
        <f t="shared" si="6"/>
        <v>#REF!</v>
      </c>
      <c r="J48" s="18" t="e">
        <f>IF(Table15[[#This Row],[Rising Through Threshold]],Table15[[#This Row],[Start time]],J47)</f>
        <v>#REF!</v>
      </c>
      <c r="K48" s="18" t="e">
        <f>IF(AND(Table15[[#This Row],[Rising Through Threshold]],J47&gt;0),J48-J47,"")</f>
        <v>#REF!</v>
      </c>
    </row>
    <row r="49" spans="1:11" x14ac:dyDescent="0.35">
      <c r="A49" s="1" t="s">
        <v>67</v>
      </c>
      <c r="B49" s="1">
        <f t="shared" si="1"/>
        <v>6</v>
      </c>
      <c r="C49" s="1">
        <f t="shared" si="7"/>
        <v>11</v>
      </c>
      <c r="D49" s="1">
        <f t="shared" si="7"/>
        <v>16</v>
      </c>
      <c r="E49" s="1" t="e">
        <f t="shared" si="7"/>
        <v>#VALUE!</v>
      </c>
      <c r="F49" s="3">
        <f>'Data In'!C55</f>
        <v>0.01</v>
      </c>
      <c r="G49" s="4">
        <f>'Data In'!D55</f>
        <v>11632</v>
      </c>
      <c r="H49" s="3" t="e">
        <f t="shared" si="3"/>
        <v>#VALUE!</v>
      </c>
      <c r="I49" s="18" t="e">
        <f t="shared" si="6"/>
        <v>#REF!</v>
      </c>
      <c r="J49" s="18" t="e">
        <f>IF(Table15[[#This Row],[Rising Through Threshold]],Table15[[#This Row],[Start time]],J48)</f>
        <v>#REF!</v>
      </c>
      <c r="K49" s="18" t="e">
        <f>IF(AND(Table15[[#This Row],[Rising Through Threshold]],J48&gt;0),J49-J48,"")</f>
        <v>#REF!</v>
      </c>
    </row>
    <row r="50" spans="1:11" x14ac:dyDescent="0.35">
      <c r="A50" s="1" t="s">
        <v>68</v>
      </c>
      <c r="B50" s="1">
        <f t="shared" si="1"/>
        <v>6</v>
      </c>
      <c r="C50" s="1">
        <f t="shared" si="7"/>
        <v>11</v>
      </c>
      <c r="D50" s="1">
        <f t="shared" si="7"/>
        <v>16</v>
      </c>
      <c r="E50" s="1" t="e">
        <f t="shared" si="7"/>
        <v>#VALUE!</v>
      </c>
      <c r="F50" s="3">
        <f>'Data In'!C56</f>
        <v>0.02</v>
      </c>
      <c r="G50" s="4">
        <f>'Data In'!D56</f>
        <v>11872</v>
      </c>
      <c r="H50" s="3" t="e">
        <f t="shared" si="3"/>
        <v>#VALUE!</v>
      </c>
      <c r="I50" s="18" t="e">
        <f t="shared" si="6"/>
        <v>#REF!</v>
      </c>
      <c r="J50" s="18" t="e">
        <f>IF(Table15[[#This Row],[Rising Through Threshold]],Table15[[#This Row],[Start time]],J49)</f>
        <v>#REF!</v>
      </c>
      <c r="K50" s="18" t="e">
        <f>IF(AND(Table15[[#This Row],[Rising Through Threshold]],J49&gt;0),J50-J49,"")</f>
        <v>#REF!</v>
      </c>
    </row>
    <row r="51" spans="1:11" x14ac:dyDescent="0.35">
      <c r="A51" s="1" t="s">
        <v>69</v>
      </c>
      <c r="B51" s="1">
        <f t="shared" si="1"/>
        <v>6</v>
      </c>
      <c r="C51" s="1">
        <f t="shared" si="7"/>
        <v>11</v>
      </c>
      <c r="D51" s="1">
        <f t="shared" si="7"/>
        <v>16</v>
      </c>
      <c r="E51" s="1" t="e">
        <f t="shared" si="7"/>
        <v>#VALUE!</v>
      </c>
      <c r="F51" s="3">
        <f>'Data In'!C57</f>
        <v>0.01</v>
      </c>
      <c r="G51" s="4">
        <f>'Data In'!D57</f>
        <v>12112</v>
      </c>
      <c r="H51" s="3" t="e">
        <f t="shared" si="3"/>
        <v>#VALUE!</v>
      </c>
      <c r="I51" s="18" t="e">
        <f t="shared" si="6"/>
        <v>#REF!</v>
      </c>
      <c r="J51" s="18" t="e">
        <f>IF(Table15[[#This Row],[Rising Through Threshold]],Table15[[#This Row],[Start time]],J50)</f>
        <v>#REF!</v>
      </c>
      <c r="K51" s="18" t="e">
        <f>IF(AND(Table15[[#This Row],[Rising Through Threshold]],J50&gt;0),J51-J50,"")</f>
        <v>#REF!</v>
      </c>
    </row>
    <row r="52" spans="1:11" x14ac:dyDescent="0.35">
      <c r="A52" s="1" t="s">
        <v>70</v>
      </c>
      <c r="B52" s="1">
        <f t="shared" si="1"/>
        <v>6</v>
      </c>
      <c r="C52" s="1">
        <f t="shared" si="7"/>
        <v>11</v>
      </c>
      <c r="D52" s="1">
        <f t="shared" si="7"/>
        <v>16</v>
      </c>
      <c r="E52" s="1" t="e">
        <f t="shared" si="7"/>
        <v>#VALUE!</v>
      </c>
      <c r="F52" s="3">
        <f>'Data In'!C58</f>
        <v>0.01</v>
      </c>
      <c r="G52" s="4">
        <f>'Data In'!D58</f>
        <v>12352</v>
      </c>
      <c r="H52" s="3" t="e">
        <f t="shared" si="3"/>
        <v>#VALUE!</v>
      </c>
      <c r="I52" s="18" t="e">
        <f t="shared" si="6"/>
        <v>#REF!</v>
      </c>
      <c r="J52" s="18" t="e">
        <f>IF(Table15[[#This Row],[Rising Through Threshold]],Table15[[#This Row],[Start time]],J51)</f>
        <v>#REF!</v>
      </c>
      <c r="K52" s="18" t="e">
        <f>IF(AND(Table15[[#This Row],[Rising Through Threshold]],J51&gt;0),J52-J51,"")</f>
        <v>#REF!</v>
      </c>
    </row>
    <row r="53" spans="1:11" x14ac:dyDescent="0.35">
      <c r="A53" s="1" t="s">
        <v>71</v>
      </c>
      <c r="B53" s="1">
        <f t="shared" si="1"/>
        <v>6</v>
      </c>
      <c r="C53" s="1">
        <f t="shared" si="7"/>
        <v>11</v>
      </c>
      <c r="D53" s="1">
        <f t="shared" si="7"/>
        <v>16</v>
      </c>
      <c r="E53" s="1" t="e">
        <f t="shared" si="7"/>
        <v>#VALUE!</v>
      </c>
      <c r="F53" s="3">
        <f>'Data In'!C59</f>
        <v>0.01</v>
      </c>
      <c r="G53" s="4">
        <f>'Data In'!D59</f>
        <v>12592</v>
      </c>
      <c r="H53" s="3" t="e">
        <f t="shared" si="3"/>
        <v>#VALUE!</v>
      </c>
      <c r="I53" s="18" t="e">
        <f t="shared" si="6"/>
        <v>#REF!</v>
      </c>
      <c r="J53" s="18" t="e">
        <f>IF(Table15[[#This Row],[Rising Through Threshold]],Table15[[#This Row],[Start time]],J52)</f>
        <v>#REF!</v>
      </c>
      <c r="K53" s="18" t="e">
        <f>IF(AND(Table15[[#This Row],[Rising Through Threshold]],J52&gt;0),J53-J52,"")</f>
        <v>#REF!</v>
      </c>
    </row>
    <row r="54" spans="1:11" x14ac:dyDescent="0.35">
      <c r="A54" s="1" t="s">
        <v>72</v>
      </c>
      <c r="B54" s="1">
        <f t="shared" si="1"/>
        <v>6</v>
      </c>
      <c r="C54" s="1">
        <f t="shared" si="7"/>
        <v>11</v>
      </c>
      <c r="D54" s="1">
        <f t="shared" si="7"/>
        <v>16</v>
      </c>
      <c r="E54" s="1" t="e">
        <f t="shared" si="7"/>
        <v>#VALUE!</v>
      </c>
      <c r="F54" s="3">
        <f>'Data In'!C60</f>
        <v>0.02</v>
      </c>
      <c r="G54" s="4">
        <f>'Data In'!D60</f>
        <v>12832</v>
      </c>
      <c r="H54" s="3" t="e">
        <f t="shared" si="3"/>
        <v>#VALUE!</v>
      </c>
      <c r="I54" s="18" t="e">
        <f t="shared" si="6"/>
        <v>#REF!</v>
      </c>
      <c r="J54" s="18" t="e">
        <f>IF(Table15[[#This Row],[Rising Through Threshold]],Table15[[#This Row],[Start time]],J53)</f>
        <v>#REF!</v>
      </c>
      <c r="K54" s="18" t="e">
        <f>IF(AND(Table15[[#This Row],[Rising Through Threshold]],J53&gt;0),J54-J53,"")</f>
        <v>#REF!</v>
      </c>
    </row>
    <row r="55" spans="1:11" x14ac:dyDescent="0.35">
      <c r="A55" s="1" t="s">
        <v>73</v>
      </c>
      <c r="B55" s="1">
        <f t="shared" si="1"/>
        <v>6</v>
      </c>
      <c r="C55" s="1">
        <f t="shared" si="7"/>
        <v>11</v>
      </c>
      <c r="D55" s="1">
        <f t="shared" si="7"/>
        <v>16</v>
      </c>
      <c r="E55" s="1" t="e">
        <f t="shared" si="7"/>
        <v>#VALUE!</v>
      </c>
      <c r="F55" s="3">
        <f>'Data In'!C61</f>
        <v>0.01</v>
      </c>
      <c r="G55" s="4">
        <f>'Data In'!D61</f>
        <v>13072</v>
      </c>
      <c r="H55" s="3" t="e">
        <f t="shared" si="3"/>
        <v>#VALUE!</v>
      </c>
      <c r="I55" s="18" t="e">
        <f t="shared" si="6"/>
        <v>#REF!</v>
      </c>
      <c r="J55" s="18" t="e">
        <f>IF(Table15[[#This Row],[Rising Through Threshold]],Table15[[#This Row],[Start time]],J54)</f>
        <v>#REF!</v>
      </c>
      <c r="K55" s="18" t="e">
        <f>IF(AND(Table15[[#This Row],[Rising Through Threshold]],J54&gt;0),J55-J54,"")</f>
        <v>#REF!</v>
      </c>
    </row>
    <row r="56" spans="1:11" x14ac:dyDescent="0.35">
      <c r="A56" s="1" t="s">
        <v>74</v>
      </c>
      <c r="B56" s="1">
        <f t="shared" si="1"/>
        <v>6</v>
      </c>
      <c r="C56" s="1">
        <f t="shared" si="7"/>
        <v>11</v>
      </c>
      <c r="D56" s="1">
        <f t="shared" si="7"/>
        <v>16</v>
      </c>
      <c r="E56" s="1" t="e">
        <f t="shared" si="7"/>
        <v>#VALUE!</v>
      </c>
      <c r="F56" s="3">
        <f>'Data In'!C62</f>
        <v>0.01</v>
      </c>
      <c r="G56" s="4">
        <f>'Data In'!D62</f>
        <v>13320</v>
      </c>
      <c r="H56" s="3" t="e">
        <f t="shared" si="3"/>
        <v>#VALUE!</v>
      </c>
      <c r="I56" s="18" t="e">
        <f t="shared" si="6"/>
        <v>#REF!</v>
      </c>
      <c r="J56" s="18" t="e">
        <f>IF(Table15[[#This Row],[Rising Through Threshold]],Table15[[#This Row],[Start time]],J55)</f>
        <v>#REF!</v>
      </c>
      <c r="K56" s="18" t="e">
        <f>IF(AND(Table15[[#This Row],[Rising Through Threshold]],J55&gt;0),J56-J55,"")</f>
        <v>#REF!</v>
      </c>
    </row>
    <row r="57" spans="1:11" x14ac:dyDescent="0.35">
      <c r="A57" s="1" t="s">
        <v>75</v>
      </c>
      <c r="B57" s="1">
        <f t="shared" si="1"/>
        <v>6</v>
      </c>
      <c r="C57" s="1">
        <f t="shared" si="7"/>
        <v>11</v>
      </c>
      <c r="D57" s="1">
        <f t="shared" si="7"/>
        <v>16</v>
      </c>
      <c r="E57" s="1" t="e">
        <f t="shared" si="7"/>
        <v>#VALUE!</v>
      </c>
      <c r="F57" s="3">
        <f>'Data In'!C63</f>
        <v>0.01</v>
      </c>
      <c r="G57" s="4">
        <f>'Data In'!D63</f>
        <v>13560</v>
      </c>
      <c r="H57" s="3" t="e">
        <f t="shared" si="3"/>
        <v>#VALUE!</v>
      </c>
      <c r="I57" s="18" t="e">
        <f t="shared" si="6"/>
        <v>#REF!</v>
      </c>
      <c r="J57" s="18" t="e">
        <f>IF(Table15[[#This Row],[Rising Through Threshold]],Table15[[#This Row],[Start time]],J56)</f>
        <v>#REF!</v>
      </c>
      <c r="K57" s="18" t="e">
        <f>IF(AND(Table15[[#This Row],[Rising Through Threshold]],J56&gt;0),J57-J56,"")</f>
        <v>#REF!</v>
      </c>
    </row>
    <row r="58" spans="1:11" x14ac:dyDescent="0.35">
      <c r="A58" s="1" t="s">
        <v>76</v>
      </c>
      <c r="B58" s="1">
        <f t="shared" si="1"/>
        <v>6</v>
      </c>
      <c r="C58" s="1">
        <f t="shared" si="7"/>
        <v>11</v>
      </c>
      <c r="D58" s="1">
        <f t="shared" si="7"/>
        <v>16</v>
      </c>
      <c r="E58" s="1" t="e">
        <f t="shared" si="7"/>
        <v>#VALUE!</v>
      </c>
      <c r="F58" s="3">
        <f>'Data In'!C64</f>
        <v>0.02</v>
      </c>
      <c r="G58" s="4">
        <f>'Data In'!D64</f>
        <v>13800</v>
      </c>
      <c r="H58" s="3" t="e">
        <f t="shared" si="3"/>
        <v>#VALUE!</v>
      </c>
      <c r="I58" s="18" t="e">
        <f t="shared" si="6"/>
        <v>#REF!</v>
      </c>
      <c r="J58" s="18" t="e">
        <f>IF(Table15[[#This Row],[Rising Through Threshold]],Table15[[#This Row],[Start time]],J57)</f>
        <v>#REF!</v>
      </c>
      <c r="K58" s="18" t="e">
        <f>IF(AND(Table15[[#This Row],[Rising Through Threshold]],J57&gt;0),J58-J57,"")</f>
        <v>#REF!</v>
      </c>
    </row>
    <row r="59" spans="1:11" x14ac:dyDescent="0.35">
      <c r="A59" s="1" t="s">
        <v>77</v>
      </c>
      <c r="B59" s="1">
        <f t="shared" si="1"/>
        <v>6</v>
      </c>
      <c r="C59" s="1">
        <f t="shared" si="7"/>
        <v>11</v>
      </c>
      <c r="D59" s="1">
        <f t="shared" si="7"/>
        <v>16</v>
      </c>
      <c r="E59" s="1" t="e">
        <f t="shared" si="7"/>
        <v>#VALUE!</v>
      </c>
      <c r="F59" s="3">
        <f>'Data In'!C65</f>
        <v>0.02</v>
      </c>
      <c r="G59" s="4">
        <f>'Data In'!D65</f>
        <v>14040</v>
      </c>
      <c r="H59" s="3" t="e">
        <f t="shared" si="3"/>
        <v>#VALUE!</v>
      </c>
      <c r="I59" s="18" t="e">
        <f t="shared" si="6"/>
        <v>#REF!</v>
      </c>
      <c r="J59" s="18" t="e">
        <f>IF(Table15[[#This Row],[Rising Through Threshold]],Table15[[#This Row],[Start time]],J58)</f>
        <v>#REF!</v>
      </c>
      <c r="K59" s="18" t="e">
        <f>IF(AND(Table15[[#This Row],[Rising Through Threshold]],J58&gt;0),J59-J58,"")</f>
        <v>#REF!</v>
      </c>
    </row>
    <row r="60" spans="1:11" x14ac:dyDescent="0.35">
      <c r="A60" s="1" t="s">
        <v>78</v>
      </c>
      <c r="B60" s="1">
        <f t="shared" si="1"/>
        <v>6</v>
      </c>
      <c r="C60" s="1">
        <f t="shared" si="7"/>
        <v>11</v>
      </c>
      <c r="D60" s="1">
        <f t="shared" si="7"/>
        <v>16</v>
      </c>
      <c r="E60" s="1" t="e">
        <f t="shared" si="7"/>
        <v>#VALUE!</v>
      </c>
      <c r="F60" s="3">
        <f>'Data In'!C66</f>
        <v>0.01</v>
      </c>
      <c r="G60" s="4">
        <f>'Data In'!D66</f>
        <v>14280</v>
      </c>
      <c r="H60" s="3" t="e">
        <f t="shared" si="3"/>
        <v>#VALUE!</v>
      </c>
      <c r="I60" s="18" t="e">
        <f t="shared" si="6"/>
        <v>#REF!</v>
      </c>
      <c r="J60" s="18" t="e">
        <f>IF(Table15[[#This Row],[Rising Through Threshold]],Table15[[#This Row],[Start time]],J59)</f>
        <v>#REF!</v>
      </c>
      <c r="K60" s="18" t="e">
        <f>IF(AND(Table15[[#This Row],[Rising Through Threshold]],J59&gt;0),J60-J59,"")</f>
        <v>#REF!</v>
      </c>
    </row>
    <row r="61" spans="1:11" x14ac:dyDescent="0.35">
      <c r="A61" s="1" t="s">
        <v>79</v>
      </c>
      <c r="B61" s="1">
        <f t="shared" si="1"/>
        <v>6</v>
      </c>
      <c r="C61" s="1">
        <f t="shared" si="7"/>
        <v>11</v>
      </c>
      <c r="D61" s="1">
        <f t="shared" si="7"/>
        <v>16</v>
      </c>
      <c r="E61" s="1" t="e">
        <f t="shared" si="7"/>
        <v>#VALUE!</v>
      </c>
      <c r="F61" s="3">
        <f>'Data In'!C67</f>
        <v>4.97</v>
      </c>
      <c r="G61" s="4">
        <f>'Data In'!D67</f>
        <v>14520</v>
      </c>
      <c r="H61" s="3" t="e">
        <f t="shared" si="3"/>
        <v>#VALUE!</v>
      </c>
      <c r="I61" s="18" t="e">
        <f t="shared" si="6"/>
        <v>#REF!</v>
      </c>
      <c r="J61" s="18" t="e">
        <f>IF(Table15[[#This Row],[Rising Through Threshold]],Table15[[#This Row],[Start time]],J60)</f>
        <v>#REF!</v>
      </c>
      <c r="K61" s="18" t="e">
        <f>IF(AND(Table15[[#This Row],[Rising Through Threshold]],J60&gt;0),J61-J60,"")</f>
        <v>#REF!</v>
      </c>
    </row>
    <row r="62" spans="1:11" x14ac:dyDescent="0.35">
      <c r="A62" s="1" t="s">
        <v>80</v>
      </c>
      <c r="B62" s="1">
        <f t="shared" si="1"/>
        <v>6</v>
      </c>
      <c r="C62" s="1">
        <f t="shared" si="7"/>
        <v>11</v>
      </c>
      <c r="D62" s="1">
        <f t="shared" si="7"/>
        <v>16</v>
      </c>
      <c r="E62" s="1" t="e">
        <f t="shared" si="7"/>
        <v>#VALUE!</v>
      </c>
      <c r="F62" s="3">
        <f>'Data In'!C68</f>
        <v>4.97</v>
      </c>
      <c r="G62" s="4">
        <f>'Data In'!D68</f>
        <v>14760</v>
      </c>
      <c r="H62" s="3" t="e">
        <f t="shared" si="3"/>
        <v>#VALUE!</v>
      </c>
      <c r="I62" s="18" t="e">
        <f t="shared" si="6"/>
        <v>#REF!</v>
      </c>
      <c r="J62" s="18" t="e">
        <f>IF(Table15[[#This Row],[Rising Through Threshold]],Table15[[#This Row],[Start time]],J61)</f>
        <v>#REF!</v>
      </c>
      <c r="K62" s="18" t="e">
        <f>IF(AND(Table15[[#This Row],[Rising Through Threshold]],J61&gt;0),J62-J61,"")</f>
        <v>#REF!</v>
      </c>
    </row>
    <row r="63" spans="1:11" x14ac:dyDescent="0.35">
      <c r="A63" s="1" t="s">
        <v>81</v>
      </c>
      <c r="B63" s="1">
        <f t="shared" si="1"/>
        <v>6</v>
      </c>
      <c r="C63" s="1">
        <f t="shared" si="7"/>
        <v>11</v>
      </c>
      <c r="D63" s="1">
        <f t="shared" si="7"/>
        <v>16</v>
      </c>
      <c r="E63" s="1" t="e">
        <f t="shared" si="7"/>
        <v>#VALUE!</v>
      </c>
      <c r="F63" s="3">
        <f>'Data In'!C69</f>
        <v>4.97</v>
      </c>
      <c r="G63" s="4">
        <f>'Data In'!D69</f>
        <v>15000</v>
      </c>
      <c r="H63" s="3" t="e">
        <f t="shared" si="3"/>
        <v>#VALUE!</v>
      </c>
      <c r="I63" s="18" t="e">
        <f t="shared" si="6"/>
        <v>#REF!</v>
      </c>
      <c r="J63" s="18" t="e">
        <f>IF(Table15[[#This Row],[Rising Through Threshold]],Table15[[#This Row],[Start time]],J62)</f>
        <v>#REF!</v>
      </c>
      <c r="K63" s="18" t="e">
        <f>IF(AND(Table15[[#This Row],[Rising Through Threshold]],J62&gt;0),J63-J62,"")</f>
        <v>#REF!</v>
      </c>
    </row>
    <row r="64" spans="1:11" x14ac:dyDescent="0.35">
      <c r="A64" s="1" t="s">
        <v>82</v>
      </c>
      <c r="B64" s="1">
        <f t="shared" si="1"/>
        <v>6</v>
      </c>
      <c r="C64" s="1">
        <f t="shared" ref="C64:E127" si="8">FIND(":",$A64,B64+1)</f>
        <v>11</v>
      </c>
      <c r="D64" s="1">
        <f t="shared" si="8"/>
        <v>16</v>
      </c>
      <c r="E64" s="1" t="e">
        <f t="shared" si="8"/>
        <v>#VALUE!</v>
      </c>
      <c r="F64" s="3">
        <f>'Data In'!C70</f>
        <v>4.97</v>
      </c>
      <c r="G64" s="4">
        <f>'Data In'!D70</f>
        <v>15240</v>
      </c>
      <c r="H64" s="3" t="e">
        <f t="shared" si="3"/>
        <v>#VALUE!</v>
      </c>
      <c r="I64" s="18" t="e">
        <f t="shared" si="6"/>
        <v>#REF!</v>
      </c>
      <c r="J64" s="18" t="e">
        <f>IF(Table15[[#This Row],[Rising Through Threshold]],Table15[[#This Row],[Start time]],J63)</f>
        <v>#REF!</v>
      </c>
      <c r="K64" s="18" t="e">
        <f>IF(AND(Table15[[#This Row],[Rising Through Threshold]],J63&gt;0),J64-J63,"")</f>
        <v>#REF!</v>
      </c>
    </row>
    <row r="65" spans="1:11" x14ac:dyDescent="0.35">
      <c r="A65" s="1" t="s">
        <v>83</v>
      </c>
      <c r="B65" s="1">
        <f t="shared" si="1"/>
        <v>6</v>
      </c>
      <c r="C65" s="1">
        <f t="shared" si="8"/>
        <v>11</v>
      </c>
      <c r="D65" s="1">
        <f t="shared" si="8"/>
        <v>16</v>
      </c>
      <c r="E65" s="1" t="e">
        <f t="shared" si="8"/>
        <v>#VALUE!</v>
      </c>
      <c r="F65" s="3">
        <f>'Data In'!C71</f>
        <v>4.97</v>
      </c>
      <c r="G65" s="4">
        <f>'Data In'!D71</f>
        <v>15488</v>
      </c>
      <c r="H65" s="3" t="e">
        <f t="shared" si="3"/>
        <v>#VALUE!</v>
      </c>
      <c r="I65" s="18" t="e">
        <f t="shared" si="6"/>
        <v>#REF!</v>
      </c>
      <c r="J65" s="18" t="e">
        <f>IF(Table15[[#This Row],[Rising Through Threshold]],Table15[[#This Row],[Start time]],J64)</f>
        <v>#REF!</v>
      </c>
      <c r="K65" s="18" t="e">
        <f>IF(AND(Table15[[#This Row],[Rising Through Threshold]],J64&gt;0),J65-J64,"")</f>
        <v>#REF!</v>
      </c>
    </row>
    <row r="66" spans="1:11" x14ac:dyDescent="0.35">
      <c r="A66" s="1" t="s">
        <v>84</v>
      </c>
      <c r="B66" s="1">
        <f t="shared" si="1"/>
        <v>6</v>
      </c>
      <c r="C66" s="1">
        <f t="shared" si="8"/>
        <v>11</v>
      </c>
      <c r="D66" s="1">
        <f t="shared" si="8"/>
        <v>16</v>
      </c>
      <c r="E66" s="1" t="e">
        <f t="shared" si="8"/>
        <v>#VALUE!</v>
      </c>
      <c r="F66" s="3">
        <f>'Data In'!C72</f>
        <v>4.9800000000000004</v>
      </c>
      <c r="G66" s="4">
        <f>'Data In'!D72</f>
        <v>15728</v>
      </c>
      <c r="H66" s="3" t="e">
        <f t="shared" si="3"/>
        <v>#VALUE!</v>
      </c>
      <c r="I66" s="18" t="e">
        <f t="shared" si="6"/>
        <v>#REF!</v>
      </c>
      <c r="J66" s="18" t="e">
        <f>IF(Table15[[#This Row],[Rising Through Threshold]],Table15[[#This Row],[Start time]],J65)</f>
        <v>#REF!</v>
      </c>
      <c r="K66" s="18" t="e">
        <f>IF(AND(Table15[[#This Row],[Rising Through Threshold]],J65&gt;0),J66-J65,"")</f>
        <v>#REF!</v>
      </c>
    </row>
    <row r="67" spans="1:11" x14ac:dyDescent="0.35">
      <c r="A67" s="1" t="s">
        <v>85</v>
      </c>
      <c r="B67" s="1">
        <f t="shared" ref="B67:B130" si="9">FIND(":",$A67,1)</f>
        <v>6</v>
      </c>
      <c r="C67" s="1">
        <f t="shared" si="8"/>
        <v>11</v>
      </c>
      <c r="D67" s="1">
        <f t="shared" si="8"/>
        <v>16</v>
      </c>
      <c r="E67" s="1" t="e">
        <f t="shared" si="8"/>
        <v>#VALUE!</v>
      </c>
      <c r="F67" s="3">
        <f>'Data In'!C73</f>
        <v>4.9800000000000004</v>
      </c>
      <c r="G67" s="4">
        <f>'Data In'!D73</f>
        <v>15968</v>
      </c>
      <c r="H67" s="3" t="e">
        <f t="shared" ref="H67:H130" si="10">_xlfn.NUMBERVALUE(MID($A67,E67+1,1000))</f>
        <v>#VALUE!</v>
      </c>
      <c r="I67" s="18" t="e">
        <f t="shared" si="6"/>
        <v>#REF!</v>
      </c>
      <c r="J67" s="18" t="e">
        <f>IF(Table15[[#This Row],[Rising Through Threshold]],Table15[[#This Row],[Start time]],J66)</f>
        <v>#REF!</v>
      </c>
      <c r="K67" s="18" t="e">
        <f>IF(AND(Table15[[#This Row],[Rising Through Threshold]],J66&gt;0),J67-J66,"")</f>
        <v>#REF!</v>
      </c>
    </row>
    <row r="68" spans="1:11" x14ac:dyDescent="0.35">
      <c r="A68" s="1" t="s">
        <v>86</v>
      </c>
      <c r="B68" s="1">
        <f t="shared" si="9"/>
        <v>6</v>
      </c>
      <c r="C68" s="1">
        <f t="shared" si="8"/>
        <v>11</v>
      </c>
      <c r="D68" s="1">
        <f t="shared" si="8"/>
        <v>16</v>
      </c>
      <c r="E68" s="1" t="e">
        <f t="shared" si="8"/>
        <v>#VALUE!</v>
      </c>
      <c r="F68" s="3">
        <f>'Data In'!C74</f>
        <v>4.9800000000000004</v>
      </c>
      <c r="G68" s="4">
        <f>'Data In'!D74</f>
        <v>16208</v>
      </c>
      <c r="H68" s="3" t="e">
        <f t="shared" si="10"/>
        <v>#VALUE!</v>
      </c>
      <c r="I68" s="18" t="e">
        <f t="shared" si="6"/>
        <v>#REF!</v>
      </c>
      <c r="J68" s="18" t="e">
        <f>IF(Table15[[#This Row],[Rising Through Threshold]],Table15[[#This Row],[Start time]],J67)</f>
        <v>#REF!</v>
      </c>
      <c r="K68" s="18" t="e">
        <f>IF(AND(Table15[[#This Row],[Rising Through Threshold]],J67&gt;0),J68-J67,"")</f>
        <v>#REF!</v>
      </c>
    </row>
    <row r="69" spans="1:11" x14ac:dyDescent="0.35">
      <c r="A69" s="1" t="s">
        <v>87</v>
      </c>
      <c r="B69" s="1">
        <f t="shared" si="9"/>
        <v>6</v>
      </c>
      <c r="C69" s="1">
        <f t="shared" si="8"/>
        <v>11</v>
      </c>
      <c r="D69" s="1">
        <f t="shared" si="8"/>
        <v>16</v>
      </c>
      <c r="E69" s="1" t="e">
        <f t="shared" si="8"/>
        <v>#VALUE!</v>
      </c>
      <c r="F69" s="3">
        <f>'Data In'!C75</f>
        <v>4.9800000000000004</v>
      </c>
      <c r="G69" s="4">
        <f>'Data In'!D75</f>
        <v>16448</v>
      </c>
      <c r="H69" s="3" t="e">
        <f t="shared" si="10"/>
        <v>#VALUE!</v>
      </c>
      <c r="I69" s="18" t="e">
        <f t="shared" si="6"/>
        <v>#REF!</v>
      </c>
      <c r="J69" s="18" t="e">
        <f>IF(Table15[[#This Row],[Rising Through Threshold]],Table15[[#This Row],[Start time]],J68)</f>
        <v>#REF!</v>
      </c>
      <c r="K69" s="18" t="e">
        <f>IF(AND(Table15[[#This Row],[Rising Through Threshold]],J68&gt;0),J69-J68,"")</f>
        <v>#REF!</v>
      </c>
    </row>
    <row r="70" spans="1:11" x14ac:dyDescent="0.35">
      <c r="A70" s="1" t="s">
        <v>88</v>
      </c>
      <c r="B70" s="1">
        <f t="shared" si="9"/>
        <v>6</v>
      </c>
      <c r="C70" s="1">
        <f t="shared" si="8"/>
        <v>11</v>
      </c>
      <c r="D70" s="1">
        <f t="shared" si="8"/>
        <v>16</v>
      </c>
      <c r="E70" s="1" t="e">
        <f t="shared" si="8"/>
        <v>#VALUE!</v>
      </c>
      <c r="F70" s="3">
        <f>'Data In'!C76</f>
        <v>4.97</v>
      </c>
      <c r="G70" s="4">
        <f>'Data In'!D76</f>
        <v>16688</v>
      </c>
      <c r="H70" s="3" t="e">
        <f t="shared" si="10"/>
        <v>#VALUE!</v>
      </c>
      <c r="I70" s="18" t="e">
        <f t="shared" si="6"/>
        <v>#REF!</v>
      </c>
      <c r="J70" s="18" t="e">
        <f>IF(Table15[[#This Row],[Rising Through Threshold]],Table15[[#This Row],[Start time]],J69)</f>
        <v>#REF!</v>
      </c>
      <c r="K70" s="18" t="e">
        <f>IF(AND(Table15[[#This Row],[Rising Through Threshold]],J69&gt;0),J70-J69,"")</f>
        <v>#REF!</v>
      </c>
    </row>
    <row r="71" spans="1:11" x14ac:dyDescent="0.35">
      <c r="A71" s="1" t="s">
        <v>89</v>
      </c>
      <c r="B71" s="1">
        <f t="shared" si="9"/>
        <v>6</v>
      </c>
      <c r="C71" s="1">
        <f t="shared" si="8"/>
        <v>11</v>
      </c>
      <c r="D71" s="1">
        <f t="shared" si="8"/>
        <v>16</v>
      </c>
      <c r="E71" s="1" t="e">
        <f t="shared" si="8"/>
        <v>#VALUE!</v>
      </c>
      <c r="F71" s="3">
        <f>'Data In'!C77</f>
        <v>4.97</v>
      </c>
      <c r="G71" s="4">
        <f>'Data In'!D77</f>
        <v>16928</v>
      </c>
      <c r="H71" s="3" t="e">
        <f t="shared" si="10"/>
        <v>#VALUE!</v>
      </c>
      <c r="I71" s="18" t="e">
        <f t="shared" si="6"/>
        <v>#REF!</v>
      </c>
      <c r="J71" s="18" t="e">
        <f>IF(Table15[[#This Row],[Rising Through Threshold]],Table15[[#This Row],[Start time]],J70)</f>
        <v>#REF!</v>
      </c>
      <c r="K71" s="18" t="e">
        <f>IF(AND(Table15[[#This Row],[Rising Through Threshold]],J70&gt;0),J71-J70,"")</f>
        <v>#REF!</v>
      </c>
    </row>
    <row r="72" spans="1:11" x14ac:dyDescent="0.35">
      <c r="A72" s="1" t="s">
        <v>90</v>
      </c>
      <c r="B72" s="1">
        <f t="shared" si="9"/>
        <v>6</v>
      </c>
      <c r="C72" s="1">
        <f t="shared" si="8"/>
        <v>11</v>
      </c>
      <c r="D72" s="1">
        <f t="shared" si="8"/>
        <v>16</v>
      </c>
      <c r="E72" s="1" t="e">
        <f t="shared" si="8"/>
        <v>#VALUE!</v>
      </c>
      <c r="F72" s="3">
        <f>'Data In'!C78</f>
        <v>4.9800000000000004</v>
      </c>
      <c r="G72" s="4">
        <f>'Data In'!D78</f>
        <v>17168</v>
      </c>
      <c r="H72" s="3" t="e">
        <f t="shared" si="10"/>
        <v>#VALUE!</v>
      </c>
      <c r="I72" s="18" t="e">
        <f t="shared" si="6"/>
        <v>#REF!</v>
      </c>
      <c r="J72" s="18" t="e">
        <f>IF(Table15[[#This Row],[Rising Through Threshold]],Table15[[#This Row],[Start time]],J71)</f>
        <v>#REF!</v>
      </c>
      <c r="K72" s="18" t="e">
        <f>IF(AND(Table15[[#This Row],[Rising Through Threshold]],J71&gt;0),J72-J71,"")</f>
        <v>#REF!</v>
      </c>
    </row>
    <row r="73" spans="1:11" x14ac:dyDescent="0.35">
      <c r="A73" s="1" t="s">
        <v>91</v>
      </c>
      <c r="B73" s="1">
        <f t="shared" si="9"/>
        <v>6</v>
      </c>
      <c r="C73" s="1">
        <f t="shared" si="8"/>
        <v>11</v>
      </c>
      <c r="D73" s="1">
        <f t="shared" si="8"/>
        <v>16</v>
      </c>
      <c r="E73" s="1" t="e">
        <f t="shared" si="8"/>
        <v>#VALUE!</v>
      </c>
      <c r="F73" s="3">
        <f>'Data In'!C79</f>
        <v>4.97</v>
      </c>
      <c r="G73" s="4">
        <f>'Data In'!D79</f>
        <v>17416</v>
      </c>
      <c r="H73" s="3" t="e">
        <f t="shared" si="10"/>
        <v>#VALUE!</v>
      </c>
      <c r="I73" s="18" t="e">
        <f t="shared" si="6"/>
        <v>#REF!</v>
      </c>
      <c r="J73" s="18" t="e">
        <f>IF(Table15[[#This Row],[Rising Through Threshold]],Table15[[#This Row],[Start time]],J72)</f>
        <v>#REF!</v>
      </c>
      <c r="K73" s="18" t="e">
        <f>IF(AND(Table15[[#This Row],[Rising Through Threshold]],J72&gt;0),J73-J72,"")</f>
        <v>#REF!</v>
      </c>
    </row>
    <row r="74" spans="1:11" x14ac:dyDescent="0.35">
      <c r="A74" s="1" t="s">
        <v>92</v>
      </c>
      <c r="B74" s="1">
        <f t="shared" si="9"/>
        <v>6</v>
      </c>
      <c r="C74" s="1">
        <f t="shared" si="8"/>
        <v>11</v>
      </c>
      <c r="D74" s="1">
        <f t="shared" si="8"/>
        <v>16</v>
      </c>
      <c r="E74" s="1" t="e">
        <f t="shared" si="8"/>
        <v>#VALUE!</v>
      </c>
      <c r="F74" s="3">
        <f>'Data In'!C80</f>
        <v>4.9800000000000004</v>
      </c>
      <c r="G74" s="4">
        <f>'Data In'!D80</f>
        <v>17656</v>
      </c>
      <c r="H74" s="3" t="e">
        <f t="shared" si="10"/>
        <v>#VALUE!</v>
      </c>
      <c r="I74" s="18" t="e">
        <f t="shared" si="6"/>
        <v>#REF!</v>
      </c>
      <c r="J74" s="18" t="e">
        <f>IF(Table15[[#This Row],[Rising Through Threshold]],Table15[[#This Row],[Start time]],J73)</f>
        <v>#REF!</v>
      </c>
      <c r="K74" s="18" t="e">
        <f>IF(AND(Table15[[#This Row],[Rising Through Threshold]],J73&gt;0),J74-J73,"")</f>
        <v>#REF!</v>
      </c>
    </row>
    <row r="75" spans="1:11" x14ac:dyDescent="0.35">
      <c r="A75" s="1" t="s">
        <v>93</v>
      </c>
      <c r="B75" s="1">
        <f t="shared" si="9"/>
        <v>6</v>
      </c>
      <c r="C75" s="1">
        <f t="shared" si="8"/>
        <v>11</v>
      </c>
      <c r="D75" s="1">
        <f t="shared" si="8"/>
        <v>16</v>
      </c>
      <c r="E75" s="1" t="e">
        <f t="shared" si="8"/>
        <v>#VALUE!</v>
      </c>
      <c r="F75" s="3">
        <f>'Data In'!C81</f>
        <v>4.97</v>
      </c>
      <c r="G75" s="4">
        <f>'Data In'!D81</f>
        <v>17896</v>
      </c>
      <c r="H75" s="3" t="e">
        <f t="shared" si="10"/>
        <v>#VALUE!</v>
      </c>
      <c r="I75" s="18" t="e">
        <f t="shared" si="6"/>
        <v>#REF!</v>
      </c>
      <c r="J75" s="18" t="e">
        <f>IF(Table15[[#This Row],[Rising Through Threshold]],Table15[[#This Row],[Start time]],J74)</f>
        <v>#REF!</v>
      </c>
      <c r="K75" s="18" t="e">
        <f>IF(AND(Table15[[#This Row],[Rising Through Threshold]],J74&gt;0),J75-J74,"")</f>
        <v>#REF!</v>
      </c>
    </row>
    <row r="76" spans="1:11" x14ac:dyDescent="0.35">
      <c r="A76" s="1" t="s">
        <v>94</v>
      </c>
      <c r="B76" s="1">
        <f t="shared" si="9"/>
        <v>6</v>
      </c>
      <c r="C76" s="1">
        <f t="shared" si="8"/>
        <v>11</v>
      </c>
      <c r="D76" s="1">
        <f t="shared" si="8"/>
        <v>16</v>
      </c>
      <c r="E76" s="1" t="e">
        <f t="shared" si="8"/>
        <v>#VALUE!</v>
      </c>
      <c r="F76" s="3">
        <f>'Data In'!C82</f>
        <v>4.9800000000000004</v>
      </c>
      <c r="G76" s="4">
        <f>'Data In'!D82</f>
        <v>18136</v>
      </c>
      <c r="H76" s="3" t="e">
        <f t="shared" si="10"/>
        <v>#VALUE!</v>
      </c>
      <c r="I76" s="18" t="e">
        <f t="shared" si="6"/>
        <v>#REF!</v>
      </c>
      <c r="J76" s="18" t="e">
        <f>IF(Table15[[#This Row],[Rising Through Threshold]],Table15[[#This Row],[Start time]],J75)</f>
        <v>#REF!</v>
      </c>
      <c r="K76" s="18" t="e">
        <f>IF(AND(Table15[[#This Row],[Rising Through Threshold]],J75&gt;0),J76-J75,"")</f>
        <v>#REF!</v>
      </c>
    </row>
    <row r="77" spans="1:11" x14ac:dyDescent="0.35">
      <c r="A77" s="1" t="s">
        <v>95</v>
      </c>
      <c r="B77" s="1">
        <f t="shared" si="9"/>
        <v>6</v>
      </c>
      <c r="C77" s="1">
        <f t="shared" si="8"/>
        <v>11</v>
      </c>
      <c r="D77" s="1">
        <f t="shared" si="8"/>
        <v>16</v>
      </c>
      <c r="E77" s="1" t="e">
        <f t="shared" si="8"/>
        <v>#VALUE!</v>
      </c>
      <c r="F77" s="3">
        <f>'Data In'!C83</f>
        <v>4.97</v>
      </c>
      <c r="G77" s="4">
        <f>'Data In'!D83</f>
        <v>18376</v>
      </c>
      <c r="H77" s="3" t="e">
        <f t="shared" si="10"/>
        <v>#VALUE!</v>
      </c>
      <c r="I77" s="18" t="e">
        <f t="shared" si="6"/>
        <v>#REF!</v>
      </c>
      <c r="J77" s="18" t="e">
        <f>IF(Table15[[#This Row],[Rising Through Threshold]],Table15[[#This Row],[Start time]],J76)</f>
        <v>#REF!</v>
      </c>
      <c r="K77" s="18" t="e">
        <f>IF(AND(Table15[[#This Row],[Rising Through Threshold]],J76&gt;0),J77-J76,"")</f>
        <v>#REF!</v>
      </c>
    </row>
    <row r="78" spans="1:11" x14ac:dyDescent="0.35">
      <c r="A78" s="1" t="s">
        <v>96</v>
      </c>
      <c r="B78" s="1">
        <f t="shared" si="9"/>
        <v>6</v>
      </c>
      <c r="C78" s="1">
        <f t="shared" si="8"/>
        <v>11</v>
      </c>
      <c r="D78" s="1">
        <f t="shared" si="8"/>
        <v>16</v>
      </c>
      <c r="E78" s="1" t="e">
        <f t="shared" si="8"/>
        <v>#VALUE!</v>
      </c>
      <c r="F78" s="3">
        <f>'Data In'!C84</f>
        <v>0.01</v>
      </c>
      <c r="G78" s="4">
        <f>'Data In'!D84</f>
        <v>18616</v>
      </c>
      <c r="H78" s="3" t="e">
        <f t="shared" si="10"/>
        <v>#VALUE!</v>
      </c>
      <c r="I78" s="18" t="e">
        <f t="shared" si="6"/>
        <v>#REF!</v>
      </c>
      <c r="J78" s="18" t="e">
        <f>IF(Table15[[#This Row],[Rising Through Threshold]],Table15[[#This Row],[Start time]],J77)</f>
        <v>#REF!</v>
      </c>
      <c r="K78" s="18" t="e">
        <f>IF(AND(Table15[[#This Row],[Rising Through Threshold]],J77&gt;0),J78-J77,"")</f>
        <v>#REF!</v>
      </c>
    </row>
    <row r="79" spans="1:11" x14ac:dyDescent="0.35">
      <c r="A79" s="1" t="s">
        <v>97</v>
      </c>
      <c r="B79" s="1">
        <f t="shared" si="9"/>
        <v>6</v>
      </c>
      <c r="C79" s="1">
        <f t="shared" si="8"/>
        <v>11</v>
      </c>
      <c r="D79" s="1">
        <f t="shared" si="8"/>
        <v>16</v>
      </c>
      <c r="E79" s="1" t="e">
        <f t="shared" si="8"/>
        <v>#VALUE!</v>
      </c>
      <c r="F79" s="3">
        <f>'Data In'!C85</f>
        <v>0.02</v>
      </c>
      <c r="G79" s="4">
        <f>'Data In'!D85</f>
        <v>18856</v>
      </c>
      <c r="H79" s="3" t="e">
        <f t="shared" si="10"/>
        <v>#VALUE!</v>
      </c>
      <c r="I79" s="18" t="e">
        <f t="shared" si="6"/>
        <v>#REF!</v>
      </c>
      <c r="J79" s="18" t="e">
        <f>IF(Table15[[#This Row],[Rising Through Threshold]],Table15[[#This Row],[Start time]],J78)</f>
        <v>#REF!</v>
      </c>
      <c r="K79" s="18" t="e">
        <f>IF(AND(Table15[[#This Row],[Rising Through Threshold]],J78&gt;0),J79-J78,"")</f>
        <v>#REF!</v>
      </c>
    </row>
    <row r="80" spans="1:11" x14ac:dyDescent="0.35">
      <c r="A80" s="1" t="s">
        <v>98</v>
      </c>
      <c r="B80" s="1">
        <f t="shared" si="9"/>
        <v>6</v>
      </c>
      <c r="C80" s="1">
        <f t="shared" si="8"/>
        <v>11</v>
      </c>
      <c r="D80" s="1">
        <f t="shared" si="8"/>
        <v>16</v>
      </c>
      <c r="E80" s="1" t="e">
        <f t="shared" si="8"/>
        <v>#VALUE!</v>
      </c>
      <c r="F80" s="3">
        <f>'Data In'!C86</f>
        <v>0.01</v>
      </c>
      <c r="G80" s="4">
        <f>'Data In'!D86</f>
        <v>19096</v>
      </c>
      <c r="H80" s="3" t="e">
        <f t="shared" si="10"/>
        <v>#VALUE!</v>
      </c>
      <c r="I80" s="18" t="e">
        <f t="shared" si="6"/>
        <v>#REF!</v>
      </c>
      <c r="J80" s="18" t="e">
        <f>IF(Table15[[#This Row],[Rising Through Threshold]],Table15[[#This Row],[Start time]],J79)</f>
        <v>#REF!</v>
      </c>
      <c r="K80" s="18" t="e">
        <f>IF(AND(Table15[[#This Row],[Rising Through Threshold]],J79&gt;0),J80-J79,"")</f>
        <v>#REF!</v>
      </c>
    </row>
    <row r="81" spans="1:11" x14ac:dyDescent="0.35">
      <c r="A81" s="1" t="s">
        <v>99</v>
      </c>
      <c r="B81" s="1">
        <f t="shared" si="9"/>
        <v>6</v>
      </c>
      <c r="C81" s="1">
        <f t="shared" si="8"/>
        <v>11</v>
      </c>
      <c r="D81" s="1">
        <f t="shared" si="8"/>
        <v>16</v>
      </c>
      <c r="E81" s="1" t="e">
        <f t="shared" si="8"/>
        <v>#VALUE!</v>
      </c>
      <c r="F81" s="3">
        <f>'Data In'!C87</f>
        <v>0</v>
      </c>
      <c r="G81" s="4">
        <f>'Data In'!D87</f>
        <v>19336</v>
      </c>
      <c r="H81" s="3" t="e">
        <f t="shared" si="10"/>
        <v>#VALUE!</v>
      </c>
      <c r="I81" s="18" t="e">
        <f t="shared" si="6"/>
        <v>#REF!</v>
      </c>
      <c r="J81" s="18" t="e">
        <f>IF(Table15[[#This Row],[Rising Through Threshold]],Table15[[#This Row],[Start time]],J80)</f>
        <v>#REF!</v>
      </c>
      <c r="K81" s="18" t="e">
        <f>IF(AND(Table15[[#This Row],[Rising Through Threshold]],J80&gt;0),J81-J80,"")</f>
        <v>#REF!</v>
      </c>
    </row>
    <row r="82" spans="1:11" x14ac:dyDescent="0.35">
      <c r="A82" s="1" t="s">
        <v>100</v>
      </c>
      <c r="B82" s="1">
        <f t="shared" si="9"/>
        <v>6</v>
      </c>
      <c r="C82" s="1">
        <f t="shared" si="8"/>
        <v>11</v>
      </c>
      <c r="D82" s="1">
        <f t="shared" si="8"/>
        <v>16</v>
      </c>
      <c r="E82" s="1" t="e">
        <f t="shared" si="8"/>
        <v>#VALUE!</v>
      </c>
      <c r="F82" s="3">
        <f>'Data In'!C88</f>
        <v>0.02</v>
      </c>
      <c r="G82" s="4">
        <f>'Data In'!D88</f>
        <v>19584</v>
      </c>
      <c r="H82" s="3" t="e">
        <f t="shared" si="10"/>
        <v>#VALUE!</v>
      </c>
      <c r="I82" s="18" t="e">
        <f t="shared" si="6"/>
        <v>#REF!</v>
      </c>
      <c r="J82" s="18" t="e">
        <f>IF(Table15[[#This Row],[Rising Through Threshold]],Table15[[#This Row],[Start time]],J81)</f>
        <v>#REF!</v>
      </c>
      <c r="K82" s="18" t="e">
        <f>IF(AND(Table15[[#This Row],[Rising Through Threshold]],J81&gt;0),J82-J81,"")</f>
        <v>#REF!</v>
      </c>
    </row>
    <row r="83" spans="1:11" x14ac:dyDescent="0.35">
      <c r="A83" s="1" t="s">
        <v>101</v>
      </c>
      <c r="B83" s="1">
        <f t="shared" si="9"/>
        <v>6</v>
      </c>
      <c r="C83" s="1">
        <f t="shared" si="8"/>
        <v>11</v>
      </c>
      <c r="D83" s="1">
        <f t="shared" si="8"/>
        <v>16</v>
      </c>
      <c r="E83" s="1" t="e">
        <f t="shared" si="8"/>
        <v>#VALUE!</v>
      </c>
      <c r="F83" s="3">
        <f>'Data In'!C89</f>
        <v>0.01</v>
      </c>
      <c r="G83" s="4">
        <f>'Data In'!D89</f>
        <v>19824</v>
      </c>
      <c r="H83" s="3" t="e">
        <f t="shared" si="10"/>
        <v>#VALUE!</v>
      </c>
      <c r="I83" s="18" t="e">
        <f t="shared" si="6"/>
        <v>#REF!</v>
      </c>
      <c r="J83" s="18" t="e">
        <f>IF(Table15[[#This Row],[Rising Through Threshold]],Table15[[#This Row],[Start time]],J82)</f>
        <v>#REF!</v>
      </c>
      <c r="K83" s="18" t="e">
        <f>IF(AND(Table15[[#This Row],[Rising Through Threshold]],J82&gt;0),J83-J82,"")</f>
        <v>#REF!</v>
      </c>
    </row>
    <row r="84" spans="1:11" x14ac:dyDescent="0.35">
      <c r="A84" s="1" t="s">
        <v>102</v>
      </c>
      <c r="B84" s="1">
        <f t="shared" si="9"/>
        <v>6</v>
      </c>
      <c r="C84" s="1">
        <f t="shared" si="8"/>
        <v>11</v>
      </c>
      <c r="D84" s="1">
        <f t="shared" si="8"/>
        <v>16</v>
      </c>
      <c r="E84" s="1" t="e">
        <f t="shared" si="8"/>
        <v>#VALUE!</v>
      </c>
      <c r="F84" s="3">
        <f>'Data In'!C90</f>
        <v>0.01</v>
      </c>
      <c r="G84" s="4">
        <f>'Data In'!D90</f>
        <v>20064</v>
      </c>
      <c r="H84" s="3" t="e">
        <f t="shared" si="10"/>
        <v>#VALUE!</v>
      </c>
      <c r="I84" s="18" t="e">
        <f t="shared" si="6"/>
        <v>#REF!</v>
      </c>
      <c r="J84" s="18" t="e">
        <f>IF(Table15[[#This Row],[Rising Through Threshold]],Table15[[#This Row],[Start time]],J83)</f>
        <v>#REF!</v>
      </c>
      <c r="K84" s="18" t="e">
        <f>IF(AND(Table15[[#This Row],[Rising Through Threshold]],J83&gt;0),J84-J83,"")</f>
        <v>#REF!</v>
      </c>
    </row>
    <row r="85" spans="1:11" x14ac:dyDescent="0.35">
      <c r="A85" s="1" t="s">
        <v>103</v>
      </c>
      <c r="B85" s="1">
        <f t="shared" si="9"/>
        <v>6</v>
      </c>
      <c r="C85" s="1">
        <f t="shared" si="8"/>
        <v>11</v>
      </c>
      <c r="D85" s="1">
        <f t="shared" si="8"/>
        <v>16</v>
      </c>
      <c r="E85" s="1" t="e">
        <f t="shared" si="8"/>
        <v>#VALUE!</v>
      </c>
      <c r="F85" s="3">
        <f>'Data In'!C91</f>
        <v>0</v>
      </c>
      <c r="G85" s="4">
        <f>'Data In'!D91</f>
        <v>20304</v>
      </c>
      <c r="H85" s="3" t="e">
        <f t="shared" si="10"/>
        <v>#VALUE!</v>
      </c>
      <c r="I85" s="18" t="e">
        <f t="shared" si="6"/>
        <v>#REF!</v>
      </c>
      <c r="J85" s="18" t="e">
        <f>IF(Table15[[#This Row],[Rising Through Threshold]],Table15[[#This Row],[Start time]],J84)</f>
        <v>#REF!</v>
      </c>
      <c r="K85" s="18" t="e">
        <f>IF(AND(Table15[[#This Row],[Rising Through Threshold]],J84&gt;0),J85-J84,"")</f>
        <v>#REF!</v>
      </c>
    </row>
    <row r="86" spans="1:11" x14ac:dyDescent="0.35">
      <c r="A86" s="1" t="s">
        <v>104</v>
      </c>
      <c r="B86" s="1">
        <f t="shared" si="9"/>
        <v>6</v>
      </c>
      <c r="C86" s="1">
        <f t="shared" si="8"/>
        <v>11</v>
      </c>
      <c r="D86" s="1">
        <f t="shared" si="8"/>
        <v>16</v>
      </c>
      <c r="E86" s="1" t="e">
        <f t="shared" si="8"/>
        <v>#VALUE!</v>
      </c>
      <c r="F86" s="3">
        <f>'Data In'!C92</f>
        <v>0</v>
      </c>
      <c r="G86" s="4">
        <f>'Data In'!D92</f>
        <v>20544</v>
      </c>
      <c r="H86" s="3" t="e">
        <f t="shared" si="10"/>
        <v>#VALUE!</v>
      </c>
      <c r="I86" s="18" t="e">
        <f t="shared" si="6"/>
        <v>#REF!</v>
      </c>
      <c r="J86" s="18" t="e">
        <f>IF(Table15[[#This Row],[Rising Through Threshold]],Table15[[#This Row],[Start time]],J85)</f>
        <v>#REF!</v>
      </c>
      <c r="K86" s="18" t="e">
        <f>IF(AND(Table15[[#This Row],[Rising Through Threshold]],J85&gt;0),J86-J85,"")</f>
        <v>#REF!</v>
      </c>
    </row>
    <row r="87" spans="1:11" x14ac:dyDescent="0.35">
      <c r="A87" s="1" t="s">
        <v>105</v>
      </c>
      <c r="B87" s="1">
        <f t="shared" si="9"/>
        <v>6</v>
      </c>
      <c r="C87" s="1">
        <f t="shared" si="8"/>
        <v>11</v>
      </c>
      <c r="D87" s="1">
        <f t="shared" si="8"/>
        <v>16</v>
      </c>
      <c r="E87" s="1" t="e">
        <f t="shared" si="8"/>
        <v>#VALUE!</v>
      </c>
      <c r="F87" s="3">
        <f>'Data In'!C93</f>
        <v>0.01</v>
      </c>
      <c r="G87" s="4">
        <f>'Data In'!D93</f>
        <v>20784</v>
      </c>
      <c r="H87" s="3" t="e">
        <f t="shared" si="10"/>
        <v>#VALUE!</v>
      </c>
      <c r="I87" s="18" t="e">
        <f t="shared" si="6"/>
        <v>#REF!</v>
      </c>
      <c r="J87" s="18" t="e">
        <f>IF(Table15[[#This Row],[Rising Through Threshold]],Table15[[#This Row],[Start time]],J86)</f>
        <v>#REF!</v>
      </c>
      <c r="K87" s="18" t="e">
        <f>IF(AND(Table15[[#This Row],[Rising Through Threshold]],J86&gt;0),J87-J86,"")</f>
        <v>#REF!</v>
      </c>
    </row>
    <row r="88" spans="1:11" x14ac:dyDescent="0.35">
      <c r="A88" s="1" t="s">
        <v>106</v>
      </c>
      <c r="B88" s="1">
        <f t="shared" si="9"/>
        <v>6</v>
      </c>
      <c r="C88" s="1">
        <f t="shared" si="8"/>
        <v>11</v>
      </c>
      <c r="D88" s="1">
        <f t="shared" si="8"/>
        <v>16</v>
      </c>
      <c r="E88" s="1" t="e">
        <f t="shared" si="8"/>
        <v>#VALUE!</v>
      </c>
      <c r="F88" s="3">
        <f>'Data In'!C94</f>
        <v>0</v>
      </c>
      <c r="G88" s="4">
        <f>'Data In'!D94</f>
        <v>21024</v>
      </c>
      <c r="H88" s="3" t="e">
        <f t="shared" si="10"/>
        <v>#VALUE!</v>
      </c>
      <c r="I88" s="18" t="e">
        <f t="shared" si="6"/>
        <v>#REF!</v>
      </c>
      <c r="J88" s="18" t="e">
        <f>IF(Table15[[#This Row],[Rising Through Threshold]],Table15[[#This Row],[Start time]],J87)</f>
        <v>#REF!</v>
      </c>
      <c r="K88" s="18" t="e">
        <f>IF(AND(Table15[[#This Row],[Rising Through Threshold]],J87&gt;0),J88-J87,"")</f>
        <v>#REF!</v>
      </c>
    </row>
    <row r="89" spans="1:11" x14ac:dyDescent="0.35">
      <c r="A89" s="1" t="s">
        <v>107</v>
      </c>
      <c r="B89" s="1">
        <f t="shared" si="9"/>
        <v>6</v>
      </c>
      <c r="C89" s="1">
        <f t="shared" si="8"/>
        <v>11</v>
      </c>
      <c r="D89" s="1">
        <f t="shared" si="8"/>
        <v>16</v>
      </c>
      <c r="E89" s="1" t="e">
        <f t="shared" si="8"/>
        <v>#VALUE!</v>
      </c>
      <c r="F89" s="3">
        <f>'Data In'!C95</f>
        <v>0.01</v>
      </c>
      <c r="G89" s="4">
        <f>'Data In'!D95</f>
        <v>21264</v>
      </c>
      <c r="H89" s="3" t="e">
        <f t="shared" si="10"/>
        <v>#VALUE!</v>
      </c>
      <c r="I89" s="18" t="e">
        <f t="shared" si="6"/>
        <v>#REF!</v>
      </c>
      <c r="J89" s="18" t="e">
        <f>IF(Table15[[#This Row],[Rising Through Threshold]],Table15[[#This Row],[Start time]],J88)</f>
        <v>#REF!</v>
      </c>
      <c r="K89" s="18" t="e">
        <f>IF(AND(Table15[[#This Row],[Rising Through Threshold]],J88&gt;0),J89-J88,"")</f>
        <v>#REF!</v>
      </c>
    </row>
    <row r="90" spans="1:11" x14ac:dyDescent="0.35">
      <c r="A90" s="1" t="s">
        <v>108</v>
      </c>
      <c r="B90" s="1">
        <f t="shared" si="9"/>
        <v>6</v>
      </c>
      <c r="C90" s="1">
        <f t="shared" si="8"/>
        <v>11</v>
      </c>
      <c r="D90" s="1">
        <f t="shared" si="8"/>
        <v>16</v>
      </c>
      <c r="E90" s="1" t="e">
        <f t="shared" si="8"/>
        <v>#VALUE!</v>
      </c>
      <c r="F90" s="3">
        <f>'Data In'!C96</f>
        <v>0.03</v>
      </c>
      <c r="G90" s="4">
        <f>'Data In'!D96</f>
        <v>21512</v>
      </c>
      <c r="H90" s="3" t="e">
        <f t="shared" si="10"/>
        <v>#VALUE!</v>
      </c>
      <c r="I90" s="18" t="e">
        <f t="shared" si="6"/>
        <v>#REF!</v>
      </c>
      <c r="J90" s="18" t="e">
        <f>IF(Table15[[#This Row],[Rising Through Threshold]],Table15[[#This Row],[Start time]],J89)</f>
        <v>#REF!</v>
      </c>
      <c r="K90" s="18" t="e">
        <f>IF(AND(Table15[[#This Row],[Rising Through Threshold]],J89&gt;0),J90-J89,"")</f>
        <v>#REF!</v>
      </c>
    </row>
    <row r="91" spans="1:11" x14ac:dyDescent="0.35">
      <c r="A91" s="1" t="s">
        <v>109</v>
      </c>
      <c r="B91" s="1">
        <f t="shared" si="9"/>
        <v>6</v>
      </c>
      <c r="C91" s="1">
        <f t="shared" si="8"/>
        <v>12</v>
      </c>
      <c r="D91" s="1">
        <f t="shared" si="8"/>
        <v>17</v>
      </c>
      <c r="E91" s="1" t="e">
        <f t="shared" si="8"/>
        <v>#VALUE!</v>
      </c>
      <c r="F91" s="3">
        <f>'Data In'!C97</f>
        <v>0.01</v>
      </c>
      <c r="G91" s="4">
        <f>'Data In'!D97</f>
        <v>21752</v>
      </c>
      <c r="H91" s="3" t="e">
        <f t="shared" si="10"/>
        <v>#VALUE!</v>
      </c>
      <c r="I91" s="18" t="e">
        <f t="shared" si="6"/>
        <v>#REF!</v>
      </c>
      <c r="J91" s="18" t="e">
        <f>IF(Table15[[#This Row],[Rising Through Threshold]],Table15[[#This Row],[Start time]],J90)</f>
        <v>#REF!</v>
      </c>
      <c r="K91" s="18" t="e">
        <f>IF(AND(Table15[[#This Row],[Rising Through Threshold]],J90&gt;0),J91-J90,"")</f>
        <v>#REF!</v>
      </c>
    </row>
    <row r="92" spans="1:11" x14ac:dyDescent="0.35">
      <c r="A92" s="1" t="s">
        <v>110</v>
      </c>
      <c r="B92" s="1">
        <f t="shared" si="9"/>
        <v>6</v>
      </c>
      <c r="C92" s="1">
        <f t="shared" si="8"/>
        <v>12</v>
      </c>
      <c r="D92" s="1">
        <f t="shared" si="8"/>
        <v>17</v>
      </c>
      <c r="E92" s="1" t="e">
        <f t="shared" si="8"/>
        <v>#VALUE!</v>
      </c>
      <c r="F92" s="3">
        <f>'Data In'!C98</f>
        <v>0.01</v>
      </c>
      <c r="G92" s="4">
        <f>'Data In'!D98</f>
        <v>21992</v>
      </c>
      <c r="H92" s="3" t="e">
        <f t="shared" si="10"/>
        <v>#VALUE!</v>
      </c>
      <c r="I92" s="18" t="e">
        <f t="shared" si="6"/>
        <v>#REF!</v>
      </c>
      <c r="J92" s="18" t="e">
        <f>IF(Table15[[#This Row],[Rising Through Threshold]],Table15[[#This Row],[Start time]],J91)</f>
        <v>#REF!</v>
      </c>
      <c r="K92" s="18" t="e">
        <f>IF(AND(Table15[[#This Row],[Rising Through Threshold]],J91&gt;0),J92-J91,"")</f>
        <v>#REF!</v>
      </c>
    </row>
    <row r="93" spans="1:11" x14ac:dyDescent="0.35">
      <c r="A93" s="1" t="s">
        <v>111</v>
      </c>
      <c r="B93" s="1">
        <f t="shared" si="9"/>
        <v>6</v>
      </c>
      <c r="C93" s="1">
        <f t="shared" si="8"/>
        <v>12</v>
      </c>
      <c r="D93" s="1">
        <f t="shared" si="8"/>
        <v>17</v>
      </c>
      <c r="E93" s="1" t="e">
        <f t="shared" si="8"/>
        <v>#VALUE!</v>
      </c>
      <c r="F93" s="3">
        <f>'Data In'!C99</f>
        <v>0</v>
      </c>
      <c r="G93" s="4">
        <f>'Data In'!D99</f>
        <v>22232</v>
      </c>
      <c r="H93" s="3" t="e">
        <f t="shared" si="10"/>
        <v>#VALUE!</v>
      </c>
      <c r="I93" s="18" t="e">
        <f t="shared" si="6"/>
        <v>#REF!</v>
      </c>
      <c r="J93" s="18" t="e">
        <f>IF(Table15[[#This Row],[Rising Through Threshold]],Table15[[#This Row],[Start time]],J92)</f>
        <v>#REF!</v>
      </c>
      <c r="K93" s="18" t="e">
        <f>IF(AND(Table15[[#This Row],[Rising Through Threshold]],J92&gt;0),J93-J92,"")</f>
        <v>#REF!</v>
      </c>
    </row>
    <row r="94" spans="1:11" x14ac:dyDescent="0.35">
      <c r="A94" s="1" t="s">
        <v>112</v>
      </c>
      <c r="B94" s="1">
        <f t="shared" si="9"/>
        <v>6</v>
      </c>
      <c r="C94" s="1">
        <f t="shared" si="8"/>
        <v>12</v>
      </c>
      <c r="D94" s="1">
        <f t="shared" si="8"/>
        <v>17</v>
      </c>
      <c r="E94" s="1" t="e">
        <f t="shared" si="8"/>
        <v>#VALUE!</v>
      </c>
      <c r="F94" s="3">
        <f>'Data In'!C100</f>
        <v>0.01</v>
      </c>
      <c r="G94" s="4">
        <f>'Data In'!D100</f>
        <v>22472</v>
      </c>
      <c r="H94" s="3" t="e">
        <f t="shared" si="10"/>
        <v>#VALUE!</v>
      </c>
      <c r="I94" s="18" t="e">
        <f t="shared" si="6"/>
        <v>#REF!</v>
      </c>
      <c r="J94" s="18" t="e">
        <f>IF(Table15[[#This Row],[Rising Through Threshold]],Table15[[#This Row],[Start time]],J93)</f>
        <v>#REF!</v>
      </c>
      <c r="K94" s="18" t="e">
        <f>IF(AND(Table15[[#This Row],[Rising Through Threshold]],J93&gt;0),J94-J93,"")</f>
        <v>#REF!</v>
      </c>
    </row>
    <row r="95" spans="1:11" x14ac:dyDescent="0.35">
      <c r="A95" s="1" t="s">
        <v>113</v>
      </c>
      <c r="B95" s="1">
        <f t="shared" si="9"/>
        <v>6</v>
      </c>
      <c r="C95" s="1">
        <f t="shared" si="8"/>
        <v>12</v>
      </c>
      <c r="D95" s="1">
        <f t="shared" si="8"/>
        <v>17</v>
      </c>
      <c r="E95" s="1" t="e">
        <f t="shared" si="8"/>
        <v>#VALUE!</v>
      </c>
      <c r="F95" s="3">
        <f>'Data In'!C101</f>
        <v>4.9800000000000004</v>
      </c>
      <c r="G95" s="4">
        <f>'Data In'!D101</f>
        <v>22712</v>
      </c>
      <c r="H95" s="3" t="e">
        <f t="shared" si="10"/>
        <v>#VALUE!</v>
      </c>
      <c r="I95" s="18" t="e">
        <f t="shared" si="6"/>
        <v>#REF!</v>
      </c>
      <c r="J95" s="18" t="e">
        <f>IF(Table15[[#This Row],[Rising Through Threshold]],Table15[[#This Row],[Start time]],J94)</f>
        <v>#REF!</v>
      </c>
      <c r="K95" s="18" t="e">
        <f>IF(AND(Table15[[#This Row],[Rising Through Threshold]],J94&gt;0),J95-J94,"")</f>
        <v>#REF!</v>
      </c>
    </row>
    <row r="96" spans="1:11" x14ac:dyDescent="0.35">
      <c r="A96" s="1" t="s">
        <v>114</v>
      </c>
      <c r="B96" s="1">
        <f t="shared" si="9"/>
        <v>6</v>
      </c>
      <c r="C96" s="1">
        <f t="shared" si="8"/>
        <v>12</v>
      </c>
      <c r="D96" s="1">
        <f t="shared" si="8"/>
        <v>17</v>
      </c>
      <c r="E96" s="1" t="e">
        <f t="shared" si="8"/>
        <v>#VALUE!</v>
      </c>
      <c r="F96" s="3">
        <f>'Data In'!C102</f>
        <v>5</v>
      </c>
      <c r="G96" s="4">
        <f>'Data In'!D102</f>
        <v>22952</v>
      </c>
      <c r="H96" s="3" t="e">
        <f t="shared" si="10"/>
        <v>#VALUE!</v>
      </c>
      <c r="I96" s="18" t="e">
        <f t="shared" si="6"/>
        <v>#REF!</v>
      </c>
      <c r="J96" s="18" t="e">
        <f>IF(Table15[[#This Row],[Rising Through Threshold]],Table15[[#This Row],[Start time]],J95)</f>
        <v>#REF!</v>
      </c>
      <c r="K96" s="18" t="e">
        <f>IF(AND(Table15[[#This Row],[Rising Through Threshold]],J95&gt;0),J96-J95,"")</f>
        <v>#REF!</v>
      </c>
    </row>
    <row r="97" spans="1:11" x14ac:dyDescent="0.35">
      <c r="A97" s="1" t="s">
        <v>115</v>
      </c>
      <c r="B97" s="1">
        <f t="shared" si="9"/>
        <v>6</v>
      </c>
      <c r="C97" s="1">
        <f t="shared" si="8"/>
        <v>12</v>
      </c>
      <c r="D97" s="1">
        <f t="shared" si="8"/>
        <v>17</v>
      </c>
      <c r="E97" s="1" t="e">
        <f t="shared" si="8"/>
        <v>#VALUE!</v>
      </c>
      <c r="F97" s="3">
        <f>'Data In'!C103</f>
        <v>4.97</v>
      </c>
      <c r="G97" s="4">
        <f>'Data In'!D103</f>
        <v>23192</v>
      </c>
      <c r="H97" s="3" t="e">
        <f t="shared" si="10"/>
        <v>#VALUE!</v>
      </c>
      <c r="I97" s="18" t="e">
        <f t="shared" si="6"/>
        <v>#REF!</v>
      </c>
      <c r="J97" s="18" t="e">
        <f>IF(Table15[[#This Row],[Rising Through Threshold]],Table15[[#This Row],[Start time]],J96)</f>
        <v>#REF!</v>
      </c>
      <c r="K97" s="18" t="e">
        <f>IF(AND(Table15[[#This Row],[Rising Through Threshold]],J96&gt;0),J97-J96,"")</f>
        <v>#REF!</v>
      </c>
    </row>
    <row r="98" spans="1:11" x14ac:dyDescent="0.35">
      <c r="A98" s="1" t="s">
        <v>116</v>
      </c>
      <c r="B98" s="1">
        <f t="shared" si="9"/>
        <v>6</v>
      </c>
      <c r="C98" s="1">
        <f t="shared" si="8"/>
        <v>12</v>
      </c>
      <c r="D98" s="1">
        <f t="shared" si="8"/>
        <v>17</v>
      </c>
      <c r="E98" s="1" t="e">
        <f t="shared" si="8"/>
        <v>#VALUE!</v>
      </c>
      <c r="F98" s="3">
        <f>'Data In'!C104</f>
        <v>4.9800000000000004</v>
      </c>
      <c r="G98" s="4">
        <f>'Data In'!D104</f>
        <v>23432</v>
      </c>
      <c r="H98" s="3" t="e">
        <f t="shared" si="10"/>
        <v>#VALUE!</v>
      </c>
      <c r="I98" s="18" t="e">
        <f t="shared" si="6"/>
        <v>#REF!</v>
      </c>
      <c r="J98" s="18" t="e">
        <f>IF(Table15[[#This Row],[Rising Through Threshold]],Table15[[#This Row],[Start time]],J97)</f>
        <v>#REF!</v>
      </c>
      <c r="K98" s="18" t="e">
        <f>IF(AND(Table15[[#This Row],[Rising Through Threshold]],J97&gt;0),J98-J97,"")</f>
        <v>#REF!</v>
      </c>
    </row>
    <row r="99" spans="1:11" x14ac:dyDescent="0.35">
      <c r="A99" s="1" t="s">
        <v>117</v>
      </c>
      <c r="B99" s="1">
        <f t="shared" si="9"/>
        <v>6</v>
      </c>
      <c r="C99" s="1">
        <f t="shared" si="8"/>
        <v>12</v>
      </c>
      <c r="D99" s="1">
        <f t="shared" si="8"/>
        <v>17</v>
      </c>
      <c r="E99" s="1" t="e">
        <f t="shared" si="8"/>
        <v>#VALUE!</v>
      </c>
      <c r="F99" s="3">
        <f>'Data In'!C105</f>
        <v>4.97</v>
      </c>
      <c r="G99" s="4">
        <f>'Data In'!D105</f>
        <v>23680</v>
      </c>
      <c r="H99" s="3" t="e">
        <f t="shared" si="10"/>
        <v>#VALUE!</v>
      </c>
      <c r="I99" s="18" t="e">
        <f t="shared" si="6"/>
        <v>#REF!</v>
      </c>
      <c r="J99" s="18" t="e">
        <f>IF(Table15[[#This Row],[Rising Through Threshold]],Table15[[#This Row],[Start time]],J98)</f>
        <v>#REF!</v>
      </c>
      <c r="K99" s="18" t="e">
        <f>IF(AND(Table15[[#This Row],[Rising Through Threshold]],J98&gt;0),J99-J98,"")</f>
        <v>#REF!</v>
      </c>
    </row>
    <row r="100" spans="1:11" x14ac:dyDescent="0.35">
      <c r="A100" s="1" t="s">
        <v>118</v>
      </c>
      <c r="B100" s="1">
        <f t="shared" si="9"/>
        <v>6</v>
      </c>
      <c r="C100" s="1">
        <f t="shared" si="8"/>
        <v>12</v>
      </c>
      <c r="D100" s="1">
        <f t="shared" si="8"/>
        <v>17</v>
      </c>
      <c r="E100" s="1" t="e">
        <f t="shared" si="8"/>
        <v>#VALUE!</v>
      </c>
      <c r="F100" s="3">
        <f>'Data In'!C106</f>
        <v>4.97</v>
      </c>
      <c r="G100" s="4">
        <f>'Data In'!D106</f>
        <v>23920</v>
      </c>
      <c r="H100" s="3" t="e">
        <f t="shared" si="10"/>
        <v>#VALUE!</v>
      </c>
      <c r="I100" s="18" t="e">
        <f t="shared" si="6"/>
        <v>#REF!</v>
      </c>
      <c r="J100" s="18" t="e">
        <f>IF(Table15[[#This Row],[Rising Through Threshold]],Table15[[#This Row],[Start time]],J99)</f>
        <v>#REF!</v>
      </c>
      <c r="K100" s="18" t="e">
        <f>IF(AND(Table15[[#This Row],[Rising Through Threshold]],J99&gt;0),J100-J99,"")</f>
        <v>#REF!</v>
      </c>
    </row>
    <row r="101" spans="1:11" x14ac:dyDescent="0.35">
      <c r="A101" s="1" t="s">
        <v>119</v>
      </c>
      <c r="B101" s="1">
        <f t="shared" si="9"/>
        <v>6</v>
      </c>
      <c r="C101" s="1">
        <f t="shared" si="8"/>
        <v>12</v>
      </c>
      <c r="D101" s="1">
        <f t="shared" si="8"/>
        <v>17</v>
      </c>
      <c r="E101" s="1" t="e">
        <f t="shared" si="8"/>
        <v>#VALUE!</v>
      </c>
      <c r="F101" s="3">
        <f>'Data In'!C107</f>
        <v>4.9800000000000004</v>
      </c>
      <c r="G101" s="4">
        <f>'Data In'!D107</f>
        <v>24160</v>
      </c>
      <c r="H101" s="3" t="e">
        <f t="shared" si="10"/>
        <v>#VALUE!</v>
      </c>
      <c r="I101" s="18" t="e">
        <f t="shared" si="6"/>
        <v>#REF!</v>
      </c>
      <c r="J101" s="18" t="e">
        <f>IF(Table15[[#This Row],[Rising Through Threshold]],Table15[[#This Row],[Start time]],J100)</f>
        <v>#REF!</v>
      </c>
      <c r="K101" s="18" t="e">
        <f>IF(AND(Table15[[#This Row],[Rising Through Threshold]],J100&gt;0),J101-J100,"")</f>
        <v>#REF!</v>
      </c>
    </row>
    <row r="102" spans="1:11" x14ac:dyDescent="0.35">
      <c r="A102" s="1" t="s">
        <v>120</v>
      </c>
      <c r="B102" s="1">
        <f t="shared" si="9"/>
        <v>6</v>
      </c>
      <c r="C102" s="1">
        <f t="shared" si="8"/>
        <v>12</v>
      </c>
      <c r="D102" s="1">
        <f t="shared" si="8"/>
        <v>17</v>
      </c>
      <c r="E102" s="1" t="e">
        <f t="shared" si="8"/>
        <v>#VALUE!</v>
      </c>
      <c r="F102" s="3">
        <f>'Data In'!C108</f>
        <v>4.97</v>
      </c>
      <c r="G102" s="4">
        <f>'Data In'!D108</f>
        <v>24400</v>
      </c>
      <c r="H102" s="3" t="e">
        <f t="shared" si="10"/>
        <v>#VALUE!</v>
      </c>
      <c r="I102" s="18" t="e">
        <f t="shared" si="6"/>
        <v>#REF!</v>
      </c>
      <c r="J102" s="18" t="e">
        <f>IF(Table15[[#This Row],[Rising Through Threshold]],Table15[[#This Row],[Start time]],J101)</f>
        <v>#REF!</v>
      </c>
      <c r="K102" s="18" t="e">
        <f>IF(AND(Table15[[#This Row],[Rising Through Threshold]],J101&gt;0),J102-J101,"")</f>
        <v>#REF!</v>
      </c>
    </row>
    <row r="103" spans="1:11" x14ac:dyDescent="0.35">
      <c r="A103" s="1" t="s">
        <v>121</v>
      </c>
      <c r="B103" s="1">
        <f t="shared" si="9"/>
        <v>6</v>
      </c>
      <c r="C103" s="1">
        <f t="shared" si="8"/>
        <v>12</v>
      </c>
      <c r="D103" s="1">
        <f t="shared" si="8"/>
        <v>17</v>
      </c>
      <c r="E103" s="1" t="e">
        <f t="shared" si="8"/>
        <v>#VALUE!</v>
      </c>
      <c r="F103" s="3">
        <f>'Data In'!C109</f>
        <v>4.9800000000000004</v>
      </c>
      <c r="G103" s="4">
        <f>'Data In'!D109</f>
        <v>24640</v>
      </c>
      <c r="H103" s="3" t="e">
        <f t="shared" si="10"/>
        <v>#VALUE!</v>
      </c>
      <c r="I103" s="18" t="e">
        <f t="shared" si="6"/>
        <v>#REF!</v>
      </c>
      <c r="J103" s="18" t="e">
        <f>IF(Table15[[#This Row],[Rising Through Threshold]],Table15[[#This Row],[Start time]],J102)</f>
        <v>#REF!</v>
      </c>
      <c r="K103" s="18" t="e">
        <f>IF(AND(Table15[[#This Row],[Rising Through Threshold]],J102&gt;0),J103-J102,"")</f>
        <v>#REF!</v>
      </c>
    </row>
    <row r="104" spans="1:11" x14ac:dyDescent="0.35">
      <c r="A104" s="1" t="s">
        <v>122</v>
      </c>
      <c r="B104" s="1">
        <f t="shared" si="9"/>
        <v>6</v>
      </c>
      <c r="C104" s="1">
        <f t="shared" si="8"/>
        <v>12</v>
      </c>
      <c r="D104" s="1">
        <f t="shared" si="8"/>
        <v>17</v>
      </c>
      <c r="E104" s="1" t="e">
        <f t="shared" si="8"/>
        <v>#VALUE!</v>
      </c>
      <c r="F104" s="3">
        <f>'Data In'!C110</f>
        <v>4.9800000000000004</v>
      </c>
      <c r="G104" s="4">
        <f>'Data In'!D110</f>
        <v>24880</v>
      </c>
      <c r="H104" s="3" t="e">
        <f t="shared" si="10"/>
        <v>#VALUE!</v>
      </c>
      <c r="I104" s="18" t="e">
        <f t="shared" si="6"/>
        <v>#REF!</v>
      </c>
      <c r="J104" s="18" t="e">
        <f>IF(Table15[[#This Row],[Rising Through Threshold]],Table15[[#This Row],[Start time]],J103)</f>
        <v>#REF!</v>
      </c>
      <c r="K104" s="18" t="e">
        <f>IF(AND(Table15[[#This Row],[Rising Through Threshold]],J103&gt;0),J104-J103,"")</f>
        <v>#REF!</v>
      </c>
    </row>
    <row r="105" spans="1:11" x14ac:dyDescent="0.35">
      <c r="A105" s="1" t="s">
        <v>123</v>
      </c>
      <c r="B105" s="1">
        <f t="shared" si="9"/>
        <v>6</v>
      </c>
      <c r="C105" s="1">
        <f t="shared" si="8"/>
        <v>12</v>
      </c>
      <c r="D105" s="1">
        <f t="shared" si="8"/>
        <v>17</v>
      </c>
      <c r="E105" s="1" t="e">
        <f t="shared" si="8"/>
        <v>#VALUE!</v>
      </c>
      <c r="F105" s="3">
        <f>'Data In'!C111</f>
        <v>4.9800000000000004</v>
      </c>
      <c r="G105" s="4">
        <f>'Data In'!D111</f>
        <v>25120</v>
      </c>
      <c r="H105" s="3" t="e">
        <f t="shared" si="10"/>
        <v>#VALUE!</v>
      </c>
      <c r="I105" s="18" t="e">
        <f t="shared" si="6"/>
        <v>#REF!</v>
      </c>
      <c r="J105" s="18" t="e">
        <f>IF(Table15[[#This Row],[Rising Through Threshold]],Table15[[#This Row],[Start time]],J104)</f>
        <v>#REF!</v>
      </c>
      <c r="K105" s="18" t="e">
        <f>IF(AND(Table15[[#This Row],[Rising Through Threshold]],J104&gt;0),J105-J104,"")</f>
        <v>#REF!</v>
      </c>
    </row>
    <row r="106" spans="1:11" x14ac:dyDescent="0.35">
      <c r="A106" s="1" t="s">
        <v>124</v>
      </c>
      <c r="B106" s="1">
        <f t="shared" si="9"/>
        <v>6</v>
      </c>
      <c r="C106" s="1">
        <f t="shared" si="8"/>
        <v>12</v>
      </c>
      <c r="D106" s="1">
        <f t="shared" si="8"/>
        <v>17</v>
      </c>
      <c r="E106" s="1" t="e">
        <f t="shared" si="8"/>
        <v>#VALUE!</v>
      </c>
      <c r="F106" s="3">
        <f>'Data In'!C112</f>
        <v>4.96</v>
      </c>
      <c r="G106" s="4">
        <f>'Data In'!D112</f>
        <v>25360</v>
      </c>
      <c r="H106" s="3" t="e">
        <f t="shared" si="10"/>
        <v>#VALUE!</v>
      </c>
      <c r="I106" s="18" t="e">
        <f t="shared" si="6"/>
        <v>#REF!</v>
      </c>
      <c r="J106" s="18" t="e">
        <f>IF(Table15[[#This Row],[Rising Through Threshold]],Table15[[#This Row],[Start time]],J105)</f>
        <v>#REF!</v>
      </c>
      <c r="K106" s="18" t="e">
        <f>IF(AND(Table15[[#This Row],[Rising Through Threshold]],J105&gt;0),J106-J105,"")</f>
        <v>#REF!</v>
      </c>
    </row>
    <row r="107" spans="1:11" x14ac:dyDescent="0.35">
      <c r="A107" s="1" t="s">
        <v>125</v>
      </c>
      <c r="B107" s="1">
        <f t="shared" si="9"/>
        <v>6</v>
      </c>
      <c r="C107" s="1">
        <f t="shared" si="8"/>
        <v>12</v>
      </c>
      <c r="D107" s="1">
        <f t="shared" si="8"/>
        <v>17</v>
      </c>
      <c r="E107" s="1" t="e">
        <f t="shared" si="8"/>
        <v>#VALUE!</v>
      </c>
      <c r="F107" s="3">
        <f>'Data In'!C113</f>
        <v>4.97</v>
      </c>
      <c r="G107" s="4">
        <f>'Data In'!D113</f>
        <v>25608</v>
      </c>
      <c r="H107" s="3" t="e">
        <f t="shared" si="10"/>
        <v>#VALUE!</v>
      </c>
      <c r="I107" s="18" t="e">
        <f t="shared" si="6"/>
        <v>#REF!</v>
      </c>
      <c r="J107" s="18" t="e">
        <f>IF(Table15[[#This Row],[Rising Through Threshold]],Table15[[#This Row],[Start time]],J106)</f>
        <v>#REF!</v>
      </c>
      <c r="K107" s="18" t="e">
        <f>IF(AND(Table15[[#This Row],[Rising Through Threshold]],J106&gt;0),J107-J106,"")</f>
        <v>#REF!</v>
      </c>
    </row>
    <row r="108" spans="1:11" x14ac:dyDescent="0.35">
      <c r="A108" s="1" t="s">
        <v>126</v>
      </c>
      <c r="B108" s="1">
        <f t="shared" si="9"/>
        <v>6</v>
      </c>
      <c r="C108" s="1">
        <f t="shared" si="8"/>
        <v>12</v>
      </c>
      <c r="D108" s="1">
        <f t="shared" si="8"/>
        <v>17</v>
      </c>
      <c r="E108" s="1" t="e">
        <f t="shared" si="8"/>
        <v>#VALUE!</v>
      </c>
      <c r="F108" s="3">
        <f>'Data In'!C114</f>
        <v>4.97</v>
      </c>
      <c r="G108" s="4">
        <f>'Data In'!D114</f>
        <v>25848</v>
      </c>
      <c r="H108" s="3" t="e">
        <f t="shared" si="10"/>
        <v>#VALUE!</v>
      </c>
      <c r="I108" s="18" t="e">
        <f t="shared" si="6"/>
        <v>#REF!</v>
      </c>
      <c r="J108" s="18" t="e">
        <f>IF(Table15[[#This Row],[Rising Through Threshold]],Table15[[#This Row],[Start time]],J107)</f>
        <v>#REF!</v>
      </c>
      <c r="K108" s="18" t="e">
        <f>IF(AND(Table15[[#This Row],[Rising Through Threshold]],J107&gt;0),J108-J107,"")</f>
        <v>#REF!</v>
      </c>
    </row>
    <row r="109" spans="1:11" x14ac:dyDescent="0.35">
      <c r="A109" s="1" t="s">
        <v>127</v>
      </c>
      <c r="B109" s="1">
        <f t="shared" si="9"/>
        <v>6</v>
      </c>
      <c r="C109" s="1">
        <f t="shared" si="8"/>
        <v>12</v>
      </c>
      <c r="D109" s="1">
        <f t="shared" si="8"/>
        <v>17</v>
      </c>
      <c r="E109" s="1" t="e">
        <f t="shared" si="8"/>
        <v>#VALUE!</v>
      </c>
      <c r="F109" s="3">
        <f>'Data In'!C115</f>
        <v>4.97</v>
      </c>
      <c r="G109" s="4">
        <f>'Data In'!D115</f>
        <v>26088</v>
      </c>
      <c r="H109" s="3" t="e">
        <f t="shared" si="10"/>
        <v>#VALUE!</v>
      </c>
      <c r="I109" s="18" t="e">
        <f t="shared" ref="I109:I172" si="11">AND(G108&lt;Threshold,G109&gt;Threshold)</f>
        <v>#REF!</v>
      </c>
      <c r="J109" s="18" t="e">
        <f>IF(Table15[[#This Row],[Rising Through Threshold]],Table15[[#This Row],[Start time]],J108)</f>
        <v>#REF!</v>
      </c>
      <c r="K109" s="18" t="e">
        <f>IF(AND(Table15[[#This Row],[Rising Through Threshold]],J108&gt;0),J109-J108,"")</f>
        <v>#REF!</v>
      </c>
    </row>
    <row r="110" spans="1:11" x14ac:dyDescent="0.35">
      <c r="A110" s="1" t="s">
        <v>128</v>
      </c>
      <c r="B110" s="1">
        <f t="shared" si="9"/>
        <v>6</v>
      </c>
      <c r="C110" s="1">
        <f t="shared" si="8"/>
        <v>12</v>
      </c>
      <c r="D110" s="1">
        <f t="shared" si="8"/>
        <v>17</v>
      </c>
      <c r="E110" s="1" t="e">
        <f t="shared" si="8"/>
        <v>#VALUE!</v>
      </c>
      <c r="F110" s="3">
        <f>'Data In'!C116</f>
        <v>4.97</v>
      </c>
      <c r="G110" s="4">
        <f>'Data In'!D116</f>
        <v>26328</v>
      </c>
      <c r="H110" s="3" t="e">
        <f t="shared" si="10"/>
        <v>#VALUE!</v>
      </c>
      <c r="I110" s="18" t="e">
        <f t="shared" si="11"/>
        <v>#REF!</v>
      </c>
      <c r="J110" s="18" t="e">
        <f>IF(Table15[[#This Row],[Rising Through Threshold]],Table15[[#This Row],[Start time]],J109)</f>
        <v>#REF!</v>
      </c>
      <c r="K110" s="18" t="e">
        <f>IF(AND(Table15[[#This Row],[Rising Through Threshold]],J109&gt;0),J110-J109,"")</f>
        <v>#REF!</v>
      </c>
    </row>
    <row r="111" spans="1:11" x14ac:dyDescent="0.35">
      <c r="A111" s="1" t="s">
        <v>129</v>
      </c>
      <c r="B111" s="1">
        <f t="shared" si="9"/>
        <v>6</v>
      </c>
      <c r="C111" s="1">
        <f t="shared" si="8"/>
        <v>12</v>
      </c>
      <c r="D111" s="1">
        <f t="shared" si="8"/>
        <v>17</v>
      </c>
      <c r="E111" s="1" t="e">
        <f t="shared" si="8"/>
        <v>#VALUE!</v>
      </c>
      <c r="F111" s="3">
        <f>'Data In'!C117</f>
        <v>4.97</v>
      </c>
      <c r="G111" s="4">
        <f>'Data In'!D117</f>
        <v>26568</v>
      </c>
      <c r="H111" s="3" t="e">
        <f t="shared" si="10"/>
        <v>#VALUE!</v>
      </c>
      <c r="I111" s="18" t="e">
        <f t="shared" si="11"/>
        <v>#REF!</v>
      </c>
      <c r="J111" s="18" t="e">
        <f>IF(Table15[[#This Row],[Rising Through Threshold]],Table15[[#This Row],[Start time]],J110)</f>
        <v>#REF!</v>
      </c>
      <c r="K111" s="18" t="e">
        <f>IF(AND(Table15[[#This Row],[Rising Through Threshold]],J110&gt;0),J111-J110,"")</f>
        <v>#REF!</v>
      </c>
    </row>
    <row r="112" spans="1:11" x14ac:dyDescent="0.35">
      <c r="A112" s="1" t="s">
        <v>130</v>
      </c>
      <c r="B112" s="1">
        <f t="shared" si="9"/>
        <v>6</v>
      </c>
      <c r="C112" s="1">
        <f t="shared" si="8"/>
        <v>12</v>
      </c>
      <c r="D112" s="1">
        <f t="shared" si="8"/>
        <v>17</v>
      </c>
      <c r="E112" s="1" t="e">
        <f t="shared" si="8"/>
        <v>#VALUE!</v>
      </c>
      <c r="F112" s="3">
        <f>'Data In'!C118</f>
        <v>0.01</v>
      </c>
      <c r="G112" s="4">
        <f>'Data In'!D118</f>
        <v>26808</v>
      </c>
      <c r="H112" s="3" t="e">
        <f t="shared" si="10"/>
        <v>#VALUE!</v>
      </c>
      <c r="I112" s="18" t="e">
        <f t="shared" si="11"/>
        <v>#REF!</v>
      </c>
      <c r="J112" s="18" t="e">
        <f>IF(Table15[[#This Row],[Rising Through Threshold]],Table15[[#This Row],[Start time]],J111)</f>
        <v>#REF!</v>
      </c>
      <c r="K112" s="18" t="e">
        <f>IF(AND(Table15[[#This Row],[Rising Through Threshold]],J111&gt;0),J112-J111,"")</f>
        <v>#REF!</v>
      </c>
    </row>
    <row r="113" spans="1:11" x14ac:dyDescent="0.35">
      <c r="A113" s="1" t="s">
        <v>131</v>
      </c>
      <c r="B113" s="1">
        <f t="shared" si="9"/>
        <v>6</v>
      </c>
      <c r="C113" s="1">
        <f t="shared" si="8"/>
        <v>12</v>
      </c>
      <c r="D113" s="1">
        <f t="shared" si="8"/>
        <v>17</v>
      </c>
      <c r="E113" s="1" t="e">
        <f t="shared" si="8"/>
        <v>#VALUE!</v>
      </c>
      <c r="F113" s="3">
        <f>'Data In'!C119</f>
        <v>0.01</v>
      </c>
      <c r="G113" s="4">
        <f>'Data In'!D119</f>
        <v>27048</v>
      </c>
      <c r="H113" s="3" t="e">
        <f t="shared" si="10"/>
        <v>#VALUE!</v>
      </c>
      <c r="I113" s="18" t="e">
        <f t="shared" si="11"/>
        <v>#REF!</v>
      </c>
      <c r="J113" s="18" t="e">
        <f>IF(Table15[[#This Row],[Rising Through Threshold]],Table15[[#This Row],[Start time]],J112)</f>
        <v>#REF!</v>
      </c>
      <c r="K113" s="18" t="e">
        <f>IF(AND(Table15[[#This Row],[Rising Through Threshold]],J112&gt;0),J113-J112,"")</f>
        <v>#REF!</v>
      </c>
    </row>
    <row r="114" spans="1:11" x14ac:dyDescent="0.35">
      <c r="A114" s="1" t="s">
        <v>132</v>
      </c>
      <c r="B114" s="1">
        <f t="shared" si="9"/>
        <v>6</v>
      </c>
      <c r="C114" s="1">
        <f t="shared" si="8"/>
        <v>12</v>
      </c>
      <c r="D114" s="1">
        <f t="shared" si="8"/>
        <v>17</v>
      </c>
      <c r="E114" s="1" t="e">
        <f t="shared" si="8"/>
        <v>#VALUE!</v>
      </c>
      <c r="F114" s="3">
        <f>'Data In'!C120</f>
        <v>0.01</v>
      </c>
      <c r="G114" s="4">
        <f>'Data In'!D120</f>
        <v>27288</v>
      </c>
      <c r="H114" s="3" t="e">
        <f t="shared" si="10"/>
        <v>#VALUE!</v>
      </c>
      <c r="I114" s="18" t="e">
        <f t="shared" si="11"/>
        <v>#REF!</v>
      </c>
      <c r="J114" s="18" t="e">
        <f>IF(Table15[[#This Row],[Rising Through Threshold]],Table15[[#This Row],[Start time]],J113)</f>
        <v>#REF!</v>
      </c>
      <c r="K114" s="18" t="e">
        <f>IF(AND(Table15[[#This Row],[Rising Through Threshold]],J113&gt;0),J114-J113,"")</f>
        <v>#REF!</v>
      </c>
    </row>
    <row r="115" spans="1:11" x14ac:dyDescent="0.35">
      <c r="A115" s="1" t="s">
        <v>133</v>
      </c>
      <c r="B115" s="1">
        <f t="shared" si="9"/>
        <v>6</v>
      </c>
      <c r="C115" s="1">
        <f t="shared" si="8"/>
        <v>12</v>
      </c>
      <c r="D115" s="1">
        <f t="shared" si="8"/>
        <v>17</v>
      </c>
      <c r="E115" s="1" t="e">
        <f t="shared" si="8"/>
        <v>#VALUE!</v>
      </c>
      <c r="F115" s="3">
        <f>'Data In'!C121</f>
        <v>0.01</v>
      </c>
      <c r="G115" s="4">
        <f>'Data In'!D121</f>
        <v>27528</v>
      </c>
      <c r="H115" s="3" t="e">
        <f t="shared" si="10"/>
        <v>#VALUE!</v>
      </c>
      <c r="I115" s="18" t="e">
        <f t="shared" si="11"/>
        <v>#REF!</v>
      </c>
      <c r="J115" s="18" t="e">
        <f>IF(Table15[[#This Row],[Rising Through Threshold]],Table15[[#This Row],[Start time]],J114)</f>
        <v>#REF!</v>
      </c>
      <c r="K115" s="18" t="e">
        <f>IF(AND(Table15[[#This Row],[Rising Through Threshold]],J114&gt;0),J115-J114,"")</f>
        <v>#REF!</v>
      </c>
    </row>
    <row r="116" spans="1:11" x14ac:dyDescent="0.35">
      <c r="A116" s="1" t="s">
        <v>134</v>
      </c>
      <c r="B116" s="1">
        <f t="shared" si="9"/>
        <v>6</v>
      </c>
      <c r="C116" s="1">
        <f t="shared" si="8"/>
        <v>12</v>
      </c>
      <c r="D116" s="1">
        <f t="shared" si="8"/>
        <v>17</v>
      </c>
      <c r="E116" s="1" t="e">
        <f t="shared" si="8"/>
        <v>#VALUE!</v>
      </c>
      <c r="F116" s="3">
        <f>'Data In'!C122</f>
        <v>0</v>
      </c>
      <c r="G116" s="4">
        <f>'Data In'!D122</f>
        <v>27776</v>
      </c>
      <c r="H116" s="3" t="e">
        <f t="shared" si="10"/>
        <v>#VALUE!</v>
      </c>
      <c r="I116" s="18" t="e">
        <f t="shared" si="11"/>
        <v>#REF!</v>
      </c>
      <c r="J116" s="18" t="e">
        <f>IF(Table15[[#This Row],[Rising Through Threshold]],Table15[[#This Row],[Start time]],J115)</f>
        <v>#REF!</v>
      </c>
      <c r="K116" s="18" t="e">
        <f>IF(AND(Table15[[#This Row],[Rising Through Threshold]],J115&gt;0),J116-J115,"")</f>
        <v>#REF!</v>
      </c>
    </row>
    <row r="117" spans="1:11" x14ac:dyDescent="0.35">
      <c r="A117" s="1" t="s">
        <v>135</v>
      </c>
      <c r="B117" s="1">
        <f t="shared" si="9"/>
        <v>6</v>
      </c>
      <c r="C117" s="1">
        <f t="shared" si="8"/>
        <v>12</v>
      </c>
      <c r="D117" s="1">
        <f t="shared" si="8"/>
        <v>17</v>
      </c>
      <c r="E117" s="1" t="e">
        <f t="shared" si="8"/>
        <v>#VALUE!</v>
      </c>
      <c r="F117" s="3">
        <f>'Data In'!C123</f>
        <v>0.01</v>
      </c>
      <c r="G117" s="4">
        <f>'Data In'!D123</f>
        <v>28016</v>
      </c>
      <c r="H117" s="3" t="e">
        <f t="shared" si="10"/>
        <v>#VALUE!</v>
      </c>
      <c r="I117" s="18" t="e">
        <f t="shared" si="11"/>
        <v>#REF!</v>
      </c>
      <c r="J117" s="18" t="e">
        <f>IF(Table15[[#This Row],[Rising Through Threshold]],Table15[[#This Row],[Start time]],J116)</f>
        <v>#REF!</v>
      </c>
      <c r="K117" s="18" t="e">
        <f>IF(AND(Table15[[#This Row],[Rising Through Threshold]],J116&gt;0),J117-J116,"")</f>
        <v>#REF!</v>
      </c>
    </row>
    <row r="118" spans="1:11" x14ac:dyDescent="0.35">
      <c r="A118" s="1" t="s">
        <v>136</v>
      </c>
      <c r="B118" s="1">
        <f t="shared" si="9"/>
        <v>6</v>
      </c>
      <c r="C118" s="1">
        <f t="shared" si="8"/>
        <v>12</v>
      </c>
      <c r="D118" s="1">
        <f t="shared" si="8"/>
        <v>17</v>
      </c>
      <c r="E118" s="1" t="e">
        <f t="shared" si="8"/>
        <v>#VALUE!</v>
      </c>
      <c r="F118" s="3">
        <f>'Data In'!C124</f>
        <v>0.01</v>
      </c>
      <c r="G118" s="4">
        <f>'Data In'!D124</f>
        <v>28256</v>
      </c>
      <c r="H118" s="3" t="e">
        <f t="shared" si="10"/>
        <v>#VALUE!</v>
      </c>
      <c r="I118" s="18" t="e">
        <f t="shared" si="11"/>
        <v>#REF!</v>
      </c>
      <c r="J118" s="18" t="e">
        <f>IF(Table15[[#This Row],[Rising Through Threshold]],Table15[[#This Row],[Start time]],J117)</f>
        <v>#REF!</v>
      </c>
      <c r="K118" s="18" t="e">
        <f>IF(AND(Table15[[#This Row],[Rising Through Threshold]],J117&gt;0),J118-J117,"")</f>
        <v>#REF!</v>
      </c>
    </row>
    <row r="119" spans="1:11" x14ac:dyDescent="0.35">
      <c r="A119" s="1" t="s">
        <v>137</v>
      </c>
      <c r="B119" s="1">
        <f t="shared" si="9"/>
        <v>6</v>
      </c>
      <c r="C119" s="1">
        <f t="shared" si="8"/>
        <v>12</v>
      </c>
      <c r="D119" s="1">
        <f t="shared" si="8"/>
        <v>17</v>
      </c>
      <c r="E119" s="1" t="e">
        <f t="shared" si="8"/>
        <v>#VALUE!</v>
      </c>
      <c r="F119" s="3">
        <f>'Data In'!C125</f>
        <v>0.01</v>
      </c>
      <c r="G119" s="4">
        <f>'Data In'!D125</f>
        <v>28496</v>
      </c>
      <c r="H119" s="3" t="e">
        <f t="shared" si="10"/>
        <v>#VALUE!</v>
      </c>
      <c r="I119" s="18" t="e">
        <f t="shared" si="11"/>
        <v>#REF!</v>
      </c>
      <c r="J119" s="18" t="e">
        <f>IF(Table15[[#This Row],[Rising Through Threshold]],Table15[[#This Row],[Start time]],J118)</f>
        <v>#REF!</v>
      </c>
      <c r="K119" s="18" t="e">
        <f>IF(AND(Table15[[#This Row],[Rising Through Threshold]],J118&gt;0),J119-J118,"")</f>
        <v>#REF!</v>
      </c>
    </row>
    <row r="120" spans="1:11" x14ac:dyDescent="0.35">
      <c r="A120" s="1" t="s">
        <v>138</v>
      </c>
      <c r="B120" s="1">
        <f t="shared" si="9"/>
        <v>6</v>
      </c>
      <c r="C120" s="1">
        <f t="shared" si="8"/>
        <v>12</v>
      </c>
      <c r="D120" s="1">
        <f t="shared" si="8"/>
        <v>17</v>
      </c>
      <c r="E120" s="1" t="e">
        <f t="shared" si="8"/>
        <v>#VALUE!</v>
      </c>
      <c r="F120" s="3">
        <f>'Data In'!C126</f>
        <v>0.01</v>
      </c>
      <c r="G120" s="4">
        <f>'Data In'!D126</f>
        <v>28736</v>
      </c>
      <c r="H120" s="3" t="e">
        <f t="shared" si="10"/>
        <v>#VALUE!</v>
      </c>
      <c r="I120" s="18" t="e">
        <f t="shared" si="11"/>
        <v>#REF!</v>
      </c>
      <c r="J120" s="18" t="e">
        <f>IF(Table15[[#This Row],[Rising Through Threshold]],Table15[[#This Row],[Start time]],J119)</f>
        <v>#REF!</v>
      </c>
      <c r="K120" s="18" t="e">
        <f>IF(AND(Table15[[#This Row],[Rising Through Threshold]],J119&gt;0),J120-J119,"")</f>
        <v>#REF!</v>
      </c>
    </row>
    <row r="121" spans="1:11" x14ac:dyDescent="0.35">
      <c r="A121" s="1" t="s">
        <v>139</v>
      </c>
      <c r="B121" s="1">
        <f t="shared" si="9"/>
        <v>6</v>
      </c>
      <c r="C121" s="1">
        <f t="shared" si="8"/>
        <v>12</v>
      </c>
      <c r="D121" s="1">
        <f t="shared" si="8"/>
        <v>17</v>
      </c>
      <c r="E121" s="1" t="e">
        <f t="shared" si="8"/>
        <v>#VALUE!</v>
      </c>
      <c r="F121" s="3">
        <f>'Data In'!C127</f>
        <v>0.01</v>
      </c>
      <c r="G121" s="4">
        <f>'Data In'!D127</f>
        <v>28976</v>
      </c>
      <c r="H121" s="3" t="e">
        <f t="shared" si="10"/>
        <v>#VALUE!</v>
      </c>
      <c r="I121" s="18" t="e">
        <f t="shared" si="11"/>
        <v>#REF!</v>
      </c>
      <c r="J121" s="18" t="e">
        <f>IF(Table15[[#This Row],[Rising Through Threshold]],Table15[[#This Row],[Start time]],J120)</f>
        <v>#REF!</v>
      </c>
      <c r="K121" s="18" t="e">
        <f>IF(AND(Table15[[#This Row],[Rising Through Threshold]],J120&gt;0),J121-J120,"")</f>
        <v>#REF!</v>
      </c>
    </row>
    <row r="122" spans="1:11" x14ac:dyDescent="0.35">
      <c r="A122" s="1" t="s">
        <v>140</v>
      </c>
      <c r="B122" s="1">
        <f t="shared" si="9"/>
        <v>6</v>
      </c>
      <c r="C122" s="1">
        <f t="shared" si="8"/>
        <v>12</v>
      </c>
      <c r="D122" s="1">
        <f t="shared" si="8"/>
        <v>17</v>
      </c>
      <c r="E122" s="1" t="e">
        <f t="shared" si="8"/>
        <v>#VALUE!</v>
      </c>
      <c r="F122" s="3">
        <f>'Data In'!C128</f>
        <v>0.01</v>
      </c>
      <c r="G122" s="4">
        <f>'Data In'!D128</f>
        <v>29216</v>
      </c>
      <c r="H122" s="3" t="e">
        <f t="shared" si="10"/>
        <v>#VALUE!</v>
      </c>
      <c r="I122" s="18" t="e">
        <f t="shared" si="11"/>
        <v>#REF!</v>
      </c>
      <c r="J122" s="18" t="e">
        <f>IF(Table15[[#This Row],[Rising Through Threshold]],Table15[[#This Row],[Start time]],J121)</f>
        <v>#REF!</v>
      </c>
      <c r="K122" s="18" t="e">
        <f>IF(AND(Table15[[#This Row],[Rising Through Threshold]],J121&gt;0),J122-J121,"")</f>
        <v>#REF!</v>
      </c>
    </row>
    <row r="123" spans="1:11" x14ac:dyDescent="0.35">
      <c r="A123" s="1" t="s">
        <v>141</v>
      </c>
      <c r="B123" s="1">
        <f t="shared" si="9"/>
        <v>6</v>
      </c>
      <c r="C123" s="1">
        <f t="shared" si="8"/>
        <v>12</v>
      </c>
      <c r="D123" s="1">
        <f t="shared" si="8"/>
        <v>17</v>
      </c>
      <c r="E123" s="1" t="e">
        <f t="shared" si="8"/>
        <v>#VALUE!</v>
      </c>
      <c r="F123" s="3">
        <f>'Data In'!C129</f>
        <v>0.01</v>
      </c>
      <c r="G123" s="4">
        <f>'Data In'!D129</f>
        <v>29456</v>
      </c>
      <c r="H123" s="3" t="e">
        <f t="shared" si="10"/>
        <v>#VALUE!</v>
      </c>
      <c r="I123" s="18" t="e">
        <f t="shared" si="11"/>
        <v>#REF!</v>
      </c>
      <c r="J123" s="18" t="e">
        <f>IF(Table15[[#This Row],[Rising Through Threshold]],Table15[[#This Row],[Start time]],J122)</f>
        <v>#REF!</v>
      </c>
      <c r="K123" s="18" t="e">
        <f>IF(AND(Table15[[#This Row],[Rising Through Threshold]],J122&gt;0),J123-J122,"")</f>
        <v>#REF!</v>
      </c>
    </row>
    <row r="124" spans="1:11" x14ac:dyDescent="0.35">
      <c r="A124" s="1" t="s">
        <v>142</v>
      </c>
      <c r="B124" s="1">
        <f t="shared" si="9"/>
        <v>6</v>
      </c>
      <c r="C124" s="1">
        <f t="shared" si="8"/>
        <v>12</v>
      </c>
      <c r="D124" s="1">
        <f t="shared" si="8"/>
        <v>17</v>
      </c>
      <c r="E124" s="1" t="e">
        <f t="shared" si="8"/>
        <v>#VALUE!</v>
      </c>
      <c r="F124" s="3">
        <f>'Data In'!C130</f>
        <v>0</v>
      </c>
      <c r="G124" s="4">
        <f>'Data In'!D130</f>
        <v>29704</v>
      </c>
      <c r="H124" s="3" t="e">
        <f t="shared" si="10"/>
        <v>#VALUE!</v>
      </c>
      <c r="I124" s="18" t="e">
        <f t="shared" si="11"/>
        <v>#REF!</v>
      </c>
      <c r="J124" s="18" t="e">
        <f>IF(Table15[[#This Row],[Rising Through Threshold]],Table15[[#This Row],[Start time]],J123)</f>
        <v>#REF!</v>
      </c>
      <c r="K124" s="18" t="e">
        <f>IF(AND(Table15[[#This Row],[Rising Through Threshold]],J123&gt;0),J124-J123,"")</f>
        <v>#REF!</v>
      </c>
    </row>
    <row r="125" spans="1:11" x14ac:dyDescent="0.35">
      <c r="A125" s="1" t="s">
        <v>143</v>
      </c>
      <c r="B125" s="1">
        <f t="shared" si="9"/>
        <v>6</v>
      </c>
      <c r="C125" s="1">
        <f t="shared" si="8"/>
        <v>12</v>
      </c>
      <c r="D125" s="1">
        <f t="shared" si="8"/>
        <v>17</v>
      </c>
      <c r="E125" s="1" t="e">
        <f t="shared" si="8"/>
        <v>#VALUE!</v>
      </c>
      <c r="F125" s="3">
        <f>'Data In'!C131</f>
        <v>0.01</v>
      </c>
      <c r="G125" s="4">
        <f>'Data In'!D131</f>
        <v>29944</v>
      </c>
      <c r="H125" s="3" t="e">
        <f t="shared" si="10"/>
        <v>#VALUE!</v>
      </c>
      <c r="I125" s="18" t="e">
        <f t="shared" si="11"/>
        <v>#REF!</v>
      </c>
      <c r="J125" s="18" t="e">
        <f>IF(Table15[[#This Row],[Rising Through Threshold]],Table15[[#This Row],[Start time]],J124)</f>
        <v>#REF!</v>
      </c>
      <c r="K125" s="18" t="e">
        <f>IF(AND(Table15[[#This Row],[Rising Through Threshold]],J124&gt;0),J125-J124,"")</f>
        <v>#REF!</v>
      </c>
    </row>
    <row r="126" spans="1:11" x14ac:dyDescent="0.35">
      <c r="A126" s="1" t="s">
        <v>144</v>
      </c>
      <c r="B126" s="1">
        <f t="shared" si="9"/>
        <v>6</v>
      </c>
      <c r="C126" s="1">
        <f t="shared" si="8"/>
        <v>12</v>
      </c>
      <c r="D126" s="1">
        <f t="shared" si="8"/>
        <v>17</v>
      </c>
      <c r="E126" s="1" t="e">
        <f t="shared" si="8"/>
        <v>#VALUE!</v>
      </c>
      <c r="F126" s="3">
        <f>'Data In'!C132</f>
        <v>0.01</v>
      </c>
      <c r="G126" s="4">
        <f>'Data In'!D132</f>
        <v>30184</v>
      </c>
      <c r="H126" s="3" t="e">
        <f t="shared" si="10"/>
        <v>#VALUE!</v>
      </c>
      <c r="I126" s="18" t="e">
        <f t="shared" si="11"/>
        <v>#REF!</v>
      </c>
      <c r="J126" s="18" t="e">
        <f>IF(Table15[[#This Row],[Rising Through Threshold]],Table15[[#This Row],[Start time]],J125)</f>
        <v>#REF!</v>
      </c>
      <c r="K126" s="18" t="e">
        <f>IF(AND(Table15[[#This Row],[Rising Through Threshold]],J125&gt;0),J126-J125,"")</f>
        <v>#REF!</v>
      </c>
    </row>
    <row r="127" spans="1:11" x14ac:dyDescent="0.35">
      <c r="A127" s="1" t="s">
        <v>145</v>
      </c>
      <c r="B127" s="1">
        <f t="shared" si="9"/>
        <v>6</v>
      </c>
      <c r="C127" s="1">
        <f t="shared" si="8"/>
        <v>12</v>
      </c>
      <c r="D127" s="1">
        <f t="shared" si="8"/>
        <v>17</v>
      </c>
      <c r="E127" s="1" t="e">
        <f t="shared" si="8"/>
        <v>#VALUE!</v>
      </c>
      <c r="F127" s="3">
        <f>'Data In'!C133</f>
        <v>0</v>
      </c>
      <c r="G127" s="4">
        <f>'Data In'!D133</f>
        <v>30424</v>
      </c>
      <c r="H127" s="3" t="e">
        <f t="shared" si="10"/>
        <v>#VALUE!</v>
      </c>
      <c r="I127" s="18" t="e">
        <f t="shared" si="11"/>
        <v>#REF!</v>
      </c>
      <c r="J127" s="18" t="e">
        <f>IF(Table15[[#This Row],[Rising Through Threshold]],Table15[[#This Row],[Start time]],J126)</f>
        <v>#REF!</v>
      </c>
      <c r="K127" s="18" t="e">
        <f>IF(AND(Table15[[#This Row],[Rising Through Threshold]],J126&gt;0),J127-J126,"")</f>
        <v>#REF!</v>
      </c>
    </row>
    <row r="128" spans="1:11" x14ac:dyDescent="0.35">
      <c r="A128" s="1" t="s">
        <v>146</v>
      </c>
      <c r="B128" s="1">
        <f t="shared" si="9"/>
        <v>6</v>
      </c>
      <c r="C128" s="1">
        <f t="shared" ref="C128:E191" si="12">FIND(":",$A128,B128+1)</f>
        <v>12</v>
      </c>
      <c r="D128" s="1">
        <f t="shared" si="12"/>
        <v>17</v>
      </c>
      <c r="E128" s="1" t="e">
        <f t="shared" si="12"/>
        <v>#VALUE!</v>
      </c>
      <c r="F128" s="3">
        <f>'Data In'!C134</f>
        <v>0.02</v>
      </c>
      <c r="G128" s="4">
        <f>'Data In'!D134</f>
        <v>30664</v>
      </c>
      <c r="H128" s="3" t="e">
        <f t="shared" si="10"/>
        <v>#VALUE!</v>
      </c>
      <c r="I128" s="18" t="e">
        <f t="shared" si="11"/>
        <v>#REF!</v>
      </c>
      <c r="J128" s="18" t="e">
        <f>IF(Table15[[#This Row],[Rising Through Threshold]],Table15[[#This Row],[Start time]],J127)</f>
        <v>#REF!</v>
      </c>
      <c r="K128" s="18" t="e">
        <f>IF(AND(Table15[[#This Row],[Rising Through Threshold]],J127&gt;0),J128-J127,"")</f>
        <v>#REF!</v>
      </c>
    </row>
    <row r="129" spans="1:11" x14ac:dyDescent="0.35">
      <c r="A129" s="1" t="s">
        <v>147</v>
      </c>
      <c r="B129" s="1">
        <f t="shared" si="9"/>
        <v>6</v>
      </c>
      <c r="C129" s="1">
        <f t="shared" si="12"/>
        <v>12</v>
      </c>
      <c r="D129" s="1">
        <f t="shared" si="12"/>
        <v>17</v>
      </c>
      <c r="E129" s="1" t="e">
        <f t="shared" si="12"/>
        <v>#VALUE!</v>
      </c>
      <c r="F129" s="3">
        <f>'Data In'!C135</f>
        <v>4.97</v>
      </c>
      <c r="G129" s="4">
        <f>'Data In'!D135</f>
        <v>30904</v>
      </c>
      <c r="H129" s="3" t="e">
        <f t="shared" si="10"/>
        <v>#VALUE!</v>
      </c>
      <c r="I129" s="18" t="e">
        <f t="shared" si="11"/>
        <v>#REF!</v>
      </c>
      <c r="J129" s="18" t="e">
        <f>IF(Table15[[#This Row],[Rising Through Threshold]],Table15[[#This Row],[Start time]],J128)</f>
        <v>#REF!</v>
      </c>
      <c r="K129" s="18" t="e">
        <f>IF(AND(Table15[[#This Row],[Rising Through Threshold]],J128&gt;0),J129-J128,"")</f>
        <v>#REF!</v>
      </c>
    </row>
    <row r="130" spans="1:11" x14ac:dyDescent="0.35">
      <c r="A130" s="1" t="s">
        <v>148</v>
      </c>
      <c r="B130" s="1">
        <f t="shared" si="9"/>
        <v>6</v>
      </c>
      <c r="C130" s="1">
        <f t="shared" si="12"/>
        <v>12</v>
      </c>
      <c r="D130" s="1">
        <f t="shared" si="12"/>
        <v>17</v>
      </c>
      <c r="E130" s="1" t="e">
        <f t="shared" si="12"/>
        <v>#VALUE!</v>
      </c>
      <c r="F130" s="3">
        <f>'Data In'!C136</f>
        <v>4.9800000000000004</v>
      </c>
      <c r="G130" s="4">
        <f>'Data In'!D136</f>
        <v>31144</v>
      </c>
      <c r="H130" s="3" t="e">
        <f t="shared" si="10"/>
        <v>#VALUE!</v>
      </c>
      <c r="I130" s="18" t="e">
        <f t="shared" si="11"/>
        <v>#REF!</v>
      </c>
      <c r="J130" s="18" t="e">
        <f>IF(Table15[[#This Row],[Rising Through Threshold]],Table15[[#This Row],[Start time]],J129)</f>
        <v>#REF!</v>
      </c>
      <c r="K130" s="18" t="e">
        <f>IF(AND(Table15[[#This Row],[Rising Through Threshold]],J129&gt;0),J130-J129,"")</f>
        <v>#REF!</v>
      </c>
    </row>
    <row r="131" spans="1:11" x14ac:dyDescent="0.35">
      <c r="A131" s="1" t="s">
        <v>149</v>
      </c>
      <c r="B131" s="1">
        <f t="shared" ref="B131:B194" si="13">FIND(":",$A131,1)</f>
        <v>6</v>
      </c>
      <c r="C131" s="1">
        <f t="shared" si="12"/>
        <v>12</v>
      </c>
      <c r="D131" s="1">
        <f t="shared" si="12"/>
        <v>17</v>
      </c>
      <c r="E131" s="1" t="e">
        <f t="shared" si="12"/>
        <v>#VALUE!</v>
      </c>
      <c r="F131" s="3">
        <f>'Data In'!C137</f>
        <v>4.9800000000000004</v>
      </c>
      <c r="G131" s="4">
        <f>'Data In'!D137</f>
        <v>31384</v>
      </c>
      <c r="H131" s="3" t="e">
        <f t="shared" ref="H131:H194" si="14">_xlfn.NUMBERVALUE(MID($A131,E131+1,1000))</f>
        <v>#VALUE!</v>
      </c>
      <c r="I131" s="18" t="e">
        <f t="shared" si="11"/>
        <v>#REF!</v>
      </c>
      <c r="J131" s="18" t="e">
        <f>IF(Table15[[#This Row],[Rising Through Threshold]],Table15[[#This Row],[Start time]],J130)</f>
        <v>#REF!</v>
      </c>
      <c r="K131" s="18" t="e">
        <f>IF(AND(Table15[[#This Row],[Rising Through Threshold]],J130&gt;0),J131-J130,"")</f>
        <v>#REF!</v>
      </c>
    </row>
    <row r="132" spans="1:11" x14ac:dyDescent="0.35">
      <c r="A132" s="1" t="s">
        <v>150</v>
      </c>
      <c r="B132" s="1">
        <f t="shared" si="13"/>
        <v>6</v>
      </c>
      <c r="C132" s="1">
        <f t="shared" si="12"/>
        <v>12</v>
      </c>
      <c r="D132" s="1">
        <f t="shared" si="12"/>
        <v>17</v>
      </c>
      <c r="E132" s="1" t="e">
        <f t="shared" si="12"/>
        <v>#VALUE!</v>
      </c>
      <c r="F132" s="3">
        <f>'Data In'!C138</f>
        <v>4.97</v>
      </c>
      <c r="G132" s="4">
        <f>'Data In'!D138</f>
        <v>31624</v>
      </c>
      <c r="H132" s="3" t="e">
        <f t="shared" si="14"/>
        <v>#VALUE!</v>
      </c>
      <c r="I132" s="18" t="e">
        <f t="shared" si="11"/>
        <v>#REF!</v>
      </c>
      <c r="J132" s="18" t="e">
        <f>IF(Table15[[#This Row],[Rising Through Threshold]],Table15[[#This Row],[Start time]],J131)</f>
        <v>#REF!</v>
      </c>
      <c r="K132" s="18" t="e">
        <f>IF(AND(Table15[[#This Row],[Rising Through Threshold]],J131&gt;0),J132-J131,"")</f>
        <v>#REF!</v>
      </c>
    </row>
    <row r="133" spans="1:11" x14ac:dyDescent="0.35">
      <c r="A133" s="1" t="s">
        <v>151</v>
      </c>
      <c r="B133" s="1">
        <f t="shared" si="13"/>
        <v>6</v>
      </c>
      <c r="C133" s="1">
        <f t="shared" si="12"/>
        <v>12</v>
      </c>
      <c r="D133" s="1">
        <f t="shared" si="12"/>
        <v>17</v>
      </c>
      <c r="E133" s="1" t="e">
        <f t="shared" si="12"/>
        <v>#VALUE!</v>
      </c>
      <c r="F133" s="3">
        <f>'Data In'!C139</f>
        <v>4.9800000000000004</v>
      </c>
      <c r="G133" s="4">
        <f>'Data In'!D139</f>
        <v>31872</v>
      </c>
      <c r="H133" s="3" t="e">
        <f t="shared" si="14"/>
        <v>#VALUE!</v>
      </c>
      <c r="I133" s="18" t="e">
        <f t="shared" si="11"/>
        <v>#REF!</v>
      </c>
      <c r="J133" s="18" t="e">
        <f>IF(Table15[[#This Row],[Rising Through Threshold]],Table15[[#This Row],[Start time]],J132)</f>
        <v>#REF!</v>
      </c>
      <c r="K133" s="18" t="e">
        <f>IF(AND(Table15[[#This Row],[Rising Through Threshold]],J132&gt;0),J133-J132,"")</f>
        <v>#REF!</v>
      </c>
    </row>
    <row r="134" spans="1:11" x14ac:dyDescent="0.35">
      <c r="A134" s="1" t="s">
        <v>152</v>
      </c>
      <c r="B134" s="1">
        <f t="shared" si="13"/>
        <v>6</v>
      </c>
      <c r="C134" s="1">
        <f t="shared" si="12"/>
        <v>12</v>
      </c>
      <c r="D134" s="1">
        <f t="shared" si="12"/>
        <v>17</v>
      </c>
      <c r="E134" s="1" t="e">
        <f t="shared" si="12"/>
        <v>#VALUE!</v>
      </c>
      <c r="F134" s="3">
        <f>'Data In'!C140</f>
        <v>4.97</v>
      </c>
      <c r="G134" s="4">
        <f>'Data In'!D140</f>
        <v>32112</v>
      </c>
      <c r="H134" s="3" t="e">
        <f t="shared" si="14"/>
        <v>#VALUE!</v>
      </c>
      <c r="I134" s="18" t="e">
        <f t="shared" si="11"/>
        <v>#REF!</v>
      </c>
      <c r="J134" s="18" t="e">
        <f>IF(Table15[[#This Row],[Rising Through Threshold]],Table15[[#This Row],[Start time]],J133)</f>
        <v>#REF!</v>
      </c>
      <c r="K134" s="18" t="e">
        <f>IF(AND(Table15[[#This Row],[Rising Through Threshold]],J133&gt;0),J134-J133,"")</f>
        <v>#REF!</v>
      </c>
    </row>
    <row r="135" spans="1:11" x14ac:dyDescent="0.35">
      <c r="A135" s="1" t="s">
        <v>153</v>
      </c>
      <c r="B135" s="1">
        <f t="shared" si="13"/>
        <v>6</v>
      </c>
      <c r="C135" s="1">
        <f t="shared" si="12"/>
        <v>12</v>
      </c>
      <c r="D135" s="1">
        <f t="shared" si="12"/>
        <v>17</v>
      </c>
      <c r="E135" s="1" t="e">
        <f t="shared" si="12"/>
        <v>#VALUE!</v>
      </c>
      <c r="F135" s="3">
        <f>'Data In'!C141</f>
        <v>4.9800000000000004</v>
      </c>
      <c r="G135" s="4">
        <f>'Data In'!D141</f>
        <v>32352</v>
      </c>
      <c r="H135" s="3" t="e">
        <f t="shared" si="14"/>
        <v>#VALUE!</v>
      </c>
      <c r="I135" s="18" t="e">
        <f t="shared" si="11"/>
        <v>#REF!</v>
      </c>
      <c r="J135" s="18" t="e">
        <f>IF(Table15[[#This Row],[Rising Through Threshold]],Table15[[#This Row],[Start time]],J134)</f>
        <v>#REF!</v>
      </c>
      <c r="K135" s="18" t="e">
        <f>IF(AND(Table15[[#This Row],[Rising Through Threshold]],J134&gt;0),J135-J134,"")</f>
        <v>#REF!</v>
      </c>
    </row>
    <row r="136" spans="1:11" x14ac:dyDescent="0.35">
      <c r="A136" s="1" t="s">
        <v>154</v>
      </c>
      <c r="B136" s="1">
        <f t="shared" si="13"/>
        <v>6</v>
      </c>
      <c r="C136" s="1">
        <f t="shared" si="12"/>
        <v>12</v>
      </c>
      <c r="D136" s="1">
        <f t="shared" si="12"/>
        <v>17</v>
      </c>
      <c r="E136" s="1" t="e">
        <f t="shared" si="12"/>
        <v>#VALUE!</v>
      </c>
      <c r="F136" s="3">
        <f>'Data In'!C142</f>
        <v>4.97</v>
      </c>
      <c r="G136" s="4">
        <f>'Data In'!D142</f>
        <v>32592</v>
      </c>
      <c r="H136" s="3" t="e">
        <f t="shared" si="14"/>
        <v>#VALUE!</v>
      </c>
      <c r="I136" s="18" t="e">
        <f t="shared" si="11"/>
        <v>#REF!</v>
      </c>
      <c r="J136" s="18" t="e">
        <f>IF(Table15[[#This Row],[Rising Through Threshold]],Table15[[#This Row],[Start time]],J135)</f>
        <v>#REF!</v>
      </c>
      <c r="K136" s="18" t="e">
        <f>IF(AND(Table15[[#This Row],[Rising Through Threshold]],J135&gt;0),J136-J135,"")</f>
        <v>#REF!</v>
      </c>
    </row>
    <row r="137" spans="1:11" x14ac:dyDescent="0.35">
      <c r="A137" s="1" t="s">
        <v>155</v>
      </c>
      <c r="B137" s="1">
        <f t="shared" si="13"/>
        <v>6</v>
      </c>
      <c r="C137" s="1">
        <f t="shared" si="12"/>
        <v>12</v>
      </c>
      <c r="D137" s="1">
        <f t="shared" si="12"/>
        <v>17</v>
      </c>
      <c r="E137" s="1" t="e">
        <f t="shared" si="12"/>
        <v>#VALUE!</v>
      </c>
      <c r="F137" s="3">
        <f>'Data In'!C143</f>
        <v>4.9800000000000004</v>
      </c>
      <c r="G137" s="4">
        <f>'Data In'!D143</f>
        <v>32832</v>
      </c>
      <c r="H137" s="3" t="e">
        <f t="shared" si="14"/>
        <v>#VALUE!</v>
      </c>
      <c r="I137" s="18" t="e">
        <f t="shared" si="11"/>
        <v>#REF!</v>
      </c>
      <c r="J137" s="18" t="e">
        <f>IF(Table15[[#This Row],[Rising Through Threshold]],Table15[[#This Row],[Start time]],J136)</f>
        <v>#REF!</v>
      </c>
      <c r="K137" s="18" t="e">
        <f>IF(AND(Table15[[#This Row],[Rising Through Threshold]],J136&gt;0),J137-J136,"")</f>
        <v>#REF!</v>
      </c>
    </row>
    <row r="138" spans="1:11" x14ac:dyDescent="0.35">
      <c r="A138" s="1" t="s">
        <v>156</v>
      </c>
      <c r="B138" s="1">
        <f t="shared" si="13"/>
        <v>6</v>
      </c>
      <c r="C138" s="1">
        <f t="shared" si="12"/>
        <v>12</v>
      </c>
      <c r="D138" s="1">
        <f t="shared" si="12"/>
        <v>17</v>
      </c>
      <c r="E138" s="1" t="e">
        <f t="shared" si="12"/>
        <v>#VALUE!</v>
      </c>
      <c r="F138" s="3">
        <f>'Data In'!C144</f>
        <v>4.97</v>
      </c>
      <c r="G138" s="4">
        <f>'Data In'!D144</f>
        <v>33072</v>
      </c>
      <c r="H138" s="3" t="e">
        <f t="shared" si="14"/>
        <v>#VALUE!</v>
      </c>
      <c r="I138" s="18" t="e">
        <f t="shared" si="11"/>
        <v>#REF!</v>
      </c>
      <c r="J138" s="18" t="e">
        <f>IF(Table15[[#This Row],[Rising Through Threshold]],Table15[[#This Row],[Start time]],J137)</f>
        <v>#REF!</v>
      </c>
      <c r="K138" s="18" t="e">
        <f>IF(AND(Table15[[#This Row],[Rising Through Threshold]],J137&gt;0),J138-J137,"")</f>
        <v>#REF!</v>
      </c>
    </row>
    <row r="139" spans="1:11" x14ac:dyDescent="0.35">
      <c r="A139" s="1" t="s">
        <v>157</v>
      </c>
      <c r="B139" s="1">
        <f t="shared" si="13"/>
        <v>6</v>
      </c>
      <c r="C139" s="1">
        <f t="shared" si="12"/>
        <v>12</v>
      </c>
      <c r="D139" s="1">
        <f t="shared" si="12"/>
        <v>17</v>
      </c>
      <c r="E139" s="1" t="e">
        <f t="shared" si="12"/>
        <v>#VALUE!</v>
      </c>
      <c r="F139" s="3">
        <f>'Data In'!C145</f>
        <v>4.97</v>
      </c>
      <c r="G139" s="4">
        <f>'Data In'!D145</f>
        <v>33312</v>
      </c>
      <c r="H139" s="3" t="e">
        <f t="shared" si="14"/>
        <v>#VALUE!</v>
      </c>
      <c r="I139" s="18" t="e">
        <f t="shared" si="11"/>
        <v>#REF!</v>
      </c>
      <c r="J139" s="18" t="e">
        <f>IF(Table15[[#This Row],[Rising Through Threshold]],Table15[[#This Row],[Start time]],J138)</f>
        <v>#REF!</v>
      </c>
      <c r="K139" s="18" t="e">
        <f>IF(AND(Table15[[#This Row],[Rising Through Threshold]],J138&gt;0),J139-J138,"")</f>
        <v>#REF!</v>
      </c>
    </row>
    <row r="140" spans="1:11" x14ac:dyDescent="0.35">
      <c r="A140" s="1" t="s">
        <v>158</v>
      </c>
      <c r="B140" s="1">
        <f t="shared" si="13"/>
        <v>6</v>
      </c>
      <c r="C140" s="1">
        <f t="shared" si="12"/>
        <v>12</v>
      </c>
      <c r="D140" s="1">
        <f t="shared" si="12"/>
        <v>17</v>
      </c>
      <c r="E140" s="1" t="e">
        <f t="shared" si="12"/>
        <v>#VALUE!</v>
      </c>
      <c r="F140" s="3">
        <f>'Data In'!C146</f>
        <v>4.97</v>
      </c>
      <c r="G140" s="4">
        <f>'Data In'!D146</f>
        <v>33552</v>
      </c>
      <c r="H140" s="3" t="e">
        <f t="shared" si="14"/>
        <v>#VALUE!</v>
      </c>
      <c r="I140" s="18" t="e">
        <f t="shared" si="11"/>
        <v>#REF!</v>
      </c>
      <c r="J140" s="18" t="e">
        <f>IF(Table15[[#This Row],[Rising Through Threshold]],Table15[[#This Row],[Start time]],J139)</f>
        <v>#REF!</v>
      </c>
      <c r="K140" s="18" t="e">
        <f>IF(AND(Table15[[#This Row],[Rising Through Threshold]],J139&gt;0),J140-J139,"")</f>
        <v>#REF!</v>
      </c>
    </row>
    <row r="141" spans="1:11" x14ac:dyDescent="0.35">
      <c r="A141" s="1" t="s">
        <v>159</v>
      </c>
      <c r="B141" s="1">
        <f t="shared" si="13"/>
        <v>6</v>
      </c>
      <c r="C141" s="1">
        <f t="shared" si="12"/>
        <v>12</v>
      </c>
      <c r="D141" s="1">
        <f t="shared" si="12"/>
        <v>17</v>
      </c>
      <c r="E141" s="1" t="e">
        <f t="shared" si="12"/>
        <v>#VALUE!</v>
      </c>
      <c r="F141" s="3">
        <f>'Data In'!C147</f>
        <v>4.96</v>
      </c>
      <c r="G141" s="4">
        <f>'Data In'!D147</f>
        <v>33800</v>
      </c>
      <c r="H141" s="3" t="e">
        <f t="shared" si="14"/>
        <v>#VALUE!</v>
      </c>
      <c r="I141" s="18" t="e">
        <f t="shared" si="11"/>
        <v>#REF!</v>
      </c>
      <c r="J141" s="18" t="e">
        <f>IF(Table15[[#This Row],[Rising Through Threshold]],Table15[[#This Row],[Start time]],J140)</f>
        <v>#REF!</v>
      </c>
      <c r="K141" s="18" t="e">
        <f>IF(AND(Table15[[#This Row],[Rising Through Threshold]],J140&gt;0),J141-J140,"")</f>
        <v>#REF!</v>
      </c>
    </row>
    <row r="142" spans="1:11" x14ac:dyDescent="0.35">
      <c r="A142" s="1" t="s">
        <v>160</v>
      </c>
      <c r="B142" s="1">
        <f t="shared" si="13"/>
        <v>6</v>
      </c>
      <c r="C142" s="1">
        <f t="shared" si="12"/>
        <v>12</v>
      </c>
      <c r="D142" s="1">
        <f t="shared" si="12"/>
        <v>17</v>
      </c>
      <c r="E142" s="1" t="e">
        <f t="shared" si="12"/>
        <v>#VALUE!</v>
      </c>
      <c r="F142" s="3">
        <f>'Data In'!C148</f>
        <v>4.97</v>
      </c>
      <c r="G142" s="4">
        <f>'Data In'!D148</f>
        <v>34040</v>
      </c>
      <c r="H142" s="3" t="e">
        <f t="shared" si="14"/>
        <v>#VALUE!</v>
      </c>
      <c r="I142" s="18" t="e">
        <f t="shared" si="11"/>
        <v>#REF!</v>
      </c>
      <c r="J142" s="18" t="e">
        <f>IF(Table15[[#This Row],[Rising Through Threshold]],Table15[[#This Row],[Start time]],J141)</f>
        <v>#REF!</v>
      </c>
      <c r="K142" s="18" t="e">
        <f>IF(AND(Table15[[#This Row],[Rising Through Threshold]],J141&gt;0),J142-J141,"")</f>
        <v>#REF!</v>
      </c>
    </row>
    <row r="143" spans="1:11" x14ac:dyDescent="0.35">
      <c r="A143" s="1" t="s">
        <v>161</v>
      </c>
      <c r="B143" s="1">
        <f t="shared" si="13"/>
        <v>6</v>
      </c>
      <c r="C143" s="1">
        <f t="shared" si="12"/>
        <v>12</v>
      </c>
      <c r="D143" s="1">
        <f t="shared" si="12"/>
        <v>17</v>
      </c>
      <c r="E143" s="1" t="e">
        <f t="shared" si="12"/>
        <v>#VALUE!</v>
      </c>
      <c r="F143" s="3">
        <f>'Data In'!C149</f>
        <v>4.97</v>
      </c>
      <c r="G143" s="4">
        <f>'Data In'!D149</f>
        <v>34280</v>
      </c>
      <c r="H143" s="3" t="e">
        <f t="shared" si="14"/>
        <v>#VALUE!</v>
      </c>
      <c r="I143" s="18" t="e">
        <f t="shared" si="11"/>
        <v>#REF!</v>
      </c>
      <c r="J143" s="18" t="e">
        <f>IF(Table15[[#This Row],[Rising Through Threshold]],Table15[[#This Row],[Start time]],J142)</f>
        <v>#REF!</v>
      </c>
      <c r="K143" s="18" t="e">
        <f>IF(AND(Table15[[#This Row],[Rising Through Threshold]],J142&gt;0),J143-J142,"")</f>
        <v>#REF!</v>
      </c>
    </row>
    <row r="144" spans="1:11" x14ac:dyDescent="0.35">
      <c r="A144" s="1" t="s">
        <v>162</v>
      </c>
      <c r="B144" s="1">
        <f t="shared" si="13"/>
        <v>6</v>
      </c>
      <c r="C144" s="1">
        <f t="shared" si="12"/>
        <v>12</v>
      </c>
      <c r="D144" s="1">
        <f t="shared" si="12"/>
        <v>17</v>
      </c>
      <c r="E144" s="1" t="e">
        <f t="shared" si="12"/>
        <v>#VALUE!</v>
      </c>
      <c r="F144" s="3">
        <f>'Data In'!C150</f>
        <v>4.97</v>
      </c>
      <c r="G144" s="4">
        <f>'Data In'!D150</f>
        <v>34520</v>
      </c>
      <c r="H144" s="3" t="e">
        <f t="shared" si="14"/>
        <v>#VALUE!</v>
      </c>
      <c r="I144" s="18" t="e">
        <f t="shared" si="11"/>
        <v>#REF!</v>
      </c>
      <c r="J144" s="18" t="e">
        <f>IF(Table15[[#This Row],[Rising Through Threshold]],Table15[[#This Row],[Start time]],J143)</f>
        <v>#REF!</v>
      </c>
      <c r="K144" s="18" t="e">
        <f>IF(AND(Table15[[#This Row],[Rising Through Threshold]],J143&gt;0),J144-J143,"")</f>
        <v>#REF!</v>
      </c>
    </row>
    <row r="145" spans="1:11" x14ac:dyDescent="0.35">
      <c r="A145" s="1" t="s">
        <v>163</v>
      </c>
      <c r="B145" s="1">
        <f t="shared" si="13"/>
        <v>6</v>
      </c>
      <c r="C145" s="1">
        <f t="shared" si="12"/>
        <v>12</v>
      </c>
      <c r="D145" s="1">
        <f t="shared" si="12"/>
        <v>17</v>
      </c>
      <c r="E145" s="1" t="e">
        <f t="shared" si="12"/>
        <v>#VALUE!</v>
      </c>
      <c r="F145" s="3">
        <f>'Data In'!C151</f>
        <v>4.9800000000000004</v>
      </c>
      <c r="G145" s="4">
        <f>'Data In'!D151</f>
        <v>34760</v>
      </c>
      <c r="H145" s="3" t="e">
        <f t="shared" si="14"/>
        <v>#VALUE!</v>
      </c>
      <c r="I145" s="18" t="e">
        <f t="shared" si="11"/>
        <v>#REF!</v>
      </c>
      <c r="J145" s="18" t="e">
        <f>IF(Table15[[#This Row],[Rising Through Threshold]],Table15[[#This Row],[Start time]],J144)</f>
        <v>#REF!</v>
      </c>
      <c r="K145" s="18" t="e">
        <f>IF(AND(Table15[[#This Row],[Rising Through Threshold]],J144&gt;0),J145-J144,"")</f>
        <v>#REF!</v>
      </c>
    </row>
    <row r="146" spans="1:11" x14ac:dyDescent="0.35">
      <c r="A146" s="1" t="s">
        <v>164</v>
      </c>
      <c r="B146" s="1">
        <f t="shared" si="13"/>
        <v>6</v>
      </c>
      <c r="C146" s="1">
        <f t="shared" si="12"/>
        <v>12</v>
      </c>
      <c r="D146" s="1">
        <f t="shared" si="12"/>
        <v>17</v>
      </c>
      <c r="E146" s="1" t="e">
        <f t="shared" si="12"/>
        <v>#VALUE!</v>
      </c>
      <c r="F146" s="3">
        <f>'Data In'!C152</f>
        <v>0.01</v>
      </c>
      <c r="G146" s="4">
        <f>'Data In'!D152</f>
        <v>35000</v>
      </c>
      <c r="H146" s="3" t="e">
        <f t="shared" si="14"/>
        <v>#VALUE!</v>
      </c>
      <c r="I146" s="18" t="e">
        <f t="shared" si="11"/>
        <v>#REF!</v>
      </c>
      <c r="J146" s="18" t="e">
        <f>IF(Table15[[#This Row],[Rising Through Threshold]],Table15[[#This Row],[Start time]],J145)</f>
        <v>#REF!</v>
      </c>
      <c r="K146" s="18" t="e">
        <f>IF(AND(Table15[[#This Row],[Rising Through Threshold]],J145&gt;0),J146-J145,"")</f>
        <v>#REF!</v>
      </c>
    </row>
    <row r="147" spans="1:11" x14ac:dyDescent="0.35">
      <c r="A147" s="1" t="s">
        <v>165</v>
      </c>
      <c r="B147" s="1">
        <f t="shared" si="13"/>
        <v>6</v>
      </c>
      <c r="C147" s="1">
        <f t="shared" si="12"/>
        <v>12</v>
      </c>
      <c r="D147" s="1">
        <f t="shared" si="12"/>
        <v>17</v>
      </c>
      <c r="E147" s="1" t="e">
        <f t="shared" si="12"/>
        <v>#VALUE!</v>
      </c>
      <c r="F147" s="3">
        <f>'Data In'!C153</f>
        <v>0.01</v>
      </c>
      <c r="G147" s="4">
        <f>'Data In'!D153</f>
        <v>35240</v>
      </c>
      <c r="H147" s="3" t="e">
        <f t="shared" si="14"/>
        <v>#VALUE!</v>
      </c>
      <c r="I147" s="18" t="e">
        <f t="shared" si="11"/>
        <v>#REF!</v>
      </c>
      <c r="J147" s="18" t="e">
        <f>IF(Table15[[#This Row],[Rising Through Threshold]],Table15[[#This Row],[Start time]],J146)</f>
        <v>#REF!</v>
      </c>
      <c r="K147" s="18" t="e">
        <f>IF(AND(Table15[[#This Row],[Rising Through Threshold]],J146&gt;0),J147-J146,"")</f>
        <v>#REF!</v>
      </c>
    </row>
    <row r="148" spans="1:11" x14ac:dyDescent="0.35">
      <c r="A148" s="1" t="s">
        <v>166</v>
      </c>
      <c r="B148" s="1">
        <f t="shared" si="13"/>
        <v>6</v>
      </c>
      <c r="C148" s="1">
        <f t="shared" si="12"/>
        <v>12</v>
      </c>
      <c r="D148" s="1">
        <f t="shared" si="12"/>
        <v>17</v>
      </c>
      <c r="E148" s="1" t="e">
        <f t="shared" si="12"/>
        <v>#VALUE!</v>
      </c>
      <c r="F148" s="3">
        <f>'Data In'!C154</f>
        <v>0.02</v>
      </c>
      <c r="G148" s="4">
        <f>'Data In'!D154</f>
        <v>35480</v>
      </c>
      <c r="H148" s="3" t="e">
        <f t="shared" si="14"/>
        <v>#VALUE!</v>
      </c>
      <c r="I148" s="18" t="e">
        <f t="shared" si="11"/>
        <v>#REF!</v>
      </c>
      <c r="J148" s="18" t="e">
        <f>IF(Table15[[#This Row],[Rising Through Threshold]],Table15[[#This Row],[Start time]],J147)</f>
        <v>#REF!</v>
      </c>
      <c r="K148" s="18" t="e">
        <f>IF(AND(Table15[[#This Row],[Rising Through Threshold]],J147&gt;0),J148-J147,"")</f>
        <v>#REF!</v>
      </c>
    </row>
    <row r="149" spans="1:11" x14ac:dyDescent="0.35">
      <c r="A149" s="1" t="s">
        <v>167</v>
      </c>
      <c r="B149" s="1">
        <f t="shared" si="13"/>
        <v>6</v>
      </c>
      <c r="C149" s="1">
        <f t="shared" si="12"/>
        <v>12</v>
      </c>
      <c r="D149" s="1">
        <f t="shared" si="12"/>
        <v>17</v>
      </c>
      <c r="E149" s="1" t="e">
        <f t="shared" si="12"/>
        <v>#VALUE!</v>
      </c>
      <c r="F149" s="3">
        <f>'Data In'!C155</f>
        <v>0.01</v>
      </c>
      <c r="G149" s="4">
        <f>'Data In'!D155</f>
        <v>35720</v>
      </c>
      <c r="H149" s="3" t="e">
        <f t="shared" si="14"/>
        <v>#VALUE!</v>
      </c>
      <c r="I149" s="18" t="e">
        <f t="shared" si="11"/>
        <v>#REF!</v>
      </c>
      <c r="J149" s="18" t="e">
        <f>IF(Table15[[#This Row],[Rising Through Threshold]],Table15[[#This Row],[Start time]],J148)</f>
        <v>#REF!</v>
      </c>
      <c r="K149" s="18" t="e">
        <f>IF(AND(Table15[[#This Row],[Rising Through Threshold]],J148&gt;0),J149-J148,"")</f>
        <v>#REF!</v>
      </c>
    </row>
    <row r="150" spans="1:11" x14ac:dyDescent="0.35">
      <c r="A150" s="1" t="s">
        <v>168</v>
      </c>
      <c r="B150" s="1">
        <f t="shared" si="13"/>
        <v>6</v>
      </c>
      <c r="C150" s="1">
        <f t="shared" si="12"/>
        <v>12</v>
      </c>
      <c r="D150" s="1">
        <f t="shared" si="12"/>
        <v>17</v>
      </c>
      <c r="E150" s="1" t="e">
        <f t="shared" si="12"/>
        <v>#VALUE!</v>
      </c>
      <c r="F150" s="3">
        <f>'Data In'!C156</f>
        <v>0.01</v>
      </c>
      <c r="G150" s="4">
        <f>'Data In'!D156</f>
        <v>35968</v>
      </c>
      <c r="H150" s="3" t="e">
        <f t="shared" si="14"/>
        <v>#VALUE!</v>
      </c>
      <c r="I150" s="18" t="e">
        <f t="shared" si="11"/>
        <v>#REF!</v>
      </c>
      <c r="J150" s="18" t="e">
        <f>IF(Table15[[#This Row],[Rising Through Threshold]],Table15[[#This Row],[Start time]],J149)</f>
        <v>#REF!</v>
      </c>
      <c r="K150" s="18" t="e">
        <f>IF(AND(Table15[[#This Row],[Rising Through Threshold]],J149&gt;0),J150-J149,"")</f>
        <v>#REF!</v>
      </c>
    </row>
    <row r="151" spans="1:11" x14ac:dyDescent="0.35">
      <c r="A151" s="1" t="s">
        <v>169</v>
      </c>
      <c r="B151" s="1">
        <f t="shared" si="13"/>
        <v>6</v>
      </c>
      <c r="C151" s="1">
        <f t="shared" si="12"/>
        <v>12</v>
      </c>
      <c r="D151" s="1">
        <f t="shared" si="12"/>
        <v>17</v>
      </c>
      <c r="E151" s="1" t="e">
        <f t="shared" si="12"/>
        <v>#VALUE!</v>
      </c>
      <c r="F151" s="3">
        <f>'Data In'!C157</f>
        <v>0.02</v>
      </c>
      <c r="G151" s="4">
        <f>'Data In'!D157</f>
        <v>36208</v>
      </c>
      <c r="H151" s="3" t="e">
        <f t="shared" si="14"/>
        <v>#VALUE!</v>
      </c>
      <c r="I151" s="18" t="e">
        <f t="shared" si="11"/>
        <v>#REF!</v>
      </c>
      <c r="J151" s="18" t="e">
        <f>IF(Table15[[#This Row],[Rising Through Threshold]],Table15[[#This Row],[Start time]],J150)</f>
        <v>#REF!</v>
      </c>
      <c r="K151" s="18" t="e">
        <f>IF(AND(Table15[[#This Row],[Rising Through Threshold]],J150&gt;0),J151-J150,"")</f>
        <v>#REF!</v>
      </c>
    </row>
    <row r="152" spans="1:11" x14ac:dyDescent="0.35">
      <c r="A152" s="1" t="s">
        <v>170</v>
      </c>
      <c r="B152" s="1">
        <f t="shared" si="13"/>
        <v>6</v>
      </c>
      <c r="C152" s="1">
        <f t="shared" si="12"/>
        <v>12</v>
      </c>
      <c r="D152" s="1">
        <f t="shared" si="12"/>
        <v>17</v>
      </c>
      <c r="E152" s="1" t="e">
        <f t="shared" si="12"/>
        <v>#VALUE!</v>
      </c>
      <c r="F152" s="3">
        <f>'Data In'!C158</f>
        <v>0.01</v>
      </c>
      <c r="G152" s="4">
        <f>'Data In'!D158</f>
        <v>36448</v>
      </c>
      <c r="H152" s="3" t="e">
        <f t="shared" si="14"/>
        <v>#VALUE!</v>
      </c>
      <c r="I152" s="18" t="e">
        <f t="shared" si="11"/>
        <v>#REF!</v>
      </c>
      <c r="J152" s="18" t="e">
        <f>IF(Table15[[#This Row],[Rising Through Threshold]],Table15[[#This Row],[Start time]],J151)</f>
        <v>#REF!</v>
      </c>
      <c r="K152" s="18" t="e">
        <f>IF(AND(Table15[[#This Row],[Rising Through Threshold]],J151&gt;0),J152-J151,"")</f>
        <v>#REF!</v>
      </c>
    </row>
    <row r="153" spans="1:11" x14ac:dyDescent="0.35">
      <c r="A153" s="1" t="s">
        <v>171</v>
      </c>
      <c r="B153" s="1">
        <f t="shared" si="13"/>
        <v>6</v>
      </c>
      <c r="C153" s="1">
        <f t="shared" si="12"/>
        <v>12</v>
      </c>
      <c r="D153" s="1">
        <f t="shared" si="12"/>
        <v>17</v>
      </c>
      <c r="E153" s="1" t="e">
        <f t="shared" si="12"/>
        <v>#VALUE!</v>
      </c>
      <c r="F153" s="3">
        <f>'Data In'!C159</f>
        <v>0.01</v>
      </c>
      <c r="G153" s="4">
        <f>'Data In'!D159</f>
        <v>36688</v>
      </c>
      <c r="H153" s="3" t="e">
        <f t="shared" si="14"/>
        <v>#VALUE!</v>
      </c>
      <c r="I153" s="18" t="e">
        <f t="shared" si="11"/>
        <v>#REF!</v>
      </c>
      <c r="J153" s="18" t="e">
        <f>IF(Table15[[#This Row],[Rising Through Threshold]],Table15[[#This Row],[Start time]],J152)</f>
        <v>#REF!</v>
      </c>
      <c r="K153" s="18" t="e">
        <f>IF(AND(Table15[[#This Row],[Rising Through Threshold]],J152&gt;0),J153-J152,"")</f>
        <v>#REF!</v>
      </c>
    </row>
    <row r="154" spans="1:11" x14ac:dyDescent="0.35">
      <c r="A154" s="1" t="s">
        <v>172</v>
      </c>
      <c r="B154" s="1">
        <f t="shared" si="13"/>
        <v>6</v>
      </c>
      <c r="C154" s="1">
        <f t="shared" si="12"/>
        <v>12</v>
      </c>
      <c r="D154" s="1">
        <f t="shared" si="12"/>
        <v>17</v>
      </c>
      <c r="E154" s="1" t="e">
        <f t="shared" si="12"/>
        <v>#VALUE!</v>
      </c>
      <c r="F154" s="3">
        <f>'Data In'!C160</f>
        <v>0.01</v>
      </c>
      <c r="G154" s="4">
        <f>'Data In'!D160</f>
        <v>36928</v>
      </c>
      <c r="H154" s="3" t="e">
        <f t="shared" si="14"/>
        <v>#VALUE!</v>
      </c>
      <c r="I154" s="18" t="e">
        <f t="shared" si="11"/>
        <v>#REF!</v>
      </c>
      <c r="J154" s="18" t="e">
        <f>IF(Table15[[#This Row],[Rising Through Threshold]],Table15[[#This Row],[Start time]],J153)</f>
        <v>#REF!</v>
      </c>
      <c r="K154" s="18" t="e">
        <f>IF(AND(Table15[[#This Row],[Rising Through Threshold]],J153&gt;0),J154-J153,"")</f>
        <v>#REF!</v>
      </c>
    </row>
    <row r="155" spans="1:11" x14ac:dyDescent="0.35">
      <c r="A155" s="1" t="s">
        <v>173</v>
      </c>
      <c r="B155" s="1">
        <f t="shared" si="13"/>
        <v>6</v>
      </c>
      <c r="C155" s="1">
        <f t="shared" si="12"/>
        <v>12</v>
      </c>
      <c r="D155" s="1">
        <f t="shared" si="12"/>
        <v>17</v>
      </c>
      <c r="E155" s="1" t="e">
        <f t="shared" si="12"/>
        <v>#VALUE!</v>
      </c>
      <c r="F155" s="3">
        <f>'Data In'!C161</f>
        <v>0.01</v>
      </c>
      <c r="G155" s="4">
        <f>'Data In'!D161</f>
        <v>37168</v>
      </c>
      <c r="H155" s="3" t="e">
        <f t="shared" si="14"/>
        <v>#VALUE!</v>
      </c>
      <c r="I155" s="18" t="e">
        <f t="shared" si="11"/>
        <v>#REF!</v>
      </c>
      <c r="J155" s="18" t="e">
        <f>IF(Table15[[#This Row],[Rising Through Threshold]],Table15[[#This Row],[Start time]],J154)</f>
        <v>#REF!</v>
      </c>
      <c r="K155" s="18" t="e">
        <f>IF(AND(Table15[[#This Row],[Rising Through Threshold]],J154&gt;0),J155-J154,"")</f>
        <v>#REF!</v>
      </c>
    </row>
    <row r="156" spans="1:11" x14ac:dyDescent="0.35">
      <c r="A156" s="1" t="s">
        <v>174</v>
      </c>
      <c r="B156" s="1">
        <f t="shared" si="13"/>
        <v>6</v>
      </c>
      <c r="C156" s="1">
        <f t="shared" si="12"/>
        <v>12</v>
      </c>
      <c r="D156" s="1">
        <f t="shared" si="12"/>
        <v>17</v>
      </c>
      <c r="E156" s="1" t="e">
        <f t="shared" si="12"/>
        <v>#VALUE!</v>
      </c>
      <c r="F156" s="3">
        <f>'Data In'!C162</f>
        <v>0.01</v>
      </c>
      <c r="G156" s="4">
        <f>'Data In'!D162</f>
        <v>37408</v>
      </c>
      <c r="H156" s="3" t="e">
        <f t="shared" si="14"/>
        <v>#VALUE!</v>
      </c>
      <c r="I156" s="18" t="e">
        <f t="shared" si="11"/>
        <v>#REF!</v>
      </c>
      <c r="J156" s="18" t="e">
        <f>IF(Table15[[#This Row],[Rising Through Threshold]],Table15[[#This Row],[Start time]],J155)</f>
        <v>#REF!</v>
      </c>
      <c r="K156" s="18" t="e">
        <f>IF(AND(Table15[[#This Row],[Rising Through Threshold]],J155&gt;0),J156-J155,"")</f>
        <v>#REF!</v>
      </c>
    </row>
    <row r="157" spans="1:11" x14ac:dyDescent="0.35">
      <c r="A157" s="1" t="s">
        <v>175</v>
      </c>
      <c r="B157" s="1">
        <f t="shared" si="13"/>
        <v>6</v>
      </c>
      <c r="C157" s="1">
        <f t="shared" si="12"/>
        <v>12</v>
      </c>
      <c r="D157" s="1">
        <f t="shared" si="12"/>
        <v>17</v>
      </c>
      <c r="E157" s="1" t="e">
        <f t="shared" si="12"/>
        <v>#VALUE!</v>
      </c>
      <c r="F157" s="3">
        <f>'Data In'!C163</f>
        <v>0.01</v>
      </c>
      <c r="G157" s="4">
        <f>'Data In'!D163</f>
        <v>37648</v>
      </c>
      <c r="H157" s="3" t="e">
        <f t="shared" si="14"/>
        <v>#VALUE!</v>
      </c>
      <c r="I157" s="18" t="e">
        <f t="shared" si="11"/>
        <v>#REF!</v>
      </c>
      <c r="J157" s="18" t="e">
        <f>IF(Table15[[#This Row],[Rising Through Threshold]],Table15[[#This Row],[Start time]],J156)</f>
        <v>#REF!</v>
      </c>
      <c r="K157" s="18" t="e">
        <f>IF(AND(Table15[[#This Row],[Rising Through Threshold]],J156&gt;0),J157-J156,"")</f>
        <v>#REF!</v>
      </c>
    </row>
    <row r="158" spans="1:11" x14ac:dyDescent="0.35">
      <c r="A158" s="1" t="s">
        <v>176</v>
      </c>
      <c r="B158" s="1">
        <f t="shared" si="13"/>
        <v>6</v>
      </c>
      <c r="C158" s="1">
        <f t="shared" si="12"/>
        <v>12</v>
      </c>
      <c r="D158" s="1">
        <f t="shared" si="12"/>
        <v>17</v>
      </c>
      <c r="E158" s="1" t="e">
        <f t="shared" si="12"/>
        <v>#VALUE!</v>
      </c>
      <c r="F158" s="3">
        <f>'Data In'!C164</f>
        <v>0.01</v>
      </c>
      <c r="G158" s="4">
        <f>'Data In'!D164</f>
        <v>37896</v>
      </c>
      <c r="H158" s="3" t="e">
        <f t="shared" si="14"/>
        <v>#VALUE!</v>
      </c>
      <c r="I158" s="18" t="e">
        <f t="shared" si="11"/>
        <v>#REF!</v>
      </c>
      <c r="J158" s="18" t="e">
        <f>IF(Table15[[#This Row],[Rising Through Threshold]],Table15[[#This Row],[Start time]],J157)</f>
        <v>#REF!</v>
      </c>
      <c r="K158" s="18" t="e">
        <f>IF(AND(Table15[[#This Row],[Rising Through Threshold]],J157&gt;0),J158-J157,"")</f>
        <v>#REF!</v>
      </c>
    </row>
    <row r="159" spans="1:11" x14ac:dyDescent="0.35">
      <c r="A159" s="1" t="s">
        <v>177</v>
      </c>
      <c r="B159" s="1">
        <f t="shared" si="13"/>
        <v>6</v>
      </c>
      <c r="C159" s="1">
        <f t="shared" si="12"/>
        <v>12</v>
      </c>
      <c r="D159" s="1">
        <f t="shared" si="12"/>
        <v>17</v>
      </c>
      <c r="E159" s="1" t="e">
        <f t="shared" si="12"/>
        <v>#VALUE!</v>
      </c>
      <c r="F159" s="3">
        <f>'Data In'!C165</f>
        <v>0.01</v>
      </c>
      <c r="G159" s="4">
        <f>'Data In'!D165</f>
        <v>38136</v>
      </c>
      <c r="H159" s="3" t="e">
        <f t="shared" si="14"/>
        <v>#VALUE!</v>
      </c>
      <c r="I159" s="18" t="e">
        <f t="shared" si="11"/>
        <v>#REF!</v>
      </c>
      <c r="J159" s="18" t="e">
        <f>IF(Table15[[#This Row],[Rising Through Threshold]],Table15[[#This Row],[Start time]],J158)</f>
        <v>#REF!</v>
      </c>
      <c r="K159" s="18" t="e">
        <f>IF(AND(Table15[[#This Row],[Rising Through Threshold]],J158&gt;0),J159-J158,"")</f>
        <v>#REF!</v>
      </c>
    </row>
    <row r="160" spans="1:11" x14ac:dyDescent="0.35">
      <c r="A160" s="1" t="s">
        <v>178</v>
      </c>
      <c r="B160" s="1">
        <f t="shared" si="13"/>
        <v>6</v>
      </c>
      <c r="C160" s="1">
        <f t="shared" si="12"/>
        <v>12</v>
      </c>
      <c r="D160" s="1">
        <f t="shared" si="12"/>
        <v>17</v>
      </c>
      <c r="E160" s="1" t="e">
        <f t="shared" si="12"/>
        <v>#VALUE!</v>
      </c>
      <c r="F160" s="3">
        <f>'Data In'!C166</f>
        <v>0.02</v>
      </c>
      <c r="G160" s="4">
        <f>'Data In'!D166</f>
        <v>38376</v>
      </c>
      <c r="H160" s="3" t="e">
        <f t="shared" si="14"/>
        <v>#VALUE!</v>
      </c>
      <c r="I160" s="18" t="e">
        <f t="shared" si="11"/>
        <v>#REF!</v>
      </c>
      <c r="J160" s="18" t="e">
        <f>IF(Table15[[#This Row],[Rising Through Threshold]],Table15[[#This Row],[Start time]],J159)</f>
        <v>#REF!</v>
      </c>
      <c r="K160" s="18" t="e">
        <f>IF(AND(Table15[[#This Row],[Rising Through Threshold]],J159&gt;0),J160-J159,"")</f>
        <v>#REF!</v>
      </c>
    </row>
    <row r="161" spans="1:11" x14ac:dyDescent="0.35">
      <c r="A161" s="1" t="s">
        <v>179</v>
      </c>
      <c r="B161" s="1">
        <f t="shared" si="13"/>
        <v>6</v>
      </c>
      <c r="C161" s="1">
        <f t="shared" si="12"/>
        <v>12</v>
      </c>
      <c r="D161" s="1">
        <f t="shared" si="12"/>
        <v>17</v>
      </c>
      <c r="E161" s="1" t="e">
        <f t="shared" si="12"/>
        <v>#VALUE!</v>
      </c>
      <c r="F161" s="3">
        <f>'Data In'!C167</f>
        <v>0.02</v>
      </c>
      <c r="G161" s="4">
        <f>'Data In'!D167</f>
        <v>38616</v>
      </c>
      <c r="H161" s="3" t="e">
        <f t="shared" si="14"/>
        <v>#VALUE!</v>
      </c>
      <c r="I161" s="18" t="e">
        <f t="shared" si="11"/>
        <v>#REF!</v>
      </c>
      <c r="J161" s="18" t="e">
        <f>IF(Table15[[#This Row],[Rising Through Threshold]],Table15[[#This Row],[Start time]],J160)</f>
        <v>#REF!</v>
      </c>
      <c r="K161" s="18" t="e">
        <f>IF(AND(Table15[[#This Row],[Rising Through Threshold]],J160&gt;0),J161-J160,"")</f>
        <v>#REF!</v>
      </c>
    </row>
    <row r="162" spans="1:11" x14ac:dyDescent="0.35">
      <c r="A162" s="1" t="s">
        <v>180</v>
      </c>
      <c r="B162" s="1">
        <f t="shared" si="13"/>
        <v>6</v>
      </c>
      <c r="C162" s="1">
        <f t="shared" si="12"/>
        <v>12</v>
      </c>
      <c r="D162" s="1">
        <f t="shared" si="12"/>
        <v>17</v>
      </c>
      <c r="E162" s="1" t="e">
        <f t="shared" si="12"/>
        <v>#VALUE!</v>
      </c>
      <c r="F162" s="3">
        <f>'Data In'!C168</f>
        <v>0</v>
      </c>
      <c r="G162" s="4">
        <f>'Data In'!D168</f>
        <v>38856</v>
      </c>
      <c r="H162" s="3" t="e">
        <f t="shared" si="14"/>
        <v>#VALUE!</v>
      </c>
      <c r="I162" s="18" t="e">
        <f t="shared" si="11"/>
        <v>#REF!</v>
      </c>
      <c r="J162" s="18" t="e">
        <f>IF(Table15[[#This Row],[Rising Through Threshold]],Table15[[#This Row],[Start time]],J161)</f>
        <v>#REF!</v>
      </c>
      <c r="K162" s="18" t="e">
        <f>IF(AND(Table15[[#This Row],[Rising Through Threshold]],J161&gt;0),J162-J161,"")</f>
        <v>#REF!</v>
      </c>
    </row>
    <row r="163" spans="1:11" x14ac:dyDescent="0.35">
      <c r="A163" s="1" t="s">
        <v>181</v>
      </c>
      <c r="B163" s="1">
        <f t="shared" si="13"/>
        <v>6</v>
      </c>
      <c r="C163" s="1">
        <f t="shared" si="12"/>
        <v>12</v>
      </c>
      <c r="D163" s="1">
        <f t="shared" si="12"/>
        <v>17</v>
      </c>
      <c r="E163" s="1" t="e">
        <f t="shared" si="12"/>
        <v>#VALUE!</v>
      </c>
      <c r="F163" s="3">
        <f>'Data In'!C169</f>
        <v>4.97</v>
      </c>
      <c r="G163" s="4">
        <f>'Data In'!D169</f>
        <v>39096</v>
      </c>
      <c r="H163" s="3" t="e">
        <f t="shared" si="14"/>
        <v>#VALUE!</v>
      </c>
      <c r="I163" s="18" t="e">
        <f t="shared" si="11"/>
        <v>#REF!</v>
      </c>
      <c r="J163" s="18" t="e">
        <f>IF(Table15[[#This Row],[Rising Through Threshold]],Table15[[#This Row],[Start time]],J162)</f>
        <v>#REF!</v>
      </c>
      <c r="K163" s="18" t="e">
        <f>IF(AND(Table15[[#This Row],[Rising Through Threshold]],J162&gt;0),J163-J162,"")</f>
        <v>#REF!</v>
      </c>
    </row>
    <row r="164" spans="1:11" x14ac:dyDescent="0.35">
      <c r="A164" s="1" t="s">
        <v>182</v>
      </c>
      <c r="B164" s="1">
        <f t="shared" si="13"/>
        <v>6</v>
      </c>
      <c r="C164" s="1">
        <f t="shared" si="12"/>
        <v>12</v>
      </c>
      <c r="D164" s="1">
        <f t="shared" si="12"/>
        <v>17</v>
      </c>
      <c r="E164" s="1" t="e">
        <f t="shared" si="12"/>
        <v>#VALUE!</v>
      </c>
      <c r="F164" s="3">
        <f>'Data In'!C170</f>
        <v>4.9800000000000004</v>
      </c>
      <c r="G164" s="4">
        <f>'Data In'!D170</f>
        <v>39336</v>
      </c>
      <c r="H164" s="3" t="e">
        <f t="shared" si="14"/>
        <v>#VALUE!</v>
      </c>
      <c r="I164" s="18" t="e">
        <f t="shared" si="11"/>
        <v>#REF!</v>
      </c>
      <c r="J164" s="18" t="e">
        <f>IF(Table15[[#This Row],[Rising Through Threshold]],Table15[[#This Row],[Start time]],J163)</f>
        <v>#REF!</v>
      </c>
      <c r="K164" s="18" t="e">
        <f>IF(AND(Table15[[#This Row],[Rising Through Threshold]],J163&gt;0),J164-J163,"")</f>
        <v>#REF!</v>
      </c>
    </row>
    <row r="165" spans="1:11" x14ac:dyDescent="0.35">
      <c r="A165" s="1" t="s">
        <v>183</v>
      </c>
      <c r="B165" s="1">
        <f t="shared" si="13"/>
        <v>6</v>
      </c>
      <c r="C165" s="1">
        <f t="shared" si="12"/>
        <v>12</v>
      </c>
      <c r="D165" s="1">
        <f t="shared" si="12"/>
        <v>17</v>
      </c>
      <c r="E165" s="1" t="e">
        <f t="shared" si="12"/>
        <v>#VALUE!</v>
      </c>
      <c r="F165" s="3">
        <f>'Data In'!C171</f>
        <v>4.97</v>
      </c>
      <c r="G165" s="4">
        <f>'Data In'!D171</f>
        <v>39576</v>
      </c>
      <c r="H165" s="3" t="e">
        <f t="shared" si="14"/>
        <v>#VALUE!</v>
      </c>
      <c r="I165" s="18" t="e">
        <f t="shared" si="11"/>
        <v>#REF!</v>
      </c>
      <c r="J165" s="18" t="e">
        <f>IF(Table15[[#This Row],[Rising Through Threshold]],Table15[[#This Row],[Start time]],J164)</f>
        <v>#REF!</v>
      </c>
      <c r="K165" s="18" t="e">
        <f>IF(AND(Table15[[#This Row],[Rising Through Threshold]],J164&gt;0),J165-J164,"")</f>
        <v>#REF!</v>
      </c>
    </row>
    <row r="166" spans="1:11" x14ac:dyDescent="0.35">
      <c r="A166" s="1" t="s">
        <v>184</v>
      </c>
      <c r="B166" s="1">
        <f t="shared" si="13"/>
        <v>6</v>
      </c>
      <c r="C166" s="1">
        <f t="shared" si="12"/>
        <v>12</v>
      </c>
      <c r="D166" s="1">
        <f t="shared" si="12"/>
        <v>17</v>
      </c>
      <c r="E166" s="1" t="e">
        <f t="shared" si="12"/>
        <v>#VALUE!</v>
      </c>
      <c r="F166" s="3">
        <f>'Data In'!C172</f>
        <v>4.97</v>
      </c>
      <c r="G166" s="4">
        <f>'Data In'!D172</f>
        <v>39816</v>
      </c>
      <c r="H166" s="3" t="e">
        <f t="shared" si="14"/>
        <v>#VALUE!</v>
      </c>
      <c r="I166" s="18" t="e">
        <f t="shared" si="11"/>
        <v>#REF!</v>
      </c>
      <c r="J166" s="18" t="e">
        <f>IF(Table15[[#This Row],[Rising Through Threshold]],Table15[[#This Row],[Start time]],J165)</f>
        <v>#REF!</v>
      </c>
      <c r="K166" s="18" t="e">
        <f>IF(AND(Table15[[#This Row],[Rising Through Threshold]],J165&gt;0),J166-J165,"")</f>
        <v>#REF!</v>
      </c>
    </row>
    <row r="167" spans="1:11" x14ac:dyDescent="0.35">
      <c r="A167" s="1" t="s">
        <v>185</v>
      </c>
      <c r="B167" s="1">
        <f t="shared" si="13"/>
        <v>6</v>
      </c>
      <c r="C167" s="1">
        <f t="shared" si="12"/>
        <v>12</v>
      </c>
      <c r="D167" s="1">
        <f t="shared" si="12"/>
        <v>17</v>
      </c>
      <c r="E167" s="1" t="e">
        <f t="shared" si="12"/>
        <v>#VALUE!</v>
      </c>
      <c r="F167" s="3">
        <f>'Data In'!C173</f>
        <v>4.9800000000000004</v>
      </c>
      <c r="G167" s="4">
        <f>'Data In'!D173</f>
        <v>40064</v>
      </c>
      <c r="H167" s="3" t="e">
        <f t="shared" si="14"/>
        <v>#VALUE!</v>
      </c>
      <c r="I167" s="18" t="e">
        <f t="shared" si="11"/>
        <v>#REF!</v>
      </c>
      <c r="J167" s="18" t="e">
        <f>IF(Table15[[#This Row],[Rising Through Threshold]],Table15[[#This Row],[Start time]],J166)</f>
        <v>#REF!</v>
      </c>
      <c r="K167" s="18" t="e">
        <f>IF(AND(Table15[[#This Row],[Rising Through Threshold]],J166&gt;0),J167-J166,"")</f>
        <v>#REF!</v>
      </c>
    </row>
    <row r="168" spans="1:11" x14ac:dyDescent="0.35">
      <c r="A168" s="1" t="s">
        <v>186</v>
      </c>
      <c r="B168" s="1">
        <f t="shared" si="13"/>
        <v>6</v>
      </c>
      <c r="C168" s="1">
        <f t="shared" si="12"/>
        <v>12</v>
      </c>
      <c r="D168" s="1">
        <f t="shared" si="12"/>
        <v>17</v>
      </c>
      <c r="E168" s="1" t="e">
        <f t="shared" si="12"/>
        <v>#VALUE!</v>
      </c>
      <c r="F168" s="3">
        <f>'Data In'!C174</f>
        <v>4.9800000000000004</v>
      </c>
      <c r="G168" s="4">
        <f>'Data In'!D174</f>
        <v>40304</v>
      </c>
      <c r="H168" s="3" t="e">
        <f t="shared" si="14"/>
        <v>#VALUE!</v>
      </c>
      <c r="I168" s="18" t="e">
        <f t="shared" si="11"/>
        <v>#REF!</v>
      </c>
      <c r="J168" s="18" t="e">
        <f>IF(Table15[[#This Row],[Rising Through Threshold]],Table15[[#This Row],[Start time]],J167)</f>
        <v>#REF!</v>
      </c>
      <c r="K168" s="18" t="e">
        <f>IF(AND(Table15[[#This Row],[Rising Through Threshold]],J167&gt;0),J168-J167,"")</f>
        <v>#REF!</v>
      </c>
    </row>
    <row r="169" spans="1:11" x14ac:dyDescent="0.35">
      <c r="A169" s="1" t="s">
        <v>187</v>
      </c>
      <c r="B169" s="1">
        <f t="shared" si="13"/>
        <v>6</v>
      </c>
      <c r="C169" s="1">
        <f t="shared" si="12"/>
        <v>12</v>
      </c>
      <c r="D169" s="1">
        <f t="shared" si="12"/>
        <v>17</v>
      </c>
      <c r="E169" s="1" t="e">
        <f t="shared" si="12"/>
        <v>#VALUE!</v>
      </c>
      <c r="F169" s="3">
        <f>'Data In'!C175</f>
        <v>4.97</v>
      </c>
      <c r="G169" s="4">
        <f>'Data In'!D175</f>
        <v>40544</v>
      </c>
      <c r="H169" s="3" t="e">
        <f t="shared" si="14"/>
        <v>#VALUE!</v>
      </c>
      <c r="I169" s="18" t="e">
        <f t="shared" si="11"/>
        <v>#REF!</v>
      </c>
      <c r="J169" s="18" t="e">
        <f>IF(Table15[[#This Row],[Rising Through Threshold]],Table15[[#This Row],[Start time]],J168)</f>
        <v>#REF!</v>
      </c>
      <c r="K169" s="18" t="e">
        <f>IF(AND(Table15[[#This Row],[Rising Through Threshold]],J168&gt;0),J169-J168,"")</f>
        <v>#REF!</v>
      </c>
    </row>
    <row r="170" spans="1:11" x14ac:dyDescent="0.35">
      <c r="A170" s="1" t="s">
        <v>188</v>
      </c>
      <c r="B170" s="1">
        <f t="shared" si="13"/>
        <v>6</v>
      </c>
      <c r="C170" s="1">
        <f t="shared" si="12"/>
        <v>12</v>
      </c>
      <c r="D170" s="1">
        <f t="shared" si="12"/>
        <v>17</v>
      </c>
      <c r="E170" s="1" t="e">
        <f t="shared" si="12"/>
        <v>#VALUE!</v>
      </c>
      <c r="F170" s="3">
        <f>'Data In'!C176</f>
        <v>4.97</v>
      </c>
      <c r="G170" s="4">
        <f>'Data In'!D176</f>
        <v>40784</v>
      </c>
      <c r="H170" s="3" t="e">
        <f t="shared" si="14"/>
        <v>#VALUE!</v>
      </c>
      <c r="I170" s="18" t="e">
        <f t="shared" si="11"/>
        <v>#REF!</v>
      </c>
      <c r="J170" s="18" t="e">
        <f>IF(Table15[[#This Row],[Rising Through Threshold]],Table15[[#This Row],[Start time]],J169)</f>
        <v>#REF!</v>
      </c>
      <c r="K170" s="18" t="e">
        <f>IF(AND(Table15[[#This Row],[Rising Through Threshold]],J169&gt;0),J170-J169,"")</f>
        <v>#REF!</v>
      </c>
    </row>
    <row r="171" spans="1:11" x14ac:dyDescent="0.35">
      <c r="A171" s="1" t="s">
        <v>189</v>
      </c>
      <c r="B171" s="1">
        <f t="shared" si="13"/>
        <v>6</v>
      </c>
      <c r="C171" s="1">
        <f t="shared" si="12"/>
        <v>12</v>
      </c>
      <c r="D171" s="1">
        <f t="shared" si="12"/>
        <v>17</v>
      </c>
      <c r="E171" s="1" t="e">
        <f t="shared" si="12"/>
        <v>#VALUE!</v>
      </c>
      <c r="F171" s="3">
        <f>'Data In'!C177</f>
        <v>4.97</v>
      </c>
      <c r="G171" s="4">
        <f>'Data In'!D177</f>
        <v>41024</v>
      </c>
      <c r="H171" s="3" t="e">
        <f t="shared" si="14"/>
        <v>#VALUE!</v>
      </c>
      <c r="I171" s="18" t="e">
        <f t="shared" si="11"/>
        <v>#REF!</v>
      </c>
      <c r="J171" s="18" t="e">
        <f>IF(Table15[[#This Row],[Rising Through Threshold]],Table15[[#This Row],[Start time]],J170)</f>
        <v>#REF!</v>
      </c>
      <c r="K171" s="18" t="e">
        <f>IF(AND(Table15[[#This Row],[Rising Through Threshold]],J170&gt;0),J171-J170,"")</f>
        <v>#REF!</v>
      </c>
    </row>
    <row r="172" spans="1:11" x14ac:dyDescent="0.35">
      <c r="A172" s="1" t="s">
        <v>190</v>
      </c>
      <c r="B172" s="1">
        <f t="shared" si="13"/>
        <v>6</v>
      </c>
      <c r="C172" s="1">
        <f t="shared" si="12"/>
        <v>12</v>
      </c>
      <c r="D172" s="1">
        <f t="shared" si="12"/>
        <v>17</v>
      </c>
      <c r="E172" s="1" t="e">
        <f t="shared" si="12"/>
        <v>#VALUE!</v>
      </c>
      <c r="F172" s="3">
        <f>'Data In'!C178</f>
        <v>4.9800000000000004</v>
      </c>
      <c r="G172" s="4">
        <f>'Data In'!D178</f>
        <v>41264</v>
      </c>
      <c r="H172" s="3" t="e">
        <f t="shared" si="14"/>
        <v>#VALUE!</v>
      </c>
      <c r="I172" s="18" t="e">
        <f t="shared" si="11"/>
        <v>#REF!</v>
      </c>
      <c r="J172" s="18" t="e">
        <f>IF(Table15[[#This Row],[Rising Through Threshold]],Table15[[#This Row],[Start time]],J171)</f>
        <v>#REF!</v>
      </c>
      <c r="K172" s="18" t="e">
        <f>IF(AND(Table15[[#This Row],[Rising Through Threshold]],J171&gt;0),J172-J171,"")</f>
        <v>#REF!</v>
      </c>
    </row>
    <row r="173" spans="1:11" x14ac:dyDescent="0.35">
      <c r="A173" s="1" t="s">
        <v>191</v>
      </c>
      <c r="B173" s="1">
        <f t="shared" si="13"/>
        <v>6</v>
      </c>
      <c r="C173" s="1">
        <f t="shared" si="12"/>
        <v>12</v>
      </c>
      <c r="D173" s="1">
        <f t="shared" si="12"/>
        <v>17</v>
      </c>
      <c r="E173" s="1" t="e">
        <f t="shared" si="12"/>
        <v>#VALUE!</v>
      </c>
      <c r="F173" s="3">
        <f>'Data In'!C179</f>
        <v>4.97</v>
      </c>
      <c r="G173" s="4">
        <f>'Data In'!D179</f>
        <v>41504</v>
      </c>
      <c r="H173" s="3" t="e">
        <f t="shared" si="14"/>
        <v>#VALUE!</v>
      </c>
      <c r="I173" s="18" t="e">
        <f t="shared" ref="I173:I236" si="15">AND(G172&lt;Threshold,G173&gt;Threshold)</f>
        <v>#REF!</v>
      </c>
      <c r="J173" s="18" t="e">
        <f>IF(Table15[[#This Row],[Rising Through Threshold]],Table15[[#This Row],[Start time]],J172)</f>
        <v>#REF!</v>
      </c>
      <c r="K173" s="18" t="e">
        <f>IF(AND(Table15[[#This Row],[Rising Through Threshold]],J172&gt;0),J173-J172,"")</f>
        <v>#REF!</v>
      </c>
    </row>
    <row r="174" spans="1:11" x14ac:dyDescent="0.35">
      <c r="A174" s="1" t="s">
        <v>192</v>
      </c>
      <c r="B174" s="1">
        <f t="shared" si="13"/>
        <v>6</v>
      </c>
      <c r="C174" s="1">
        <f t="shared" si="12"/>
        <v>12</v>
      </c>
      <c r="D174" s="1">
        <f t="shared" si="12"/>
        <v>17</v>
      </c>
      <c r="E174" s="1" t="e">
        <f t="shared" si="12"/>
        <v>#VALUE!</v>
      </c>
      <c r="F174" s="3">
        <f>'Data In'!C180</f>
        <v>4.9800000000000004</v>
      </c>
      <c r="G174" s="4">
        <f>'Data In'!D180</f>
        <v>41744</v>
      </c>
      <c r="H174" s="3" t="e">
        <f t="shared" si="14"/>
        <v>#VALUE!</v>
      </c>
      <c r="I174" s="18" t="e">
        <f t="shared" si="15"/>
        <v>#REF!</v>
      </c>
      <c r="J174" s="18" t="e">
        <f>IF(Table15[[#This Row],[Rising Through Threshold]],Table15[[#This Row],[Start time]],J173)</f>
        <v>#REF!</v>
      </c>
      <c r="K174" s="18" t="e">
        <f>IF(AND(Table15[[#This Row],[Rising Through Threshold]],J173&gt;0),J174-J173,"")</f>
        <v>#REF!</v>
      </c>
    </row>
    <row r="175" spans="1:11" x14ac:dyDescent="0.35">
      <c r="A175" s="1" t="s">
        <v>193</v>
      </c>
      <c r="B175" s="1">
        <f t="shared" si="13"/>
        <v>6</v>
      </c>
      <c r="C175" s="1">
        <f t="shared" si="12"/>
        <v>12</v>
      </c>
      <c r="D175" s="1">
        <f t="shared" si="12"/>
        <v>17</v>
      </c>
      <c r="E175" s="1" t="e">
        <f t="shared" si="12"/>
        <v>#VALUE!</v>
      </c>
      <c r="F175" s="3">
        <f>'Data In'!C181</f>
        <v>4.97</v>
      </c>
      <c r="G175" s="4">
        <f>'Data In'!D181</f>
        <v>41992</v>
      </c>
      <c r="H175" s="3" t="e">
        <f t="shared" si="14"/>
        <v>#VALUE!</v>
      </c>
      <c r="I175" s="18" t="e">
        <f t="shared" si="15"/>
        <v>#REF!</v>
      </c>
      <c r="J175" s="18" t="e">
        <f>IF(Table15[[#This Row],[Rising Through Threshold]],Table15[[#This Row],[Start time]],J174)</f>
        <v>#REF!</v>
      </c>
      <c r="K175" s="18" t="e">
        <f>IF(AND(Table15[[#This Row],[Rising Through Threshold]],J174&gt;0),J175-J174,"")</f>
        <v>#REF!</v>
      </c>
    </row>
    <row r="176" spans="1:11" x14ac:dyDescent="0.35">
      <c r="A176" s="1" t="s">
        <v>194</v>
      </c>
      <c r="B176" s="1">
        <f t="shared" si="13"/>
        <v>6</v>
      </c>
      <c r="C176" s="1">
        <f t="shared" si="12"/>
        <v>12</v>
      </c>
      <c r="D176" s="1">
        <f t="shared" si="12"/>
        <v>17</v>
      </c>
      <c r="E176" s="1" t="e">
        <f t="shared" si="12"/>
        <v>#VALUE!</v>
      </c>
      <c r="F176" s="3">
        <f>'Data In'!C182</f>
        <v>4.97</v>
      </c>
      <c r="G176" s="4">
        <f>'Data In'!D182</f>
        <v>42232</v>
      </c>
      <c r="H176" s="3" t="e">
        <f t="shared" si="14"/>
        <v>#VALUE!</v>
      </c>
      <c r="I176" s="18" t="e">
        <f t="shared" si="15"/>
        <v>#REF!</v>
      </c>
      <c r="J176" s="18" t="e">
        <f>IF(Table15[[#This Row],[Rising Through Threshold]],Table15[[#This Row],[Start time]],J175)</f>
        <v>#REF!</v>
      </c>
      <c r="K176" s="18" t="e">
        <f>IF(AND(Table15[[#This Row],[Rising Through Threshold]],J175&gt;0),J176-J175,"")</f>
        <v>#REF!</v>
      </c>
    </row>
    <row r="177" spans="1:11" x14ac:dyDescent="0.35">
      <c r="A177" s="1" t="s">
        <v>195</v>
      </c>
      <c r="B177" s="1">
        <f t="shared" si="13"/>
        <v>6</v>
      </c>
      <c r="C177" s="1">
        <f t="shared" si="12"/>
        <v>12</v>
      </c>
      <c r="D177" s="1">
        <f t="shared" si="12"/>
        <v>17</v>
      </c>
      <c r="E177" s="1" t="e">
        <f t="shared" si="12"/>
        <v>#VALUE!</v>
      </c>
      <c r="F177" s="3">
        <f>'Data In'!C183</f>
        <v>4.97</v>
      </c>
      <c r="G177" s="4">
        <f>'Data In'!D183</f>
        <v>42472</v>
      </c>
      <c r="H177" s="3" t="e">
        <f t="shared" si="14"/>
        <v>#VALUE!</v>
      </c>
      <c r="I177" s="18" t="e">
        <f t="shared" si="15"/>
        <v>#REF!</v>
      </c>
      <c r="J177" s="18" t="e">
        <f>IF(Table15[[#This Row],[Rising Through Threshold]],Table15[[#This Row],[Start time]],J176)</f>
        <v>#REF!</v>
      </c>
      <c r="K177" s="18" t="e">
        <f>IF(AND(Table15[[#This Row],[Rising Through Threshold]],J176&gt;0),J177-J176,"")</f>
        <v>#REF!</v>
      </c>
    </row>
    <row r="178" spans="1:11" x14ac:dyDescent="0.35">
      <c r="A178" s="1" t="s">
        <v>196</v>
      </c>
      <c r="B178" s="1">
        <f t="shared" si="13"/>
        <v>6</v>
      </c>
      <c r="C178" s="1">
        <f t="shared" si="12"/>
        <v>12</v>
      </c>
      <c r="D178" s="1">
        <f t="shared" si="12"/>
        <v>17</v>
      </c>
      <c r="E178" s="1" t="e">
        <f t="shared" si="12"/>
        <v>#VALUE!</v>
      </c>
      <c r="F178" s="3">
        <f>'Data In'!C184</f>
        <v>4.97</v>
      </c>
      <c r="G178" s="4">
        <f>'Data In'!D184</f>
        <v>42712</v>
      </c>
      <c r="H178" s="3" t="e">
        <f t="shared" si="14"/>
        <v>#VALUE!</v>
      </c>
      <c r="I178" s="18" t="e">
        <f t="shared" si="15"/>
        <v>#REF!</v>
      </c>
      <c r="J178" s="18" t="e">
        <f>IF(Table15[[#This Row],[Rising Through Threshold]],Table15[[#This Row],[Start time]],J177)</f>
        <v>#REF!</v>
      </c>
      <c r="K178" s="18" t="e">
        <f>IF(AND(Table15[[#This Row],[Rising Through Threshold]],J177&gt;0),J178-J177,"")</f>
        <v>#REF!</v>
      </c>
    </row>
    <row r="179" spans="1:11" x14ac:dyDescent="0.35">
      <c r="A179" s="1" t="s">
        <v>197</v>
      </c>
      <c r="B179" s="1">
        <f t="shared" si="13"/>
        <v>6</v>
      </c>
      <c r="C179" s="1">
        <f t="shared" si="12"/>
        <v>12</v>
      </c>
      <c r="D179" s="1">
        <f t="shared" si="12"/>
        <v>17</v>
      </c>
      <c r="E179" s="1" t="e">
        <f t="shared" si="12"/>
        <v>#VALUE!</v>
      </c>
      <c r="F179" s="3">
        <f>'Data In'!C185</f>
        <v>0.01</v>
      </c>
      <c r="G179" s="4">
        <f>'Data In'!D185</f>
        <v>42952</v>
      </c>
      <c r="H179" s="3" t="e">
        <f t="shared" si="14"/>
        <v>#VALUE!</v>
      </c>
      <c r="I179" s="18" t="e">
        <f t="shared" si="15"/>
        <v>#REF!</v>
      </c>
      <c r="J179" s="18" t="e">
        <f>IF(Table15[[#This Row],[Rising Through Threshold]],Table15[[#This Row],[Start time]],J178)</f>
        <v>#REF!</v>
      </c>
      <c r="K179" s="18" t="e">
        <f>IF(AND(Table15[[#This Row],[Rising Through Threshold]],J178&gt;0),J179-J178,"")</f>
        <v>#REF!</v>
      </c>
    </row>
    <row r="180" spans="1:11" x14ac:dyDescent="0.35">
      <c r="A180" s="1" t="s">
        <v>198</v>
      </c>
      <c r="B180" s="1">
        <f t="shared" si="13"/>
        <v>6</v>
      </c>
      <c r="C180" s="1">
        <f t="shared" si="12"/>
        <v>12</v>
      </c>
      <c r="D180" s="1">
        <f t="shared" si="12"/>
        <v>17</v>
      </c>
      <c r="E180" s="1" t="e">
        <f t="shared" si="12"/>
        <v>#VALUE!</v>
      </c>
      <c r="F180" s="3">
        <f>'Data In'!C186</f>
        <v>0.01</v>
      </c>
      <c r="G180" s="4">
        <f>'Data In'!D186</f>
        <v>43192</v>
      </c>
      <c r="H180" s="3" t="e">
        <f t="shared" si="14"/>
        <v>#VALUE!</v>
      </c>
      <c r="I180" s="18" t="e">
        <f t="shared" si="15"/>
        <v>#REF!</v>
      </c>
      <c r="J180" s="18" t="e">
        <f>IF(Table15[[#This Row],[Rising Through Threshold]],Table15[[#This Row],[Start time]],J179)</f>
        <v>#REF!</v>
      </c>
      <c r="K180" s="18" t="e">
        <f>IF(AND(Table15[[#This Row],[Rising Through Threshold]],J179&gt;0),J180-J179,"")</f>
        <v>#REF!</v>
      </c>
    </row>
    <row r="181" spans="1:11" x14ac:dyDescent="0.35">
      <c r="A181" s="1" t="s">
        <v>199</v>
      </c>
      <c r="B181" s="1">
        <f t="shared" si="13"/>
        <v>6</v>
      </c>
      <c r="C181" s="1">
        <f t="shared" si="12"/>
        <v>12</v>
      </c>
      <c r="D181" s="1">
        <f t="shared" si="12"/>
        <v>17</v>
      </c>
      <c r="E181" s="1" t="e">
        <f t="shared" si="12"/>
        <v>#VALUE!</v>
      </c>
      <c r="F181" s="3">
        <f>'Data In'!C187</f>
        <v>0.01</v>
      </c>
      <c r="G181" s="4">
        <f>'Data In'!D187</f>
        <v>43432</v>
      </c>
      <c r="H181" s="3" t="e">
        <f t="shared" si="14"/>
        <v>#VALUE!</v>
      </c>
      <c r="I181" s="18" t="e">
        <f t="shared" si="15"/>
        <v>#REF!</v>
      </c>
      <c r="J181" s="18" t="e">
        <f>IF(Table15[[#This Row],[Rising Through Threshold]],Table15[[#This Row],[Start time]],J180)</f>
        <v>#REF!</v>
      </c>
      <c r="K181" s="18" t="e">
        <f>IF(AND(Table15[[#This Row],[Rising Through Threshold]],J180&gt;0),J181-J180,"")</f>
        <v>#REF!</v>
      </c>
    </row>
    <row r="182" spans="1:11" x14ac:dyDescent="0.35">
      <c r="A182" s="1" t="s">
        <v>200</v>
      </c>
      <c r="B182" s="1">
        <f t="shared" si="13"/>
        <v>6</v>
      </c>
      <c r="C182" s="1">
        <f t="shared" si="12"/>
        <v>12</v>
      </c>
      <c r="D182" s="1">
        <f t="shared" si="12"/>
        <v>17</v>
      </c>
      <c r="E182" s="1" t="e">
        <f t="shared" si="12"/>
        <v>#VALUE!</v>
      </c>
      <c r="F182" s="3">
        <f>'Data In'!C188</f>
        <v>0.01</v>
      </c>
      <c r="G182" s="4">
        <f>'Data In'!D188</f>
        <v>43672</v>
      </c>
      <c r="H182" s="3" t="e">
        <f t="shared" si="14"/>
        <v>#VALUE!</v>
      </c>
      <c r="I182" s="18" t="e">
        <f t="shared" si="15"/>
        <v>#REF!</v>
      </c>
      <c r="J182" s="18" t="e">
        <f>IF(Table15[[#This Row],[Rising Through Threshold]],Table15[[#This Row],[Start time]],J181)</f>
        <v>#REF!</v>
      </c>
      <c r="K182" s="18" t="e">
        <f>IF(AND(Table15[[#This Row],[Rising Through Threshold]],J181&gt;0),J182-J181,"")</f>
        <v>#REF!</v>
      </c>
    </row>
    <row r="183" spans="1:11" x14ac:dyDescent="0.35">
      <c r="A183" s="1" t="s">
        <v>201</v>
      </c>
      <c r="B183" s="1">
        <f t="shared" si="13"/>
        <v>6</v>
      </c>
      <c r="C183" s="1">
        <f t="shared" si="12"/>
        <v>12</v>
      </c>
      <c r="D183" s="1">
        <f t="shared" si="12"/>
        <v>17</v>
      </c>
      <c r="E183" s="1" t="e">
        <f t="shared" si="12"/>
        <v>#VALUE!</v>
      </c>
      <c r="F183" s="3">
        <f>'Data In'!C189</f>
        <v>0</v>
      </c>
      <c r="G183" s="4">
        <f>'Data In'!D189</f>
        <v>43912</v>
      </c>
      <c r="H183" s="3" t="e">
        <f t="shared" si="14"/>
        <v>#VALUE!</v>
      </c>
      <c r="I183" s="18" t="e">
        <f t="shared" si="15"/>
        <v>#REF!</v>
      </c>
      <c r="J183" s="18" t="e">
        <f>IF(Table15[[#This Row],[Rising Through Threshold]],Table15[[#This Row],[Start time]],J182)</f>
        <v>#REF!</v>
      </c>
      <c r="K183" s="18" t="e">
        <f>IF(AND(Table15[[#This Row],[Rising Through Threshold]],J182&gt;0),J183-J182,"")</f>
        <v>#REF!</v>
      </c>
    </row>
    <row r="184" spans="1:11" x14ac:dyDescent="0.35">
      <c r="A184" s="1" t="s">
        <v>202</v>
      </c>
      <c r="B184" s="1">
        <f t="shared" si="13"/>
        <v>6</v>
      </c>
      <c r="C184" s="1">
        <f t="shared" si="12"/>
        <v>12</v>
      </c>
      <c r="D184" s="1">
        <f t="shared" si="12"/>
        <v>17</v>
      </c>
      <c r="E184" s="1" t="e">
        <f t="shared" si="12"/>
        <v>#VALUE!</v>
      </c>
      <c r="F184" s="3">
        <f>'Data In'!C190</f>
        <v>0.01</v>
      </c>
      <c r="G184" s="4">
        <f>'Data In'!D190</f>
        <v>44160</v>
      </c>
      <c r="H184" s="3" t="e">
        <f t="shared" si="14"/>
        <v>#VALUE!</v>
      </c>
      <c r="I184" s="18" t="e">
        <f t="shared" si="15"/>
        <v>#REF!</v>
      </c>
      <c r="J184" s="18" t="e">
        <f>IF(Table15[[#This Row],[Rising Through Threshold]],Table15[[#This Row],[Start time]],J183)</f>
        <v>#REF!</v>
      </c>
      <c r="K184" s="18" t="e">
        <f>IF(AND(Table15[[#This Row],[Rising Through Threshold]],J183&gt;0),J184-J183,"")</f>
        <v>#REF!</v>
      </c>
    </row>
    <row r="185" spans="1:11" x14ac:dyDescent="0.35">
      <c r="A185" s="1" t="s">
        <v>203</v>
      </c>
      <c r="B185" s="1">
        <f t="shared" si="13"/>
        <v>6</v>
      </c>
      <c r="C185" s="1">
        <f t="shared" si="12"/>
        <v>12</v>
      </c>
      <c r="D185" s="1">
        <f t="shared" si="12"/>
        <v>17</v>
      </c>
      <c r="E185" s="1" t="e">
        <f t="shared" si="12"/>
        <v>#VALUE!</v>
      </c>
      <c r="F185" s="3">
        <f>'Data In'!C191</f>
        <v>0.01</v>
      </c>
      <c r="G185" s="4">
        <f>'Data In'!D191</f>
        <v>44400</v>
      </c>
      <c r="H185" s="3" t="e">
        <f t="shared" si="14"/>
        <v>#VALUE!</v>
      </c>
      <c r="I185" s="18" t="e">
        <f t="shared" si="15"/>
        <v>#REF!</v>
      </c>
      <c r="J185" s="18" t="e">
        <f>IF(Table15[[#This Row],[Rising Through Threshold]],Table15[[#This Row],[Start time]],J184)</f>
        <v>#REF!</v>
      </c>
      <c r="K185" s="18" t="e">
        <f>IF(AND(Table15[[#This Row],[Rising Through Threshold]],J184&gt;0),J185-J184,"")</f>
        <v>#REF!</v>
      </c>
    </row>
    <row r="186" spans="1:11" x14ac:dyDescent="0.35">
      <c r="A186" s="1" t="s">
        <v>204</v>
      </c>
      <c r="B186" s="1">
        <f t="shared" si="13"/>
        <v>6</v>
      </c>
      <c r="C186" s="1">
        <f t="shared" si="12"/>
        <v>12</v>
      </c>
      <c r="D186" s="1">
        <f t="shared" si="12"/>
        <v>17</v>
      </c>
      <c r="E186" s="1" t="e">
        <f t="shared" si="12"/>
        <v>#VALUE!</v>
      </c>
      <c r="F186" s="3">
        <f>'Data In'!C192</f>
        <v>0.01</v>
      </c>
      <c r="G186" s="4">
        <f>'Data In'!D192</f>
        <v>44640</v>
      </c>
      <c r="H186" s="3" t="e">
        <f t="shared" si="14"/>
        <v>#VALUE!</v>
      </c>
      <c r="I186" s="18" t="e">
        <f t="shared" si="15"/>
        <v>#REF!</v>
      </c>
      <c r="J186" s="18" t="e">
        <f>IF(Table15[[#This Row],[Rising Through Threshold]],Table15[[#This Row],[Start time]],J185)</f>
        <v>#REF!</v>
      </c>
      <c r="K186" s="18" t="e">
        <f>IF(AND(Table15[[#This Row],[Rising Through Threshold]],J185&gt;0),J186-J185,"")</f>
        <v>#REF!</v>
      </c>
    </row>
    <row r="187" spans="1:11" x14ac:dyDescent="0.35">
      <c r="A187" s="1" t="s">
        <v>205</v>
      </c>
      <c r="B187" s="1">
        <f t="shared" si="13"/>
        <v>6</v>
      </c>
      <c r="C187" s="1">
        <f t="shared" si="12"/>
        <v>12</v>
      </c>
      <c r="D187" s="1">
        <f t="shared" si="12"/>
        <v>17</v>
      </c>
      <c r="E187" s="1" t="e">
        <f t="shared" si="12"/>
        <v>#VALUE!</v>
      </c>
      <c r="F187" s="3">
        <f>'Data In'!C193</f>
        <v>0.02</v>
      </c>
      <c r="G187" s="4">
        <f>'Data In'!D193</f>
        <v>44880</v>
      </c>
      <c r="H187" s="3" t="e">
        <f t="shared" si="14"/>
        <v>#VALUE!</v>
      </c>
      <c r="I187" s="18" t="e">
        <f t="shared" si="15"/>
        <v>#REF!</v>
      </c>
      <c r="J187" s="18" t="e">
        <f>IF(Table15[[#This Row],[Rising Through Threshold]],Table15[[#This Row],[Start time]],J186)</f>
        <v>#REF!</v>
      </c>
      <c r="K187" s="18" t="e">
        <f>IF(AND(Table15[[#This Row],[Rising Through Threshold]],J186&gt;0),J187-J186,"")</f>
        <v>#REF!</v>
      </c>
    </row>
    <row r="188" spans="1:11" x14ac:dyDescent="0.35">
      <c r="A188" s="1" t="s">
        <v>206</v>
      </c>
      <c r="B188" s="1">
        <f t="shared" si="13"/>
        <v>6</v>
      </c>
      <c r="C188" s="1">
        <f t="shared" si="12"/>
        <v>12</v>
      </c>
      <c r="D188" s="1">
        <f t="shared" si="12"/>
        <v>17</v>
      </c>
      <c r="E188" s="1" t="e">
        <f t="shared" si="12"/>
        <v>#VALUE!</v>
      </c>
      <c r="F188" s="3">
        <f>'Data In'!C194</f>
        <v>0.01</v>
      </c>
      <c r="G188" s="4">
        <f>'Data In'!D194</f>
        <v>45120</v>
      </c>
      <c r="H188" s="3" t="e">
        <f t="shared" si="14"/>
        <v>#VALUE!</v>
      </c>
      <c r="I188" s="18" t="e">
        <f t="shared" si="15"/>
        <v>#REF!</v>
      </c>
      <c r="J188" s="18" t="e">
        <f>IF(Table15[[#This Row],[Rising Through Threshold]],Table15[[#This Row],[Start time]],J187)</f>
        <v>#REF!</v>
      </c>
      <c r="K188" s="18" t="e">
        <f>IF(AND(Table15[[#This Row],[Rising Through Threshold]],J187&gt;0),J188-J187,"")</f>
        <v>#REF!</v>
      </c>
    </row>
    <row r="189" spans="1:11" x14ac:dyDescent="0.35">
      <c r="A189" s="1" t="s">
        <v>207</v>
      </c>
      <c r="B189" s="1">
        <f t="shared" si="13"/>
        <v>6</v>
      </c>
      <c r="C189" s="1">
        <f t="shared" si="12"/>
        <v>12</v>
      </c>
      <c r="D189" s="1">
        <f t="shared" si="12"/>
        <v>17</v>
      </c>
      <c r="E189" s="1" t="e">
        <f t="shared" si="12"/>
        <v>#VALUE!</v>
      </c>
      <c r="F189" s="3">
        <f>'Data In'!C195</f>
        <v>0.01</v>
      </c>
      <c r="G189" s="4">
        <f>'Data In'!D195</f>
        <v>45360</v>
      </c>
      <c r="H189" s="3" t="e">
        <f t="shared" si="14"/>
        <v>#VALUE!</v>
      </c>
      <c r="I189" s="18" t="e">
        <f t="shared" si="15"/>
        <v>#REF!</v>
      </c>
      <c r="J189" s="18" t="e">
        <f>IF(Table15[[#This Row],[Rising Through Threshold]],Table15[[#This Row],[Start time]],J188)</f>
        <v>#REF!</v>
      </c>
      <c r="K189" s="18" t="e">
        <f>IF(AND(Table15[[#This Row],[Rising Through Threshold]],J188&gt;0),J189-J188,"")</f>
        <v>#REF!</v>
      </c>
    </row>
    <row r="190" spans="1:11" x14ac:dyDescent="0.35">
      <c r="A190" s="1" t="s">
        <v>208</v>
      </c>
      <c r="B190" s="1">
        <f t="shared" si="13"/>
        <v>6</v>
      </c>
      <c r="C190" s="1">
        <f t="shared" si="12"/>
        <v>12</v>
      </c>
      <c r="D190" s="1">
        <f t="shared" si="12"/>
        <v>17</v>
      </c>
      <c r="E190" s="1" t="e">
        <f t="shared" si="12"/>
        <v>#VALUE!</v>
      </c>
      <c r="F190" s="3">
        <f>'Data In'!C196</f>
        <v>0.01</v>
      </c>
      <c r="G190" s="4">
        <f>'Data In'!D196</f>
        <v>45600</v>
      </c>
      <c r="H190" s="3" t="e">
        <f t="shared" si="14"/>
        <v>#VALUE!</v>
      </c>
      <c r="I190" s="18" t="e">
        <f t="shared" si="15"/>
        <v>#REF!</v>
      </c>
      <c r="J190" s="18" t="e">
        <f>IF(Table15[[#This Row],[Rising Through Threshold]],Table15[[#This Row],[Start time]],J189)</f>
        <v>#REF!</v>
      </c>
      <c r="K190" s="18" t="e">
        <f>IF(AND(Table15[[#This Row],[Rising Through Threshold]],J189&gt;0),J190-J189,"")</f>
        <v>#REF!</v>
      </c>
    </row>
    <row r="191" spans="1:11" x14ac:dyDescent="0.35">
      <c r="A191" s="1" t="s">
        <v>209</v>
      </c>
      <c r="B191" s="1">
        <f t="shared" si="13"/>
        <v>6</v>
      </c>
      <c r="C191" s="1">
        <f t="shared" si="12"/>
        <v>12</v>
      </c>
      <c r="D191" s="1">
        <f t="shared" si="12"/>
        <v>17</v>
      </c>
      <c r="E191" s="1" t="e">
        <f t="shared" si="12"/>
        <v>#VALUE!</v>
      </c>
      <c r="F191" s="3">
        <f>'Data In'!C197</f>
        <v>0.01</v>
      </c>
      <c r="G191" s="4">
        <f>'Data In'!D197</f>
        <v>45840</v>
      </c>
      <c r="H191" s="3" t="e">
        <f t="shared" si="14"/>
        <v>#VALUE!</v>
      </c>
      <c r="I191" s="18" t="e">
        <f t="shared" si="15"/>
        <v>#REF!</v>
      </c>
      <c r="J191" s="18" t="e">
        <f>IF(Table15[[#This Row],[Rising Through Threshold]],Table15[[#This Row],[Start time]],J190)</f>
        <v>#REF!</v>
      </c>
      <c r="K191" s="18" t="e">
        <f>IF(AND(Table15[[#This Row],[Rising Through Threshold]],J190&gt;0),J191-J190,"")</f>
        <v>#REF!</v>
      </c>
    </row>
    <row r="192" spans="1:11" x14ac:dyDescent="0.35">
      <c r="A192" s="1" t="s">
        <v>210</v>
      </c>
      <c r="B192" s="1">
        <f t="shared" si="13"/>
        <v>6</v>
      </c>
      <c r="C192" s="1">
        <f t="shared" ref="C192:E255" si="16">FIND(":",$A192,B192+1)</f>
        <v>12</v>
      </c>
      <c r="D192" s="1">
        <f t="shared" si="16"/>
        <v>17</v>
      </c>
      <c r="E192" s="1" t="e">
        <f t="shared" si="16"/>
        <v>#VALUE!</v>
      </c>
      <c r="F192" s="3">
        <f>'Data In'!C198</f>
        <v>0.01</v>
      </c>
      <c r="G192" s="4">
        <f>'Data In'!D198</f>
        <v>46088</v>
      </c>
      <c r="H192" s="3" t="e">
        <f t="shared" si="14"/>
        <v>#VALUE!</v>
      </c>
      <c r="I192" s="18" t="e">
        <f t="shared" si="15"/>
        <v>#REF!</v>
      </c>
      <c r="J192" s="18" t="e">
        <f>IF(Table15[[#This Row],[Rising Through Threshold]],Table15[[#This Row],[Start time]],J191)</f>
        <v>#REF!</v>
      </c>
      <c r="K192" s="18" t="e">
        <f>IF(AND(Table15[[#This Row],[Rising Through Threshold]],J191&gt;0),J192-J191,"")</f>
        <v>#REF!</v>
      </c>
    </row>
    <row r="193" spans="1:11" x14ac:dyDescent="0.35">
      <c r="A193" s="1" t="s">
        <v>211</v>
      </c>
      <c r="B193" s="1">
        <f t="shared" si="13"/>
        <v>6</v>
      </c>
      <c r="C193" s="1">
        <f t="shared" si="16"/>
        <v>12</v>
      </c>
      <c r="D193" s="1">
        <f t="shared" si="16"/>
        <v>17</v>
      </c>
      <c r="E193" s="1" t="e">
        <f t="shared" si="16"/>
        <v>#VALUE!</v>
      </c>
      <c r="F193" s="3">
        <f>'Data In'!C199</f>
        <v>0.01</v>
      </c>
      <c r="G193" s="4">
        <f>'Data In'!D199</f>
        <v>46328</v>
      </c>
      <c r="H193" s="3" t="e">
        <f t="shared" si="14"/>
        <v>#VALUE!</v>
      </c>
      <c r="I193" s="18" t="e">
        <f t="shared" si="15"/>
        <v>#REF!</v>
      </c>
      <c r="J193" s="18" t="e">
        <f>IF(Table15[[#This Row],[Rising Through Threshold]],Table15[[#This Row],[Start time]],J192)</f>
        <v>#REF!</v>
      </c>
      <c r="K193" s="18" t="e">
        <f>IF(AND(Table15[[#This Row],[Rising Through Threshold]],J192&gt;0),J193-J192,"")</f>
        <v>#REF!</v>
      </c>
    </row>
    <row r="194" spans="1:11" x14ac:dyDescent="0.35">
      <c r="A194" s="1" t="s">
        <v>212</v>
      </c>
      <c r="B194" s="1">
        <f t="shared" si="13"/>
        <v>6</v>
      </c>
      <c r="C194" s="1">
        <f t="shared" si="16"/>
        <v>12</v>
      </c>
      <c r="D194" s="1">
        <f t="shared" si="16"/>
        <v>17</v>
      </c>
      <c r="E194" s="1" t="e">
        <f t="shared" si="16"/>
        <v>#VALUE!</v>
      </c>
      <c r="F194" s="3">
        <f>'Data In'!C200</f>
        <v>0.01</v>
      </c>
      <c r="G194" s="4">
        <f>'Data In'!D200</f>
        <v>46568</v>
      </c>
      <c r="H194" s="3" t="e">
        <f t="shared" si="14"/>
        <v>#VALUE!</v>
      </c>
      <c r="I194" s="18" t="e">
        <f t="shared" si="15"/>
        <v>#REF!</v>
      </c>
      <c r="J194" s="18" t="e">
        <f>IF(Table15[[#This Row],[Rising Through Threshold]],Table15[[#This Row],[Start time]],J193)</f>
        <v>#REF!</v>
      </c>
      <c r="K194" s="18" t="e">
        <f>IF(AND(Table15[[#This Row],[Rising Through Threshold]],J193&gt;0),J194-J193,"")</f>
        <v>#REF!</v>
      </c>
    </row>
    <row r="195" spans="1:11" x14ac:dyDescent="0.35">
      <c r="A195" s="1" t="s">
        <v>213</v>
      </c>
      <c r="B195" s="1">
        <f t="shared" ref="B195:B258" si="17">FIND(":",$A195,1)</f>
        <v>6</v>
      </c>
      <c r="C195" s="1">
        <f t="shared" si="16"/>
        <v>12</v>
      </c>
      <c r="D195" s="1">
        <f t="shared" si="16"/>
        <v>17</v>
      </c>
      <c r="E195" s="1" t="e">
        <f t="shared" si="16"/>
        <v>#VALUE!</v>
      </c>
      <c r="F195" s="3">
        <f>'Data In'!C201</f>
        <v>0.02</v>
      </c>
      <c r="G195" s="4">
        <f>'Data In'!D201</f>
        <v>46808</v>
      </c>
      <c r="H195" s="3" t="e">
        <f t="shared" ref="H195:H258" si="18">_xlfn.NUMBERVALUE(MID($A195,E195+1,1000))</f>
        <v>#VALUE!</v>
      </c>
      <c r="I195" s="18" t="e">
        <f t="shared" si="15"/>
        <v>#REF!</v>
      </c>
      <c r="J195" s="18" t="e">
        <f>IF(Table15[[#This Row],[Rising Through Threshold]],Table15[[#This Row],[Start time]],J194)</f>
        <v>#REF!</v>
      </c>
      <c r="K195" s="18" t="e">
        <f>IF(AND(Table15[[#This Row],[Rising Through Threshold]],J194&gt;0),J195-J194,"")</f>
        <v>#REF!</v>
      </c>
    </row>
    <row r="196" spans="1:11" x14ac:dyDescent="0.35">
      <c r="A196" s="1" t="s">
        <v>214</v>
      </c>
      <c r="B196" s="1">
        <f t="shared" si="17"/>
        <v>6</v>
      </c>
      <c r="C196" s="1">
        <f t="shared" si="16"/>
        <v>12</v>
      </c>
      <c r="D196" s="1">
        <f t="shared" si="16"/>
        <v>17</v>
      </c>
      <c r="E196" s="1" t="e">
        <f t="shared" si="16"/>
        <v>#VALUE!</v>
      </c>
      <c r="F196" s="3">
        <f>'Data In'!C202</f>
        <v>4.9800000000000004</v>
      </c>
      <c r="G196" s="4">
        <f>'Data In'!D202</f>
        <v>47048</v>
      </c>
      <c r="H196" s="3" t="e">
        <f t="shared" si="18"/>
        <v>#VALUE!</v>
      </c>
      <c r="I196" s="18" t="e">
        <f t="shared" si="15"/>
        <v>#REF!</v>
      </c>
      <c r="J196" s="18" t="e">
        <f>IF(Table15[[#This Row],[Rising Through Threshold]],Table15[[#This Row],[Start time]],J195)</f>
        <v>#REF!</v>
      </c>
      <c r="K196" s="18" t="e">
        <f>IF(AND(Table15[[#This Row],[Rising Through Threshold]],J195&gt;0),J196-J195,"")</f>
        <v>#REF!</v>
      </c>
    </row>
    <row r="197" spans="1:11" x14ac:dyDescent="0.35">
      <c r="A197" s="1" t="s">
        <v>215</v>
      </c>
      <c r="B197" s="1">
        <f t="shared" si="17"/>
        <v>6</v>
      </c>
      <c r="C197" s="1">
        <f t="shared" si="16"/>
        <v>12</v>
      </c>
      <c r="D197" s="1">
        <f t="shared" si="16"/>
        <v>17</v>
      </c>
      <c r="E197" s="1" t="e">
        <f t="shared" si="16"/>
        <v>#VALUE!</v>
      </c>
      <c r="F197" s="3">
        <f>'Data In'!C203</f>
        <v>4.97</v>
      </c>
      <c r="G197" s="4">
        <f>'Data In'!D203</f>
        <v>47288</v>
      </c>
      <c r="H197" s="3" t="e">
        <f t="shared" si="18"/>
        <v>#VALUE!</v>
      </c>
      <c r="I197" s="18" t="e">
        <f t="shared" si="15"/>
        <v>#REF!</v>
      </c>
      <c r="J197" s="18" t="e">
        <f>IF(Table15[[#This Row],[Rising Through Threshold]],Table15[[#This Row],[Start time]],J196)</f>
        <v>#REF!</v>
      </c>
      <c r="K197" s="18" t="e">
        <f>IF(AND(Table15[[#This Row],[Rising Through Threshold]],J196&gt;0),J197-J196,"")</f>
        <v>#REF!</v>
      </c>
    </row>
    <row r="198" spans="1:11" x14ac:dyDescent="0.35">
      <c r="A198" s="1" t="s">
        <v>216</v>
      </c>
      <c r="B198" s="1">
        <f t="shared" si="17"/>
        <v>6</v>
      </c>
      <c r="C198" s="1">
        <f t="shared" si="16"/>
        <v>12</v>
      </c>
      <c r="D198" s="1">
        <f t="shared" si="16"/>
        <v>17</v>
      </c>
      <c r="E198" s="1" t="e">
        <f t="shared" si="16"/>
        <v>#VALUE!</v>
      </c>
      <c r="F198" s="3">
        <f>'Data In'!C204</f>
        <v>4.97</v>
      </c>
      <c r="G198" s="4">
        <f>'Data In'!D204</f>
        <v>47528</v>
      </c>
      <c r="H198" s="3" t="e">
        <f t="shared" si="18"/>
        <v>#VALUE!</v>
      </c>
      <c r="I198" s="18" t="e">
        <f t="shared" si="15"/>
        <v>#REF!</v>
      </c>
      <c r="J198" s="18" t="e">
        <f>IF(Table15[[#This Row],[Rising Through Threshold]],Table15[[#This Row],[Start time]],J197)</f>
        <v>#REF!</v>
      </c>
      <c r="K198" s="18" t="e">
        <f>IF(AND(Table15[[#This Row],[Rising Through Threshold]],J197&gt;0),J198-J197,"")</f>
        <v>#REF!</v>
      </c>
    </row>
    <row r="199" spans="1:11" x14ac:dyDescent="0.35">
      <c r="A199" s="1" t="s">
        <v>217</v>
      </c>
      <c r="B199" s="1">
        <f t="shared" si="17"/>
        <v>6</v>
      </c>
      <c r="C199" s="1">
        <f t="shared" si="16"/>
        <v>12</v>
      </c>
      <c r="D199" s="1">
        <f t="shared" si="16"/>
        <v>17</v>
      </c>
      <c r="E199" s="1" t="e">
        <f t="shared" si="16"/>
        <v>#VALUE!</v>
      </c>
      <c r="F199" s="3">
        <f>'Data In'!C205</f>
        <v>4.97</v>
      </c>
      <c r="G199" s="4">
        <f>'Data In'!D205</f>
        <v>47768</v>
      </c>
      <c r="H199" s="3" t="e">
        <f t="shared" si="18"/>
        <v>#VALUE!</v>
      </c>
      <c r="I199" s="18" t="e">
        <f t="shared" si="15"/>
        <v>#REF!</v>
      </c>
      <c r="J199" s="18" t="e">
        <f>IF(Table15[[#This Row],[Rising Through Threshold]],Table15[[#This Row],[Start time]],J198)</f>
        <v>#REF!</v>
      </c>
      <c r="K199" s="18" t="e">
        <f>IF(AND(Table15[[#This Row],[Rising Through Threshold]],J198&gt;0),J199-J198,"")</f>
        <v>#REF!</v>
      </c>
    </row>
    <row r="200" spans="1:11" x14ac:dyDescent="0.35">
      <c r="A200" s="1" t="s">
        <v>218</v>
      </c>
      <c r="B200" s="1">
        <f t="shared" si="17"/>
        <v>6</v>
      </c>
      <c r="C200" s="1">
        <f t="shared" si="16"/>
        <v>12</v>
      </c>
      <c r="D200" s="1">
        <f t="shared" si="16"/>
        <v>17</v>
      </c>
      <c r="E200" s="1" t="e">
        <f t="shared" si="16"/>
        <v>#VALUE!</v>
      </c>
      <c r="F200" s="3">
        <f>'Data In'!C206</f>
        <v>4.97</v>
      </c>
      <c r="G200" s="4">
        <f>'Data In'!D206</f>
        <v>48008</v>
      </c>
      <c r="H200" s="3" t="e">
        <f t="shared" si="18"/>
        <v>#VALUE!</v>
      </c>
      <c r="I200" s="18" t="e">
        <f t="shared" si="15"/>
        <v>#REF!</v>
      </c>
      <c r="J200" s="18" t="e">
        <f>IF(Table15[[#This Row],[Rising Through Threshold]],Table15[[#This Row],[Start time]],J199)</f>
        <v>#REF!</v>
      </c>
      <c r="K200" s="18" t="e">
        <f>IF(AND(Table15[[#This Row],[Rising Through Threshold]],J199&gt;0),J200-J199,"")</f>
        <v>#REF!</v>
      </c>
    </row>
    <row r="201" spans="1:11" x14ac:dyDescent="0.35">
      <c r="A201" s="1" t="s">
        <v>219</v>
      </c>
      <c r="B201" s="1">
        <f t="shared" si="17"/>
        <v>6</v>
      </c>
      <c r="C201" s="1">
        <f t="shared" si="16"/>
        <v>12</v>
      </c>
      <c r="D201" s="1">
        <f t="shared" si="16"/>
        <v>17</v>
      </c>
      <c r="E201" s="1" t="e">
        <f t="shared" si="16"/>
        <v>#VALUE!</v>
      </c>
      <c r="F201" s="3">
        <f>'Data In'!C207</f>
        <v>4.97</v>
      </c>
      <c r="G201" s="4">
        <f>'Data In'!D207</f>
        <v>48256</v>
      </c>
      <c r="H201" s="3" t="e">
        <f t="shared" si="18"/>
        <v>#VALUE!</v>
      </c>
      <c r="I201" s="18" t="e">
        <f t="shared" si="15"/>
        <v>#REF!</v>
      </c>
      <c r="J201" s="18" t="e">
        <f>IF(Table15[[#This Row],[Rising Through Threshold]],Table15[[#This Row],[Start time]],J200)</f>
        <v>#REF!</v>
      </c>
      <c r="K201" s="18" t="e">
        <f>IF(AND(Table15[[#This Row],[Rising Through Threshold]],J200&gt;0),J201-J200,"")</f>
        <v>#REF!</v>
      </c>
    </row>
    <row r="202" spans="1:11" x14ac:dyDescent="0.35">
      <c r="A202" s="1" t="s">
        <v>220</v>
      </c>
      <c r="B202" s="1">
        <f t="shared" si="17"/>
        <v>6</v>
      </c>
      <c r="C202" s="1">
        <f t="shared" si="16"/>
        <v>12</v>
      </c>
      <c r="D202" s="1">
        <f t="shared" si="16"/>
        <v>17</v>
      </c>
      <c r="E202" s="1" t="e">
        <f t="shared" si="16"/>
        <v>#VALUE!</v>
      </c>
      <c r="F202" s="3" t="e">
        <f>'Data In'!#REF!</f>
        <v>#REF!</v>
      </c>
      <c r="G202" s="4" t="e">
        <f>'Data In'!#REF!</f>
        <v>#REF!</v>
      </c>
      <c r="H202" s="3" t="e">
        <f t="shared" si="18"/>
        <v>#VALUE!</v>
      </c>
      <c r="I202" s="18" t="e">
        <f t="shared" si="15"/>
        <v>#REF!</v>
      </c>
      <c r="J202" s="18" t="e">
        <f>IF(Table15[[#This Row],[Rising Through Threshold]],Table15[[#This Row],[Start time]],J201)</f>
        <v>#REF!</v>
      </c>
      <c r="K202" s="18" t="e">
        <f>IF(AND(Table15[[#This Row],[Rising Through Threshold]],J201&gt;0),J202-J201,"")</f>
        <v>#REF!</v>
      </c>
    </row>
    <row r="203" spans="1:11" x14ac:dyDescent="0.35">
      <c r="A203" s="1" t="s">
        <v>221</v>
      </c>
      <c r="B203" s="1">
        <f t="shared" si="17"/>
        <v>6</v>
      </c>
      <c r="C203" s="1">
        <f t="shared" si="16"/>
        <v>12</v>
      </c>
      <c r="D203" s="1">
        <f t="shared" si="16"/>
        <v>17</v>
      </c>
      <c r="E203" s="1" t="e">
        <f t="shared" si="16"/>
        <v>#VALUE!</v>
      </c>
      <c r="F203" s="3" t="e">
        <f>'Data In'!#REF!</f>
        <v>#REF!</v>
      </c>
      <c r="G203" s="4" t="e">
        <f>'Data In'!#REF!</f>
        <v>#REF!</v>
      </c>
      <c r="H203" s="3" t="e">
        <f t="shared" si="18"/>
        <v>#VALUE!</v>
      </c>
      <c r="I203" s="18" t="e">
        <f t="shared" si="15"/>
        <v>#REF!</v>
      </c>
      <c r="J203" s="18" t="e">
        <f>IF(Table15[[#This Row],[Rising Through Threshold]],Table15[[#This Row],[Start time]],J202)</f>
        <v>#REF!</v>
      </c>
      <c r="K203" s="18" t="e">
        <f>IF(AND(Table15[[#This Row],[Rising Through Threshold]],J202&gt;0),J203-J202,"")</f>
        <v>#REF!</v>
      </c>
    </row>
    <row r="204" spans="1:11" x14ac:dyDescent="0.35">
      <c r="A204" s="1" t="s">
        <v>222</v>
      </c>
      <c r="B204" s="1">
        <f t="shared" si="17"/>
        <v>6</v>
      </c>
      <c r="C204" s="1">
        <f t="shared" si="16"/>
        <v>12</v>
      </c>
      <c r="D204" s="1">
        <f t="shared" si="16"/>
        <v>17</v>
      </c>
      <c r="E204" s="1" t="e">
        <f t="shared" si="16"/>
        <v>#VALUE!</v>
      </c>
      <c r="F204" s="3" t="e">
        <f>'Data In'!#REF!</f>
        <v>#REF!</v>
      </c>
      <c r="G204" s="4" t="e">
        <f>'Data In'!#REF!</f>
        <v>#REF!</v>
      </c>
      <c r="H204" s="3" t="e">
        <f t="shared" si="18"/>
        <v>#VALUE!</v>
      </c>
      <c r="I204" s="18" t="e">
        <f t="shared" si="15"/>
        <v>#REF!</v>
      </c>
      <c r="J204" s="18" t="e">
        <f>IF(Table15[[#This Row],[Rising Through Threshold]],Table15[[#This Row],[Start time]],J203)</f>
        <v>#REF!</v>
      </c>
      <c r="K204" s="18" t="e">
        <f>IF(AND(Table15[[#This Row],[Rising Through Threshold]],J203&gt;0),J204-J203,"")</f>
        <v>#REF!</v>
      </c>
    </row>
    <row r="205" spans="1:11" x14ac:dyDescent="0.35">
      <c r="A205" s="1" t="s">
        <v>223</v>
      </c>
      <c r="B205" s="1">
        <f t="shared" si="17"/>
        <v>6</v>
      </c>
      <c r="C205" s="1">
        <f t="shared" si="16"/>
        <v>12</v>
      </c>
      <c r="D205" s="1">
        <f t="shared" si="16"/>
        <v>17</v>
      </c>
      <c r="E205" s="1" t="e">
        <f t="shared" si="16"/>
        <v>#VALUE!</v>
      </c>
      <c r="F205" s="3" t="e">
        <f>'Data In'!#REF!</f>
        <v>#REF!</v>
      </c>
      <c r="G205" s="4" t="e">
        <f>'Data In'!#REF!</f>
        <v>#REF!</v>
      </c>
      <c r="H205" s="3" t="e">
        <f t="shared" si="18"/>
        <v>#VALUE!</v>
      </c>
      <c r="I205" s="18" t="e">
        <f t="shared" si="15"/>
        <v>#REF!</v>
      </c>
      <c r="J205" s="18" t="e">
        <f>IF(Table15[[#This Row],[Rising Through Threshold]],Table15[[#This Row],[Start time]],J204)</f>
        <v>#REF!</v>
      </c>
      <c r="K205" s="18" t="e">
        <f>IF(AND(Table15[[#This Row],[Rising Through Threshold]],J204&gt;0),J205-J204,"")</f>
        <v>#REF!</v>
      </c>
    </row>
    <row r="206" spans="1:11" x14ac:dyDescent="0.35">
      <c r="A206" s="1" t="s">
        <v>224</v>
      </c>
      <c r="B206" s="1">
        <f t="shared" si="17"/>
        <v>6</v>
      </c>
      <c r="C206" s="1">
        <f t="shared" si="16"/>
        <v>12</v>
      </c>
      <c r="D206" s="1">
        <f t="shared" si="16"/>
        <v>17</v>
      </c>
      <c r="E206" s="1" t="e">
        <f t="shared" si="16"/>
        <v>#VALUE!</v>
      </c>
      <c r="F206" s="3" t="e">
        <f>'Data In'!#REF!</f>
        <v>#REF!</v>
      </c>
      <c r="G206" s="4" t="e">
        <f>'Data In'!#REF!</f>
        <v>#REF!</v>
      </c>
      <c r="H206" s="3" t="e">
        <f t="shared" si="18"/>
        <v>#VALUE!</v>
      </c>
      <c r="I206" s="18" t="e">
        <f t="shared" si="15"/>
        <v>#REF!</v>
      </c>
      <c r="J206" s="18" t="e">
        <f>IF(Table15[[#This Row],[Rising Through Threshold]],Table15[[#This Row],[Start time]],J205)</f>
        <v>#REF!</v>
      </c>
      <c r="K206" s="18" t="e">
        <f>IF(AND(Table15[[#This Row],[Rising Through Threshold]],J205&gt;0),J206-J205,"")</f>
        <v>#REF!</v>
      </c>
    </row>
    <row r="207" spans="1:11" x14ac:dyDescent="0.35">
      <c r="A207" s="1" t="s">
        <v>225</v>
      </c>
      <c r="B207" s="1">
        <f t="shared" si="17"/>
        <v>6</v>
      </c>
      <c r="C207" s="1">
        <f t="shared" si="16"/>
        <v>12</v>
      </c>
      <c r="D207" s="1">
        <f t="shared" si="16"/>
        <v>17</v>
      </c>
      <c r="E207" s="1" t="e">
        <f t="shared" si="16"/>
        <v>#VALUE!</v>
      </c>
      <c r="F207" s="3" t="e">
        <f>'Data In'!#REF!</f>
        <v>#REF!</v>
      </c>
      <c r="G207" s="4" t="e">
        <f>'Data In'!#REF!</f>
        <v>#REF!</v>
      </c>
      <c r="H207" s="3" t="e">
        <f t="shared" si="18"/>
        <v>#VALUE!</v>
      </c>
      <c r="I207" s="18" t="e">
        <f t="shared" si="15"/>
        <v>#REF!</v>
      </c>
      <c r="J207" s="18" t="e">
        <f>IF(Table15[[#This Row],[Rising Through Threshold]],Table15[[#This Row],[Start time]],J206)</f>
        <v>#REF!</v>
      </c>
      <c r="K207" s="18" t="e">
        <f>IF(AND(Table15[[#This Row],[Rising Through Threshold]],J206&gt;0),J207-J206,"")</f>
        <v>#REF!</v>
      </c>
    </row>
    <row r="208" spans="1:11" x14ac:dyDescent="0.35">
      <c r="A208" s="1" t="s">
        <v>226</v>
      </c>
      <c r="B208" s="1">
        <f t="shared" si="17"/>
        <v>6</v>
      </c>
      <c r="C208" s="1">
        <f t="shared" si="16"/>
        <v>12</v>
      </c>
      <c r="D208" s="1">
        <f t="shared" si="16"/>
        <v>17</v>
      </c>
      <c r="E208" s="1" t="e">
        <f t="shared" si="16"/>
        <v>#VALUE!</v>
      </c>
      <c r="F208" s="3" t="e">
        <f>'Data In'!#REF!</f>
        <v>#REF!</v>
      </c>
      <c r="G208" s="4" t="e">
        <f>'Data In'!#REF!</f>
        <v>#REF!</v>
      </c>
      <c r="H208" s="3" t="e">
        <f t="shared" si="18"/>
        <v>#VALUE!</v>
      </c>
      <c r="I208" s="18" t="e">
        <f t="shared" si="15"/>
        <v>#REF!</v>
      </c>
      <c r="J208" s="18" t="e">
        <f>IF(Table15[[#This Row],[Rising Through Threshold]],Table15[[#This Row],[Start time]],J207)</f>
        <v>#REF!</v>
      </c>
      <c r="K208" s="18" t="e">
        <f>IF(AND(Table15[[#This Row],[Rising Through Threshold]],J207&gt;0),J208-J207,"")</f>
        <v>#REF!</v>
      </c>
    </row>
    <row r="209" spans="1:11" x14ac:dyDescent="0.35">
      <c r="A209" s="1" t="s">
        <v>227</v>
      </c>
      <c r="B209" s="1">
        <f t="shared" si="17"/>
        <v>6</v>
      </c>
      <c r="C209" s="1">
        <f t="shared" si="16"/>
        <v>12</v>
      </c>
      <c r="D209" s="1">
        <f t="shared" si="16"/>
        <v>17</v>
      </c>
      <c r="E209" s="1" t="e">
        <f t="shared" si="16"/>
        <v>#VALUE!</v>
      </c>
      <c r="F209" s="3" t="e">
        <f>'Data In'!#REF!</f>
        <v>#REF!</v>
      </c>
      <c r="G209" s="4" t="e">
        <f>'Data In'!#REF!</f>
        <v>#REF!</v>
      </c>
      <c r="H209" s="3" t="e">
        <f t="shared" si="18"/>
        <v>#VALUE!</v>
      </c>
      <c r="I209" s="18" t="e">
        <f t="shared" si="15"/>
        <v>#REF!</v>
      </c>
      <c r="J209" s="18" t="e">
        <f>IF(Table15[[#This Row],[Rising Through Threshold]],Table15[[#This Row],[Start time]],J208)</f>
        <v>#REF!</v>
      </c>
      <c r="K209" s="18" t="e">
        <f>IF(AND(Table15[[#This Row],[Rising Through Threshold]],J208&gt;0),J209-J208,"")</f>
        <v>#REF!</v>
      </c>
    </row>
    <row r="210" spans="1:11" x14ac:dyDescent="0.35">
      <c r="A210" s="1" t="s">
        <v>228</v>
      </c>
      <c r="B210" s="1">
        <f t="shared" si="17"/>
        <v>6</v>
      </c>
      <c r="C210" s="1">
        <f t="shared" si="16"/>
        <v>12</v>
      </c>
      <c r="D210" s="1">
        <f t="shared" si="16"/>
        <v>17</v>
      </c>
      <c r="E210" s="1" t="e">
        <f t="shared" si="16"/>
        <v>#VALUE!</v>
      </c>
      <c r="F210" s="3" t="e">
        <f>'Data In'!#REF!</f>
        <v>#REF!</v>
      </c>
      <c r="G210" s="4" t="e">
        <f>'Data In'!#REF!</f>
        <v>#REF!</v>
      </c>
      <c r="H210" s="3" t="e">
        <f t="shared" si="18"/>
        <v>#VALUE!</v>
      </c>
      <c r="I210" s="18" t="e">
        <f t="shared" si="15"/>
        <v>#REF!</v>
      </c>
      <c r="J210" s="18" t="e">
        <f>IF(Table15[[#This Row],[Rising Through Threshold]],Table15[[#This Row],[Start time]],J209)</f>
        <v>#REF!</v>
      </c>
      <c r="K210" s="18" t="e">
        <f>IF(AND(Table15[[#This Row],[Rising Through Threshold]],J209&gt;0),J210-J209,"")</f>
        <v>#REF!</v>
      </c>
    </row>
    <row r="211" spans="1:11" x14ac:dyDescent="0.35">
      <c r="A211" s="1" t="s">
        <v>229</v>
      </c>
      <c r="B211" s="1">
        <f t="shared" si="17"/>
        <v>6</v>
      </c>
      <c r="C211" s="1">
        <f t="shared" si="16"/>
        <v>12</v>
      </c>
      <c r="D211" s="1">
        <f t="shared" si="16"/>
        <v>17</v>
      </c>
      <c r="E211" s="1" t="e">
        <f t="shared" si="16"/>
        <v>#VALUE!</v>
      </c>
      <c r="F211" s="3" t="e">
        <f>'Data In'!#REF!</f>
        <v>#REF!</v>
      </c>
      <c r="G211" s="4" t="e">
        <f>'Data In'!#REF!</f>
        <v>#REF!</v>
      </c>
      <c r="H211" s="3" t="e">
        <f t="shared" si="18"/>
        <v>#VALUE!</v>
      </c>
      <c r="I211" s="18" t="e">
        <f t="shared" si="15"/>
        <v>#REF!</v>
      </c>
      <c r="J211" s="18" t="e">
        <f>IF(Table15[[#This Row],[Rising Through Threshold]],Table15[[#This Row],[Start time]],J210)</f>
        <v>#REF!</v>
      </c>
      <c r="K211" s="18" t="e">
        <f>IF(AND(Table15[[#This Row],[Rising Through Threshold]],J210&gt;0),J211-J210,"")</f>
        <v>#REF!</v>
      </c>
    </row>
    <row r="212" spans="1:11" x14ac:dyDescent="0.35">
      <c r="A212" s="1" t="s">
        <v>230</v>
      </c>
      <c r="B212" s="1">
        <f t="shared" si="17"/>
        <v>6</v>
      </c>
      <c r="C212" s="1">
        <f t="shared" si="16"/>
        <v>12</v>
      </c>
      <c r="D212" s="1">
        <f t="shared" si="16"/>
        <v>17</v>
      </c>
      <c r="E212" s="1" t="e">
        <f t="shared" si="16"/>
        <v>#VALUE!</v>
      </c>
      <c r="F212" s="3" t="e">
        <f>'Data In'!#REF!</f>
        <v>#REF!</v>
      </c>
      <c r="G212" s="4" t="e">
        <f>'Data In'!#REF!</f>
        <v>#REF!</v>
      </c>
      <c r="H212" s="3" t="e">
        <f t="shared" si="18"/>
        <v>#VALUE!</v>
      </c>
      <c r="I212" s="18" t="e">
        <f t="shared" si="15"/>
        <v>#REF!</v>
      </c>
      <c r="J212" s="18" t="e">
        <f>IF(Table15[[#This Row],[Rising Through Threshold]],Table15[[#This Row],[Start time]],J211)</f>
        <v>#REF!</v>
      </c>
      <c r="K212" s="18" t="e">
        <f>IF(AND(Table15[[#This Row],[Rising Through Threshold]],J211&gt;0),J212-J211,"")</f>
        <v>#REF!</v>
      </c>
    </row>
    <row r="213" spans="1:11" x14ac:dyDescent="0.35">
      <c r="A213" s="1" t="s">
        <v>231</v>
      </c>
      <c r="B213" s="1">
        <f t="shared" si="17"/>
        <v>6</v>
      </c>
      <c r="C213" s="1">
        <f t="shared" si="16"/>
        <v>12</v>
      </c>
      <c r="D213" s="1">
        <f t="shared" si="16"/>
        <v>17</v>
      </c>
      <c r="E213" s="1" t="e">
        <f t="shared" si="16"/>
        <v>#VALUE!</v>
      </c>
      <c r="F213" s="3" t="e">
        <f>'Data In'!#REF!</f>
        <v>#REF!</v>
      </c>
      <c r="G213" s="4" t="e">
        <f>'Data In'!#REF!</f>
        <v>#REF!</v>
      </c>
      <c r="H213" s="3" t="e">
        <f t="shared" si="18"/>
        <v>#VALUE!</v>
      </c>
      <c r="I213" s="18" t="e">
        <f t="shared" si="15"/>
        <v>#REF!</v>
      </c>
      <c r="J213" s="18" t="e">
        <f>IF(Table15[[#This Row],[Rising Through Threshold]],Table15[[#This Row],[Start time]],J212)</f>
        <v>#REF!</v>
      </c>
      <c r="K213" s="18" t="e">
        <f>IF(AND(Table15[[#This Row],[Rising Through Threshold]],J212&gt;0),J213-J212,"")</f>
        <v>#REF!</v>
      </c>
    </row>
    <row r="214" spans="1:11" x14ac:dyDescent="0.35">
      <c r="A214" s="1" t="s">
        <v>232</v>
      </c>
      <c r="B214" s="1">
        <f t="shared" si="17"/>
        <v>6</v>
      </c>
      <c r="C214" s="1">
        <f t="shared" si="16"/>
        <v>12</v>
      </c>
      <c r="D214" s="1">
        <f t="shared" si="16"/>
        <v>17</v>
      </c>
      <c r="E214" s="1" t="e">
        <f t="shared" si="16"/>
        <v>#VALUE!</v>
      </c>
      <c r="F214" s="3" t="e">
        <f>'Data In'!#REF!</f>
        <v>#REF!</v>
      </c>
      <c r="G214" s="4" t="e">
        <f>'Data In'!#REF!</f>
        <v>#REF!</v>
      </c>
      <c r="H214" s="3" t="e">
        <f t="shared" si="18"/>
        <v>#VALUE!</v>
      </c>
      <c r="I214" s="18" t="e">
        <f t="shared" si="15"/>
        <v>#REF!</v>
      </c>
      <c r="J214" s="18" t="e">
        <f>IF(Table15[[#This Row],[Rising Through Threshold]],Table15[[#This Row],[Start time]],J213)</f>
        <v>#REF!</v>
      </c>
      <c r="K214" s="18" t="e">
        <f>IF(AND(Table15[[#This Row],[Rising Through Threshold]],J213&gt;0),J214-J213,"")</f>
        <v>#REF!</v>
      </c>
    </row>
    <row r="215" spans="1:11" x14ac:dyDescent="0.35">
      <c r="A215" s="1" t="s">
        <v>233</v>
      </c>
      <c r="B215" s="1">
        <f t="shared" si="17"/>
        <v>6</v>
      </c>
      <c r="C215" s="1">
        <f t="shared" si="16"/>
        <v>12</v>
      </c>
      <c r="D215" s="1">
        <f t="shared" si="16"/>
        <v>17</v>
      </c>
      <c r="E215" s="1" t="e">
        <f t="shared" si="16"/>
        <v>#VALUE!</v>
      </c>
      <c r="F215" s="3" t="e">
        <f>'Data In'!#REF!</f>
        <v>#REF!</v>
      </c>
      <c r="G215" s="4" t="e">
        <f>'Data In'!#REF!</f>
        <v>#REF!</v>
      </c>
      <c r="H215" s="3" t="e">
        <f t="shared" si="18"/>
        <v>#VALUE!</v>
      </c>
      <c r="I215" s="18" t="e">
        <f t="shared" si="15"/>
        <v>#REF!</v>
      </c>
      <c r="J215" s="18" t="e">
        <f>IF(Table15[[#This Row],[Rising Through Threshold]],Table15[[#This Row],[Start time]],J214)</f>
        <v>#REF!</v>
      </c>
      <c r="K215" s="18" t="e">
        <f>IF(AND(Table15[[#This Row],[Rising Through Threshold]],J214&gt;0),J215-J214,"")</f>
        <v>#REF!</v>
      </c>
    </row>
    <row r="216" spans="1:11" x14ac:dyDescent="0.35">
      <c r="A216" s="1" t="s">
        <v>234</v>
      </c>
      <c r="B216" s="1">
        <f t="shared" si="17"/>
        <v>6</v>
      </c>
      <c r="C216" s="1">
        <f t="shared" si="16"/>
        <v>12</v>
      </c>
      <c r="D216" s="1">
        <f t="shared" si="16"/>
        <v>17</v>
      </c>
      <c r="E216" s="1" t="e">
        <f t="shared" si="16"/>
        <v>#VALUE!</v>
      </c>
      <c r="F216" s="3" t="e">
        <f>'Data In'!#REF!</f>
        <v>#REF!</v>
      </c>
      <c r="G216" s="4" t="e">
        <f>'Data In'!#REF!</f>
        <v>#REF!</v>
      </c>
      <c r="H216" s="3" t="e">
        <f t="shared" si="18"/>
        <v>#VALUE!</v>
      </c>
      <c r="I216" s="18" t="e">
        <f t="shared" si="15"/>
        <v>#REF!</v>
      </c>
      <c r="J216" s="18" t="e">
        <f>IF(Table15[[#This Row],[Rising Through Threshold]],Table15[[#This Row],[Start time]],J215)</f>
        <v>#REF!</v>
      </c>
      <c r="K216" s="18" t="e">
        <f>IF(AND(Table15[[#This Row],[Rising Through Threshold]],J215&gt;0),J216-J215,"")</f>
        <v>#REF!</v>
      </c>
    </row>
    <row r="217" spans="1:11" x14ac:dyDescent="0.35">
      <c r="A217" s="1" t="s">
        <v>235</v>
      </c>
      <c r="B217" s="1">
        <f t="shared" si="17"/>
        <v>6</v>
      </c>
      <c r="C217" s="1">
        <f t="shared" si="16"/>
        <v>12</v>
      </c>
      <c r="D217" s="1">
        <f t="shared" si="16"/>
        <v>17</v>
      </c>
      <c r="E217" s="1" t="e">
        <f t="shared" si="16"/>
        <v>#VALUE!</v>
      </c>
      <c r="F217" s="3" t="e">
        <f>'Data In'!#REF!</f>
        <v>#REF!</v>
      </c>
      <c r="G217" s="4" t="e">
        <f>'Data In'!#REF!</f>
        <v>#REF!</v>
      </c>
      <c r="H217" s="3" t="e">
        <f t="shared" si="18"/>
        <v>#VALUE!</v>
      </c>
      <c r="I217" s="18" t="e">
        <f t="shared" si="15"/>
        <v>#REF!</v>
      </c>
      <c r="J217" s="18" t="e">
        <f>IF(Table15[[#This Row],[Rising Through Threshold]],Table15[[#This Row],[Start time]],J216)</f>
        <v>#REF!</v>
      </c>
      <c r="K217" s="18" t="e">
        <f>IF(AND(Table15[[#This Row],[Rising Through Threshold]],J216&gt;0),J217-J216,"")</f>
        <v>#REF!</v>
      </c>
    </row>
    <row r="218" spans="1:11" x14ac:dyDescent="0.35">
      <c r="A218" s="1" t="s">
        <v>236</v>
      </c>
      <c r="B218" s="1">
        <f t="shared" si="17"/>
        <v>6</v>
      </c>
      <c r="C218" s="1">
        <f t="shared" si="16"/>
        <v>12</v>
      </c>
      <c r="D218" s="1">
        <f t="shared" si="16"/>
        <v>17</v>
      </c>
      <c r="E218" s="1" t="e">
        <f t="shared" si="16"/>
        <v>#VALUE!</v>
      </c>
      <c r="F218" s="3" t="e">
        <f>'Data In'!#REF!</f>
        <v>#REF!</v>
      </c>
      <c r="G218" s="4" t="e">
        <f>'Data In'!#REF!</f>
        <v>#REF!</v>
      </c>
      <c r="H218" s="3" t="e">
        <f t="shared" si="18"/>
        <v>#VALUE!</v>
      </c>
      <c r="I218" s="18" t="e">
        <f t="shared" si="15"/>
        <v>#REF!</v>
      </c>
      <c r="J218" s="18" t="e">
        <f>IF(Table15[[#This Row],[Rising Through Threshold]],Table15[[#This Row],[Start time]],J217)</f>
        <v>#REF!</v>
      </c>
      <c r="K218" s="18" t="e">
        <f>IF(AND(Table15[[#This Row],[Rising Through Threshold]],J217&gt;0),J218-J217,"")</f>
        <v>#REF!</v>
      </c>
    </row>
    <row r="219" spans="1:11" x14ac:dyDescent="0.35">
      <c r="A219" s="1" t="s">
        <v>237</v>
      </c>
      <c r="B219" s="1">
        <f t="shared" si="17"/>
        <v>6</v>
      </c>
      <c r="C219" s="1">
        <f t="shared" si="16"/>
        <v>12</v>
      </c>
      <c r="D219" s="1">
        <f t="shared" si="16"/>
        <v>17</v>
      </c>
      <c r="E219" s="1" t="e">
        <f t="shared" si="16"/>
        <v>#VALUE!</v>
      </c>
      <c r="F219" s="3" t="e">
        <f>'Data In'!#REF!</f>
        <v>#REF!</v>
      </c>
      <c r="G219" s="4" t="e">
        <f>'Data In'!#REF!</f>
        <v>#REF!</v>
      </c>
      <c r="H219" s="3" t="e">
        <f t="shared" si="18"/>
        <v>#VALUE!</v>
      </c>
      <c r="I219" s="18" t="e">
        <f t="shared" si="15"/>
        <v>#REF!</v>
      </c>
      <c r="J219" s="18" t="e">
        <f>IF(Table15[[#This Row],[Rising Through Threshold]],Table15[[#This Row],[Start time]],J218)</f>
        <v>#REF!</v>
      </c>
      <c r="K219" s="18" t="e">
        <f>IF(AND(Table15[[#This Row],[Rising Through Threshold]],J218&gt;0),J219-J218,"")</f>
        <v>#REF!</v>
      </c>
    </row>
    <row r="220" spans="1:11" x14ac:dyDescent="0.35">
      <c r="A220" s="1" t="s">
        <v>238</v>
      </c>
      <c r="B220" s="1">
        <f t="shared" si="17"/>
        <v>6</v>
      </c>
      <c r="C220" s="1">
        <f t="shared" si="16"/>
        <v>12</v>
      </c>
      <c r="D220" s="1">
        <f t="shared" si="16"/>
        <v>17</v>
      </c>
      <c r="E220" s="1" t="e">
        <f t="shared" si="16"/>
        <v>#VALUE!</v>
      </c>
      <c r="F220" s="3" t="e">
        <f>'Data In'!#REF!</f>
        <v>#REF!</v>
      </c>
      <c r="G220" s="4" t="e">
        <f>'Data In'!#REF!</f>
        <v>#REF!</v>
      </c>
      <c r="H220" s="3" t="e">
        <f t="shared" si="18"/>
        <v>#VALUE!</v>
      </c>
      <c r="I220" s="18" t="e">
        <f t="shared" si="15"/>
        <v>#REF!</v>
      </c>
      <c r="J220" s="18" t="e">
        <f>IF(Table15[[#This Row],[Rising Through Threshold]],Table15[[#This Row],[Start time]],J219)</f>
        <v>#REF!</v>
      </c>
      <c r="K220" s="18" t="e">
        <f>IF(AND(Table15[[#This Row],[Rising Through Threshold]],J219&gt;0),J220-J219,"")</f>
        <v>#REF!</v>
      </c>
    </row>
    <row r="221" spans="1:11" x14ac:dyDescent="0.35">
      <c r="A221" s="1" t="s">
        <v>239</v>
      </c>
      <c r="B221" s="1">
        <f t="shared" si="17"/>
        <v>6</v>
      </c>
      <c r="C221" s="1">
        <f t="shared" si="16"/>
        <v>12</v>
      </c>
      <c r="D221" s="1">
        <f t="shared" si="16"/>
        <v>17</v>
      </c>
      <c r="E221" s="1" t="e">
        <f t="shared" si="16"/>
        <v>#VALUE!</v>
      </c>
      <c r="F221" s="3" t="e">
        <f>'Data In'!#REF!</f>
        <v>#REF!</v>
      </c>
      <c r="G221" s="4" t="e">
        <f>'Data In'!#REF!</f>
        <v>#REF!</v>
      </c>
      <c r="H221" s="3" t="e">
        <f t="shared" si="18"/>
        <v>#VALUE!</v>
      </c>
      <c r="I221" s="18" t="e">
        <f t="shared" si="15"/>
        <v>#REF!</v>
      </c>
      <c r="J221" s="18" t="e">
        <f>IF(Table15[[#This Row],[Rising Through Threshold]],Table15[[#This Row],[Start time]],J220)</f>
        <v>#REF!</v>
      </c>
      <c r="K221" s="18" t="e">
        <f>IF(AND(Table15[[#This Row],[Rising Through Threshold]],J220&gt;0),J221-J220,"")</f>
        <v>#REF!</v>
      </c>
    </row>
    <row r="222" spans="1:11" x14ac:dyDescent="0.35">
      <c r="A222" s="1" t="s">
        <v>240</v>
      </c>
      <c r="B222" s="1">
        <f t="shared" si="17"/>
        <v>6</v>
      </c>
      <c r="C222" s="1">
        <f t="shared" si="16"/>
        <v>12</v>
      </c>
      <c r="D222" s="1">
        <f t="shared" si="16"/>
        <v>17</v>
      </c>
      <c r="E222" s="1" t="e">
        <f t="shared" si="16"/>
        <v>#VALUE!</v>
      </c>
      <c r="F222" s="3" t="e">
        <f>'Data In'!#REF!</f>
        <v>#REF!</v>
      </c>
      <c r="G222" s="4" t="e">
        <f>'Data In'!#REF!</f>
        <v>#REF!</v>
      </c>
      <c r="H222" s="3" t="e">
        <f t="shared" si="18"/>
        <v>#VALUE!</v>
      </c>
      <c r="I222" s="18" t="e">
        <f t="shared" si="15"/>
        <v>#REF!</v>
      </c>
      <c r="J222" s="18" t="e">
        <f>IF(Table15[[#This Row],[Rising Through Threshold]],Table15[[#This Row],[Start time]],J221)</f>
        <v>#REF!</v>
      </c>
      <c r="K222" s="18" t="e">
        <f>IF(AND(Table15[[#This Row],[Rising Through Threshold]],J221&gt;0),J222-J221,"")</f>
        <v>#REF!</v>
      </c>
    </row>
    <row r="223" spans="1:11" x14ac:dyDescent="0.35">
      <c r="A223" s="1" t="s">
        <v>241</v>
      </c>
      <c r="B223" s="1">
        <f t="shared" si="17"/>
        <v>6</v>
      </c>
      <c r="C223" s="1">
        <f t="shared" si="16"/>
        <v>12</v>
      </c>
      <c r="D223" s="1">
        <f t="shared" si="16"/>
        <v>17</v>
      </c>
      <c r="E223" s="1" t="e">
        <f t="shared" si="16"/>
        <v>#VALUE!</v>
      </c>
      <c r="F223" s="3" t="e">
        <f>'Data In'!#REF!</f>
        <v>#REF!</v>
      </c>
      <c r="G223" s="4" t="e">
        <f>'Data In'!#REF!</f>
        <v>#REF!</v>
      </c>
      <c r="H223" s="3" t="e">
        <f t="shared" si="18"/>
        <v>#VALUE!</v>
      </c>
      <c r="I223" s="18" t="e">
        <f t="shared" si="15"/>
        <v>#REF!</v>
      </c>
      <c r="J223" s="18" t="e">
        <f>IF(Table15[[#This Row],[Rising Through Threshold]],Table15[[#This Row],[Start time]],J222)</f>
        <v>#REF!</v>
      </c>
      <c r="K223" s="18" t="e">
        <f>IF(AND(Table15[[#This Row],[Rising Through Threshold]],J222&gt;0),J223-J222,"")</f>
        <v>#REF!</v>
      </c>
    </row>
    <row r="224" spans="1:11" x14ac:dyDescent="0.35">
      <c r="A224" s="1" t="s">
        <v>242</v>
      </c>
      <c r="B224" s="1">
        <f t="shared" si="17"/>
        <v>6</v>
      </c>
      <c r="C224" s="1">
        <f t="shared" si="16"/>
        <v>12</v>
      </c>
      <c r="D224" s="1">
        <f t="shared" si="16"/>
        <v>17</v>
      </c>
      <c r="E224" s="1" t="e">
        <f t="shared" si="16"/>
        <v>#VALUE!</v>
      </c>
      <c r="F224" s="3" t="e">
        <f>'Data In'!#REF!</f>
        <v>#REF!</v>
      </c>
      <c r="G224" s="4" t="e">
        <f>'Data In'!#REF!</f>
        <v>#REF!</v>
      </c>
      <c r="H224" s="3" t="e">
        <f t="shared" si="18"/>
        <v>#VALUE!</v>
      </c>
      <c r="I224" s="18" t="e">
        <f t="shared" si="15"/>
        <v>#REF!</v>
      </c>
      <c r="J224" s="18" t="e">
        <f>IF(Table15[[#This Row],[Rising Through Threshold]],Table15[[#This Row],[Start time]],J223)</f>
        <v>#REF!</v>
      </c>
      <c r="K224" s="18" t="e">
        <f>IF(AND(Table15[[#This Row],[Rising Through Threshold]],J223&gt;0),J224-J223,"")</f>
        <v>#REF!</v>
      </c>
    </row>
    <row r="225" spans="1:11" x14ac:dyDescent="0.35">
      <c r="A225" s="1" t="s">
        <v>243</v>
      </c>
      <c r="B225" s="1">
        <f t="shared" si="17"/>
        <v>6</v>
      </c>
      <c r="C225" s="1">
        <f t="shared" si="16"/>
        <v>12</v>
      </c>
      <c r="D225" s="1">
        <f t="shared" si="16"/>
        <v>17</v>
      </c>
      <c r="E225" s="1" t="e">
        <f t="shared" si="16"/>
        <v>#VALUE!</v>
      </c>
      <c r="F225" s="3" t="e">
        <f>'Data In'!#REF!</f>
        <v>#REF!</v>
      </c>
      <c r="G225" s="4" t="e">
        <f>'Data In'!#REF!</f>
        <v>#REF!</v>
      </c>
      <c r="H225" s="3" t="e">
        <f t="shared" si="18"/>
        <v>#VALUE!</v>
      </c>
      <c r="I225" s="18" t="e">
        <f t="shared" si="15"/>
        <v>#REF!</v>
      </c>
      <c r="J225" s="18" t="e">
        <f>IF(Table15[[#This Row],[Rising Through Threshold]],Table15[[#This Row],[Start time]],J224)</f>
        <v>#REF!</v>
      </c>
      <c r="K225" s="18" t="e">
        <f>IF(AND(Table15[[#This Row],[Rising Through Threshold]],J224&gt;0),J225-J224,"")</f>
        <v>#REF!</v>
      </c>
    </row>
    <row r="226" spans="1:11" x14ac:dyDescent="0.35">
      <c r="A226" s="1" t="s">
        <v>18</v>
      </c>
      <c r="B226" s="1">
        <f t="shared" si="17"/>
        <v>6</v>
      </c>
      <c r="C226" s="1">
        <f t="shared" si="16"/>
        <v>12</v>
      </c>
      <c r="D226" s="1">
        <f t="shared" si="16"/>
        <v>17</v>
      </c>
      <c r="E226" s="1" t="e">
        <f t="shared" si="16"/>
        <v>#VALUE!</v>
      </c>
      <c r="F226" s="3" t="e">
        <f>'Data In'!#REF!</f>
        <v>#REF!</v>
      </c>
      <c r="G226" s="4" t="e">
        <f>'Data In'!#REF!</f>
        <v>#REF!</v>
      </c>
      <c r="H226" s="3" t="e">
        <f t="shared" si="18"/>
        <v>#VALUE!</v>
      </c>
      <c r="I226" s="18" t="e">
        <f t="shared" si="15"/>
        <v>#REF!</v>
      </c>
      <c r="J226" s="18" t="e">
        <f>IF(Table15[[#This Row],[Rising Through Threshold]],Table15[[#This Row],[Start time]],J225)</f>
        <v>#REF!</v>
      </c>
      <c r="K226" s="18" t="e">
        <f>IF(AND(Table15[[#This Row],[Rising Through Threshold]],J225&gt;0),J226-J225,"")</f>
        <v>#REF!</v>
      </c>
    </row>
    <row r="227" spans="1:11" x14ac:dyDescent="0.35">
      <c r="A227" s="1" t="s">
        <v>244</v>
      </c>
      <c r="B227" s="1">
        <f t="shared" si="17"/>
        <v>6</v>
      </c>
      <c r="C227" s="1">
        <f t="shared" si="16"/>
        <v>12</v>
      </c>
      <c r="D227" s="1">
        <f t="shared" si="16"/>
        <v>17</v>
      </c>
      <c r="E227" s="1" t="e">
        <f t="shared" si="16"/>
        <v>#VALUE!</v>
      </c>
      <c r="F227" s="3" t="e">
        <f>'Data In'!#REF!</f>
        <v>#REF!</v>
      </c>
      <c r="G227" s="4" t="e">
        <f>'Data In'!#REF!</f>
        <v>#REF!</v>
      </c>
      <c r="H227" s="3" t="e">
        <f t="shared" si="18"/>
        <v>#VALUE!</v>
      </c>
      <c r="I227" s="18" t="e">
        <f t="shared" si="15"/>
        <v>#REF!</v>
      </c>
      <c r="J227" s="18" t="e">
        <f>IF(Table15[[#This Row],[Rising Through Threshold]],Table15[[#This Row],[Start time]],J226)</f>
        <v>#REF!</v>
      </c>
      <c r="K227" s="18" t="e">
        <f>IF(AND(Table15[[#This Row],[Rising Through Threshold]],J226&gt;0),J227-J226,"")</f>
        <v>#REF!</v>
      </c>
    </row>
    <row r="228" spans="1:11" x14ac:dyDescent="0.35">
      <c r="A228" s="1" t="s">
        <v>245</v>
      </c>
      <c r="B228" s="1">
        <f t="shared" si="17"/>
        <v>6</v>
      </c>
      <c r="C228" s="1">
        <f t="shared" si="16"/>
        <v>12</v>
      </c>
      <c r="D228" s="1">
        <f t="shared" si="16"/>
        <v>17</v>
      </c>
      <c r="E228" s="1" t="e">
        <f t="shared" si="16"/>
        <v>#VALUE!</v>
      </c>
      <c r="F228" s="3" t="e">
        <f>'Data In'!#REF!</f>
        <v>#REF!</v>
      </c>
      <c r="G228" s="4" t="e">
        <f>'Data In'!#REF!</f>
        <v>#REF!</v>
      </c>
      <c r="H228" s="3" t="e">
        <f t="shared" si="18"/>
        <v>#VALUE!</v>
      </c>
      <c r="I228" s="18" t="e">
        <f t="shared" si="15"/>
        <v>#REF!</v>
      </c>
      <c r="J228" s="18" t="e">
        <f>IF(Table15[[#This Row],[Rising Through Threshold]],Table15[[#This Row],[Start time]],J227)</f>
        <v>#REF!</v>
      </c>
      <c r="K228" s="18" t="e">
        <f>IF(AND(Table15[[#This Row],[Rising Through Threshold]],J227&gt;0),J228-J227,"")</f>
        <v>#REF!</v>
      </c>
    </row>
    <row r="229" spans="1:11" x14ac:dyDescent="0.35">
      <c r="A229" s="1" t="s">
        <v>246</v>
      </c>
      <c r="B229" s="1">
        <f t="shared" si="17"/>
        <v>6</v>
      </c>
      <c r="C229" s="1">
        <f t="shared" si="16"/>
        <v>12</v>
      </c>
      <c r="D229" s="1">
        <f t="shared" si="16"/>
        <v>17</v>
      </c>
      <c r="E229" s="1" t="e">
        <f t="shared" si="16"/>
        <v>#VALUE!</v>
      </c>
      <c r="F229" s="3" t="e">
        <f>'Data In'!#REF!</f>
        <v>#REF!</v>
      </c>
      <c r="G229" s="4" t="e">
        <f>'Data In'!#REF!</f>
        <v>#REF!</v>
      </c>
      <c r="H229" s="3" t="e">
        <f t="shared" si="18"/>
        <v>#VALUE!</v>
      </c>
      <c r="I229" s="18" t="e">
        <f t="shared" si="15"/>
        <v>#REF!</v>
      </c>
      <c r="J229" s="18" t="e">
        <f>IF(Table15[[#This Row],[Rising Through Threshold]],Table15[[#This Row],[Start time]],J228)</f>
        <v>#REF!</v>
      </c>
      <c r="K229" s="18" t="e">
        <f>IF(AND(Table15[[#This Row],[Rising Through Threshold]],J228&gt;0),J229-J228,"")</f>
        <v>#REF!</v>
      </c>
    </row>
    <row r="230" spans="1:11" x14ac:dyDescent="0.35">
      <c r="A230" s="1" t="s">
        <v>247</v>
      </c>
      <c r="B230" s="1">
        <f t="shared" si="17"/>
        <v>6</v>
      </c>
      <c r="C230" s="1">
        <f t="shared" si="16"/>
        <v>12</v>
      </c>
      <c r="D230" s="1">
        <f t="shared" si="16"/>
        <v>17</v>
      </c>
      <c r="E230" s="1" t="e">
        <f t="shared" si="16"/>
        <v>#VALUE!</v>
      </c>
      <c r="F230" s="3" t="e">
        <f>'Data In'!#REF!</f>
        <v>#REF!</v>
      </c>
      <c r="G230" s="4" t="e">
        <f>'Data In'!#REF!</f>
        <v>#REF!</v>
      </c>
      <c r="H230" s="3" t="e">
        <f t="shared" si="18"/>
        <v>#VALUE!</v>
      </c>
      <c r="I230" s="18" t="e">
        <f t="shared" si="15"/>
        <v>#REF!</v>
      </c>
      <c r="J230" s="18" t="e">
        <f>IF(Table15[[#This Row],[Rising Through Threshold]],Table15[[#This Row],[Start time]],J229)</f>
        <v>#REF!</v>
      </c>
      <c r="K230" s="18" t="e">
        <f>IF(AND(Table15[[#This Row],[Rising Through Threshold]],J229&gt;0),J230-J229,"")</f>
        <v>#REF!</v>
      </c>
    </row>
    <row r="231" spans="1:11" x14ac:dyDescent="0.35">
      <c r="A231" s="1" t="s">
        <v>248</v>
      </c>
      <c r="B231" s="1">
        <f t="shared" si="17"/>
        <v>6</v>
      </c>
      <c r="C231" s="1">
        <f t="shared" si="16"/>
        <v>12</v>
      </c>
      <c r="D231" s="1">
        <f t="shared" si="16"/>
        <v>17</v>
      </c>
      <c r="E231" s="1" t="e">
        <f t="shared" si="16"/>
        <v>#VALUE!</v>
      </c>
      <c r="F231" s="3" t="e">
        <f>'Data In'!#REF!</f>
        <v>#REF!</v>
      </c>
      <c r="G231" s="4" t="e">
        <f>'Data In'!#REF!</f>
        <v>#REF!</v>
      </c>
      <c r="H231" s="3" t="e">
        <f t="shared" si="18"/>
        <v>#VALUE!</v>
      </c>
      <c r="I231" s="18" t="e">
        <f t="shared" si="15"/>
        <v>#REF!</v>
      </c>
      <c r="J231" s="18" t="e">
        <f>IF(Table15[[#This Row],[Rising Through Threshold]],Table15[[#This Row],[Start time]],J230)</f>
        <v>#REF!</v>
      </c>
      <c r="K231" s="18" t="e">
        <f>IF(AND(Table15[[#This Row],[Rising Through Threshold]],J230&gt;0),J231-J230,"")</f>
        <v>#REF!</v>
      </c>
    </row>
    <row r="232" spans="1:11" x14ac:dyDescent="0.35">
      <c r="A232" s="1" t="s">
        <v>249</v>
      </c>
      <c r="B232" s="1">
        <f t="shared" si="17"/>
        <v>6</v>
      </c>
      <c r="C232" s="1">
        <f t="shared" si="16"/>
        <v>12</v>
      </c>
      <c r="D232" s="1">
        <f t="shared" si="16"/>
        <v>17</v>
      </c>
      <c r="E232" s="1" t="e">
        <f t="shared" si="16"/>
        <v>#VALUE!</v>
      </c>
      <c r="F232" s="3" t="e">
        <f>'Data In'!#REF!</f>
        <v>#REF!</v>
      </c>
      <c r="G232" s="4" t="e">
        <f>'Data In'!#REF!</f>
        <v>#REF!</v>
      </c>
      <c r="H232" s="3" t="e">
        <f t="shared" si="18"/>
        <v>#VALUE!</v>
      </c>
      <c r="I232" s="18" t="e">
        <f t="shared" si="15"/>
        <v>#REF!</v>
      </c>
      <c r="J232" s="18" t="e">
        <f>IF(Table15[[#This Row],[Rising Through Threshold]],Table15[[#This Row],[Start time]],J231)</f>
        <v>#REF!</v>
      </c>
      <c r="K232" s="18" t="e">
        <f>IF(AND(Table15[[#This Row],[Rising Through Threshold]],J231&gt;0),J232-J231,"")</f>
        <v>#REF!</v>
      </c>
    </row>
    <row r="233" spans="1:11" x14ac:dyDescent="0.35">
      <c r="A233" s="1" t="s">
        <v>250</v>
      </c>
      <c r="B233" s="1">
        <f t="shared" si="17"/>
        <v>6</v>
      </c>
      <c r="C233" s="1">
        <f t="shared" si="16"/>
        <v>12</v>
      </c>
      <c r="D233" s="1">
        <f t="shared" si="16"/>
        <v>17</v>
      </c>
      <c r="E233" s="1" t="e">
        <f t="shared" si="16"/>
        <v>#VALUE!</v>
      </c>
      <c r="F233" s="3" t="e">
        <f>'Data In'!#REF!</f>
        <v>#REF!</v>
      </c>
      <c r="G233" s="4" t="e">
        <f>'Data In'!#REF!</f>
        <v>#REF!</v>
      </c>
      <c r="H233" s="3" t="e">
        <f t="shared" si="18"/>
        <v>#VALUE!</v>
      </c>
      <c r="I233" s="18" t="e">
        <f t="shared" si="15"/>
        <v>#REF!</v>
      </c>
      <c r="J233" s="18" t="e">
        <f>IF(Table15[[#This Row],[Rising Through Threshold]],Table15[[#This Row],[Start time]],J232)</f>
        <v>#REF!</v>
      </c>
      <c r="K233" s="18" t="e">
        <f>IF(AND(Table15[[#This Row],[Rising Through Threshold]],J232&gt;0),J233-J232,"")</f>
        <v>#REF!</v>
      </c>
    </row>
    <row r="234" spans="1:11" x14ac:dyDescent="0.35">
      <c r="A234" s="1" t="s">
        <v>251</v>
      </c>
      <c r="B234" s="1">
        <f t="shared" si="17"/>
        <v>6</v>
      </c>
      <c r="C234" s="1">
        <f t="shared" si="16"/>
        <v>12</v>
      </c>
      <c r="D234" s="1">
        <f t="shared" si="16"/>
        <v>17</v>
      </c>
      <c r="E234" s="1" t="e">
        <f t="shared" si="16"/>
        <v>#VALUE!</v>
      </c>
      <c r="F234" s="3" t="e">
        <f>'Data In'!#REF!</f>
        <v>#REF!</v>
      </c>
      <c r="G234" s="4" t="e">
        <f>'Data In'!#REF!</f>
        <v>#REF!</v>
      </c>
      <c r="H234" s="3" t="e">
        <f t="shared" si="18"/>
        <v>#VALUE!</v>
      </c>
      <c r="I234" s="18" t="e">
        <f t="shared" si="15"/>
        <v>#REF!</v>
      </c>
      <c r="J234" s="18" t="e">
        <f>IF(Table15[[#This Row],[Rising Through Threshold]],Table15[[#This Row],[Start time]],J233)</f>
        <v>#REF!</v>
      </c>
      <c r="K234" s="18" t="e">
        <f>IF(AND(Table15[[#This Row],[Rising Through Threshold]],J233&gt;0),J234-J233,"")</f>
        <v>#REF!</v>
      </c>
    </row>
    <row r="235" spans="1:11" x14ac:dyDescent="0.35">
      <c r="A235" s="1" t="s">
        <v>252</v>
      </c>
      <c r="B235" s="1">
        <f t="shared" si="17"/>
        <v>6</v>
      </c>
      <c r="C235" s="1">
        <f t="shared" si="16"/>
        <v>12</v>
      </c>
      <c r="D235" s="1">
        <f t="shared" si="16"/>
        <v>17</v>
      </c>
      <c r="E235" s="1" t="e">
        <f t="shared" si="16"/>
        <v>#VALUE!</v>
      </c>
      <c r="F235" s="3" t="e">
        <f>'Data In'!#REF!</f>
        <v>#REF!</v>
      </c>
      <c r="G235" s="4" t="e">
        <f>'Data In'!#REF!</f>
        <v>#REF!</v>
      </c>
      <c r="H235" s="3" t="e">
        <f t="shared" si="18"/>
        <v>#VALUE!</v>
      </c>
      <c r="I235" s="18" t="e">
        <f t="shared" si="15"/>
        <v>#REF!</v>
      </c>
      <c r="J235" s="18" t="e">
        <f>IF(Table15[[#This Row],[Rising Through Threshold]],Table15[[#This Row],[Start time]],J234)</f>
        <v>#REF!</v>
      </c>
      <c r="K235" s="18" t="e">
        <f>IF(AND(Table15[[#This Row],[Rising Through Threshold]],J234&gt;0),J235-J234,"")</f>
        <v>#REF!</v>
      </c>
    </row>
    <row r="236" spans="1:11" x14ac:dyDescent="0.35">
      <c r="A236" s="1" t="s">
        <v>253</v>
      </c>
      <c r="B236" s="1">
        <f t="shared" si="17"/>
        <v>6</v>
      </c>
      <c r="C236" s="1">
        <f t="shared" si="16"/>
        <v>12</v>
      </c>
      <c r="D236" s="1">
        <f t="shared" si="16"/>
        <v>17</v>
      </c>
      <c r="E236" s="1" t="e">
        <f t="shared" si="16"/>
        <v>#VALUE!</v>
      </c>
      <c r="F236" s="3" t="e">
        <f>'Data In'!#REF!</f>
        <v>#REF!</v>
      </c>
      <c r="G236" s="4" t="e">
        <f>'Data In'!#REF!</f>
        <v>#REF!</v>
      </c>
      <c r="H236" s="3" t="e">
        <f t="shared" si="18"/>
        <v>#VALUE!</v>
      </c>
      <c r="I236" s="18" t="e">
        <f t="shared" si="15"/>
        <v>#REF!</v>
      </c>
      <c r="J236" s="18" t="e">
        <f>IF(Table15[[#This Row],[Rising Through Threshold]],Table15[[#This Row],[Start time]],J235)</f>
        <v>#REF!</v>
      </c>
      <c r="K236" s="18" t="e">
        <f>IF(AND(Table15[[#This Row],[Rising Through Threshold]],J235&gt;0),J236-J235,"")</f>
        <v>#REF!</v>
      </c>
    </row>
    <row r="237" spans="1:11" x14ac:dyDescent="0.35">
      <c r="A237" s="1" t="s">
        <v>254</v>
      </c>
      <c r="B237" s="1">
        <f t="shared" si="17"/>
        <v>6</v>
      </c>
      <c r="C237" s="1">
        <f t="shared" si="16"/>
        <v>12</v>
      </c>
      <c r="D237" s="1">
        <f t="shared" si="16"/>
        <v>17</v>
      </c>
      <c r="E237" s="1" t="e">
        <f t="shared" si="16"/>
        <v>#VALUE!</v>
      </c>
      <c r="F237" s="3" t="e">
        <f>'Data In'!#REF!</f>
        <v>#REF!</v>
      </c>
      <c r="G237" s="4" t="e">
        <f>'Data In'!#REF!</f>
        <v>#REF!</v>
      </c>
      <c r="H237" s="3" t="e">
        <f t="shared" si="18"/>
        <v>#VALUE!</v>
      </c>
      <c r="I237" s="18" t="e">
        <f t="shared" ref="I237:I300" si="19">AND(G236&lt;Threshold,G237&gt;Threshold)</f>
        <v>#REF!</v>
      </c>
      <c r="J237" s="18" t="e">
        <f>IF(Table15[[#This Row],[Rising Through Threshold]],Table15[[#This Row],[Start time]],J236)</f>
        <v>#REF!</v>
      </c>
      <c r="K237" s="18" t="e">
        <f>IF(AND(Table15[[#This Row],[Rising Through Threshold]],J236&gt;0),J237-J236,"")</f>
        <v>#REF!</v>
      </c>
    </row>
    <row r="238" spans="1:11" x14ac:dyDescent="0.35">
      <c r="A238" s="1" t="s">
        <v>255</v>
      </c>
      <c r="B238" s="1">
        <f t="shared" si="17"/>
        <v>6</v>
      </c>
      <c r="C238" s="1">
        <f t="shared" si="16"/>
        <v>12</v>
      </c>
      <c r="D238" s="1">
        <f t="shared" si="16"/>
        <v>17</v>
      </c>
      <c r="E238" s="1" t="e">
        <f t="shared" si="16"/>
        <v>#VALUE!</v>
      </c>
      <c r="F238" s="3" t="e">
        <f>'Data In'!#REF!</f>
        <v>#REF!</v>
      </c>
      <c r="G238" s="4" t="e">
        <f>'Data In'!#REF!</f>
        <v>#REF!</v>
      </c>
      <c r="H238" s="3" t="e">
        <f t="shared" si="18"/>
        <v>#VALUE!</v>
      </c>
      <c r="I238" s="18" t="e">
        <f t="shared" si="19"/>
        <v>#REF!</v>
      </c>
      <c r="J238" s="18" t="e">
        <f>IF(Table15[[#This Row],[Rising Through Threshold]],Table15[[#This Row],[Start time]],J237)</f>
        <v>#REF!</v>
      </c>
      <c r="K238" s="18" t="e">
        <f>IF(AND(Table15[[#This Row],[Rising Through Threshold]],J237&gt;0),J238-J237,"")</f>
        <v>#REF!</v>
      </c>
    </row>
    <row r="239" spans="1:11" x14ac:dyDescent="0.35">
      <c r="A239" s="1" t="s">
        <v>256</v>
      </c>
      <c r="B239" s="1">
        <f t="shared" si="17"/>
        <v>6</v>
      </c>
      <c r="C239" s="1">
        <f t="shared" si="16"/>
        <v>12</v>
      </c>
      <c r="D239" s="1">
        <f t="shared" si="16"/>
        <v>17</v>
      </c>
      <c r="E239" s="1" t="e">
        <f t="shared" si="16"/>
        <v>#VALUE!</v>
      </c>
      <c r="F239" s="3" t="e">
        <f>'Data In'!#REF!</f>
        <v>#REF!</v>
      </c>
      <c r="G239" s="4" t="e">
        <f>'Data In'!#REF!</f>
        <v>#REF!</v>
      </c>
      <c r="H239" s="3" t="e">
        <f t="shared" si="18"/>
        <v>#VALUE!</v>
      </c>
      <c r="I239" s="18" t="e">
        <f t="shared" si="19"/>
        <v>#REF!</v>
      </c>
      <c r="J239" s="18" t="e">
        <f>IF(Table15[[#This Row],[Rising Through Threshold]],Table15[[#This Row],[Start time]],J238)</f>
        <v>#REF!</v>
      </c>
      <c r="K239" s="18" t="e">
        <f>IF(AND(Table15[[#This Row],[Rising Through Threshold]],J238&gt;0),J239-J238,"")</f>
        <v>#REF!</v>
      </c>
    </row>
    <row r="240" spans="1:11" x14ac:dyDescent="0.35">
      <c r="A240" s="1" t="s">
        <v>257</v>
      </c>
      <c r="B240" s="1">
        <f t="shared" si="17"/>
        <v>6</v>
      </c>
      <c r="C240" s="1">
        <f t="shared" si="16"/>
        <v>12</v>
      </c>
      <c r="D240" s="1">
        <f t="shared" si="16"/>
        <v>17</v>
      </c>
      <c r="E240" s="1" t="e">
        <f t="shared" si="16"/>
        <v>#VALUE!</v>
      </c>
      <c r="F240" s="3" t="e">
        <f>'Data In'!#REF!</f>
        <v>#REF!</v>
      </c>
      <c r="G240" s="4" t="e">
        <f>'Data In'!#REF!</f>
        <v>#REF!</v>
      </c>
      <c r="H240" s="3" t="e">
        <f t="shared" si="18"/>
        <v>#VALUE!</v>
      </c>
      <c r="I240" s="18" t="e">
        <f t="shared" si="19"/>
        <v>#REF!</v>
      </c>
      <c r="J240" s="18" t="e">
        <f>IF(Table15[[#This Row],[Rising Through Threshold]],Table15[[#This Row],[Start time]],J239)</f>
        <v>#REF!</v>
      </c>
      <c r="K240" s="18" t="e">
        <f>IF(AND(Table15[[#This Row],[Rising Through Threshold]],J239&gt;0),J240-J239,"")</f>
        <v>#REF!</v>
      </c>
    </row>
    <row r="241" spans="1:11" x14ac:dyDescent="0.35">
      <c r="A241" s="1" t="s">
        <v>258</v>
      </c>
      <c r="B241" s="1">
        <f t="shared" si="17"/>
        <v>6</v>
      </c>
      <c r="C241" s="1">
        <f t="shared" si="16"/>
        <v>12</v>
      </c>
      <c r="D241" s="1">
        <f t="shared" si="16"/>
        <v>17</v>
      </c>
      <c r="E241" s="1" t="e">
        <f t="shared" si="16"/>
        <v>#VALUE!</v>
      </c>
      <c r="F241" s="3" t="e">
        <f>'Data In'!#REF!</f>
        <v>#REF!</v>
      </c>
      <c r="G241" s="4" t="e">
        <f>'Data In'!#REF!</f>
        <v>#REF!</v>
      </c>
      <c r="H241" s="3" t="e">
        <f t="shared" si="18"/>
        <v>#VALUE!</v>
      </c>
      <c r="I241" s="18" t="e">
        <f t="shared" si="19"/>
        <v>#REF!</v>
      </c>
      <c r="J241" s="18" t="e">
        <f>IF(Table15[[#This Row],[Rising Through Threshold]],Table15[[#This Row],[Start time]],J240)</f>
        <v>#REF!</v>
      </c>
      <c r="K241" s="18" t="e">
        <f>IF(AND(Table15[[#This Row],[Rising Through Threshold]],J240&gt;0),J241-J240,"")</f>
        <v>#REF!</v>
      </c>
    </row>
    <row r="242" spans="1:11" x14ac:dyDescent="0.35">
      <c r="A242" s="1" t="s">
        <v>259</v>
      </c>
      <c r="B242" s="1">
        <f t="shared" si="17"/>
        <v>6</v>
      </c>
      <c r="C242" s="1">
        <f t="shared" si="16"/>
        <v>12</v>
      </c>
      <c r="D242" s="1">
        <f t="shared" si="16"/>
        <v>17</v>
      </c>
      <c r="E242" s="1" t="e">
        <f t="shared" si="16"/>
        <v>#VALUE!</v>
      </c>
      <c r="F242" s="3" t="e">
        <f>'Data In'!#REF!</f>
        <v>#REF!</v>
      </c>
      <c r="G242" s="4" t="e">
        <f>'Data In'!#REF!</f>
        <v>#REF!</v>
      </c>
      <c r="H242" s="3" t="e">
        <f t="shared" si="18"/>
        <v>#VALUE!</v>
      </c>
      <c r="I242" s="18" t="e">
        <f t="shared" si="19"/>
        <v>#REF!</v>
      </c>
      <c r="J242" s="18" t="e">
        <f>IF(Table15[[#This Row],[Rising Through Threshold]],Table15[[#This Row],[Start time]],J241)</f>
        <v>#REF!</v>
      </c>
      <c r="K242" s="18" t="e">
        <f>IF(AND(Table15[[#This Row],[Rising Through Threshold]],J241&gt;0),J242-J241,"")</f>
        <v>#REF!</v>
      </c>
    </row>
    <row r="243" spans="1:11" x14ac:dyDescent="0.35">
      <c r="A243" s="1" t="s">
        <v>260</v>
      </c>
      <c r="B243" s="1">
        <f t="shared" si="17"/>
        <v>6</v>
      </c>
      <c r="C243" s="1">
        <f t="shared" si="16"/>
        <v>12</v>
      </c>
      <c r="D243" s="1">
        <f t="shared" si="16"/>
        <v>17</v>
      </c>
      <c r="E243" s="1" t="e">
        <f t="shared" si="16"/>
        <v>#VALUE!</v>
      </c>
      <c r="F243" s="3" t="e">
        <f>'Data In'!#REF!</f>
        <v>#REF!</v>
      </c>
      <c r="G243" s="4" t="e">
        <f>'Data In'!#REF!</f>
        <v>#REF!</v>
      </c>
      <c r="H243" s="3" t="e">
        <f t="shared" si="18"/>
        <v>#VALUE!</v>
      </c>
      <c r="I243" s="18" t="e">
        <f t="shared" si="19"/>
        <v>#REF!</v>
      </c>
      <c r="J243" s="18" t="e">
        <f>IF(Table15[[#This Row],[Rising Through Threshold]],Table15[[#This Row],[Start time]],J242)</f>
        <v>#REF!</v>
      </c>
      <c r="K243" s="18" t="e">
        <f>IF(AND(Table15[[#This Row],[Rising Through Threshold]],J242&gt;0),J243-J242,"")</f>
        <v>#REF!</v>
      </c>
    </row>
    <row r="244" spans="1:11" x14ac:dyDescent="0.35">
      <c r="A244" s="1" t="s">
        <v>261</v>
      </c>
      <c r="B244" s="1">
        <f t="shared" si="17"/>
        <v>6</v>
      </c>
      <c r="C244" s="1">
        <f t="shared" si="16"/>
        <v>12</v>
      </c>
      <c r="D244" s="1">
        <f t="shared" si="16"/>
        <v>17</v>
      </c>
      <c r="E244" s="1" t="e">
        <f t="shared" si="16"/>
        <v>#VALUE!</v>
      </c>
      <c r="F244" s="3" t="e">
        <f>'Data In'!#REF!</f>
        <v>#REF!</v>
      </c>
      <c r="G244" s="4" t="e">
        <f>'Data In'!#REF!</f>
        <v>#REF!</v>
      </c>
      <c r="H244" s="3" t="e">
        <f t="shared" si="18"/>
        <v>#VALUE!</v>
      </c>
      <c r="I244" s="18" t="e">
        <f t="shared" si="19"/>
        <v>#REF!</v>
      </c>
      <c r="J244" s="18" t="e">
        <f>IF(Table15[[#This Row],[Rising Through Threshold]],Table15[[#This Row],[Start time]],J243)</f>
        <v>#REF!</v>
      </c>
      <c r="K244" s="18" t="e">
        <f>IF(AND(Table15[[#This Row],[Rising Through Threshold]],J243&gt;0),J244-J243,"")</f>
        <v>#REF!</v>
      </c>
    </row>
    <row r="245" spans="1:11" x14ac:dyDescent="0.35">
      <c r="A245" s="1" t="s">
        <v>262</v>
      </c>
      <c r="B245" s="1">
        <f t="shared" si="17"/>
        <v>6</v>
      </c>
      <c r="C245" s="1">
        <f t="shared" si="16"/>
        <v>12</v>
      </c>
      <c r="D245" s="1">
        <f t="shared" si="16"/>
        <v>17</v>
      </c>
      <c r="E245" s="1" t="e">
        <f t="shared" si="16"/>
        <v>#VALUE!</v>
      </c>
      <c r="F245" s="3" t="e">
        <f>'Data In'!#REF!</f>
        <v>#REF!</v>
      </c>
      <c r="G245" s="4" t="e">
        <f>'Data In'!#REF!</f>
        <v>#REF!</v>
      </c>
      <c r="H245" s="3" t="e">
        <f t="shared" si="18"/>
        <v>#VALUE!</v>
      </c>
      <c r="I245" s="18" t="e">
        <f t="shared" si="19"/>
        <v>#REF!</v>
      </c>
      <c r="J245" s="18" t="e">
        <f>IF(Table15[[#This Row],[Rising Through Threshold]],Table15[[#This Row],[Start time]],J244)</f>
        <v>#REF!</v>
      </c>
      <c r="K245" s="18" t="e">
        <f>IF(AND(Table15[[#This Row],[Rising Through Threshold]],J244&gt;0),J245-J244,"")</f>
        <v>#REF!</v>
      </c>
    </row>
    <row r="246" spans="1:11" x14ac:dyDescent="0.35">
      <c r="A246" s="1" t="s">
        <v>263</v>
      </c>
      <c r="B246" s="1">
        <f t="shared" si="17"/>
        <v>6</v>
      </c>
      <c r="C246" s="1">
        <f t="shared" si="16"/>
        <v>12</v>
      </c>
      <c r="D246" s="1">
        <f t="shared" si="16"/>
        <v>17</v>
      </c>
      <c r="E246" s="1" t="e">
        <f t="shared" si="16"/>
        <v>#VALUE!</v>
      </c>
      <c r="F246" s="3" t="e">
        <f>'Data In'!#REF!</f>
        <v>#REF!</v>
      </c>
      <c r="G246" s="4" t="e">
        <f>'Data In'!#REF!</f>
        <v>#REF!</v>
      </c>
      <c r="H246" s="3" t="e">
        <f t="shared" si="18"/>
        <v>#VALUE!</v>
      </c>
      <c r="I246" s="18" t="e">
        <f t="shared" si="19"/>
        <v>#REF!</v>
      </c>
      <c r="J246" s="18" t="e">
        <f>IF(Table15[[#This Row],[Rising Through Threshold]],Table15[[#This Row],[Start time]],J245)</f>
        <v>#REF!</v>
      </c>
      <c r="K246" s="18" t="e">
        <f>IF(AND(Table15[[#This Row],[Rising Through Threshold]],J245&gt;0),J246-J245,"")</f>
        <v>#REF!</v>
      </c>
    </row>
    <row r="247" spans="1:11" x14ac:dyDescent="0.35">
      <c r="A247" s="1" t="s">
        <v>264</v>
      </c>
      <c r="B247" s="1">
        <f t="shared" si="17"/>
        <v>6</v>
      </c>
      <c r="C247" s="1">
        <f t="shared" si="16"/>
        <v>12</v>
      </c>
      <c r="D247" s="1">
        <f t="shared" si="16"/>
        <v>17</v>
      </c>
      <c r="E247" s="1" t="e">
        <f t="shared" si="16"/>
        <v>#VALUE!</v>
      </c>
      <c r="F247" s="3" t="e">
        <f>'Data In'!#REF!</f>
        <v>#REF!</v>
      </c>
      <c r="G247" s="4" t="e">
        <f>'Data In'!#REF!</f>
        <v>#REF!</v>
      </c>
      <c r="H247" s="3" t="e">
        <f t="shared" si="18"/>
        <v>#VALUE!</v>
      </c>
      <c r="I247" s="18" t="e">
        <f t="shared" si="19"/>
        <v>#REF!</v>
      </c>
      <c r="J247" s="18" t="e">
        <f>IF(Table15[[#This Row],[Rising Through Threshold]],Table15[[#This Row],[Start time]],J246)</f>
        <v>#REF!</v>
      </c>
      <c r="K247" s="18" t="e">
        <f>IF(AND(Table15[[#This Row],[Rising Through Threshold]],J246&gt;0),J247-J246,"")</f>
        <v>#REF!</v>
      </c>
    </row>
    <row r="248" spans="1:11" x14ac:dyDescent="0.35">
      <c r="A248" s="1" t="s">
        <v>265</v>
      </c>
      <c r="B248" s="1">
        <f t="shared" si="17"/>
        <v>6</v>
      </c>
      <c r="C248" s="1">
        <f t="shared" si="16"/>
        <v>12</v>
      </c>
      <c r="D248" s="1">
        <f t="shared" si="16"/>
        <v>17</v>
      </c>
      <c r="E248" s="1" t="e">
        <f t="shared" si="16"/>
        <v>#VALUE!</v>
      </c>
      <c r="F248" s="3" t="e">
        <f>'Data In'!#REF!</f>
        <v>#REF!</v>
      </c>
      <c r="G248" s="4" t="e">
        <f>'Data In'!#REF!</f>
        <v>#REF!</v>
      </c>
      <c r="H248" s="3" t="e">
        <f t="shared" si="18"/>
        <v>#VALUE!</v>
      </c>
      <c r="I248" s="18" t="e">
        <f t="shared" si="19"/>
        <v>#REF!</v>
      </c>
      <c r="J248" s="18" t="e">
        <f>IF(Table15[[#This Row],[Rising Through Threshold]],Table15[[#This Row],[Start time]],J247)</f>
        <v>#REF!</v>
      </c>
      <c r="K248" s="18" t="e">
        <f>IF(AND(Table15[[#This Row],[Rising Through Threshold]],J247&gt;0),J248-J247,"")</f>
        <v>#REF!</v>
      </c>
    </row>
    <row r="249" spans="1:11" x14ac:dyDescent="0.35">
      <c r="A249" s="1" t="s">
        <v>266</v>
      </c>
      <c r="B249" s="1">
        <f t="shared" si="17"/>
        <v>6</v>
      </c>
      <c r="C249" s="1">
        <f t="shared" si="16"/>
        <v>12</v>
      </c>
      <c r="D249" s="1">
        <f t="shared" si="16"/>
        <v>17</v>
      </c>
      <c r="E249" s="1" t="e">
        <f t="shared" si="16"/>
        <v>#VALUE!</v>
      </c>
      <c r="F249" s="3" t="e">
        <f>'Data In'!#REF!</f>
        <v>#REF!</v>
      </c>
      <c r="G249" s="4" t="e">
        <f>'Data In'!#REF!</f>
        <v>#REF!</v>
      </c>
      <c r="H249" s="3" t="e">
        <f t="shared" si="18"/>
        <v>#VALUE!</v>
      </c>
      <c r="I249" s="18" t="e">
        <f t="shared" si="19"/>
        <v>#REF!</v>
      </c>
      <c r="J249" s="18" t="e">
        <f>IF(Table15[[#This Row],[Rising Through Threshold]],Table15[[#This Row],[Start time]],J248)</f>
        <v>#REF!</v>
      </c>
      <c r="K249" s="18" t="e">
        <f>IF(AND(Table15[[#This Row],[Rising Through Threshold]],J248&gt;0),J249-J248,"")</f>
        <v>#REF!</v>
      </c>
    </row>
    <row r="250" spans="1:11" x14ac:dyDescent="0.35">
      <c r="A250" s="1" t="s">
        <v>267</v>
      </c>
      <c r="B250" s="1">
        <f t="shared" si="17"/>
        <v>6</v>
      </c>
      <c r="C250" s="1">
        <f t="shared" si="16"/>
        <v>12</v>
      </c>
      <c r="D250" s="1">
        <f t="shared" si="16"/>
        <v>17</v>
      </c>
      <c r="E250" s="1" t="e">
        <f t="shared" si="16"/>
        <v>#VALUE!</v>
      </c>
      <c r="F250" s="3" t="e">
        <f>'Data In'!#REF!</f>
        <v>#REF!</v>
      </c>
      <c r="G250" s="4" t="e">
        <f>'Data In'!#REF!</f>
        <v>#REF!</v>
      </c>
      <c r="H250" s="3" t="e">
        <f t="shared" si="18"/>
        <v>#VALUE!</v>
      </c>
      <c r="I250" s="18" t="e">
        <f t="shared" si="19"/>
        <v>#REF!</v>
      </c>
      <c r="J250" s="18" t="e">
        <f>IF(Table15[[#This Row],[Rising Through Threshold]],Table15[[#This Row],[Start time]],J249)</f>
        <v>#REF!</v>
      </c>
      <c r="K250" s="18" t="e">
        <f>IF(AND(Table15[[#This Row],[Rising Through Threshold]],J249&gt;0),J250-J249,"")</f>
        <v>#REF!</v>
      </c>
    </row>
    <row r="251" spans="1:11" x14ac:dyDescent="0.35">
      <c r="A251" s="1" t="s">
        <v>268</v>
      </c>
      <c r="B251" s="1">
        <f t="shared" si="17"/>
        <v>6</v>
      </c>
      <c r="C251" s="1">
        <f t="shared" si="16"/>
        <v>12</v>
      </c>
      <c r="D251" s="1">
        <f t="shared" si="16"/>
        <v>17</v>
      </c>
      <c r="E251" s="1" t="e">
        <f t="shared" si="16"/>
        <v>#VALUE!</v>
      </c>
      <c r="F251" s="3" t="e">
        <f>'Data In'!#REF!</f>
        <v>#REF!</v>
      </c>
      <c r="G251" s="4" t="e">
        <f>'Data In'!#REF!</f>
        <v>#REF!</v>
      </c>
      <c r="H251" s="3" t="e">
        <f t="shared" si="18"/>
        <v>#VALUE!</v>
      </c>
      <c r="I251" s="18" t="e">
        <f t="shared" si="19"/>
        <v>#REF!</v>
      </c>
      <c r="J251" s="18" t="e">
        <f>IF(Table15[[#This Row],[Rising Through Threshold]],Table15[[#This Row],[Start time]],J250)</f>
        <v>#REF!</v>
      </c>
      <c r="K251" s="18" t="e">
        <f>IF(AND(Table15[[#This Row],[Rising Through Threshold]],J250&gt;0),J251-J250,"")</f>
        <v>#REF!</v>
      </c>
    </row>
    <row r="252" spans="1:11" x14ac:dyDescent="0.35">
      <c r="A252" s="1" t="s">
        <v>269</v>
      </c>
      <c r="B252" s="1">
        <f t="shared" si="17"/>
        <v>6</v>
      </c>
      <c r="C252" s="1">
        <f t="shared" si="16"/>
        <v>12</v>
      </c>
      <c r="D252" s="1">
        <f t="shared" si="16"/>
        <v>17</v>
      </c>
      <c r="E252" s="1" t="e">
        <f t="shared" si="16"/>
        <v>#VALUE!</v>
      </c>
      <c r="F252" s="3" t="e">
        <f>'Data In'!#REF!</f>
        <v>#REF!</v>
      </c>
      <c r="G252" s="4" t="e">
        <f>'Data In'!#REF!</f>
        <v>#REF!</v>
      </c>
      <c r="H252" s="3" t="e">
        <f t="shared" si="18"/>
        <v>#VALUE!</v>
      </c>
      <c r="I252" s="18" t="e">
        <f t="shared" si="19"/>
        <v>#REF!</v>
      </c>
      <c r="J252" s="18" t="e">
        <f>IF(Table15[[#This Row],[Rising Through Threshold]],Table15[[#This Row],[Start time]],J251)</f>
        <v>#REF!</v>
      </c>
      <c r="K252" s="18" t="e">
        <f>IF(AND(Table15[[#This Row],[Rising Through Threshold]],J251&gt;0),J252-J251,"")</f>
        <v>#REF!</v>
      </c>
    </row>
    <row r="253" spans="1:11" x14ac:dyDescent="0.35">
      <c r="A253" s="1" t="s">
        <v>270</v>
      </c>
      <c r="B253" s="1">
        <f t="shared" si="17"/>
        <v>6</v>
      </c>
      <c r="C253" s="1">
        <f t="shared" si="16"/>
        <v>12</v>
      </c>
      <c r="D253" s="1">
        <f t="shared" si="16"/>
        <v>17</v>
      </c>
      <c r="E253" s="1" t="e">
        <f t="shared" si="16"/>
        <v>#VALUE!</v>
      </c>
      <c r="F253" s="3" t="e">
        <f>'Data In'!#REF!</f>
        <v>#REF!</v>
      </c>
      <c r="G253" s="4" t="e">
        <f>'Data In'!#REF!</f>
        <v>#REF!</v>
      </c>
      <c r="H253" s="3" t="e">
        <f t="shared" si="18"/>
        <v>#VALUE!</v>
      </c>
      <c r="I253" s="18" t="e">
        <f t="shared" si="19"/>
        <v>#REF!</v>
      </c>
      <c r="J253" s="18" t="e">
        <f>IF(Table15[[#This Row],[Rising Through Threshold]],Table15[[#This Row],[Start time]],J252)</f>
        <v>#REF!</v>
      </c>
      <c r="K253" s="18" t="e">
        <f>IF(AND(Table15[[#This Row],[Rising Through Threshold]],J252&gt;0),J253-J252,"")</f>
        <v>#REF!</v>
      </c>
    </row>
    <row r="254" spans="1:11" x14ac:dyDescent="0.35">
      <c r="A254" s="1" t="s">
        <v>271</v>
      </c>
      <c r="B254" s="1">
        <f t="shared" si="17"/>
        <v>6</v>
      </c>
      <c r="C254" s="1">
        <f t="shared" si="16"/>
        <v>12</v>
      </c>
      <c r="D254" s="1">
        <f t="shared" si="16"/>
        <v>17</v>
      </c>
      <c r="E254" s="1" t="e">
        <f t="shared" si="16"/>
        <v>#VALUE!</v>
      </c>
      <c r="F254" s="3" t="e">
        <f>'Data In'!#REF!</f>
        <v>#REF!</v>
      </c>
      <c r="G254" s="4" t="e">
        <f>'Data In'!#REF!</f>
        <v>#REF!</v>
      </c>
      <c r="H254" s="3" t="e">
        <f t="shared" si="18"/>
        <v>#VALUE!</v>
      </c>
      <c r="I254" s="18" t="e">
        <f t="shared" si="19"/>
        <v>#REF!</v>
      </c>
      <c r="J254" s="18" t="e">
        <f>IF(Table15[[#This Row],[Rising Through Threshold]],Table15[[#This Row],[Start time]],J253)</f>
        <v>#REF!</v>
      </c>
      <c r="K254" s="18" t="e">
        <f>IF(AND(Table15[[#This Row],[Rising Through Threshold]],J253&gt;0),J254-J253,"")</f>
        <v>#REF!</v>
      </c>
    </row>
    <row r="255" spans="1:11" x14ac:dyDescent="0.35">
      <c r="A255" s="1" t="s">
        <v>272</v>
      </c>
      <c r="B255" s="1">
        <f t="shared" si="17"/>
        <v>6</v>
      </c>
      <c r="C255" s="1">
        <f t="shared" si="16"/>
        <v>12</v>
      </c>
      <c r="D255" s="1">
        <f t="shared" si="16"/>
        <v>17</v>
      </c>
      <c r="E255" s="1" t="e">
        <f t="shared" si="16"/>
        <v>#VALUE!</v>
      </c>
      <c r="F255" s="3" t="e">
        <f>'Data In'!#REF!</f>
        <v>#REF!</v>
      </c>
      <c r="G255" s="4" t="e">
        <f>'Data In'!#REF!</f>
        <v>#REF!</v>
      </c>
      <c r="H255" s="3" t="e">
        <f t="shared" si="18"/>
        <v>#VALUE!</v>
      </c>
      <c r="I255" s="18" t="e">
        <f t="shared" si="19"/>
        <v>#REF!</v>
      </c>
      <c r="J255" s="18" t="e">
        <f>IF(Table15[[#This Row],[Rising Through Threshold]],Table15[[#This Row],[Start time]],J254)</f>
        <v>#REF!</v>
      </c>
      <c r="K255" s="18" t="e">
        <f>IF(AND(Table15[[#This Row],[Rising Through Threshold]],J254&gt;0),J255-J254,"")</f>
        <v>#REF!</v>
      </c>
    </row>
    <row r="256" spans="1:11" x14ac:dyDescent="0.35">
      <c r="A256" s="1" t="s">
        <v>273</v>
      </c>
      <c r="B256" s="1">
        <f t="shared" si="17"/>
        <v>6</v>
      </c>
      <c r="C256" s="1">
        <f t="shared" ref="C256:E319" si="20">FIND(":",$A256,B256+1)</f>
        <v>12</v>
      </c>
      <c r="D256" s="1">
        <f t="shared" si="20"/>
        <v>17</v>
      </c>
      <c r="E256" s="1" t="e">
        <f t="shared" si="20"/>
        <v>#VALUE!</v>
      </c>
      <c r="F256" s="3" t="e">
        <f>'Data In'!#REF!</f>
        <v>#REF!</v>
      </c>
      <c r="G256" s="4" t="e">
        <f>'Data In'!#REF!</f>
        <v>#REF!</v>
      </c>
      <c r="H256" s="3" t="e">
        <f t="shared" si="18"/>
        <v>#VALUE!</v>
      </c>
      <c r="I256" s="18" t="e">
        <f t="shared" si="19"/>
        <v>#REF!</v>
      </c>
      <c r="J256" s="18" t="e">
        <f>IF(Table15[[#This Row],[Rising Through Threshold]],Table15[[#This Row],[Start time]],J255)</f>
        <v>#REF!</v>
      </c>
      <c r="K256" s="18" t="e">
        <f>IF(AND(Table15[[#This Row],[Rising Through Threshold]],J255&gt;0),J256-J255,"")</f>
        <v>#REF!</v>
      </c>
    </row>
    <row r="257" spans="1:11" x14ac:dyDescent="0.35">
      <c r="A257" s="1" t="s">
        <v>274</v>
      </c>
      <c r="B257" s="1">
        <f t="shared" si="17"/>
        <v>6</v>
      </c>
      <c r="C257" s="1">
        <f t="shared" si="20"/>
        <v>12</v>
      </c>
      <c r="D257" s="1">
        <f t="shared" si="20"/>
        <v>17</v>
      </c>
      <c r="E257" s="1" t="e">
        <f t="shared" si="20"/>
        <v>#VALUE!</v>
      </c>
      <c r="F257" s="3" t="e">
        <f>'Data In'!#REF!</f>
        <v>#REF!</v>
      </c>
      <c r="G257" s="4" t="e">
        <f>'Data In'!#REF!</f>
        <v>#REF!</v>
      </c>
      <c r="H257" s="3" t="e">
        <f t="shared" si="18"/>
        <v>#VALUE!</v>
      </c>
      <c r="I257" s="18" t="e">
        <f t="shared" si="19"/>
        <v>#REF!</v>
      </c>
      <c r="J257" s="18" t="e">
        <f>IF(Table15[[#This Row],[Rising Through Threshold]],Table15[[#This Row],[Start time]],J256)</f>
        <v>#REF!</v>
      </c>
      <c r="K257" s="18" t="e">
        <f>IF(AND(Table15[[#This Row],[Rising Through Threshold]],J256&gt;0),J257-J256,"")</f>
        <v>#REF!</v>
      </c>
    </row>
    <row r="258" spans="1:11" x14ac:dyDescent="0.35">
      <c r="A258" s="1" t="s">
        <v>275</v>
      </c>
      <c r="B258" s="1">
        <f t="shared" si="17"/>
        <v>6</v>
      </c>
      <c r="C258" s="1">
        <f t="shared" si="20"/>
        <v>12</v>
      </c>
      <c r="D258" s="1">
        <f t="shared" si="20"/>
        <v>17</v>
      </c>
      <c r="E258" s="1" t="e">
        <f t="shared" si="20"/>
        <v>#VALUE!</v>
      </c>
      <c r="F258" s="3" t="e">
        <f>'Data In'!#REF!</f>
        <v>#REF!</v>
      </c>
      <c r="G258" s="4" t="e">
        <f>'Data In'!#REF!</f>
        <v>#REF!</v>
      </c>
      <c r="H258" s="3" t="e">
        <f t="shared" si="18"/>
        <v>#VALUE!</v>
      </c>
      <c r="I258" s="18" t="e">
        <f t="shared" si="19"/>
        <v>#REF!</v>
      </c>
      <c r="J258" s="18" t="e">
        <f>IF(Table15[[#This Row],[Rising Through Threshold]],Table15[[#This Row],[Start time]],J257)</f>
        <v>#REF!</v>
      </c>
      <c r="K258" s="18" t="e">
        <f>IF(AND(Table15[[#This Row],[Rising Through Threshold]],J257&gt;0),J258-J257,"")</f>
        <v>#REF!</v>
      </c>
    </row>
    <row r="259" spans="1:11" x14ac:dyDescent="0.35">
      <c r="A259" s="1" t="s">
        <v>276</v>
      </c>
      <c r="B259" s="1">
        <f t="shared" ref="B259:B322" si="21">FIND(":",$A259,1)</f>
        <v>6</v>
      </c>
      <c r="C259" s="1">
        <f t="shared" si="20"/>
        <v>12</v>
      </c>
      <c r="D259" s="1">
        <f t="shared" si="20"/>
        <v>17</v>
      </c>
      <c r="E259" s="1" t="e">
        <f t="shared" si="20"/>
        <v>#VALUE!</v>
      </c>
      <c r="F259" s="3" t="e">
        <f>'Data In'!#REF!</f>
        <v>#REF!</v>
      </c>
      <c r="G259" s="4" t="e">
        <f>'Data In'!#REF!</f>
        <v>#REF!</v>
      </c>
      <c r="H259" s="3" t="e">
        <f t="shared" ref="H259:H322" si="22">_xlfn.NUMBERVALUE(MID($A259,E259+1,1000))</f>
        <v>#VALUE!</v>
      </c>
      <c r="I259" s="18" t="e">
        <f t="shared" si="19"/>
        <v>#REF!</v>
      </c>
      <c r="J259" s="18" t="e">
        <f>IF(Table15[[#This Row],[Rising Through Threshold]],Table15[[#This Row],[Start time]],J258)</f>
        <v>#REF!</v>
      </c>
      <c r="K259" s="18" t="e">
        <f>IF(AND(Table15[[#This Row],[Rising Through Threshold]],J258&gt;0),J259-J258,"")</f>
        <v>#REF!</v>
      </c>
    </row>
    <row r="260" spans="1:11" x14ac:dyDescent="0.35">
      <c r="A260" s="1" t="s">
        <v>277</v>
      </c>
      <c r="B260" s="1">
        <f t="shared" si="21"/>
        <v>6</v>
      </c>
      <c r="C260" s="1">
        <f t="shared" si="20"/>
        <v>12</v>
      </c>
      <c r="D260" s="1">
        <f t="shared" si="20"/>
        <v>17</v>
      </c>
      <c r="E260" s="1" t="e">
        <f t="shared" si="20"/>
        <v>#VALUE!</v>
      </c>
      <c r="F260" s="3" t="e">
        <f>'Data In'!#REF!</f>
        <v>#REF!</v>
      </c>
      <c r="G260" s="4" t="e">
        <f>'Data In'!#REF!</f>
        <v>#REF!</v>
      </c>
      <c r="H260" s="3" t="e">
        <f t="shared" si="22"/>
        <v>#VALUE!</v>
      </c>
      <c r="I260" s="18" t="e">
        <f t="shared" si="19"/>
        <v>#REF!</v>
      </c>
      <c r="J260" s="18" t="e">
        <f>IF(Table15[[#This Row],[Rising Through Threshold]],Table15[[#This Row],[Start time]],J259)</f>
        <v>#REF!</v>
      </c>
      <c r="K260" s="18" t="e">
        <f>IF(AND(Table15[[#This Row],[Rising Through Threshold]],J259&gt;0),J260-J259,"")</f>
        <v>#REF!</v>
      </c>
    </row>
    <row r="261" spans="1:11" x14ac:dyDescent="0.35">
      <c r="A261" s="1" t="s">
        <v>278</v>
      </c>
      <c r="B261" s="1">
        <f t="shared" si="21"/>
        <v>6</v>
      </c>
      <c r="C261" s="1">
        <f t="shared" si="20"/>
        <v>12</v>
      </c>
      <c r="D261" s="1">
        <f t="shared" si="20"/>
        <v>17</v>
      </c>
      <c r="E261" s="1" t="e">
        <f t="shared" si="20"/>
        <v>#VALUE!</v>
      </c>
      <c r="F261" s="3" t="e">
        <f>'Data In'!#REF!</f>
        <v>#REF!</v>
      </c>
      <c r="G261" s="4" t="e">
        <f>'Data In'!#REF!</f>
        <v>#REF!</v>
      </c>
      <c r="H261" s="3" t="e">
        <f t="shared" si="22"/>
        <v>#VALUE!</v>
      </c>
      <c r="I261" s="18" t="e">
        <f t="shared" si="19"/>
        <v>#REF!</v>
      </c>
      <c r="J261" s="18" t="e">
        <f>IF(Table15[[#This Row],[Rising Through Threshold]],Table15[[#This Row],[Start time]],J260)</f>
        <v>#REF!</v>
      </c>
      <c r="K261" s="18" t="e">
        <f>IF(AND(Table15[[#This Row],[Rising Through Threshold]],J260&gt;0),J261-J260,"")</f>
        <v>#REF!</v>
      </c>
    </row>
    <row r="262" spans="1:11" x14ac:dyDescent="0.35">
      <c r="A262" s="1" t="s">
        <v>279</v>
      </c>
      <c r="B262" s="1">
        <f t="shared" si="21"/>
        <v>6</v>
      </c>
      <c r="C262" s="1">
        <f t="shared" si="20"/>
        <v>12</v>
      </c>
      <c r="D262" s="1">
        <f t="shared" si="20"/>
        <v>17</v>
      </c>
      <c r="E262" s="1" t="e">
        <f t="shared" si="20"/>
        <v>#VALUE!</v>
      </c>
      <c r="F262" s="3" t="e">
        <f>'Data In'!#REF!</f>
        <v>#REF!</v>
      </c>
      <c r="G262" s="4" t="e">
        <f>'Data In'!#REF!</f>
        <v>#REF!</v>
      </c>
      <c r="H262" s="3" t="e">
        <f t="shared" si="22"/>
        <v>#VALUE!</v>
      </c>
      <c r="I262" s="18" t="e">
        <f t="shared" si="19"/>
        <v>#REF!</v>
      </c>
      <c r="J262" s="18" t="e">
        <f>IF(Table15[[#This Row],[Rising Through Threshold]],Table15[[#This Row],[Start time]],J261)</f>
        <v>#REF!</v>
      </c>
      <c r="K262" s="18" t="e">
        <f>IF(AND(Table15[[#This Row],[Rising Through Threshold]],J261&gt;0),J262-J261,"")</f>
        <v>#REF!</v>
      </c>
    </row>
    <row r="263" spans="1:11" x14ac:dyDescent="0.35">
      <c r="A263" s="1" t="s">
        <v>280</v>
      </c>
      <c r="B263" s="1">
        <f t="shared" si="21"/>
        <v>6</v>
      </c>
      <c r="C263" s="1">
        <f t="shared" si="20"/>
        <v>12</v>
      </c>
      <c r="D263" s="1">
        <f t="shared" si="20"/>
        <v>17</v>
      </c>
      <c r="E263" s="1" t="e">
        <f t="shared" si="20"/>
        <v>#VALUE!</v>
      </c>
      <c r="F263" s="3" t="e">
        <f>'Data In'!#REF!</f>
        <v>#REF!</v>
      </c>
      <c r="G263" s="4" t="e">
        <f>'Data In'!#REF!</f>
        <v>#REF!</v>
      </c>
      <c r="H263" s="3" t="e">
        <f t="shared" si="22"/>
        <v>#VALUE!</v>
      </c>
      <c r="I263" s="18" t="e">
        <f t="shared" si="19"/>
        <v>#REF!</v>
      </c>
      <c r="J263" s="18" t="e">
        <f>IF(Table15[[#This Row],[Rising Through Threshold]],Table15[[#This Row],[Start time]],J262)</f>
        <v>#REF!</v>
      </c>
      <c r="K263" s="18" t="e">
        <f>IF(AND(Table15[[#This Row],[Rising Through Threshold]],J262&gt;0),J263-J262,"")</f>
        <v>#REF!</v>
      </c>
    </row>
    <row r="264" spans="1:11" x14ac:dyDescent="0.35">
      <c r="A264" s="1" t="s">
        <v>281</v>
      </c>
      <c r="B264" s="1">
        <f t="shared" si="21"/>
        <v>6</v>
      </c>
      <c r="C264" s="1">
        <f t="shared" si="20"/>
        <v>12</v>
      </c>
      <c r="D264" s="1">
        <f t="shared" si="20"/>
        <v>17</v>
      </c>
      <c r="E264" s="1" t="e">
        <f t="shared" si="20"/>
        <v>#VALUE!</v>
      </c>
      <c r="F264" s="3" t="e">
        <f>'Data In'!#REF!</f>
        <v>#REF!</v>
      </c>
      <c r="G264" s="4" t="e">
        <f>'Data In'!#REF!</f>
        <v>#REF!</v>
      </c>
      <c r="H264" s="3" t="e">
        <f t="shared" si="22"/>
        <v>#VALUE!</v>
      </c>
      <c r="I264" s="18" t="e">
        <f t="shared" si="19"/>
        <v>#REF!</v>
      </c>
      <c r="J264" s="18" t="e">
        <f>IF(Table15[[#This Row],[Rising Through Threshold]],Table15[[#This Row],[Start time]],J263)</f>
        <v>#REF!</v>
      </c>
      <c r="K264" s="18" t="e">
        <f>IF(AND(Table15[[#This Row],[Rising Through Threshold]],J263&gt;0),J264-J263,"")</f>
        <v>#REF!</v>
      </c>
    </row>
    <row r="265" spans="1:11" x14ac:dyDescent="0.35">
      <c r="A265" s="1" t="s">
        <v>282</v>
      </c>
      <c r="B265" s="1">
        <f t="shared" si="21"/>
        <v>6</v>
      </c>
      <c r="C265" s="1">
        <f t="shared" si="20"/>
        <v>12</v>
      </c>
      <c r="D265" s="1">
        <f t="shared" si="20"/>
        <v>17</v>
      </c>
      <c r="E265" s="1" t="e">
        <f t="shared" si="20"/>
        <v>#VALUE!</v>
      </c>
      <c r="F265" s="3" t="e">
        <f>'Data In'!#REF!</f>
        <v>#REF!</v>
      </c>
      <c r="G265" s="4" t="e">
        <f>'Data In'!#REF!</f>
        <v>#REF!</v>
      </c>
      <c r="H265" s="3" t="e">
        <f t="shared" si="22"/>
        <v>#VALUE!</v>
      </c>
      <c r="I265" s="18" t="e">
        <f t="shared" si="19"/>
        <v>#REF!</v>
      </c>
      <c r="J265" s="18" t="e">
        <f>IF(Table15[[#This Row],[Rising Through Threshold]],Table15[[#This Row],[Start time]],J264)</f>
        <v>#REF!</v>
      </c>
      <c r="K265" s="18" t="e">
        <f>IF(AND(Table15[[#This Row],[Rising Through Threshold]],J264&gt;0),J265-J264,"")</f>
        <v>#REF!</v>
      </c>
    </row>
    <row r="266" spans="1:11" x14ac:dyDescent="0.35">
      <c r="A266" s="1" t="s">
        <v>283</v>
      </c>
      <c r="B266" s="1">
        <f t="shared" si="21"/>
        <v>6</v>
      </c>
      <c r="C266" s="1">
        <f t="shared" si="20"/>
        <v>12</v>
      </c>
      <c r="D266" s="1">
        <f t="shared" si="20"/>
        <v>17</v>
      </c>
      <c r="E266" s="1" t="e">
        <f t="shared" si="20"/>
        <v>#VALUE!</v>
      </c>
      <c r="F266" s="3" t="e">
        <f>'Data In'!#REF!</f>
        <v>#REF!</v>
      </c>
      <c r="G266" s="4" t="e">
        <f>'Data In'!#REF!</f>
        <v>#REF!</v>
      </c>
      <c r="H266" s="3" t="e">
        <f t="shared" si="22"/>
        <v>#VALUE!</v>
      </c>
      <c r="I266" s="18" t="e">
        <f t="shared" si="19"/>
        <v>#REF!</v>
      </c>
      <c r="J266" s="18" t="e">
        <f>IF(Table15[[#This Row],[Rising Through Threshold]],Table15[[#This Row],[Start time]],J265)</f>
        <v>#REF!</v>
      </c>
      <c r="K266" s="18" t="e">
        <f>IF(AND(Table15[[#This Row],[Rising Through Threshold]],J265&gt;0),J266-J265,"")</f>
        <v>#REF!</v>
      </c>
    </row>
    <row r="267" spans="1:11" x14ac:dyDescent="0.35">
      <c r="A267" s="1" t="s">
        <v>284</v>
      </c>
      <c r="B267" s="1">
        <f t="shared" si="21"/>
        <v>6</v>
      </c>
      <c r="C267" s="1">
        <f t="shared" si="20"/>
        <v>12</v>
      </c>
      <c r="D267" s="1">
        <f t="shared" si="20"/>
        <v>17</v>
      </c>
      <c r="E267" s="1" t="e">
        <f t="shared" si="20"/>
        <v>#VALUE!</v>
      </c>
      <c r="F267" s="3" t="e">
        <f>'Data In'!#REF!</f>
        <v>#REF!</v>
      </c>
      <c r="G267" s="4" t="e">
        <f>'Data In'!#REF!</f>
        <v>#REF!</v>
      </c>
      <c r="H267" s="3" t="e">
        <f t="shared" si="22"/>
        <v>#VALUE!</v>
      </c>
      <c r="I267" s="18" t="e">
        <f t="shared" si="19"/>
        <v>#REF!</v>
      </c>
      <c r="J267" s="18" t="e">
        <f>IF(Table15[[#This Row],[Rising Through Threshold]],Table15[[#This Row],[Start time]],J266)</f>
        <v>#REF!</v>
      </c>
      <c r="K267" s="18" t="e">
        <f>IF(AND(Table15[[#This Row],[Rising Through Threshold]],J266&gt;0),J267-J266,"")</f>
        <v>#REF!</v>
      </c>
    </row>
    <row r="268" spans="1:11" x14ac:dyDescent="0.35">
      <c r="A268" s="1" t="s">
        <v>285</v>
      </c>
      <c r="B268" s="1">
        <f t="shared" si="21"/>
        <v>6</v>
      </c>
      <c r="C268" s="1">
        <f t="shared" si="20"/>
        <v>12</v>
      </c>
      <c r="D268" s="1">
        <f t="shared" si="20"/>
        <v>17</v>
      </c>
      <c r="E268" s="1" t="e">
        <f t="shared" si="20"/>
        <v>#VALUE!</v>
      </c>
      <c r="F268" s="3" t="e">
        <f>'Data In'!#REF!</f>
        <v>#REF!</v>
      </c>
      <c r="G268" s="4" t="e">
        <f>'Data In'!#REF!</f>
        <v>#REF!</v>
      </c>
      <c r="H268" s="3" t="e">
        <f t="shared" si="22"/>
        <v>#VALUE!</v>
      </c>
      <c r="I268" s="18" t="e">
        <f t="shared" si="19"/>
        <v>#REF!</v>
      </c>
      <c r="J268" s="18" t="e">
        <f>IF(Table15[[#This Row],[Rising Through Threshold]],Table15[[#This Row],[Start time]],J267)</f>
        <v>#REF!</v>
      </c>
      <c r="K268" s="18" t="e">
        <f>IF(AND(Table15[[#This Row],[Rising Through Threshold]],J267&gt;0),J268-J267,"")</f>
        <v>#REF!</v>
      </c>
    </row>
    <row r="269" spans="1:11" x14ac:dyDescent="0.35">
      <c r="A269" s="1" t="s">
        <v>286</v>
      </c>
      <c r="B269" s="1">
        <f t="shared" si="21"/>
        <v>6</v>
      </c>
      <c r="C269" s="1">
        <f t="shared" si="20"/>
        <v>12</v>
      </c>
      <c r="D269" s="1">
        <f t="shared" si="20"/>
        <v>17</v>
      </c>
      <c r="E269" s="1" t="e">
        <f t="shared" si="20"/>
        <v>#VALUE!</v>
      </c>
      <c r="F269" s="3" t="e">
        <f>'Data In'!#REF!</f>
        <v>#REF!</v>
      </c>
      <c r="G269" s="4" t="e">
        <f>'Data In'!#REF!</f>
        <v>#REF!</v>
      </c>
      <c r="H269" s="3" t="e">
        <f t="shared" si="22"/>
        <v>#VALUE!</v>
      </c>
      <c r="I269" s="18" t="e">
        <f t="shared" si="19"/>
        <v>#REF!</v>
      </c>
      <c r="J269" s="18" t="e">
        <f>IF(Table15[[#This Row],[Rising Through Threshold]],Table15[[#This Row],[Start time]],J268)</f>
        <v>#REF!</v>
      </c>
      <c r="K269" s="18" t="e">
        <f>IF(AND(Table15[[#This Row],[Rising Through Threshold]],J268&gt;0),J269-J268,"")</f>
        <v>#REF!</v>
      </c>
    </row>
    <row r="270" spans="1:11" x14ac:dyDescent="0.35">
      <c r="A270" s="1" t="s">
        <v>287</v>
      </c>
      <c r="B270" s="1">
        <f t="shared" si="21"/>
        <v>6</v>
      </c>
      <c r="C270" s="1">
        <f t="shared" si="20"/>
        <v>12</v>
      </c>
      <c r="D270" s="1">
        <f t="shared" si="20"/>
        <v>17</v>
      </c>
      <c r="E270" s="1" t="e">
        <f t="shared" si="20"/>
        <v>#VALUE!</v>
      </c>
      <c r="F270" s="3" t="e">
        <f>'Data In'!#REF!</f>
        <v>#REF!</v>
      </c>
      <c r="G270" s="4" t="e">
        <f>'Data In'!#REF!</f>
        <v>#REF!</v>
      </c>
      <c r="H270" s="3" t="e">
        <f t="shared" si="22"/>
        <v>#VALUE!</v>
      </c>
      <c r="I270" s="18" t="e">
        <f t="shared" si="19"/>
        <v>#REF!</v>
      </c>
      <c r="J270" s="18" t="e">
        <f>IF(Table15[[#This Row],[Rising Through Threshold]],Table15[[#This Row],[Start time]],J269)</f>
        <v>#REF!</v>
      </c>
      <c r="K270" s="18" t="e">
        <f>IF(AND(Table15[[#This Row],[Rising Through Threshold]],J269&gt;0),J270-J269,"")</f>
        <v>#REF!</v>
      </c>
    </row>
    <row r="271" spans="1:11" x14ac:dyDescent="0.35">
      <c r="A271" s="1" t="s">
        <v>288</v>
      </c>
      <c r="B271" s="1">
        <f t="shared" si="21"/>
        <v>6</v>
      </c>
      <c r="C271" s="1">
        <f t="shared" si="20"/>
        <v>12</v>
      </c>
      <c r="D271" s="1">
        <f t="shared" si="20"/>
        <v>17</v>
      </c>
      <c r="E271" s="1" t="e">
        <f t="shared" si="20"/>
        <v>#VALUE!</v>
      </c>
      <c r="F271" s="3" t="e">
        <f>'Data In'!#REF!</f>
        <v>#REF!</v>
      </c>
      <c r="G271" s="4" t="e">
        <f>'Data In'!#REF!</f>
        <v>#REF!</v>
      </c>
      <c r="H271" s="3" t="e">
        <f t="shared" si="22"/>
        <v>#VALUE!</v>
      </c>
      <c r="I271" s="18" t="e">
        <f t="shared" si="19"/>
        <v>#REF!</v>
      </c>
      <c r="J271" s="18" t="e">
        <f>IF(Table15[[#This Row],[Rising Through Threshold]],Table15[[#This Row],[Start time]],J270)</f>
        <v>#REF!</v>
      </c>
      <c r="K271" s="18" t="e">
        <f>IF(AND(Table15[[#This Row],[Rising Through Threshold]],J270&gt;0),J271-J270,"")</f>
        <v>#REF!</v>
      </c>
    </row>
    <row r="272" spans="1:11" x14ac:dyDescent="0.35">
      <c r="A272" s="1" t="s">
        <v>289</v>
      </c>
      <c r="B272" s="1">
        <f t="shared" si="21"/>
        <v>6</v>
      </c>
      <c r="C272" s="1">
        <f t="shared" si="20"/>
        <v>12</v>
      </c>
      <c r="D272" s="1">
        <f t="shared" si="20"/>
        <v>17</v>
      </c>
      <c r="E272" s="1" t="e">
        <f t="shared" si="20"/>
        <v>#VALUE!</v>
      </c>
      <c r="F272" s="3" t="e">
        <f>'Data In'!#REF!</f>
        <v>#REF!</v>
      </c>
      <c r="G272" s="4" t="e">
        <f>'Data In'!#REF!</f>
        <v>#REF!</v>
      </c>
      <c r="H272" s="3" t="e">
        <f t="shared" si="22"/>
        <v>#VALUE!</v>
      </c>
      <c r="I272" s="18" t="e">
        <f t="shared" si="19"/>
        <v>#REF!</v>
      </c>
      <c r="J272" s="18" t="e">
        <f>IF(Table15[[#This Row],[Rising Through Threshold]],Table15[[#This Row],[Start time]],J271)</f>
        <v>#REF!</v>
      </c>
      <c r="K272" s="18" t="e">
        <f>IF(AND(Table15[[#This Row],[Rising Through Threshold]],J271&gt;0),J272-J271,"")</f>
        <v>#REF!</v>
      </c>
    </row>
    <row r="273" spans="1:11" x14ac:dyDescent="0.35">
      <c r="A273" s="1" t="s">
        <v>290</v>
      </c>
      <c r="B273" s="1">
        <f t="shared" si="21"/>
        <v>6</v>
      </c>
      <c r="C273" s="1">
        <f t="shared" si="20"/>
        <v>12</v>
      </c>
      <c r="D273" s="1">
        <f t="shared" si="20"/>
        <v>17</v>
      </c>
      <c r="E273" s="1" t="e">
        <f t="shared" si="20"/>
        <v>#VALUE!</v>
      </c>
      <c r="F273" s="3" t="e">
        <f>'Data In'!#REF!</f>
        <v>#REF!</v>
      </c>
      <c r="G273" s="4" t="e">
        <f>'Data In'!#REF!</f>
        <v>#REF!</v>
      </c>
      <c r="H273" s="3" t="e">
        <f t="shared" si="22"/>
        <v>#VALUE!</v>
      </c>
      <c r="I273" s="18" t="e">
        <f t="shared" si="19"/>
        <v>#REF!</v>
      </c>
      <c r="J273" s="18" t="e">
        <f>IF(Table15[[#This Row],[Rising Through Threshold]],Table15[[#This Row],[Start time]],J272)</f>
        <v>#REF!</v>
      </c>
      <c r="K273" s="18" t="e">
        <f>IF(AND(Table15[[#This Row],[Rising Through Threshold]],J272&gt;0),J273-J272,"")</f>
        <v>#REF!</v>
      </c>
    </row>
    <row r="274" spans="1:11" x14ac:dyDescent="0.35">
      <c r="A274" s="1" t="s">
        <v>291</v>
      </c>
      <c r="B274" s="1">
        <f t="shared" si="21"/>
        <v>6</v>
      </c>
      <c r="C274" s="1">
        <f t="shared" si="20"/>
        <v>12</v>
      </c>
      <c r="D274" s="1">
        <f t="shared" si="20"/>
        <v>17</v>
      </c>
      <c r="E274" s="1" t="e">
        <f t="shared" si="20"/>
        <v>#VALUE!</v>
      </c>
      <c r="F274" s="3" t="e">
        <f>'Data In'!#REF!</f>
        <v>#REF!</v>
      </c>
      <c r="G274" s="4" t="e">
        <f>'Data In'!#REF!</f>
        <v>#REF!</v>
      </c>
      <c r="H274" s="3" t="e">
        <f t="shared" si="22"/>
        <v>#VALUE!</v>
      </c>
      <c r="I274" s="18" t="e">
        <f t="shared" si="19"/>
        <v>#REF!</v>
      </c>
      <c r="J274" s="18" t="e">
        <f>IF(Table15[[#This Row],[Rising Through Threshold]],Table15[[#This Row],[Start time]],J273)</f>
        <v>#REF!</v>
      </c>
      <c r="K274" s="18" t="e">
        <f>IF(AND(Table15[[#This Row],[Rising Through Threshold]],J273&gt;0),J274-J273,"")</f>
        <v>#REF!</v>
      </c>
    </row>
    <row r="275" spans="1:11" x14ac:dyDescent="0.35">
      <c r="A275" s="1" t="s">
        <v>292</v>
      </c>
      <c r="B275" s="1">
        <f t="shared" si="21"/>
        <v>6</v>
      </c>
      <c r="C275" s="1">
        <f t="shared" si="20"/>
        <v>12</v>
      </c>
      <c r="D275" s="1">
        <f t="shared" si="20"/>
        <v>17</v>
      </c>
      <c r="E275" s="1" t="e">
        <f t="shared" si="20"/>
        <v>#VALUE!</v>
      </c>
      <c r="F275" s="3" t="e">
        <f>'Data In'!#REF!</f>
        <v>#REF!</v>
      </c>
      <c r="G275" s="4" t="e">
        <f>'Data In'!#REF!</f>
        <v>#REF!</v>
      </c>
      <c r="H275" s="3" t="e">
        <f t="shared" si="22"/>
        <v>#VALUE!</v>
      </c>
      <c r="I275" s="18" t="e">
        <f t="shared" si="19"/>
        <v>#REF!</v>
      </c>
      <c r="J275" s="18" t="e">
        <f>IF(Table15[[#This Row],[Rising Through Threshold]],Table15[[#This Row],[Start time]],J274)</f>
        <v>#REF!</v>
      </c>
      <c r="K275" s="18" t="e">
        <f>IF(AND(Table15[[#This Row],[Rising Through Threshold]],J274&gt;0),J275-J274,"")</f>
        <v>#REF!</v>
      </c>
    </row>
    <row r="276" spans="1:11" x14ac:dyDescent="0.35">
      <c r="A276" s="1" t="s">
        <v>293</v>
      </c>
      <c r="B276" s="1">
        <f t="shared" si="21"/>
        <v>6</v>
      </c>
      <c r="C276" s="1">
        <f t="shared" si="20"/>
        <v>12</v>
      </c>
      <c r="D276" s="1">
        <f t="shared" si="20"/>
        <v>17</v>
      </c>
      <c r="E276" s="1" t="e">
        <f t="shared" si="20"/>
        <v>#VALUE!</v>
      </c>
      <c r="F276" s="3" t="e">
        <f>'Data In'!#REF!</f>
        <v>#REF!</v>
      </c>
      <c r="G276" s="4" t="e">
        <f>'Data In'!#REF!</f>
        <v>#REF!</v>
      </c>
      <c r="H276" s="3" t="e">
        <f t="shared" si="22"/>
        <v>#VALUE!</v>
      </c>
      <c r="I276" s="18" t="e">
        <f t="shared" si="19"/>
        <v>#REF!</v>
      </c>
      <c r="J276" s="18" t="e">
        <f>IF(Table15[[#This Row],[Rising Through Threshold]],Table15[[#This Row],[Start time]],J275)</f>
        <v>#REF!</v>
      </c>
      <c r="K276" s="18" t="e">
        <f>IF(AND(Table15[[#This Row],[Rising Through Threshold]],J275&gt;0),J276-J275,"")</f>
        <v>#REF!</v>
      </c>
    </row>
    <row r="277" spans="1:11" x14ac:dyDescent="0.35">
      <c r="A277" s="1" t="s">
        <v>294</v>
      </c>
      <c r="B277" s="1">
        <f t="shared" si="21"/>
        <v>6</v>
      </c>
      <c r="C277" s="1">
        <f t="shared" si="20"/>
        <v>12</v>
      </c>
      <c r="D277" s="1">
        <f t="shared" si="20"/>
        <v>17</v>
      </c>
      <c r="E277" s="1" t="e">
        <f t="shared" si="20"/>
        <v>#VALUE!</v>
      </c>
      <c r="F277" s="3" t="e">
        <f>'Data In'!#REF!</f>
        <v>#REF!</v>
      </c>
      <c r="G277" s="4" t="e">
        <f>'Data In'!#REF!</f>
        <v>#REF!</v>
      </c>
      <c r="H277" s="3" t="e">
        <f t="shared" si="22"/>
        <v>#VALUE!</v>
      </c>
      <c r="I277" s="18" t="e">
        <f t="shared" si="19"/>
        <v>#REF!</v>
      </c>
      <c r="J277" s="18" t="e">
        <f>IF(Table15[[#This Row],[Rising Through Threshold]],Table15[[#This Row],[Start time]],J276)</f>
        <v>#REF!</v>
      </c>
      <c r="K277" s="18" t="e">
        <f>IF(AND(Table15[[#This Row],[Rising Through Threshold]],J276&gt;0),J277-J276,"")</f>
        <v>#REF!</v>
      </c>
    </row>
    <row r="278" spans="1:11" x14ac:dyDescent="0.35">
      <c r="A278" s="1" t="s">
        <v>295</v>
      </c>
      <c r="B278" s="1">
        <f t="shared" si="21"/>
        <v>6</v>
      </c>
      <c r="C278" s="1">
        <f t="shared" si="20"/>
        <v>12</v>
      </c>
      <c r="D278" s="1">
        <f t="shared" si="20"/>
        <v>17</v>
      </c>
      <c r="E278" s="1" t="e">
        <f t="shared" si="20"/>
        <v>#VALUE!</v>
      </c>
      <c r="F278" s="3" t="e">
        <f>'Data In'!#REF!</f>
        <v>#REF!</v>
      </c>
      <c r="G278" s="4" t="e">
        <f>'Data In'!#REF!</f>
        <v>#REF!</v>
      </c>
      <c r="H278" s="3" t="e">
        <f t="shared" si="22"/>
        <v>#VALUE!</v>
      </c>
      <c r="I278" s="18" t="e">
        <f t="shared" si="19"/>
        <v>#REF!</v>
      </c>
      <c r="J278" s="18" t="e">
        <f>IF(Table15[[#This Row],[Rising Through Threshold]],Table15[[#This Row],[Start time]],J277)</f>
        <v>#REF!</v>
      </c>
      <c r="K278" s="18" t="e">
        <f>IF(AND(Table15[[#This Row],[Rising Through Threshold]],J277&gt;0),J278-J277,"")</f>
        <v>#REF!</v>
      </c>
    </row>
    <row r="279" spans="1:11" x14ac:dyDescent="0.35">
      <c r="A279" s="1" t="s">
        <v>296</v>
      </c>
      <c r="B279" s="1">
        <f t="shared" si="21"/>
        <v>6</v>
      </c>
      <c r="C279" s="1">
        <f t="shared" si="20"/>
        <v>12</v>
      </c>
      <c r="D279" s="1">
        <f t="shared" si="20"/>
        <v>17</v>
      </c>
      <c r="E279" s="1" t="e">
        <f t="shared" si="20"/>
        <v>#VALUE!</v>
      </c>
      <c r="F279" s="3" t="e">
        <f>'Data In'!#REF!</f>
        <v>#REF!</v>
      </c>
      <c r="G279" s="4" t="e">
        <f>'Data In'!#REF!</f>
        <v>#REF!</v>
      </c>
      <c r="H279" s="3" t="e">
        <f t="shared" si="22"/>
        <v>#VALUE!</v>
      </c>
      <c r="I279" s="18" t="e">
        <f t="shared" si="19"/>
        <v>#REF!</v>
      </c>
      <c r="J279" s="18" t="e">
        <f>IF(Table15[[#This Row],[Rising Through Threshold]],Table15[[#This Row],[Start time]],J278)</f>
        <v>#REF!</v>
      </c>
      <c r="K279" s="18" t="e">
        <f>IF(AND(Table15[[#This Row],[Rising Through Threshold]],J278&gt;0),J279-J278,"")</f>
        <v>#REF!</v>
      </c>
    </row>
    <row r="280" spans="1:11" x14ac:dyDescent="0.35">
      <c r="A280" s="1" t="s">
        <v>297</v>
      </c>
      <c r="B280" s="1">
        <f t="shared" si="21"/>
        <v>6</v>
      </c>
      <c r="C280" s="1">
        <f t="shared" si="20"/>
        <v>12</v>
      </c>
      <c r="D280" s="1">
        <f t="shared" si="20"/>
        <v>17</v>
      </c>
      <c r="E280" s="1" t="e">
        <f t="shared" si="20"/>
        <v>#VALUE!</v>
      </c>
      <c r="F280" s="3" t="e">
        <f>'Data In'!#REF!</f>
        <v>#REF!</v>
      </c>
      <c r="G280" s="4" t="e">
        <f>'Data In'!#REF!</f>
        <v>#REF!</v>
      </c>
      <c r="H280" s="3" t="e">
        <f t="shared" si="22"/>
        <v>#VALUE!</v>
      </c>
      <c r="I280" s="18" t="e">
        <f t="shared" si="19"/>
        <v>#REF!</v>
      </c>
      <c r="J280" s="18" t="e">
        <f>IF(Table15[[#This Row],[Rising Through Threshold]],Table15[[#This Row],[Start time]],J279)</f>
        <v>#REF!</v>
      </c>
      <c r="K280" s="18" t="e">
        <f>IF(AND(Table15[[#This Row],[Rising Through Threshold]],J279&gt;0),J280-J279,"")</f>
        <v>#REF!</v>
      </c>
    </row>
    <row r="281" spans="1:11" x14ac:dyDescent="0.35">
      <c r="A281" s="1" t="s">
        <v>298</v>
      </c>
      <c r="B281" s="1">
        <f t="shared" si="21"/>
        <v>6</v>
      </c>
      <c r="C281" s="1">
        <f t="shared" si="20"/>
        <v>12</v>
      </c>
      <c r="D281" s="1">
        <f t="shared" si="20"/>
        <v>17</v>
      </c>
      <c r="E281" s="1" t="e">
        <f t="shared" si="20"/>
        <v>#VALUE!</v>
      </c>
      <c r="F281" s="3" t="e">
        <f>'Data In'!#REF!</f>
        <v>#REF!</v>
      </c>
      <c r="G281" s="4" t="e">
        <f>'Data In'!#REF!</f>
        <v>#REF!</v>
      </c>
      <c r="H281" s="3" t="e">
        <f t="shared" si="22"/>
        <v>#VALUE!</v>
      </c>
      <c r="I281" s="18" t="e">
        <f t="shared" si="19"/>
        <v>#REF!</v>
      </c>
      <c r="J281" s="18" t="e">
        <f>IF(Table15[[#This Row],[Rising Through Threshold]],Table15[[#This Row],[Start time]],J280)</f>
        <v>#REF!</v>
      </c>
      <c r="K281" s="18" t="e">
        <f>IF(AND(Table15[[#This Row],[Rising Through Threshold]],J280&gt;0),J281-J280,"")</f>
        <v>#REF!</v>
      </c>
    </row>
    <row r="282" spans="1:11" x14ac:dyDescent="0.35">
      <c r="A282" s="1" t="s">
        <v>299</v>
      </c>
      <c r="B282" s="1">
        <f t="shared" si="21"/>
        <v>6</v>
      </c>
      <c r="C282" s="1">
        <f t="shared" si="20"/>
        <v>12</v>
      </c>
      <c r="D282" s="1">
        <f t="shared" si="20"/>
        <v>17</v>
      </c>
      <c r="E282" s="1" t="e">
        <f t="shared" si="20"/>
        <v>#VALUE!</v>
      </c>
      <c r="F282" s="3" t="e">
        <f>'Data In'!#REF!</f>
        <v>#REF!</v>
      </c>
      <c r="G282" s="4" t="e">
        <f>'Data In'!#REF!</f>
        <v>#REF!</v>
      </c>
      <c r="H282" s="3" t="e">
        <f t="shared" si="22"/>
        <v>#VALUE!</v>
      </c>
      <c r="I282" s="18" t="e">
        <f t="shared" si="19"/>
        <v>#REF!</v>
      </c>
      <c r="J282" s="18" t="e">
        <f>IF(Table15[[#This Row],[Rising Through Threshold]],Table15[[#This Row],[Start time]],J281)</f>
        <v>#REF!</v>
      </c>
      <c r="K282" s="18" t="e">
        <f>IF(AND(Table15[[#This Row],[Rising Through Threshold]],J281&gt;0),J282-J281,"")</f>
        <v>#REF!</v>
      </c>
    </row>
    <row r="283" spans="1:11" x14ac:dyDescent="0.35">
      <c r="A283" s="1" t="s">
        <v>300</v>
      </c>
      <c r="B283" s="1">
        <f t="shared" si="21"/>
        <v>6</v>
      </c>
      <c r="C283" s="1">
        <f t="shared" si="20"/>
        <v>12</v>
      </c>
      <c r="D283" s="1">
        <f t="shared" si="20"/>
        <v>17</v>
      </c>
      <c r="E283" s="1" t="e">
        <f t="shared" si="20"/>
        <v>#VALUE!</v>
      </c>
      <c r="F283" s="3" t="e">
        <f>'Data In'!#REF!</f>
        <v>#REF!</v>
      </c>
      <c r="G283" s="4" t="e">
        <f>'Data In'!#REF!</f>
        <v>#REF!</v>
      </c>
      <c r="H283" s="3" t="e">
        <f t="shared" si="22"/>
        <v>#VALUE!</v>
      </c>
      <c r="I283" s="18" t="e">
        <f t="shared" si="19"/>
        <v>#REF!</v>
      </c>
      <c r="J283" s="18" t="e">
        <f>IF(Table15[[#This Row],[Rising Through Threshold]],Table15[[#This Row],[Start time]],J282)</f>
        <v>#REF!</v>
      </c>
      <c r="K283" s="18" t="e">
        <f>IF(AND(Table15[[#This Row],[Rising Through Threshold]],J282&gt;0),J283-J282,"")</f>
        <v>#REF!</v>
      </c>
    </row>
    <row r="284" spans="1:11" x14ac:dyDescent="0.35">
      <c r="A284" s="1" t="s">
        <v>301</v>
      </c>
      <c r="B284" s="1">
        <f t="shared" si="21"/>
        <v>6</v>
      </c>
      <c r="C284" s="1">
        <f t="shared" si="20"/>
        <v>12</v>
      </c>
      <c r="D284" s="1">
        <f t="shared" si="20"/>
        <v>17</v>
      </c>
      <c r="E284" s="1" t="e">
        <f t="shared" si="20"/>
        <v>#VALUE!</v>
      </c>
      <c r="F284" s="3" t="e">
        <f>'Data In'!#REF!</f>
        <v>#REF!</v>
      </c>
      <c r="G284" s="4" t="e">
        <f>'Data In'!#REF!</f>
        <v>#REF!</v>
      </c>
      <c r="H284" s="3" t="e">
        <f t="shared" si="22"/>
        <v>#VALUE!</v>
      </c>
      <c r="I284" s="18" t="e">
        <f t="shared" si="19"/>
        <v>#REF!</v>
      </c>
      <c r="J284" s="18" t="e">
        <f>IF(Table15[[#This Row],[Rising Through Threshold]],Table15[[#This Row],[Start time]],J283)</f>
        <v>#REF!</v>
      </c>
      <c r="K284" s="18" t="e">
        <f>IF(AND(Table15[[#This Row],[Rising Through Threshold]],J283&gt;0),J284-J283,"")</f>
        <v>#REF!</v>
      </c>
    </row>
    <row r="285" spans="1:11" x14ac:dyDescent="0.35">
      <c r="A285" s="1" t="s">
        <v>302</v>
      </c>
      <c r="B285" s="1">
        <f t="shared" si="21"/>
        <v>6</v>
      </c>
      <c r="C285" s="1">
        <f t="shared" si="20"/>
        <v>12</v>
      </c>
      <c r="D285" s="1">
        <f t="shared" si="20"/>
        <v>17</v>
      </c>
      <c r="E285" s="1" t="e">
        <f t="shared" si="20"/>
        <v>#VALUE!</v>
      </c>
      <c r="F285" s="3" t="e">
        <f>'Data In'!#REF!</f>
        <v>#REF!</v>
      </c>
      <c r="G285" s="4" t="e">
        <f>'Data In'!#REF!</f>
        <v>#REF!</v>
      </c>
      <c r="H285" s="3" t="e">
        <f t="shared" si="22"/>
        <v>#VALUE!</v>
      </c>
      <c r="I285" s="18" t="e">
        <f t="shared" si="19"/>
        <v>#REF!</v>
      </c>
      <c r="J285" s="18" t="e">
        <f>IF(Table15[[#This Row],[Rising Through Threshold]],Table15[[#This Row],[Start time]],J284)</f>
        <v>#REF!</v>
      </c>
      <c r="K285" s="18" t="e">
        <f>IF(AND(Table15[[#This Row],[Rising Through Threshold]],J284&gt;0),J285-J284,"")</f>
        <v>#REF!</v>
      </c>
    </row>
    <row r="286" spans="1:11" x14ac:dyDescent="0.35">
      <c r="A286" s="1" t="s">
        <v>303</v>
      </c>
      <c r="B286" s="1">
        <f t="shared" si="21"/>
        <v>6</v>
      </c>
      <c r="C286" s="1">
        <f t="shared" si="20"/>
        <v>12</v>
      </c>
      <c r="D286" s="1">
        <f t="shared" si="20"/>
        <v>17</v>
      </c>
      <c r="E286" s="1" t="e">
        <f t="shared" si="20"/>
        <v>#VALUE!</v>
      </c>
      <c r="F286" s="3" t="e">
        <f>'Data In'!#REF!</f>
        <v>#REF!</v>
      </c>
      <c r="G286" s="4" t="e">
        <f>'Data In'!#REF!</f>
        <v>#REF!</v>
      </c>
      <c r="H286" s="3" t="e">
        <f t="shared" si="22"/>
        <v>#VALUE!</v>
      </c>
      <c r="I286" s="18" t="e">
        <f t="shared" si="19"/>
        <v>#REF!</v>
      </c>
      <c r="J286" s="18" t="e">
        <f>IF(Table15[[#This Row],[Rising Through Threshold]],Table15[[#This Row],[Start time]],J285)</f>
        <v>#REF!</v>
      </c>
      <c r="K286" s="18" t="e">
        <f>IF(AND(Table15[[#This Row],[Rising Through Threshold]],J285&gt;0),J286-J285,"")</f>
        <v>#REF!</v>
      </c>
    </row>
    <row r="287" spans="1:11" x14ac:dyDescent="0.35">
      <c r="A287" s="1" t="s">
        <v>304</v>
      </c>
      <c r="B287" s="1">
        <f t="shared" si="21"/>
        <v>6</v>
      </c>
      <c r="C287" s="1">
        <f t="shared" si="20"/>
        <v>12</v>
      </c>
      <c r="D287" s="1">
        <f t="shared" si="20"/>
        <v>17</v>
      </c>
      <c r="E287" s="1" t="e">
        <f t="shared" si="20"/>
        <v>#VALUE!</v>
      </c>
      <c r="F287" s="3" t="e">
        <f>'Data In'!#REF!</f>
        <v>#REF!</v>
      </c>
      <c r="G287" s="4" t="e">
        <f>'Data In'!#REF!</f>
        <v>#REF!</v>
      </c>
      <c r="H287" s="3" t="e">
        <f t="shared" si="22"/>
        <v>#VALUE!</v>
      </c>
      <c r="I287" s="18" t="e">
        <f t="shared" si="19"/>
        <v>#REF!</v>
      </c>
      <c r="J287" s="18" t="e">
        <f>IF(Table15[[#This Row],[Rising Through Threshold]],Table15[[#This Row],[Start time]],J286)</f>
        <v>#REF!</v>
      </c>
      <c r="K287" s="18" t="e">
        <f>IF(AND(Table15[[#This Row],[Rising Through Threshold]],J286&gt;0),J287-J286,"")</f>
        <v>#REF!</v>
      </c>
    </row>
    <row r="288" spans="1:11" x14ac:dyDescent="0.35">
      <c r="A288" s="1" t="s">
        <v>305</v>
      </c>
      <c r="B288" s="1">
        <f t="shared" si="21"/>
        <v>6</v>
      </c>
      <c r="C288" s="1">
        <f t="shared" si="20"/>
        <v>12</v>
      </c>
      <c r="D288" s="1">
        <f t="shared" si="20"/>
        <v>17</v>
      </c>
      <c r="E288" s="1" t="e">
        <f t="shared" si="20"/>
        <v>#VALUE!</v>
      </c>
      <c r="F288" s="3" t="e">
        <f>'Data In'!#REF!</f>
        <v>#REF!</v>
      </c>
      <c r="G288" s="4" t="e">
        <f>'Data In'!#REF!</f>
        <v>#REF!</v>
      </c>
      <c r="H288" s="3" t="e">
        <f t="shared" si="22"/>
        <v>#VALUE!</v>
      </c>
      <c r="I288" s="18" t="e">
        <f t="shared" si="19"/>
        <v>#REF!</v>
      </c>
      <c r="J288" s="18" t="e">
        <f>IF(Table15[[#This Row],[Rising Through Threshold]],Table15[[#This Row],[Start time]],J287)</f>
        <v>#REF!</v>
      </c>
      <c r="K288" s="18" t="e">
        <f>IF(AND(Table15[[#This Row],[Rising Through Threshold]],J287&gt;0),J288-J287,"")</f>
        <v>#REF!</v>
      </c>
    </row>
    <row r="289" spans="1:11" x14ac:dyDescent="0.35">
      <c r="A289" s="1" t="s">
        <v>306</v>
      </c>
      <c r="B289" s="1">
        <f t="shared" si="21"/>
        <v>6</v>
      </c>
      <c r="C289" s="1">
        <f t="shared" si="20"/>
        <v>12</v>
      </c>
      <c r="D289" s="1">
        <f t="shared" si="20"/>
        <v>17</v>
      </c>
      <c r="E289" s="1" t="e">
        <f t="shared" si="20"/>
        <v>#VALUE!</v>
      </c>
      <c r="F289" s="3" t="e">
        <f>'Data In'!#REF!</f>
        <v>#REF!</v>
      </c>
      <c r="G289" s="4" t="e">
        <f>'Data In'!#REF!</f>
        <v>#REF!</v>
      </c>
      <c r="H289" s="3" t="e">
        <f t="shared" si="22"/>
        <v>#VALUE!</v>
      </c>
      <c r="I289" s="18" t="e">
        <f t="shared" si="19"/>
        <v>#REF!</v>
      </c>
      <c r="J289" s="18" t="e">
        <f>IF(Table15[[#This Row],[Rising Through Threshold]],Table15[[#This Row],[Start time]],J288)</f>
        <v>#REF!</v>
      </c>
      <c r="K289" s="18" t="e">
        <f>IF(AND(Table15[[#This Row],[Rising Through Threshold]],J288&gt;0),J289-J288,"")</f>
        <v>#REF!</v>
      </c>
    </row>
    <row r="290" spans="1:11" x14ac:dyDescent="0.35">
      <c r="A290" s="1" t="s">
        <v>307</v>
      </c>
      <c r="B290" s="1">
        <f t="shared" si="21"/>
        <v>6</v>
      </c>
      <c r="C290" s="1">
        <f t="shared" si="20"/>
        <v>12</v>
      </c>
      <c r="D290" s="1">
        <f t="shared" si="20"/>
        <v>17</v>
      </c>
      <c r="E290" s="1" t="e">
        <f t="shared" si="20"/>
        <v>#VALUE!</v>
      </c>
      <c r="F290" s="3" t="e">
        <f>'Data In'!#REF!</f>
        <v>#REF!</v>
      </c>
      <c r="G290" s="4" t="e">
        <f>'Data In'!#REF!</f>
        <v>#REF!</v>
      </c>
      <c r="H290" s="3" t="e">
        <f t="shared" si="22"/>
        <v>#VALUE!</v>
      </c>
      <c r="I290" s="18" t="e">
        <f t="shared" si="19"/>
        <v>#REF!</v>
      </c>
      <c r="J290" s="18" t="e">
        <f>IF(Table15[[#This Row],[Rising Through Threshold]],Table15[[#This Row],[Start time]],J289)</f>
        <v>#REF!</v>
      </c>
      <c r="K290" s="18" t="e">
        <f>IF(AND(Table15[[#This Row],[Rising Through Threshold]],J289&gt;0),J290-J289,"")</f>
        <v>#REF!</v>
      </c>
    </row>
    <row r="291" spans="1:11" x14ac:dyDescent="0.35">
      <c r="A291" s="1" t="s">
        <v>308</v>
      </c>
      <c r="B291" s="1">
        <f t="shared" si="21"/>
        <v>6</v>
      </c>
      <c r="C291" s="1">
        <f t="shared" si="20"/>
        <v>12</v>
      </c>
      <c r="D291" s="1">
        <f t="shared" si="20"/>
        <v>17</v>
      </c>
      <c r="E291" s="1" t="e">
        <f t="shared" si="20"/>
        <v>#VALUE!</v>
      </c>
      <c r="F291" s="3" t="e">
        <f>'Data In'!#REF!</f>
        <v>#REF!</v>
      </c>
      <c r="G291" s="4" t="e">
        <f>'Data In'!#REF!</f>
        <v>#REF!</v>
      </c>
      <c r="H291" s="3" t="e">
        <f t="shared" si="22"/>
        <v>#VALUE!</v>
      </c>
      <c r="I291" s="18" t="e">
        <f t="shared" si="19"/>
        <v>#REF!</v>
      </c>
      <c r="J291" s="18" t="e">
        <f>IF(Table15[[#This Row],[Rising Through Threshold]],Table15[[#This Row],[Start time]],J290)</f>
        <v>#REF!</v>
      </c>
      <c r="K291" s="18" t="e">
        <f>IF(AND(Table15[[#This Row],[Rising Through Threshold]],J290&gt;0),J291-J290,"")</f>
        <v>#REF!</v>
      </c>
    </row>
    <row r="292" spans="1:11" x14ac:dyDescent="0.35">
      <c r="A292" s="1" t="s">
        <v>309</v>
      </c>
      <c r="B292" s="1">
        <f t="shared" si="21"/>
        <v>6</v>
      </c>
      <c r="C292" s="1">
        <f t="shared" si="20"/>
        <v>12</v>
      </c>
      <c r="D292" s="1">
        <f t="shared" si="20"/>
        <v>17</v>
      </c>
      <c r="E292" s="1" t="e">
        <f t="shared" si="20"/>
        <v>#VALUE!</v>
      </c>
      <c r="F292" s="3" t="e">
        <f>'Data In'!#REF!</f>
        <v>#REF!</v>
      </c>
      <c r="G292" s="4" t="e">
        <f>'Data In'!#REF!</f>
        <v>#REF!</v>
      </c>
      <c r="H292" s="3" t="e">
        <f t="shared" si="22"/>
        <v>#VALUE!</v>
      </c>
      <c r="I292" s="18" t="e">
        <f t="shared" si="19"/>
        <v>#REF!</v>
      </c>
      <c r="J292" s="18" t="e">
        <f>IF(Table15[[#This Row],[Rising Through Threshold]],Table15[[#This Row],[Start time]],J291)</f>
        <v>#REF!</v>
      </c>
      <c r="K292" s="18" t="e">
        <f>IF(AND(Table15[[#This Row],[Rising Through Threshold]],J291&gt;0),J292-J291,"")</f>
        <v>#REF!</v>
      </c>
    </row>
    <row r="293" spans="1:11" x14ac:dyDescent="0.35">
      <c r="A293" s="1" t="s">
        <v>310</v>
      </c>
      <c r="B293" s="1">
        <f t="shared" si="21"/>
        <v>6</v>
      </c>
      <c r="C293" s="1">
        <f t="shared" si="20"/>
        <v>12</v>
      </c>
      <c r="D293" s="1">
        <f t="shared" si="20"/>
        <v>17</v>
      </c>
      <c r="E293" s="1" t="e">
        <f t="shared" si="20"/>
        <v>#VALUE!</v>
      </c>
      <c r="F293" s="3" t="e">
        <f>'Data In'!#REF!</f>
        <v>#REF!</v>
      </c>
      <c r="G293" s="4" t="e">
        <f>'Data In'!#REF!</f>
        <v>#REF!</v>
      </c>
      <c r="H293" s="3" t="e">
        <f t="shared" si="22"/>
        <v>#VALUE!</v>
      </c>
      <c r="I293" s="18" t="e">
        <f t="shared" si="19"/>
        <v>#REF!</v>
      </c>
      <c r="J293" s="18" t="e">
        <f>IF(Table15[[#This Row],[Rising Through Threshold]],Table15[[#This Row],[Start time]],J292)</f>
        <v>#REF!</v>
      </c>
      <c r="K293" s="18" t="e">
        <f>IF(AND(Table15[[#This Row],[Rising Through Threshold]],J292&gt;0),J293-J292,"")</f>
        <v>#REF!</v>
      </c>
    </row>
    <row r="294" spans="1:11" x14ac:dyDescent="0.35">
      <c r="A294" s="1" t="s">
        <v>311</v>
      </c>
      <c r="B294" s="1">
        <f t="shared" si="21"/>
        <v>6</v>
      </c>
      <c r="C294" s="1">
        <f t="shared" si="20"/>
        <v>12</v>
      </c>
      <c r="D294" s="1">
        <f t="shared" si="20"/>
        <v>17</v>
      </c>
      <c r="E294" s="1" t="e">
        <f t="shared" si="20"/>
        <v>#VALUE!</v>
      </c>
      <c r="F294" s="3" t="e">
        <f>'Data In'!#REF!</f>
        <v>#REF!</v>
      </c>
      <c r="G294" s="4" t="e">
        <f>'Data In'!#REF!</f>
        <v>#REF!</v>
      </c>
      <c r="H294" s="3" t="e">
        <f t="shared" si="22"/>
        <v>#VALUE!</v>
      </c>
      <c r="I294" s="18" t="e">
        <f t="shared" si="19"/>
        <v>#REF!</v>
      </c>
      <c r="J294" s="18" t="e">
        <f>IF(Table15[[#This Row],[Rising Through Threshold]],Table15[[#This Row],[Start time]],J293)</f>
        <v>#REF!</v>
      </c>
      <c r="K294" s="18" t="e">
        <f>IF(AND(Table15[[#This Row],[Rising Through Threshold]],J293&gt;0),J294-J293,"")</f>
        <v>#REF!</v>
      </c>
    </row>
    <row r="295" spans="1:11" x14ac:dyDescent="0.35">
      <c r="A295" s="1" t="s">
        <v>312</v>
      </c>
      <c r="B295" s="1">
        <f t="shared" si="21"/>
        <v>6</v>
      </c>
      <c r="C295" s="1">
        <f t="shared" si="20"/>
        <v>12</v>
      </c>
      <c r="D295" s="1">
        <f t="shared" si="20"/>
        <v>17</v>
      </c>
      <c r="E295" s="1" t="e">
        <f t="shared" si="20"/>
        <v>#VALUE!</v>
      </c>
      <c r="F295" s="3" t="e">
        <f>'Data In'!#REF!</f>
        <v>#REF!</v>
      </c>
      <c r="G295" s="4" t="e">
        <f>'Data In'!#REF!</f>
        <v>#REF!</v>
      </c>
      <c r="H295" s="3" t="e">
        <f t="shared" si="22"/>
        <v>#VALUE!</v>
      </c>
      <c r="I295" s="18" t="e">
        <f t="shared" si="19"/>
        <v>#REF!</v>
      </c>
      <c r="J295" s="18" t="e">
        <f>IF(Table15[[#This Row],[Rising Through Threshold]],Table15[[#This Row],[Start time]],J294)</f>
        <v>#REF!</v>
      </c>
      <c r="K295" s="18" t="e">
        <f>IF(AND(Table15[[#This Row],[Rising Through Threshold]],J294&gt;0),J295-J294,"")</f>
        <v>#REF!</v>
      </c>
    </row>
    <row r="296" spans="1:11" x14ac:dyDescent="0.35">
      <c r="A296" s="1" t="s">
        <v>313</v>
      </c>
      <c r="B296" s="1">
        <f t="shared" si="21"/>
        <v>6</v>
      </c>
      <c r="C296" s="1">
        <f t="shared" si="20"/>
        <v>12</v>
      </c>
      <c r="D296" s="1">
        <f t="shared" si="20"/>
        <v>17</v>
      </c>
      <c r="E296" s="1" t="e">
        <f t="shared" si="20"/>
        <v>#VALUE!</v>
      </c>
      <c r="F296" s="3" t="e">
        <f>'Data In'!#REF!</f>
        <v>#REF!</v>
      </c>
      <c r="G296" s="4" t="e">
        <f>'Data In'!#REF!</f>
        <v>#REF!</v>
      </c>
      <c r="H296" s="3" t="e">
        <f t="shared" si="22"/>
        <v>#VALUE!</v>
      </c>
      <c r="I296" s="18" t="e">
        <f t="shared" si="19"/>
        <v>#REF!</v>
      </c>
      <c r="J296" s="18" t="e">
        <f>IF(Table15[[#This Row],[Rising Through Threshold]],Table15[[#This Row],[Start time]],J295)</f>
        <v>#REF!</v>
      </c>
      <c r="K296" s="18" t="e">
        <f>IF(AND(Table15[[#This Row],[Rising Through Threshold]],J295&gt;0),J296-J295,"")</f>
        <v>#REF!</v>
      </c>
    </row>
    <row r="297" spans="1:11" x14ac:dyDescent="0.35">
      <c r="A297" s="1" t="s">
        <v>314</v>
      </c>
      <c r="B297" s="1">
        <f t="shared" si="21"/>
        <v>6</v>
      </c>
      <c r="C297" s="1">
        <f t="shared" si="20"/>
        <v>12</v>
      </c>
      <c r="D297" s="1">
        <f t="shared" si="20"/>
        <v>17</v>
      </c>
      <c r="E297" s="1" t="e">
        <f t="shared" si="20"/>
        <v>#VALUE!</v>
      </c>
      <c r="F297" s="3" t="e">
        <f>'Data In'!#REF!</f>
        <v>#REF!</v>
      </c>
      <c r="G297" s="4" t="e">
        <f>'Data In'!#REF!</f>
        <v>#REF!</v>
      </c>
      <c r="H297" s="3" t="e">
        <f t="shared" si="22"/>
        <v>#VALUE!</v>
      </c>
      <c r="I297" s="18" t="e">
        <f t="shared" si="19"/>
        <v>#REF!</v>
      </c>
      <c r="J297" s="18" t="e">
        <f>IF(Table15[[#This Row],[Rising Through Threshold]],Table15[[#This Row],[Start time]],J296)</f>
        <v>#REF!</v>
      </c>
      <c r="K297" s="18" t="e">
        <f>IF(AND(Table15[[#This Row],[Rising Through Threshold]],J296&gt;0),J297-J296,"")</f>
        <v>#REF!</v>
      </c>
    </row>
    <row r="298" spans="1:11" x14ac:dyDescent="0.35">
      <c r="A298" s="1" t="s">
        <v>315</v>
      </c>
      <c r="B298" s="1">
        <f t="shared" si="21"/>
        <v>6</v>
      </c>
      <c r="C298" s="1">
        <f t="shared" si="20"/>
        <v>12</v>
      </c>
      <c r="D298" s="1">
        <f t="shared" si="20"/>
        <v>17</v>
      </c>
      <c r="E298" s="1" t="e">
        <f t="shared" si="20"/>
        <v>#VALUE!</v>
      </c>
      <c r="F298" s="3" t="e">
        <f>'Data In'!#REF!</f>
        <v>#REF!</v>
      </c>
      <c r="G298" s="4" t="e">
        <f>'Data In'!#REF!</f>
        <v>#REF!</v>
      </c>
      <c r="H298" s="3" t="e">
        <f t="shared" si="22"/>
        <v>#VALUE!</v>
      </c>
      <c r="I298" s="18" t="e">
        <f t="shared" si="19"/>
        <v>#REF!</v>
      </c>
      <c r="J298" s="18" t="e">
        <f>IF(Table15[[#This Row],[Rising Through Threshold]],Table15[[#This Row],[Start time]],J297)</f>
        <v>#REF!</v>
      </c>
      <c r="K298" s="18" t="e">
        <f>IF(AND(Table15[[#This Row],[Rising Through Threshold]],J297&gt;0),J298-J297,"")</f>
        <v>#REF!</v>
      </c>
    </row>
    <row r="299" spans="1:11" x14ac:dyDescent="0.35">
      <c r="A299" s="1" t="s">
        <v>316</v>
      </c>
      <c r="B299" s="1">
        <f t="shared" si="21"/>
        <v>6</v>
      </c>
      <c r="C299" s="1">
        <f t="shared" si="20"/>
        <v>12</v>
      </c>
      <c r="D299" s="1">
        <f t="shared" si="20"/>
        <v>17</v>
      </c>
      <c r="E299" s="1" t="e">
        <f t="shared" si="20"/>
        <v>#VALUE!</v>
      </c>
      <c r="F299" s="3" t="e">
        <f>'Data In'!#REF!</f>
        <v>#REF!</v>
      </c>
      <c r="G299" s="4" t="e">
        <f>'Data In'!#REF!</f>
        <v>#REF!</v>
      </c>
      <c r="H299" s="3" t="e">
        <f t="shared" si="22"/>
        <v>#VALUE!</v>
      </c>
      <c r="I299" s="18" t="e">
        <f t="shared" si="19"/>
        <v>#REF!</v>
      </c>
      <c r="J299" s="18" t="e">
        <f>IF(Table15[[#This Row],[Rising Through Threshold]],Table15[[#This Row],[Start time]],J298)</f>
        <v>#REF!</v>
      </c>
      <c r="K299" s="18" t="e">
        <f>IF(AND(Table15[[#This Row],[Rising Through Threshold]],J298&gt;0),J299-J298,"")</f>
        <v>#REF!</v>
      </c>
    </row>
    <row r="300" spans="1:11" x14ac:dyDescent="0.35">
      <c r="A300" s="1" t="s">
        <v>317</v>
      </c>
      <c r="B300" s="1">
        <f t="shared" si="21"/>
        <v>6</v>
      </c>
      <c r="C300" s="1">
        <f t="shared" si="20"/>
        <v>12</v>
      </c>
      <c r="D300" s="1">
        <f t="shared" si="20"/>
        <v>17</v>
      </c>
      <c r="E300" s="1" t="e">
        <f t="shared" si="20"/>
        <v>#VALUE!</v>
      </c>
      <c r="F300" s="3" t="e">
        <f>'Data In'!#REF!</f>
        <v>#REF!</v>
      </c>
      <c r="G300" s="4" t="e">
        <f>'Data In'!#REF!</f>
        <v>#REF!</v>
      </c>
      <c r="H300" s="3" t="e">
        <f t="shared" si="22"/>
        <v>#VALUE!</v>
      </c>
      <c r="I300" s="18" t="e">
        <f t="shared" si="19"/>
        <v>#REF!</v>
      </c>
      <c r="J300" s="18" t="e">
        <f>IF(Table15[[#This Row],[Rising Through Threshold]],Table15[[#This Row],[Start time]],J299)</f>
        <v>#REF!</v>
      </c>
      <c r="K300" s="18" t="e">
        <f>IF(AND(Table15[[#This Row],[Rising Through Threshold]],J299&gt;0),J300-J299,"")</f>
        <v>#REF!</v>
      </c>
    </row>
    <row r="301" spans="1:11" x14ac:dyDescent="0.35">
      <c r="A301" s="1" t="s">
        <v>318</v>
      </c>
      <c r="B301" s="1">
        <f t="shared" si="21"/>
        <v>6</v>
      </c>
      <c r="C301" s="1">
        <f t="shared" si="20"/>
        <v>12</v>
      </c>
      <c r="D301" s="1">
        <f t="shared" si="20"/>
        <v>17</v>
      </c>
      <c r="E301" s="1" t="e">
        <f t="shared" si="20"/>
        <v>#VALUE!</v>
      </c>
      <c r="F301" s="3" t="e">
        <f>'Data In'!#REF!</f>
        <v>#REF!</v>
      </c>
      <c r="G301" s="4" t="e">
        <f>'Data In'!#REF!</f>
        <v>#REF!</v>
      </c>
      <c r="H301" s="3" t="e">
        <f t="shared" si="22"/>
        <v>#VALUE!</v>
      </c>
      <c r="I301" s="18" t="e">
        <f t="shared" ref="I301:I364" si="23">AND(G300&lt;Threshold,G301&gt;Threshold)</f>
        <v>#REF!</v>
      </c>
      <c r="J301" s="18" t="e">
        <f>IF(Table15[[#This Row],[Rising Through Threshold]],Table15[[#This Row],[Start time]],J300)</f>
        <v>#REF!</v>
      </c>
      <c r="K301" s="18" t="e">
        <f>IF(AND(Table15[[#This Row],[Rising Through Threshold]],J300&gt;0),J301-J300,"")</f>
        <v>#REF!</v>
      </c>
    </row>
    <row r="302" spans="1:11" x14ac:dyDescent="0.35">
      <c r="A302" s="1" t="s">
        <v>319</v>
      </c>
      <c r="B302" s="1">
        <f t="shared" si="21"/>
        <v>6</v>
      </c>
      <c r="C302" s="1">
        <f t="shared" si="20"/>
        <v>12</v>
      </c>
      <c r="D302" s="1">
        <f t="shared" si="20"/>
        <v>17</v>
      </c>
      <c r="E302" s="1" t="e">
        <f t="shared" si="20"/>
        <v>#VALUE!</v>
      </c>
      <c r="F302" s="3" t="e">
        <f>'Data In'!#REF!</f>
        <v>#REF!</v>
      </c>
      <c r="G302" s="4" t="e">
        <f>'Data In'!#REF!</f>
        <v>#REF!</v>
      </c>
      <c r="H302" s="3" t="e">
        <f t="shared" si="22"/>
        <v>#VALUE!</v>
      </c>
      <c r="I302" s="18" t="e">
        <f t="shared" si="23"/>
        <v>#REF!</v>
      </c>
      <c r="J302" s="18" t="e">
        <f>IF(Table15[[#This Row],[Rising Through Threshold]],Table15[[#This Row],[Start time]],J301)</f>
        <v>#REF!</v>
      </c>
      <c r="K302" s="18" t="e">
        <f>IF(AND(Table15[[#This Row],[Rising Through Threshold]],J301&gt;0),J302-J301,"")</f>
        <v>#REF!</v>
      </c>
    </row>
    <row r="303" spans="1:11" x14ac:dyDescent="0.35">
      <c r="A303" s="1" t="s">
        <v>320</v>
      </c>
      <c r="B303" s="1">
        <f t="shared" si="21"/>
        <v>6</v>
      </c>
      <c r="C303" s="1">
        <f t="shared" si="20"/>
        <v>12</v>
      </c>
      <c r="D303" s="1">
        <f t="shared" si="20"/>
        <v>17</v>
      </c>
      <c r="E303" s="1" t="e">
        <f t="shared" si="20"/>
        <v>#VALUE!</v>
      </c>
      <c r="F303" s="3" t="e">
        <f>'Data In'!#REF!</f>
        <v>#REF!</v>
      </c>
      <c r="G303" s="4" t="e">
        <f>'Data In'!#REF!</f>
        <v>#REF!</v>
      </c>
      <c r="H303" s="3" t="e">
        <f t="shared" si="22"/>
        <v>#VALUE!</v>
      </c>
      <c r="I303" s="18" t="e">
        <f t="shared" si="23"/>
        <v>#REF!</v>
      </c>
      <c r="J303" s="18" t="e">
        <f>IF(Table15[[#This Row],[Rising Through Threshold]],Table15[[#This Row],[Start time]],J302)</f>
        <v>#REF!</v>
      </c>
      <c r="K303" s="18" t="e">
        <f>IF(AND(Table15[[#This Row],[Rising Through Threshold]],J302&gt;0),J303-J302,"")</f>
        <v>#REF!</v>
      </c>
    </row>
    <row r="304" spans="1:11" x14ac:dyDescent="0.35">
      <c r="A304" s="1" t="s">
        <v>321</v>
      </c>
      <c r="B304" s="1">
        <f t="shared" si="21"/>
        <v>6</v>
      </c>
      <c r="C304" s="1">
        <f t="shared" si="20"/>
        <v>12</v>
      </c>
      <c r="D304" s="1">
        <f t="shared" si="20"/>
        <v>17</v>
      </c>
      <c r="E304" s="1" t="e">
        <f t="shared" si="20"/>
        <v>#VALUE!</v>
      </c>
      <c r="F304" s="3" t="e">
        <f>'Data In'!#REF!</f>
        <v>#REF!</v>
      </c>
      <c r="G304" s="4" t="e">
        <f>'Data In'!#REF!</f>
        <v>#REF!</v>
      </c>
      <c r="H304" s="3" t="e">
        <f t="shared" si="22"/>
        <v>#VALUE!</v>
      </c>
      <c r="I304" s="18" t="e">
        <f t="shared" si="23"/>
        <v>#REF!</v>
      </c>
      <c r="J304" s="18" t="e">
        <f>IF(Table15[[#This Row],[Rising Through Threshold]],Table15[[#This Row],[Start time]],J303)</f>
        <v>#REF!</v>
      </c>
      <c r="K304" s="18" t="e">
        <f>IF(AND(Table15[[#This Row],[Rising Through Threshold]],J303&gt;0),J304-J303,"")</f>
        <v>#REF!</v>
      </c>
    </row>
    <row r="305" spans="1:11" x14ac:dyDescent="0.35">
      <c r="A305" s="1" t="s">
        <v>322</v>
      </c>
      <c r="B305" s="1">
        <f t="shared" si="21"/>
        <v>6</v>
      </c>
      <c r="C305" s="1">
        <f t="shared" si="20"/>
        <v>12</v>
      </c>
      <c r="D305" s="1">
        <f t="shared" si="20"/>
        <v>17</v>
      </c>
      <c r="E305" s="1" t="e">
        <f t="shared" si="20"/>
        <v>#VALUE!</v>
      </c>
      <c r="F305" s="3" t="e">
        <f>'Data In'!#REF!</f>
        <v>#REF!</v>
      </c>
      <c r="G305" s="4" t="e">
        <f>'Data In'!#REF!</f>
        <v>#REF!</v>
      </c>
      <c r="H305" s="3" t="e">
        <f t="shared" si="22"/>
        <v>#VALUE!</v>
      </c>
      <c r="I305" s="18" t="e">
        <f t="shared" si="23"/>
        <v>#REF!</v>
      </c>
      <c r="J305" s="18" t="e">
        <f>IF(Table15[[#This Row],[Rising Through Threshold]],Table15[[#This Row],[Start time]],J304)</f>
        <v>#REF!</v>
      </c>
      <c r="K305" s="18" t="e">
        <f>IF(AND(Table15[[#This Row],[Rising Through Threshold]],J304&gt;0),J305-J304,"")</f>
        <v>#REF!</v>
      </c>
    </row>
    <row r="306" spans="1:11" x14ac:dyDescent="0.35">
      <c r="A306" s="1" t="s">
        <v>323</v>
      </c>
      <c r="B306" s="1">
        <f t="shared" si="21"/>
        <v>6</v>
      </c>
      <c r="C306" s="1">
        <f t="shared" si="20"/>
        <v>12</v>
      </c>
      <c r="D306" s="1">
        <f t="shared" si="20"/>
        <v>17</v>
      </c>
      <c r="E306" s="1" t="e">
        <f t="shared" si="20"/>
        <v>#VALUE!</v>
      </c>
      <c r="F306" s="3" t="e">
        <f>'Data In'!#REF!</f>
        <v>#REF!</v>
      </c>
      <c r="G306" s="4" t="e">
        <f>'Data In'!#REF!</f>
        <v>#REF!</v>
      </c>
      <c r="H306" s="3" t="e">
        <f t="shared" si="22"/>
        <v>#VALUE!</v>
      </c>
      <c r="I306" s="18" t="e">
        <f t="shared" si="23"/>
        <v>#REF!</v>
      </c>
      <c r="J306" s="18" t="e">
        <f>IF(Table15[[#This Row],[Rising Through Threshold]],Table15[[#This Row],[Start time]],J305)</f>
        <v>#REF!</v>
      </c>
      <c r="K306" s="18" t="e">
        <f>IF(AND(Table15[[#This Row],[Rising Through Threshold]],J305&gt;0),J306-J305,"")</f>
        <v>#REF!</v>
      </c>
    </row>
    <row r="307" spans="1:11" x14ac:dyDescent="0.35">
      <c r="A307" s="1" t="s">
        <v>324</v>
      </c>
      <c r="B307" s="1">
        <f t="shared" si="21"/>
        <v>6</v>
      </c>
      <c r="C307" s="1">
        <f t="shared" si="20"/>
        <v>12</v>
      </c>
      <c r="D307" s="1">
        <f t="shared" si="20"/>
        <v>17</v>
      </c>
      <c r="E307" s="1" t="e">
        <f t="shared" si="20"/>
        <v>#VALUE!</v>
      </c>
      <c r="F307" s="3" t="e">
        <f>'Data In'!#REF!</f>
        <v>#REF!</v>
      </c>
      <c r="G307" s="4" t="e">
        <f>'Data In'!#REF!</f>
        <v>#REF!</v>
      </c>
      <c r="H307" s="3" t="e">
        <f t="shared" si="22"/>
        <v>#VALUE!</v>
      </c>
      <c r="I307" s="18" t="e">
        <f t="shared" si="23"/>
        <v>#REF!</v>
      </c>
      <c r="J307" s="18" t="e">
        <f>IF(Table15[[#This Row],[Rising Through Threshold]],Table15[[#This Row],[Start time]],J306)</f>
        <v>#REF!</v>
      </c>
      <c r="K307" s="18" t="e">
        <f>IF(AND(Table15[[#This Row],[Rising Through Threshold]],J306&gt;0),J307-J306,"")</f>
        <v>#REF!</v>
      </c>
    </row>
    <row r="308" spans="1:11" x14ac:dyDescent="0.35">
      <c r="A308" s="1" t="s">
        <v>325</v>
      </c>
      <c r="B308" s="1">
        <f t="shared" si="21"/>
        <v>6</v>
      </c>
      <c r="C308" s="1">
        <f t="shared" si="20"/>
        <v>12</v>
      </c>
      <c r="D308" s="1">
        <f t="shared" si="20"/>
        <v>17</v>
      </c>
      <c r="E308" s="1" t="e">
        <f t="shared" si="20"/>
        <v>#VALUE!</v>
      </c>
      <c r="F308" s="3" t="e">
        <f>'Data In'!#REF!</f>
        <v>#REF!</v>
      </c>
      <c r="G308" s="4" t="e">
        <f>'Data In'!#REF!</f>
        <v>#REF!</v>
      </c>
      <c r="H308" s="3" t="e">
        <f t="shared" si="22"/>
        <v>#VALUE!</v>
      </c>
      <c r="I308" s="18" t="e">
        <f t="shared" si="23"/>
        <v>#REF!</v>
      </c>
      <c r="J308" s="18" t="e">
        <f>IF(Table15[[#This Row],[Rising Through Threshold]],Table15[[#This Row],[Start time]],J307)</f>
        <v>#REF!</v>
      </c>
      <c r="K308" s="18" t="e">
        <f>IF(AND(Table15[[#This Row],[Rising Through Threshold]],J307&gt;0),J308-J307,"")</f>
        <v>#REF!</v>
      </c>
    </row>
    <row r="309" spans="1:11" x14ac:dyDescent="0.35">
      <c r="A309" s="1" t="s">
        <v>326</v>
      </c>
      <c r="B309" s="1">
        <f t="shared" si="21"/>
        <v>6</v>
      </c>
      <c r="C309" s="1">
        <f t="shared" si="20"/>
        <v>12</v>
      </c>
      <c r="D309" s="1">
        <f t="shared" si="20"/>
        <v>17</v>
      </c>
      <c r="E309" s="1" t="e">
        <f t="shared" si="20"/>
        <v>#VALUE!</v>
      </c>
      <c r="F309" s="3" t="e">
        <f>'Data In'!#REF!</f>
        <v>#REF!</v>
      </c>
      <c r="G309" s="4" t="e">
        <f>'Data In'!#REF!</f>
        <v>#REF!</v>
      </c>
      <c r="H309" s="3" t="e">
        <f t="shared" si="22"/>
        <v>#VALUE!</v>
      </c>
      <c r="I309" s="18" t="e">
        <f t="shared" si="23"/>
        <v>#REF!</v>
      </c>
      <c r="J309" s="18" t="e">
        <f>IF(Table15[[#This Row],[Rising Through Threshold]],Table15[[#This Row],[Start time]],J308)</f>
        <v>#REF!</v>
      </c>
      <c r="K309" s="18" t="e">
        <f>IF(AND(Table15[[#This Row],[Rising Through Threshold]],J308&gt;0),J309-J308,"")</f>
        <v>#REF!</v>
      </c>
    </row>
    <row r="310" spans="1:11" x14ac:dyDescent="0.35">
      <c r="A310" s="1" t="s">
        <v>327</v>
      </c>
      <c r="B310" s="1">
        <f t="shared" si="21"/>
        <v>6</v>
      </c>
      <c r="C310" s="1">
        <f t="shared" si="20"/>
        <v>12</v>
      </c>
      <c r="D310" s="1">
        <f t="shared" si="20"/>
        <v>17</v>
      </c>
      <c r="E310" s="1" t="e">
        <f t="shared" si="20"/>
        <v>#VALUE!</v>
      </c>
      <c r="F310" s="3" t="e">
        <f>'Data In'!#REF!</f>
        <v>#REF!</v>
      </c>
      <c r="G310" s="4" t="e">
        <f>'Data In'!#REF!</f>
        <v>#REF!</v>
      </c>
      <c r="H310" s="3" t="e">
        <f t="shared" si="22"/>
        <v>#VALUE!</v>
      </c>
      <c r="I310" s="18" t="e">
        <f t="shared" si="23"/>
        <v>#REF!</v>
      </c>
      <c r="J310" s="18" t="e">
        <f>IF(Table15[[#This Row],[Rising Through Threshold]],Table15[[#This Row],[Start time]],J309)</f>
        <v>#REF!</v>
      </c>
      <c r="K310" s="18" t="e">
        <f>IF(AND(Table15[[#This Row],[Rising Through Threshold]],J309&gt;0),J310-J309,"")</f>
        <v>#REF!</v>
      </c>
    </row>
    <row r="311" spans="1:11" x14ac:dyDescent="0.35">
      <c r="A311" s="1" t="s">
        <v>328</v>
      </c>
      <c r="B311" s="1">
        <f t="shared" si="21"/>
        <v>6</v>
      </c>
      <c r="C311" s="1">
        <f t="shared" si="20"/>
        <v>12</v>
      </c>
      <c r="D311" s="1">
        <f t="shared" si="20"/>
        <v>17</v>
      </c>
      <c r="E311" s="1" t="e">
        <f t="shared" si="20"/>
        <v>#VALUE!</v>
      </c>
      <c r="F311" s="3" t="e">
        <f>'Data In'!#REF!</f>
        <v>#REF!</v>
      </c>
      <c r="G311" s="4" t="e">
        <f>'Data In'!#REF!</f>
        <v>#REF!</v>
      </c>
      <c r="H311" s="3" t="e">
        <f t="shared" si="22"/>
        <v>#VALUE!</v>
      </c>
      <c r="I311" s="18" t="e">
        <f t="shared" si="23"/>
        <v>#REF!</v>
      </c>
      <c r="J311" s="18" t="e">
        <f>IF(Table15[[#This Row],[Rising Through Threshold]],Table15[[#This Row],[Start time]],J310)</f>
        <v>#REF!</v>
      </c>
      <c r="K311" s="18" t="e">
        <f>IF(AND(Table15[[#This Row],[Rising Through Threshold]],J310&gt;0),J311-J310,"")</f>
        <v>#REF!</v>
      </c>
    </row>
    <row r="312" spans="1:11" x14ac:dyDescent="0.35">
      <c r="A312" s="1" t="s">
        <v>329</v>
      </c>
      <c r="B312" s="1">
        <f t="shared" si="21"/>
        <v>6</v>
      </c>
      <c r="C312" s="1">
        <f t="shared" si="20"/>
        <v>12</v>
      </c>
      <c r="D312" s="1">
        <f t="shared" si="20"/>
        <v>17</v>
      </c>
      <c r="E312" s="1" t="e">
        <f t="shared" si="20"/>
        <v>#VALUE!</v>
      </c>
      <c r="F312" s="3" t="e">
        <f>'Data In'!#REF!</f>
        <v>#REF!</v>
      </c>
      <c r="G312" s="4" t="e">
        <f>'Data In'!#REF!</f>
        <v>#REF!</v>
      </c>
      <c r="H312" s="3" t="e">
        <f t="shared" si="22"/>
        <v>#VALUE!</v>
      </c>
      <c r="I312" s="18" t="e">
        <f t="shared" si="23"/>
        <v>#REF!</v>
      </c>
      <c r="J312" s="18" t="e">
        <f>IF(Table15[[#This Row],[Rising Through Threshold]],Table15[[#This Row],[Start time]],J311)</f>
        <v>#REF!</v>
      </c>
      <c r="K312" s="18" t="e">
        <f>IF(AND(Table15[[#This Row],[Rising Through Threshold]],J311&gt;0),J312-J311,"")</f>
        <v>#REF!</v>
      </c>
    </row>
    <row r="313" spans="1:11" x14ac:dyDescent="0.35">
      <c r="A313" s="1" t="s">
        <v>330</v>
      </c>
      <c r="B313" s="1">
        <f t="shared" si="21"/>
        <v>6</v>
      </c>
      <c r="C313" s="1">
        <f t="shared" si="20"/>
        <v>12</v>
      </c>
      <c r="D313" s="1">
        <f t="shared" si="20"/>
        <v>17</v>
      </c>
      <c r="E313" s="1" t="e">
        <f t="shared" si="20"/>
        <v>#VALUE!</v>
      </c>
      <c r="F313" s="3" t="e">
        <f>'Data In'!#REF!</f>
        <v>#REF!</v>
      </c>
      <c r="G313" s="4" t="e">
        <f>'Data In'!#REF!</f>
        <v>#REF!</v>
      </c>
      <c r="H313" s="3" t="e">
        <f t="shared" si="22"/>
        <v>#VALUE!</v>
      </c>
      <c r="I313" s="18" t="e">
        <f t="shared" si="23"/>
        <v>#REF!</v>
      </c>
      <c r="J313" s="18" t="e">
        <f>IF(Table15[[#This Row],[Rising Through Threshold]],Table15[[#This Row],[Start time]],J312)</f>
        <v>#REF!</v>
      </c>
      <c r="K313" s="18" t="e">
        <f>IF(AND(Table15[[#This Row],[Rising Through Threshold]],J312&gt;0),J313-J312,"")</f>
        <v>#REF!</v>
      </c>
    </row>
    <row r="314" spans="1:11" x14ac:dyDescent="0.35">
      <c r="A314" s="1" t="s">
        <v>331</v>
      </c>
      <c r="B314" s="1">
        <f t="shared" si="21"/>
        <v>6</v>
      </c>
      <c r="C314" s="1">
        <f t="shared" si="20"/>
        <v>12</v>
      </c>
      <c r="D314" s="1">
        <f t="shared" si="20"/>
        <v>17</v>
      </c>
      <c r="E314" s="1" t="e">
        <f t="shared" si="20"/>
        <v>#VALUE!</v>
      </c>
      <c r="F314" s="3" t="e">
        <f>'Data In'!#REF!</f>
        <v>#REF!</v>
      </c>
      <c r="G314" s="4" t="e">
        <f>'Data In'!#REF!</f>
        <v>#REF!</v>
      </c>
      <c r="H314" s="3" t="e">
        <f t="shared" si="22"/>
        <v>#VALUE!</v>
      </c>
      <c r="I314" s="18" t="e">
        <f t="shared" si="23"/>
        <v>#REF!</v>
      </c>
      <c r="J314" s="18" t="e">
        <f>IF(Table15[[#This Row],[Rising Through Threshold]],Table15[[#This Row],[Start time]],J313)</f>
        <v>#REF!</v>
      </c>
      <c r="K314" s="18" t="e">
        <f>IF(AND(Table15[[#This Row],[Rising Through Threshold]],J313&gt;0),J314-J313,"")</f>
        <v>#REF!</v>
      </c>
    </row>
    <row r="315" spans="1:11" x14ac:dyDescent="0.35">
      <c r="A315" s="1" t="s">
        <v>332</v>
      </c>
      <c r="B315" s="1">
        <f t="shared" si="21"/>
        <v>6</v>
      </c>
      <c r="C315" s="1">
        <f t="shared" si="20"/>
        <v>12</v>
      </c>
      <c r="D315" s="1">
        <f t="shared" si="20"/>
        <v>17</v>
      </c>
      <c r="E315" s="1" t="e">
        <f t="shared" si="20"/>
        <v>#VALUE!</v>
      </c>
      <c r="F315" s="3" t="e">
        <f>'Data In'!#REF!</f>
        <v>#REF!</v>
      </c>
      <c r="G315" s="4" t="e">
        <f>'Data In'!#REF!</f>
        <v>#REF!</v>
      </c>
      <c r="H315" s="3" t="e">
        <f t="shared" si="22"/>
        <v>#VALUE!</v>
      </c>
      <c r="I315" s="18" t="e">
        <f t="shared" si="23"/>
        <v>#REF!</v>
      </c>
      <c r="J315" s="18" t="e">
        <f>IF(Table15[[#This Row],[Rising Through Threshold]],Table15[[#This Row],[Start time]],J314)</f>
        <v>#REF!</v>
      </c>
      <c r="K315" s="18" t="e">
        <f>IF(AND(Table15[[#This Row],[Rising Through Threshold]],J314&gt;0),J315-J314,"")</f>
        <v>#REF!</v>
      </c>
    </row>
    <row r="316" spans="1:11" x14ac:dyDescent="0.35">
      <c r="A316" s="1" t="s">
        <v>333</v>
      </c>
      <c r="B316" s="1">
        <f t="shared" si="21"/>
        <v>6</v>
      </c>
      <c r="C316" s="1">
        <f t="shared" si="20"/>
        <v>12</v>
      </c>
      <c r="D316" s="1">
        <f t="shared" si="20"/>
        <v>17</v>
      </c>
      <c r="E316" s="1" t="e">
        <f t="shared" si="20"/>
        <v>#VALUE!</v>
      </c>
      <c r="F316" s="3" t="e">
        <f>'Data In'!#REF!</f>
        <v>#REF!</v>
      </c>
      <c r="G316" s="4" t="e">
        <f>'Data In'!#REF!</f>
        <v>#REF!</v>
      </c>
      <c r="H316" s="3" t="e">
        <f t="shared" si="22"/>
        <v>#VALUE!</v>
      </c>
      <c r="I316" s="18" t="e">
        <f t="shared" si="23"/>
        <v>#REF!</v>
      </c>
      <c r="J316" s="18" t="e">
        <f>IF(Table15[[#This Row],[Rising Through Threshold]],Table15[[#This Row],[Start time]],J315)</f>
        <v>#REF!</v>
      </c>
      <c r="K316" s="18" t="e">
        <f>IF(AND(Table15[[#This Row],[Rising Through Threshold]],J315&gt;0),J316-J315,"")</f>
        <v>#REF!</v>
      </c>
    </row>
    <row r="317" spans="1:11" x14ac:dyDescent="0.35">
      <c r="A317" s="1" t="s">
        <v>334</v>
      </c>
      <c r="B317" s="1">
        <f t="shared" si="21"/>
        <v>6</v>
      </c>
      <c r="C317" s="1">
        <f t="shared" si="20"/>
        <v>12</v>
      </c>
      <c r="D317" s="1">
        <f t="shared" si="20"/>
        <v>17</v>
      </c>
      <c r="E317" s="1" t="e">
        <f t="shared" si="20"/>
        <v>#VALUE!</v>
      </c>
      <c r="F317" s="3" t="e">
        <f>'Data In'!#REF!</f>
        <v>#REF!</v>
      </c>
      <c r="G317" s="4" t="e">
        <f>'Data In'!#REF!</f>
        <v>#REF!</v>
      </c>
      <c r="H317" s="3" t="e">
        <f t="shared" si="22"/>
        <v>#VALUE!</v>
      </c>
      <c r="I317" s="18" t="e">
        <f t="shared" si="23"/>
        <v>#REF!</v>
      </c>
      <c r="J317" s="18" t="e">
        <f>IF(Table15[[#This Row],[Rising Through Threshold]],Table15[[#This Row],[Start time]],J316)</f>
        <v>#REF!</v>
      </c>
      <c r="K317" s="18" t="e">
        <f>IF(AND(Table15[[#This Row],[Rising Through Threshold]],J316&gt;0),J317-J316,"")</f>
        <v>#REF!</v>
      </c>
    </row>
    <row r="318" spans="1:11" x14ac:dyDescent="0.35">
      <c r="A318" s="1" t="s">
        <v>335</v>
      </c>
      <c r="B318" s="1">
        <f t="shared" si="21"/>
        <v>6</v>
      </c>
      <c r="C318" s="1">
        <f t="shared" si="20"/>
        <v>12</v>
      </c>
      <c r="D318" s="1">
        <f t="shared" si="20"/>
        <v>17</v>
      </c>
      <c r="E318" s="1" t="e">
        <f t="shared" si="20"/>
        <v>#VALUE!</v>
      </c>
      <c r="F318" s="3" t="e">
        <f>'Data In'!#REF!</f>
        <v>#REF!</v>
      </c>
      <c r="G318" s="4" t="e">
        <f>'Data In'!#REF!</f>
        <v>#REF!</v>
      </c>
      <c r="H318" s="3" t="e">
        <f t="shared" si="22"/>
        <v>#VALUE!</v>
      </c>
      <c r="I318" s="18" t="e">
        <f t="shared" si="23"/>
        <v>#REF!</v>
      </c>
      <c r="J318" s="18" t="e">
        <f>IF(Table15[[#This Row],[Rising Through Threshold]],Table15[[#This Row],[Start time]],J317)</f>
        <v>#REF!</v>
      </c>
      <c r="K318" s="18" t="e">
        <f>IF(AND(Table15[[#This Row],[Rising Through Threshold]],J317&gt;0),J318-J317,"")</f>
        <v>#REF!</v>
      </c>
    </row>
    <row r="319" spans="1:11" x14ac:dyDescent="0.35">
      <c r="A319" s="1" t="s">
        <v>336</v>
      </c>
      <c r="B319" s="1">
        <f t="shared" si="21"/>
        <v>6</v>
      </c>
      <c r="C319" s="1">
        <f t="shared" si="20"/>
        <v>12</v>
      </c>
      <c r="D319" s="1">
        <f t="shared" si="20"/>
        <v>17</v>
      </c>
      <c r="E319" s="1" t="e">
        <f t="shared" si="20"/>
        <v>#VALUE!</v>
      </c>
      <c r="F319" s="3" t="e">
        <f>'Data In'!#REF!</f>
        <v>#REF!</v>
      </c>
      <c r="G319" s="4" t="e">
        <f>'Data In'!#REF!</f>
        <v>#REF!</v>
      </c>
      <c r="H319" s="3" t="e">
        <f t="shared" si="22"/>
        <v>#VALUE!</v>
      </c>
      <c r="I319" s="18" t="e">
        <f t="shared" si="23"/>
        <v>#REF!</v>
      </c>
      <c r="J319" s="18" t="e">
        <f>IF(Table15[[#This Row],[Rising Through Threshold]],Table15[[#This Row],[Start time]],J318)</f>
        <v>#REF!</v>
      </c>
      <c r="K319" s="18" t="e">
        <f>IF(AND(Table15[[#This Row],[Rising Through Threshold]],J318&gt;0),J319-J318,"")</f>
        <v>#REF!</v>
      </c>
    </row>
    <row r="320" spans="1:11" x14ac:dyDescent="0.35">
      <c r="A320" s="1" t="s">
        <v>337</v>
      </c>
      <c r="B320" s="1">
        <f t="shared" si="21"/>
        <v>6</v>
      </c>
      <c r="C320" s="1">
        <f t="shared" ref="C320:E383" si="24">FIND(":",$A320,B320+1)</f>
        <v>12</v>
      </c>
      <c r="D320" s="1">
        <f t="shared" si="24"/>
        <v>17</v>
      </c>
      <c r="E320" s="1" t="e">
        <f t="shared" si="24"/>
        <v>#VALUE!</v>
      </c>
      <c r="F320" s="3" t="e">
        <f>'Data In'!#REF!</f>
        <v>#REF!</v>
      </c>
      <c r="G320" s="4" t="e">
        <f>'Data In'!#REF!</f>
        <v>#REF!</v>
      </c>
      <c r="H320" s="3" t="e">
        <f t="shared" si="22"/>
        <v>#VALUE!</v>
      </c>
      <c r="I320" s="18" t="e">
        <f t="shared" si="23"/>
        <v>#REF!</v>
      </c>
      <c r="J320" s="18" t="e">
        <f>IF(Table15[[#This Row],[Rising Through Threshold]],Table15[[#This Row],[Start time]],J319)</f>
        <v>#REF!</v>
      </c>
      <c r="K320" s="18" t="e">
        <f>IF(AND(Table15[[#This Row],[Rising Through Threshold]],J319&gt;0),J320-J319,"")</f>
        <v>#REF!</v>
      </c>
    </row>
    <row r="321" spans="1:11" x14ac:dyDescent="0.35">
      <c r="A321" s="1" t="s">
        <v>338</v>
      </c>
      <c r="B321" s="1">
        <f t="shared" si="21"/>
        <v>6</v>
      </c>
      <c r="C321" s="1">
        <f t="shared" si="24"/>
        <v>12</v>
      </c>
      <c r="D321" s="1">
        <f t="shared" si="24"/>
        <v>17</v>
      </c>
      <c r="E321" s="1" t="e">
        <f t="shared" si="24"/>
        <v>#VALUE!</v>
      </c>
      <c r="F321" s="3" t="e">
        <f>'Data In'!#REF!</f>
        <v>#REF!</v>
      </c>
      <c r="G321" s="4" t="e">
        <f>'Data In'!#REF!</f>
        <v>#REF!</v>
      </c>
      <c r="H321" s="3" t="e">
        <f t="shared" si="22"/>
        <v>#VALUE!</v>
      </c>
      <c r="I321" s="18" t="e">
        <f t="shared" si="23"/>
        <v>#REF!</v>
      </c>
      <c r="J321" s="18" t="e">
        <f>IF(Table15[[#This Row],[Rising Through Threshold]],Table15[[#This Row],[Start time]],J320)</f>
        <v>#REF!</v>
      </c>
      <c r="K321" s="18" t="e">
        <f>IF(AND(Table15[[#This Row],[Rising Through Threshold]],J320&gt;0),J321-J320,"")</f>
        <v>#REF!</v>
      </c>
    </row>
    <row r="322" spans="1:11" x14ac:dyDescent="0.35">
      <c r="A322" s="1" t="s">
        <v>339</v>
      </c>
      <c r="B322" s="1">
        <f t="shared" si="21"/>
        <v>6</v>
      </c>
      <c r="C322" s="1">
        <f t="shared" si="24"/>
        <v>12</v>
      </c>
      <c r="D322" s="1">
        <f t="shared" si="24"/>
        <v>17</v>
      </c>
      <c r="E322" s="1" t="e">
        <f t="shared" si="24"/>
        <v>#VALUE!</v>
      </c>
      <c r="F322" s="3" t="e">
        <f>'Data In'!#REF!</f>
        <v>#REF!</v>
      </c>
      <c r="G322" s="4" t="e">
        <f>'Data In'!#REF!</f>
        <v>#REF!</v>
      </c>
      <c r="H322" s="3" t="e">
        <f t="shared" si="22"/>
        <v>#VALUE!</v>
      </c>
      <c r="I322" s="18" t="e">
        <f t="shared" si="23"/>
        <v>#REF!</v>
      </c>
      <c r="J322" s="18" t="e">
        <f>IF(Table15[[#This Row],[Rising Through Threshold]],Table15[[#This Row],[Start time]],J321)</f>
        <v>#REF!</v>
      </c>
      <c r="K322" s="18" t="e">
        <f>IF(AND(Table15[[#This Row],[Rising Through Threshold]],J321&gt;0),J322-J321,"")</f>
        <v>#REF!</v>
      </c>
    </row>
    <row r="323" spans="1:11" x14ac:dyDescent="0.35">
      <c r="A323" s="1" t="s">
        <v>340</v>
      </c>
      <c r="B323" s="1">
        <f t="shared" ref="B323:B386" si="25">FIND(":",$A323,1)</f>
        <v>6</v>
      </c>
      <c r="C323" s="1">
        <f t="shared" si="24"/>
        <v>12</v>
      </c>
      <c r="D323" s="1">
        <f t="shared" si="24"/>
        <v>17</v>
      </c>
      <c r="E323" s="1" t="e">
        <f t="shared" si="24"/>
        <v>#VALUE!</v>
      </c>
      <c r="F323" s="3" t="e">
        <f>'Data In'!#REF!</f>
        <v>#REF!</v>
      </c>
      <c r="G323" s="4" t="e">
        <f>'Data In'!#REF!</f>
        <v>#REF!</v>
      </c>
      <c r="H323" s="3" t="e">
        <f t="shared" ref="H323:H386" si="26">_xlfn.NUMBERVALUE(MID($A323,E323+1,1000))</f>
        <v>#VALUE!</v>
      </c>
      <c r="I323" s="18" t="e">
        <f t="shared" si="23"/>
        <v>#REF!</v>
      </c>
      <c r="J323" s="18" t="e">
        <f>IF(Table15[[#This Row],[Rising Through Threshold]],Table15[[#This Row],[Start time]],J322)</f>
        <v>#REF!</v>
      </c>
      <c r="K323" s="18" t="e">
        <f>IF(AND(Table15[[#This Row],[Rising Through Threshold]],J322&gt;0),J323-J322,"")</f>
        <v>#REF!</v>
      </c>
    </row>
    <row r="324" spans="1:11" x14ac:dyDescent="0.35">
      <c r="A324" s="1" t="s">
        <v>341</v>
      </c>
      <c r="B324" s="1">
        <f t="shared" si="25"/>
        <v>6</v>
      </c>
      <c r="C324" s="1">
        <f t="shared" si="24"/>
        <v>12</v>
      </c>
      <c r="D324" s="1">
        <f t="shared" si="24"/>
        <v>17</v>
      </c>
      <c r="E324" s="1" t="e">
        <f t="shared" si="24"/>
        <v>#VALUE!</v>
      </c>
      <c r="F324" s="3" t="e">
        <f>'Data In'!#REF!</f>
        <v>#REF!</v>
      </c>
      <c r="G324" s="4" t="e">
        <f>'Data In'!#REF!</f>
        <v>#REF!</v>
      </c>
      <c r="H324" s="3" t="e">
        <f t="shared" si="26"/>
        <v>#VALUE!</v>
      </c>
      <c r="I324" s="18" t="e">
        <f t="shared" si="23"/>
        <v>#REF!</v>
      </c>
      <c r="J324" s="18" t="e">
        <f>IF(Table15[[#This Row],[Rising Through Threshold]],Table15[[#This Row],[Start time]],J323)</f>
        <v>#REF!</v>
      </c>
      <c r="K324" s="18" t="e">
        <f>IF(AND(Table15[[#This Row],[Rising Through Threshold]],J323&gt;0),J324-J323,"")</f>
        <v>#REF!</v>
      </c>
    </row>
    <row r="325" spans="1:11" x14ac:dyDescent="0.35">
      <c r="A325" s="1" t="s">
        <v>342</v>
      </c>
      <c r="B325" s="1">
        <f t="shared" si="25"/>
        <v>6</v>
      </c>
      <c r="C325" s="1">
        <f t="shared" si="24"/>
        <v>12</v>
      </c>
      <c r="D325" s="1">
        <f t="shared" si="24"/>
        <v>17</v>
      </c>
      <c r="E325" s="1" t="e">
        <f t="shared" si="24"/>
        <v>#VALUE!</v>
      </c>
      <c r="F325" s="3" t="e">
        <f>'Data In'!#REF!</f>
        <v>#REF!</v>
      </c>
      <c r="G325" s="4" t="e">
        <f>'Data In'!#REF!</f>
        <v>#REF!</v>
      </c>
      <c r="H325" s="3" t="e">
        <f t="shared" si="26"/>
        <v>#VALUE!</v>
      </c>
      <c r="I325" s="18" t="e">
        <f t="shared" si="23"/>
        <v>#REF!</v>
      </c>
      <c r="J325" s="18" t="e">
        <f>IF(Table15[[#This Row],[Rising Through Threshold]],Table15[[#This Row],[Start time]],J324)</f>
        <v>#REF!</v>
      </c>
      <c r="K325" s="18" t="e">
        <f>IF(AND(Table15[[#This Row],[Rising Through Threshold]],J324&gt;0),J325-J324,"")</f>
        <v>#REF!</v>
      </c>
    </row>
    <row r="326" spans="1:11" x14ac:dyDescent="0.35">
      <c r="A326" s="1" t="s">
        <v>343</v>
      </c>
      <c r="B326" s="1">
        <f t="shared" si="25"/>
        <v>6</v>
      </c>
      <c r="C326" s="1">
        <f t="shared" si="24"/>
        <v>12</v>
      </c>
      <c r="D326" s="1">
        <f t="shared" si="24"/>
        <v>17</v>
      </c>
      <c r="E326" s="1" t="e">
        <f t="shared" si="24"/>
        <v>#VALUE!</v>
      </c>
      <c r="F326" s="3" t="e">
        <f>'Data In'!#REF!</f>
        <v>#REF!</v>
      </c>
      <c r="G326" s="4" t="e">
        <f>'Data In'!#REF!</f>
        <v>#REF!</v>
      </c>
      <c r="H326" s="3" t="e">
        <f t="shared" si="26"/>
        <v>#VALUE!</v>
      </c>
      <c r="I326" s="18" t="e">
        <f t="shared" si="23"/>
        <v>#REF!</v>
      </c>
      <c r="J326" s="18" t="e">
        <f>IF(Table15[[#This Row],[Rising Through Threshold]],Table15[[#This Row],[Start time]],J325)</f>
        <v>#REF!</v>
      </c>
      <c r="K326" s="18" t="e">
        <f>IF(AND(Table15[[#This Row],[Rising Through Threshold]],J325&gt;0),J326-J325,"")</f>
        <v>#REF!</v>
      </c>
    </row>
    <row r="327" spans="1:11" x14ac:dyDescent="0.35">
      <c r="A327" s="1" t="s">
        <v>344</v>
      </c>
      <c r="B327" s="1">
        <f t="shared" si="25"/>
        <v>6</v>
      </c>
      <c r="C327" s="1">
        <f t="shared" si="24"/>
        <v>12</v>
      </c>
      <c r="D327" s="1">
        <f t="shared" si="24"/>
        <v>17</v>
      </c>
      <c r="E327" s="1" t="e">
        <f t="shared" si="24"/>
        <v>#VALUE!</v>
      </c>
      <c r="F327" s="3" t="e">
        <f>'Data In'!#REF!</f>
        <v>#REF!</v>
      </c>
      <c r="G327" s="4" t="e">
        <f>'Data In'!#REF!</f>
        <v>#REF!</v>
      </c>
      <c r="H327" s="3" t="e">
        <f t="shared" si="26"/>
        <v>#VALUE!</v>
      </c>
      <c r="I327" s="18" t="e">
        <f t="shared" si="23"/>
        <v>#REF!</v>
      </c>
      <c r="J327" s="18" t="e">
        <f>IF(Table15[[#This Row],[Rising Through Threshold]],Table15[[#This Row],[Start time]],J326)</f>
        <v>#REF!</v>
      </c>
      <c r="K327" s="18" t="e">
        <f>IF(AND(Table15[[#This Row],[Rising Through Threshold]],J326&gt;0),J327-J326,"")</f>
        <v>#REF!</v>
      </c>
    </row>
    <row r="328" spans="1:11" x14ac:dyDescent="0.35">
      <c r="A328" s="1" t="s">
        <v>345</v>
      </c>
      <c r="B328" s="1">
        <f t="shared" si="25"/>
        <v>6</v>
      </c>
      <c r="C328" s="1">
        <f t="shared" si="24"/>
        <v>12</v>
      </c>
      <c r="D328" s="1">
        <f t="shared" si="24"/>
        <v>17</v>
      </c>
      <c r="E328" s="1" t="e">
        <f t="shared" si="24"/>
        <v>#VALUE!</v>
      </c>
      <c r="F328" s="3" t="e">
        <f>'Data In'!#REF!</f>
        <v>#REF!</v>
      </c>
      <c r="G328" s="4" t="e">
        <f>'Data In'!#REF!</f>
        <v>#REF!</v>
      </c>
      <c r="H328" s="3" t="e">
        <f t="shared" si="26"/>
        <v>#VALUE!</v>
      </c>
      <c r="I328" s="18" t="e">
        <f t="shared" si="23"/>
        <v>#REF!</v>
      </c>
      <c r="J328" s="18" t="e">
        <f>IF(Table15[[#This Row],[Rising Through Threshold]],Table15[[#This Row],[Start time]],J327)</f>
        <v>#REF!</v>
      </c>
      <c r="K328" s="18" t="e">
        <f>IF(AND(Table15[[#This Row],[Rising Through Threshold]],J327&gt;0),J328-J327,"")</f>
        <v>#REF!</v>
      </c>
    </row>
    <row r="329" spans="1:11" x14ac:dyDescent="0.35">
      <c r="A329" s="1" t="s">
        <v>346</v>
      </c>
      <c r="B329" s="1">
        <f t="shared" si="25"/>
        <v>6</v>
      </c>
      <c r="C329" s="1">
        <f t="shared" si="24"/>
        <v>12</v>
      </c>
      <c r="D329" s="1">
        <f t="shared" si="24"/>
        <v>17</v>
      </c>
      <c r="E329" s="1" t="e">
        <f t="shared" si="24"/>
        <v>#VALUE!</v>
      </c>
      <c r="F329" s="3" t="e">
        <f>'Data In'!#REF!</f>
        <v>#REF!</v>
      </c>
      <c r="G329" s="4" t="e">
        <f>'Data In'!#REF!</f>
        <v>#REF!</v>
      </c>
      <c r="H329" s="3" t="e">
        <f t="shared" si="26"/>
        <v>#VALUE!</v>
      </c>
      <c r="I329" s="18" t="e">
        <f t="shared" si="23"/>
        <v>#REF!</v>
      </c>
      <c r="J329" s="18" t="e">
        <f>IF(Table15[[#This Row],[Rising Through Threshold]],Table15[[#This Row],[Start time]],J328)</f>
        <v>#REF!</v>
      </c>
      <c r="K329" s="18" t="e">
        <f>IF(AND(Table15[[#This Row],[Rising Through Threshold]],J328&gt;0),J329-J328,"")</f>
        <v>#REF!</v>
      </c>
    </row>
    <row r="330" spans="1:11" x14ac:dyDescent="0.35">
      <c r="A330" s="1" t="s">
        <v>347</v>
      </c>
      <c r="B330" s="1">
        <f t="shared" si="25"/>
        <v>6</v>
      </c>
      <c r="C330" s="1">
        <f t="shared" si="24"/>
        <v>12</v>
      </c>
      <c r="D330" s="1">
        <f t="shared" si="24"/>
        <v>17</v>
      </c>
      <c r="E330" s="1" t="e">
        <f t="shared" si="24"/>
        <v>#VALUE!</v>
      </c>
      <c r="F330" s="3" t="e">
        <f>'Data In'!#REF!</f>
        <v>#REF!</v>
      </c>
      <c r="G330" s="4" t="e">
        <f>'Data In'!#REF!</f>
        <v>#REF!</v>
      </c>
      <c r="H330" s="3" t="e">
        <f t="shared" si="26"/>
        <v>#VALUE!</v>
      </c>
      <c r="I330" s="18" t="e">
        <f t="shared" si="23"/>
        <v>#REF!</v>
      </c>
      <c r="J330" s="18" t="e">
        <f>IF(Table15[[#This Row],[Rising Through Threshold]],Table15[[#This Row],[Start time]],J329)</f>
        <v>#REF!</v>
      </c>
      <c r="K330" s="18" t="e">
        <f>IF(AND(Table15[[#This Row],[Rising Through Threshold]],J329&gt;0),J330-J329,"")</f>
        <v>#REF!</v>
      </c>
    </row>
    <row r="331" spans="1:11" x14ac:dyDescent="0.35">
      <c r="A331" s="1" t="s">
        <v>348</v>
      </c>
      <c r="B331" s="1">
        <f t="shared" si="25"/>
        <v>6</v>
      </c>
      <c r="C331" s="1">
        <f t="shared" si="24"/>
        <v>12</v>
      </c>
      <c r="D331" s="1">
        <f t="shared" si="24"/>
        <v>17</v>
      </c>
      <c r="E331" s="1" t="e">
        <f t="shared" si="24"/>
        <v>#VALUE!</v>
      </c>
      <c r="F331" s="3" t="e">
        <f>'Data In'!#REF!</f>
        <v>#REF!</v>
      </c>
      <c r="G331" s="4" t="e">
        <f>'Data In'!#REF!</f>
        <v>#REF!</v>
      </c>
      <c r="H331" s="3" t="e">
        <f t="shared" si="26"/>
        <v>#VALUE!</v>
      </c>
      <c r="I331" s="18" t="e">
        <f t="shared" si="23"/>
        <v>#REF!</v>
      </c>
      <c r="J331" s="18" t="e">
        <f>IF(Table15[[#This Row],[Rising Through Threshold]],Table15[[#This Row],[Start time]],J330)</f>
        <v>#REF!</v>
      </c>
      <c r="K331" s="18" t="e">
        <f>IF(AND(Table15[[#This Row],[Rising Through Threshold]],J330&gt;0),J331-J330,"")</f>
        <v>#REF!</v>
      </c>
    </row>
    <row r="332" spans="1:11" x14ac:dyDescent="0.35">
      <c r="A332" s="1" t="s">
        <v>349</v>
      </c>
      <c r="B332" s="1">
        <f t="shared" si="25"/>
        <v>6</v>
      </c>
      <c r="C332" s="1">
        <f t="shared" si="24"/>
        <v>12</v>
      </c>
      <c r="D332" s="1">
        <f t="shared" si="24"/>
        <v>17</v>
      </c>
      <c r="E332" s="1" t="e">
        <f t="shared" si="24"/>
        <v>#VALUE!</v>
      </c>
      <c r="F332" s="3" t="e">
        <f>'Data In'!#REF!</f>
        <v>#REF!</v>
      </c>
      <c r="G332" s="4" t="e">
        <f>'Data In'!#REF!</f>
        <v>#REF!</v>
      </c>
      <c r="H332" s="3" t="e">
        <f t="shared" si="26"/>
        <v>#VALUE!</v>
      </c>
      <c r="I332" s="18" t="e">
        <f t="shared" si="23"/>
        <v>#REF!</v>
      </c>
      <c r="J332" s="18" t="e">
        <f>IF(Table15[[#This Row],[Rising Through Threshold]],Table15[[#This Row],[Start time]],J331)</f>
        <v>#REF!</v>
      </c>
      <c r="K332" s="18" t="e">
        <f>IF(AND(Table15[[#This Row],[Rising Through Threshold]],J331&gt;0),J332-J331,"")</f>
        <v>#REF!</v>
      </c>
    </row>
    <row r="333" spans="1:11" x14ac:dyDescent="0.35">
      <c r="A333" s="1" t="s">
        <v>350</v>
      </c>
      <c r="B333" s="1">
        <f t="shared" si="25"/>
        <v>6</v>
      </c>
      <c r="C333" s="1">
        <f t="shared" si="24"/>
        <v>12</v>
      </c>
      <c r="D333" s="1">
        <f t="shared" si="24"/>
        <v>17</v>
      </c>
      <c r="E333" s="1" t="e">
        <f t="shared" si="24"/>
        <v>#VALUE!</v>
      </c>
      <c r="F333" s="3" t="e">
        <f>'Data In'!#REF!</f>
        <v>#REF!</v>
      </c>
      <c r="G333" s="4" t="e">
        <f>'Data In'!#REF!</f>
        <v>#REF!</v>
      </c>
      <c r="H333" s="3" t="e">
        <f t="shared" si="26"/>
        <v>#VALUE!</v>
      </c>
      <c r="I333" s="18" t="e">
        <f t="shared" si="23"/>
        <v>#REF!</v>
      </c>
      <c r="J333" s="18" t="e">
        <f>IF(Table15[[#This Row],[Rising Through Threshold]],Table15[[#This Row],[Start time]],J332)</f>
        <v>#REF!</v>
      </c>
      <c r="K333" s="18" t="e">
        <f>IF(AND(Table15[[#This Row],[Rising Through Threshold]],J332&gt;0),J333-J332,"")</f>
        <v>#REF!</v>
      </c>
    </row>
    <row r="334" spans="1:11" x14ac:dyDescent="0.35">
      <c r="A334" s="1" t="s">
        <v>351</v>
      </c>
      <c r="B334" s="1">
        <f t="shared" si="25"/>
        <v>6</v>
      </c>
      <c r="C334" s="1">
        <f t="shared" si="24"/>
        <v>12</v>
      </c>
      <c r="D334" s="1">
        <f t="shared" si="24"/>
        <v>17</v>
      </c>
      <c r="E334" s="1" t="e">
        <f t="shared" si="24"/>
        <v>#VALUE!</v>
      </c>
      <c r="F334" s="3" t="e">
        <f>'Data In'!#REF!</f>
        <v>#REF!</v>
      </c>
      <c r="G334" s="4" t="e">
        <f>'Data In'!#REF!</f>
        <v>#REF!</v>
      </c>
      <c r="H334" s="3" t="e">
        <f t="shared" si="26"/>
        <v>#VALUE!</v>
      </c>
      <c r="I334" s="18" t="e">
        <f t="shared" si="23"/>
        <v>#REF!</v>
      </c>
      <c r="J334" s="18" t="e">
        <f>IF(Table15[[#This Row],[Rising Through Threshold]],Table15[[#This Row],[Start time]],J333)</f>
        <v>#REF!</v>
      </c>
      <c r="K334" s="18" t="e">
        <f>IF(AND(Table15[[#This Row],[Rising Through Threshold]],J333&gt;0),J334-J333,"")</f>
        <v>#REF!</v>
      </c>
    </row>
    <row r="335" spans="1:11" x14ac:dyDescent="0.35">
      <c r="A335" s="1" t="s">
        <v>352</v>
      </c>
      <c r="B335" s="1">
        <f t="shared" si="25"/>
        <v>6</v>
      </c>
      <c r="C335" s="1">
        <f t="shared" si="24"/>
        <v>12</v>
      </c>
      <c r="D335" s="1">
        <f t="shared" si="24"/>
        <v>17</v>
      </c>
      <c r="E335" s="1" t="e">
        <f t="shared" si="24"/>
        <v>#VALUE!</v>
      </c>
      <c r="F335" s="3" t="e">
        <f>'Data In'!#REF!</f>
        <v>#REF!</v>
      </c>
      <c r="G335" s="4" t="e">
        <f>'Data In'!#REF!</f>
        <v>#REF!</v>
      </c>
      <c r="H335" s="3" t="e">
        <f t="shared" si="26"/>
        <v>#VALUE!</v>
      </c>
      <c r="I335" s="18" t="e">
        <f t="shared" si="23"/>
        <v>#REF!</v>
      </c>
      <c r="J335" s="18" t="e">
        <f>IF(Table15[[#This Row],[Rising Through Threshold]],Table15[[#This Row],[Start time]],J334)</f>
        <v>#REF!</v>
      </c>
      <c r="K335" s="18" t="e">
        <f>IF(AND(Table15[[#This Row],[Rising Through Threshold]],J334&gt;0),J335-J334,"")</f>
        <v>#REF!</v>
      </c>
    </row>
    <row r="336" spans="1:11" x14ac:dyDescent="0.35">
      <c r="A336" s="1" t="s">
        <v>353</v>
      </c>
      <c r="B336" s="1">
        <f t="shared" si="25"/>
        <v>6</v>
      </c>
      <c r="C336" s="1">
        <f t="shared" si="24"/>
        <v>12</v>
      </c>
      <c r="D336" s="1">
        <f t="shared" si="24"/>
        <v>17</v>
      </c>
      <c r="E336" s="1" t="e">
        <f t="shared" si="24"/>
        <v>#VALUE!</v>
      </c>
      <c r="F336" s="3" t="e">
        <f>'Data In'!#REF!</f>
        <v>#REF!</v>
      </c>
      <c r="G336" s="4" t="e">
        <f>'Data In'!#REF!</f>
        <v>#REF!</v>
      </c>
      <c r="H336" s="3" t="e">
        <f t="shared" si="26"/>
        <v>#VALUE!</v>
      </c>
      <c r="I336" s="18" t="e">
        <f t="shared" si="23"/>
        <v>#REF!</v>
      </c>
      <c r="J336" s="18" t="e">
        <f>IF(Table15[[#This Row],[Rising Through Threshold]],Table15[[#This Row],[Start time]],J335)</f>
        <v>#REF!</v>
      </c>
      <c r="K336" s="18" t="e">
        <f>IF(AND(Table15[[#This Row],[Rising Through Threshold]],J335&gt;0),J336-J335,"")</f>
        <v>#REF!</v>
      </c>
    </row>
    <row r="337" spans="1:11" x14ac:dyDescent="0.35">
      <c r="A337" s="1" t="s">
        <v>354</v>
      </c>
      <c r="B337" s="1">
        <f t="shared" si="25"/>
        <v>6</v>
      </c>
      <c r="C337" s="1">
        <f t="shared" si="24"/>
        <v>12</v>
      </c>
      <c r="D337" s="1">
        <f t="shared" si="24"/>
        <v>17</v>
      </c>
      <c r="E337" s="1" t="e">
        <f t="shared" si="24"/>
        <v>#VALUE!</v>
      </c>
      <c r="F337" s="3" t="e">
        <f>'Data In'!#REF!</f>
        <v>#REF!</v>
      </c>
      <c r="G337" s="4" t="e">
        <f>'Data In'!#REF!</f>
        <v>#REF!</v>
      </c>
      <c r="H337" s="3" t="e">
        <f t="shared" si="26"/>
        <v>#VALUE!</v>
      </c>
      <c r="I337" s="18" t="e">
        <f t="shared" si="23"/>
        <v>#REF!</v>
      </c>
      <c r="J337" s="18" t="e">
        <f>IF(Table15[[#This Row],[Rising Through Threshold]],Table15[[#This Row],[Start time]],J336)</f>
        <v>#REF!</v>
      </c>
      <c r="K337" s="18" t="e">
        <f>IF(AND(Table15[[#This Row],[Rising Through Threshold]],J336&gt;0),J337-J336,"")</f>
        <v>#REF!</v>
      </c>
    </row>
    <row r="338" spans="1:11" x14ac:dyDescent="0.35">
      <c r="A338" s="1" t="s">
        <v>355</v>
      </c>
      <c r="B338" s="1">
        <f t="shared" si="25"/>
        <v>6</v>
      </c>
      <c r="C338" s="1">
        <f t="shared" si="24"/>
        <v>12</v>
      </c>
      <c r="D338" s="1">
        <f t="shared" si="24"/>
        <v>17</v>
      </c>
      <c r="E338" s="1" t="e">
        <f t="shared" si="24"/>
        <v>#VALUE!</v>
      </c>
      <c r="F338" s="3" t="e">
        <f>'Data In'!#REF!</f>
        <v>#REF!</v>
      </c>
      <c r="G338" s="4" t="e">
        <f>'Data In'!#REF!</f>
        <v>#REF!</v>
      </c>
      <c r="H338" s="3" t="e">
        <f t="shared" si="26"/>
        <v>#VALUE!</v>
      </c>
      <c r="I338" s="18" t="e">
        <f t="shared" si="23"/>
        <v>#REF!</v>
      </c>
      <c r="J338" s="18" t="e">
        <f>IF(Table15[[#This Row],[Rising Through Threshold]],Table15[[#This Row],[Start time]],J337)</f>
        <v>#REF!</v>
      </c>
      <c r="K338" s="18" t="e">
        <f>IF(AND(Table15[[#This Row],[Rising Through Threshold]],J337&gt;0),J338-J337,"")</f>
        <v>#REF!</v>
      </c>
    </row>
    <row r="339" spans="1:11" x14ac:dyDescent="0.35">
      <c r="A339" s="1" t="s">
        <v>356</v>
      </c>
      <c r="B339" s="1">
        <f t="shared" si="25"/>
        <v>6</v>
      </c>
      <c r="C339" s="1">
        <f t="shared" si="24"/>
        <v>12</v>
      </c>
      <c r="D339" s="1">
        <f t="shared" si="24"/>
        <v>17</v>
      </c>
      <c r="E339" s="1" t="e">
        <f t="shared" si="24"/>
        <v>#VALUE!</v>
      </c>
      <c r="F339" s="3" t="e">
        <f>'Data In'!#REF!</f>
        <v>#REF!</v>
      </c>
      <c r="G339" s="4" t="e">
        <f>'Data In'!#REF!</f>
        <v>#REF!</v>
      </c>
      <c r="H339" s="3" t="e">
        <f t="shared" si="26"/>
        <v>#VALUE!</v>
      </c>
      <c r="I339" s="18" t="e">
        <f t="shared" si="23"/>
        <v>#REF!</v>
      </c>
      <c r="J339" s="18" t="e">
        <f>IF(Table15[[#This Row],[Rising Through Threshold]],Table15[[#This Row],[Start time]],J338)</f>
        <v>#REF!</v>
      </c>
      <c r="K339" s="18" t="e">
        <f>IF(AND(Table15[[#This Row],[Rising Through Threshold]],J338&gt;0),J339-J338,"")</f>
        <v>#REF!</v>
      </c>
    </row>
    <row r="340" spans="1:11" x14ac:dyDescent="0.35">
      <c r="A340" s="1" t="s">
        <v>357</v>
      </c>
      <c r="B340" s="1">
        <f t="shared" si="25"/>
        <v>6</v>
      </c>
      <c r="C340" s="1">
        <f t="shared" si="24"/>
        <v>12</v>
      </c>
      <c r="D340" s="1">
        <f t="shared" si="24"/>
        <v>17</v>
      </c>
      <c r="E340" s="1" t="e">
        <f t="shared" si="24"/>
        <v>#VALUE!</v>
      </c>
      <c r="F340" s="3" t="e">
        <f>'Data In'!#REF!</f>
        <v>#REF!</v>
      </c>
      <c r="G340" s="4" t="e">
        <f>'Data In'!#REF!</f>
        <v>#REF!</v>
      </c>
      <c r="H340" s="3" t="e">
        <f t="shared" si="26"/>
        <v>#VALUE!</v>
      </c>
      <c r="I340" s="18" t="e">
        <f t="shared" si="23"/>
        <v>#REF!</v>
      </c>
      <c r="J340" s="18" t="e">
        <f>IF(Table15[[#This Row],[Rising Through Threshold]],Table15[[#This Row],[Start time]],J339)</f>
        <v>#REF!</v>
      </c>
      <c r="K340" s="18" t="e">
        <f>IF(AND(Table15[[#This Row],[Rising Through Threshold]],J339&gt;0),J340-J339,"")</f>
        <v>#REF!</v>
      </c>
    </row>
    <row r="341" spans="1:11" x14ac:dyDescent="0.35">
      <c r="A341" s="1" t="s">
        <v>358</v>
      </c>
      <c r="B341" s="1">
        <f t="shared" si="25"/>
        <v>6</v>
      </c>
      <c r="C341" s="1">
        <f t="shared" si="24"/>
        <v>12</v>
      </c>
      <c r="D341" s="1">
        <f t="shared" si="24"/>
        <v>17</v>
      </c>
      <c r="E341" s="1" t="e">
        <f t="shared" si="24"/>
        <v>#VALUE!</v>
      </c>
      <c r="F341" s="3" t="e">
        <f>'Data In'!#REF!</f>
        <v>#REF!</v>
      </c>
      <c r="G341" s="4" t="e">
        <f>'Data In'!#REF!</f>
        <v>#REF!</v>
      </c>
      <c r="H341" s="3" t="e">
        <f t="shared" si="26"/>
        <v>#VALUE!</v>
      </c>
      <c r="I341" s="18" t="e">
        <f t="shared" si="23"/>
        <v>#REF!</v>
      </c>
      <c r="J341" s="18" t="e">
        <f>IF(Table15[[#This Row],[Rising Through Threshold]],Table15[[#This Row],[Start time]],J340)</f>
        <v>#REF!</v>
      </c>
      <c r="K341" s="18" t="e">
        <f>IF(AND(Table15[[#This Row],[Rising Through Threshold]],J340&gt;0),J341-J340,"")</f>
        <v>#REF!</v>
      </c>
    </row>
    <row r="342" spans="1:11" x14ac:dyDescent="0.35">
      <c r="A342" s="1" t="s">
        <v>359</v>
      </c>
      <c r="B342" s="1">
        <f t="shared" si="25"/>
        <v>6</v>
      </c>
      <c r="C342" s="1">
        <f t="shared" si="24"/>
        <v>12</v>
      </c>
      <c r="D342" s="1">
        <f t="shared" si="24"/>
        <v>17</v>
      </c>
      <c r="E342" s="1" t="e">
        <f t="shared" si="24"/>
        <v>#VALUE!</v>
      </c>
      <c r="F342" s="3" t="e">
        <f>'Data In'!#REF!</f>
        <v>#REF!</v>
      </c>
      <c r="G342" s="4" t="e">
        <f>'Data In'!#REF!</f>
        <v>#REF!</v>
      </c>
      <c r="H342" s="3" t="e">
        <f t="shared" si="26"/>
        <v>#VALUE!</v>
      </c>
      <c r="I342" s="18" t="e">
        <f t="shared" si="23"/>
        <v>#REF!</v>
      </c>
      <c r="J342" s="18" t="e">
        <f>IF(Table15[[#This Row],[Rising Through Threshold]],Table15[[#This Row],[Start time]],J341)</f>
        <v>#REF!</v>
      </c>
      <c r="K342" s="18" t="e">
        <f>IF(AND(Table15[[#This Row],[Rising Through Threshold]],J341&gt;0),J342-J341,"")</f>
        <v>#REF!</v>
      </c>
    </row>
    <row r="343" spans="1:11" x14ac:dyDescent="0.35">
      <c r="A343" s="1" t="s">
        <v>360</v>
      </c>
      <c r="B343" s="1">
        <f t="shared" si="25"/>
        <v>6</v>
      </c>
      <c r="C343" s="1">
        <f t="shared" si="24"/>
        <v>12</v>
      </c>
      <c r="D343" s="1">
        <f t="shared" si="24"/>
        <v>17</v>
      </c>
      <c r="E343" s="1" t="e">
        <f t="shared" si="24"/>
        <v>#VALUE!</v>
      </c>
      <c r="F343" s="3" t="e">
        <f>'Data In'!#REF!</f>
        <v>#REF!</v>
      </c>
      <c r="G343" s="4" t="e">
        <f>'Data In'!#REF!</f>
        <v>#REF!</v>
      </c>
      <c r="H343" s="3" t="e">
        <f t="shared" si="26"/>
        <v>#VALUE!</v>
      </c>
      <c r="I343" s="18" t="e">
        <f t="shared" si="23"/>
        <v>#REF!</v>
      </c>
      <c r="J343" s="18" t="e">
        <f>IF(Table15[[#This Row],[Rising Through Threshold]],Table15[[#This Row],[Start time]],J342)</f>
        <v>#REF!</v>
      </c>
      <c r="K343" s="18" t="e">
        <f>IF(AND(Table15[[#This Row],[Rising Through Threshold]],J342&gt;0),J343-J342,"")</f>
        <v>#REF!</v>
      </c>
    </row>
    <row r="344" spans="1:11" x14ac:dyDescent="0.35">
      <c r="A344" s="1" t="s">
        <v>361</v>
      </c>
      <c r="B344" s="1">
        <f t="shared" si="25"/>
        <v>6</v>
      </c>
      <c r="C344" s="1">
        <f t="shared" si="24"/>
        <v>12</v>
      </c>
      <c r="D344" s="1">
        <f t="shared" si="24"/>
        <v>17</v>
      </c>
      <c r="E344" s="1" t="e">
        <f t="shared" si="24"/>
        <v>#VALUE!</v>
      </c>
      <c r="F344" s="3" t="e">
        <f>'Data In'!#REF!</f>
        <v>#REF!</v>
      </c>
      <c r="G344" s="4" t="e">
        <f>'Data In'!#REF!</f>
        <v>#REF!</v>
      </c>
      <c r="H344" s="3" t="e">
        <f t="shared" si="26"/>
        <v>#VALUE!</v>
      </c>
      <c r="I344" s="18" t="e">
        <f t="shared" si="23"/>
        <v>#REF!</v>
      </c>
      <c r="J344" s="18" t="e">
        <f>IF(Table15[[#This Row],[Rising Through Threshold]],Table15[[#This Row],[Start time]],J343)</f>
        <v>#REF!</v>
      </c>
      <c r="K344" s="18" t="e">
        <f>IF(AND(Table15[[#This Row],[Rising Through Threshold]],J343&gt;0),J344-J343,"")</f>
        <v>#REF!</v>
      </c>
    </row>
    <row r="345" spans="1:11" x14ac:dyDescent="0.35">
      <c r="A345" s="1" t="s">
        <v>362</v>
      </c>
      <c r="B345" s="1">
        <f t="shared" si="25"/>
        <v>6</v>
      </c>
      <c r="C345" s="1">
        <f t="shared" si="24"/>
        <v>12</v>
      </c>
      <c r="D345" s="1">
        <f t="shared" si="24"/>
        <v>17</v>
      </c>
      <c r="E345" s="1" t="e">
        <f t="shared" si="24"/>
        <v>#VALUE!</v>
      </c>
      <c r="F345" s="3" t="e">
        <f>'Data In'!#REF!</f>
        <v>#REF!</v>
      </c>
      <c r="G345" s="4" t="e">
        <f>'Data In'!#REF!</f>
        <v>#REF!</v>
      </c>
      <c r="H345" s="3" t="e">
        <f t="shared" si="26"/>
        <v>#VALUE!</v>
      </c>
      <c r="I345" s="18" t="e">
        <f t="shared" si="23"/>
        <v>#REF!</v>
      </c>
      <c r="J345" s="18" t="e">
        <f>IF(Table15[[#This Row],[Rising Through Threshold]],Table15[[#This Row],[Start time]],J344)</f>
        <v>#REF!</v>
      </c>
      <c r="K345" s="18" t="e">
        <f>IF(AND(Table15[[#This Row],[Rising Through Threshold]],J344&gt;0),J345-J344,"")</f>
        <v>#REF!</v>
      </c>
    </row>
    <row r="346" spans="1:11" x14ac:dyDescent="0.35">
      <c r="A346" s="1" t="s">
        <v>363</v>
      </c>
      <c r="B346" s="1">
        <f t="shared" si="25"/>
        <v>6</v>
      </c>
      <c r="C346" s="1">
        <f t="shared" si="24"/>
        <v>12</v>
      </c>
      <c r="D346" s="1">
        <f t="shared" si="24"/>
        <v>17</v>
      </c>
      <c r="E346" s="1" t="e">
        <f t="shared" si="24"/>
        <v>#VALUE!</v>
      </c>
      <c r="F346" s="3" t="e">
        <f>'Data In'!#REF!</f>
        <v>#REF!</v>
      </c>
      <c r="G346" s="4" t="e">
        <f>'Data In'!#REF!</f>
        <v>#REF!</v>
      </c>
      <c r="H346" s="3" t="e">
        <f t="shared" si="26"/>
        <v>#VALUE!</v>
      </c>
      <c r="I346" s="18" t="e">
        <f t="shared" si="23"/>
        <v>#REF!</v>
      </c>
      <c r="J346" s="18" t="e">
        <f>IF(Table15[[#This Row],[Rising Through Threshold]],Table15[[#This Row],[Start time]],J345)</f>
        <v>#REF!</v>
      </c>
      <c r="K346" s="18" t="e">
        <f>IF(AND(Table15[[#This Row],[Rising Through Threshold]],J345&gt;0),J346-J345,"")</f>
        <v>#REF!</v>
      </c>
    </row>
    <row r="347" spans="1:11" x14ac:dyDescent="0.35">
      <c r="A347" s="1" t="s">
        <v>364</v>
      </c>
      <c r="B347" s="1">
        <f t="shared" si="25"/>
        <v>6</v>
      </c>
      <c r="C347" s="1">
        <f t="shared" si="24"/>
        <v>12</v>
      </c>
      <c r="D347" s="1">
        <f t="shared" si="24"/>
        <v>17</v>
      </c>
      <c r="E347" s="1" t="e">
        <f t="shared" si="24"/>
        <v>#VALUE!</v>
      </c>
      <c r="F347" s="3" t="e">
        <f>'Data In'!#REF!</f>
        <v>#REF!</v>
      </c>
      <c r="G347" s="4" t="e">
        <f>'Data In'!#REF!</f>
        <v>#REF!</v>
      </c>
      <c r="H347" s="3" t="e">
        <f t="shared" si="26"/>
        <v>#VALUE!</v>
      </c>
      <c r="I347" s="18" t="e">
        <f t="shared" si="23"/>
        <v>#REF!</v>
      </c>
      <c r="J347" s="18" t="e">
        <f>IF(Table15[[#This Row],[Rising Through Threshold]],Table15[[#This Row],[Start time]],J346)</f>
        <v>#REF!</v>
      </c>
      <c r="K347" s="18" t="e">
        <f>IF(AND(Table15[[#This Row],[Rising Through Threshold]],J346&gt;0),J347-J346,"")</f>
        <v>#REF!</v>
      </c>
    </row>
    <row r="348" spans="1:11" x14ac:dyDescent="0.35">
      <c r="A348" s="1" t="s">
        <v>365</v>
      </c>
      <c r="B348" s="1">
        <f t="shared" si="25"/>
        <v>6</v>
      </c>
      <c r="C348" s="1">
        <f t="shared" si="24"/>
        <v>12</v>
      </c>
      <c r="D348" s="1">
        <f t="shared" si="24"/>
        <v>17</v>
      </c>
      <c r="E348" s="1" t="e">
        <f t="shared" si="24"/>
        <v>#VALUE!</v>
      </c>
      <c r="F348" s="3" t="e">
        <f>'Data In'!#REF!</f>
        <v>#REF!</v>
      </c>
      <c r="G348" s="4" t="e">
        <f>'Data In'!#REF!</f>
        <v>#REF!</v>
      </c>
      <c r="H348" s="3" t="e">
        <f t="shared" si="26"/>
        <v>#VALUE!</v>
      </c>
      <c r="I348" s="18" t="e">
        <f t="shared" si="23"/>
        <v>#REF!</v>
      </c>
      <c r="J348" s="18" t="e">
        <f>IF(Table15[[#This Row],[Rising Through Threshold]],Table15[[#This Row],[Start time]],J347)</f>
        <v>#REF!</v>
      </c>
      <c r="K348" s="18" t="e">
        <f>IF(AND(Table15[[#This Row],[Rising Through Threshold]],J347&gt;0),J348-J347,"")</f>
        <v>#REF!</v>
      </c>
    </row>
    <row r="349" spans="1:11" x14ac:dyDescent="0.35">
      <c r="A349" s="1" t="s">
        <v>366</v>
      </c>
      <c r="B349" s="1">
        <f t="shared" si="25"/>
        <v>6</v>
      </c>
      <c r="C349" s="1">
        <f t="shared" si="24"/>
        <v>12</v>
      </c>
      <c r="D349" s="1">
        <f t="shared" si="24"/>
        <v>17</v>
      </c>
      <c r="E349" s="1" t="e">
        <f t="shared" si="24"/>
        <v>#VALUE!</v>
      </c>
      <c r="F349" s="3" t="e">
        <f>'Data In'!#REF!</f>
        <v>#REF!</v>
      </c>
      <c r="G349" s="4" t="e">
        <f>'Data In'!#REF!</f>
        <v>#REF!</v>
      </c>
      <c r="H349" s="3" t="e">
        <f t="shared" si="26"/>
        <v>#VALUE!</v>
      </c>
      <c r="I349" s="18" t="e">
        <f t="shared" si="23"/>
        <v>#REF!</v>
      </c>
      <c r="J349" s="18" t="e">
        <f>IF(Table15[[#This Row],[Rising Through Threshold]],Table15[[#This Row],[Start time]],J348)</f>
        <v>#REF!</v>
      </c>
      <c r="K349" s="18" t="e">
        <f>IF(AND(Table15[[#This Row],[Rising Through Threshold]],J348&gt;0),J349-J348,"")</f>
        <v>#REF!</v>
      </c>
    </row>
    <row r="350" spans="1:11" x14ac:dyDescent="0.35">
      <c r="A350" s="1" t="s">
        <v>367</v>
      </c>
      <c r="B350" s="1">
        <f t="shared" si="25"/>
        <v>6</v>
      </c>
      <c r="C350" s="1">
        <f t="shared" si="24"/>
        <v>12</v>
      </c>
      <c r="D350" s="1">
        <f t="shared" si="24"/>
        <v>17</v>
      </c>
      <c r="E350" s="1" t="e">
        <f t="shared" si="24"/>
        <v>#VALUE!</v>
      </c>
      <c r="F350" s="3" t="e">
        <f>'Data In'!#REF!</f>
        <v>#REF!</v>
      </c>
      <c r="G350" s="4" t="e">
        <f>'Data In'!#REF!</f>
        <v>#REF!</v>
      </c>
      <c r="H350" s="3" t="e">
        <f t="shared" si="26"/>
        <v>#VALUE!</v>
      </c>
      <c r="I350" s="18" t="e">
        <f t="shared" si="23"/>
        <v>#REF!</v>
      </c>
      <c r="J350" s="18" t="e">
        <f>IF(Table15[[#This Row],[Rising Through Threshold]],Table15[[#This Row],[Start time]],J349)</f>
        <v>#REF!</v>
      </c>
      <c r="K350" s="18" t="e">
        <f>IF(AND(Table15[[#This Row],[Rising Through Threshold]],J349&gt;0),J350-J349,"")</f>
        <v>#REF!</v>
      </c>
    </row>
    <row r="351" spans="1:11" x14ac:dyDescent="0.35">
      <c r="A351" s="1" t="s">
        <v>368</v>
      </c>
      <c r="B351" s="1">
        <f t="shared" si="25"/>
        <v>6</v>
      </c>
      <c r="C351" s="1">
        <f t="shared" si="24"/>
        <v>12</v>
      </c>
      <c r="D351" s="1">
        <f t="shared" si="24"/>
        <v>17</v>
      </c>
      <c r="E351" s="1" t="e">
        <f t="shared" si="24"/>
        <v>#VALUE!</v>
      </c>
      <c r="F351" s="3" t="e">
        <f>'Data In'!#REF!</f>
        <v>#REF!</v>
      </c>
      <c r="G351" s="4" t="e">
        <f>'Data In'!#REF!</f>
        <v>#REF!</v>
      </c>
      <c r="H351" s="3" t="e">
        <f t="shared" si="26"/>
        <v>#VALUE!</v>
      </c>
      <c r="I351" s="18" t="e">
        <f t="shared" si="23"/>
        <v>#REF!</v>
      </c>
      <c r="J351" s="18" t="e">
        <f>IF(Table15[[#This Row],[Rising Through Threshold]],Table15[[#This Row],[Start time]],J350)</f>
        <v>#REF!</v>
      </c>
      <c r="K351" s="18" t="e">
        <f>IF(AND(Table15[[#This Row],[Rising Through Threshold]],J350&gt;0),J351-J350,"")</f>
        <v>#REF!</v>
      </c>
    </row>
    <row r="352" spans="1:11" x14ac:dyDescent="0.35">
      <c r="A352" s="1" t="s">
        <v>369</v>
      </c>
      <c r="B352" s="1">
        <f t="shared" si="25"/>
        <v>6</v>
      </c>
      <c r="C352" s="1">
        <f t="shared" si="24"/>
        <v>12</v>
      </c>
      <c r="D352" s="1">
        <f t="shared" si="24"/>
        <v>17</v>
      </c>
      <c r="E352" s="1" t="e">
        <f t="shared" si="24"/>
        <v>#VALUE!</v>
      </c>
      <c r="F352" s="3" t="e">
        <f>'Data In'!#REF!</f>
        <v>#REF!</v>
      </c>
      <c r="G352" s="4" t="e">
        <f>'Data In'!#REF!</f>
        <v>#REF!</v>
      </c>
      <c r="H352" s="3" t="e">
        <f t="shared" si="26"/>
        <v>#VALUE!</v>
      </c>
      <c r="I352" s="18" t="e">
        <f t="shared" si="23"/>
        <v>#REF!</v>
      </c>
      <c r="J352" s="18" t="e">
        <f>IF(Table15[[#This Row],[Rising Through Threshold]],Table15[[#This Row],[Start time]],J351)</f>
        <v>#REF!</v>
      </c>
      <c r="K352" s="18" t="e">
        <f>IF(AND(Table15[[#This Row],[Rising Through Threshold]],J351&gt;0),J352-J351,"")</f>
        <v>#REF!</v>
      </c>
    </row>
    <row r="353" spans="1:11" x14ac:dyDescent="0.35">
      <c r="A353" s="1" t="s">
        <v>370</v>
      </c>
      <c r="B353" s="1">
        <f t="shared" si="25"/>
        <v>6</v>
      </c>
      <c r="C353" s="1">
        <f t="shared" si="24"/>
        <v>12</v>
      </c>
      <c r="D353" s="1">
        <f t="shared" si="24"/>
        <v>17</v>
      </c>
      <c r="E353" s="1" t="e">
        <f t="shared" si="24"/>
        <v>#VALUE!</v>
      </c>
      <c r="F353" s="3" t="e">
        <f>'Data In'!#REF!</f>
        <v>#REF!</v>
      </c>
      <c r="G353" s="4" t="e">
        <f>'Data In'!#REF!</f>
        <v>#REF!</v>
      </c>
      <c r="H353" s="3" t="e">
        <f t="shared" si="26"/>
        <v>#VALUE!</v>
      </c>
      <c r="I353" s="18" t="e">
        <f t="shared" si="23"/>
        <v>#REF!</v>
      </c>
      <c r="J353" s="18" t="e">
        <f>IF(Table15[[#This Row],[Rising Through Threshold]],Table15[[#This Row],[Start time]],J352)</f>
        <v>#REF!</v>
      </c>
      <c r="K353" s="18" t="e">
        <f>IF(AND(Table15[[#This Row],[Rising Through Threshold]],J352&gt;0),J353-J352,"")</f>
        <v>#REF!</v>
      </c>
    </row>
    <row r="354" spans="1:11" x14ac:dyDescent="0.35">
      <c r="A354" s="1" t="s">
        <v>371</v>
      </c>
      <c r="B354" s="1">
        <f t="shared" si="25"/>
        <v>6</v>
      </c>
      <c r="C354" s="1">
        <f t="shared" si="24"/>
        <v>12</v>
      </c>
      <c r="D354" s="1">
        <f t="shared" si="24"/>
        <v>17</v>
      </c>
      <c r="E354" s="1" t="e">
        <f t="shared" si="24"/>
        <v>#VALUE!</v>
      </c>
      <c r="F354" s="3" t="e">
        <f>'Data In'!#REF!</f>
        <v>#REF!</v>
      </c>
      <c r="G354" s="4" t="e">
        <f>'Data In'!#REF!</f>
        <v>#REF!</v>
      </c>
      <c r="H354" s="3" t="e">
        <f t="shared" si="26"/>
        <v>#VALUE!</v>
      </c>
      <c r="I354" s="18" t="e">
        <f t="shared" si="23"/>
        <v>#REF!</v>
      </c>
      <c r="J354" s="18" t="e">
        <f>IF(Table15[[#This Row],[Rising Through Threshold]],Table15[[#This Row],[Start time]],J353)</f>
        <v>#REF!</v>
      </c>
      <c r="K354" s="18" t="e">
        <f>IF(AND(Table15[[#This Row],[Rising Through Threshold]],J353&gt;0),J354-J353,"")</f>
        <v>#REF!</v>
      </c>
    </row>
    <row r="355" spans="1:11" x14ac:dyDescent="0.35">
      <c r="A355" s="1" t="s">
        <v>372</v>
      </c>
      <c r="B355" s="1">
        <f t="shared" si="25"/>
        <v>6</v>
      </c>
      <c r="C355" s="1">
        <f t="shared" si="24"/>
        <v>12</v>
      </c>
      <c r="D355" s="1">
        <f t="shared" si="24"/>
        <v>17</v>
      </c>
      <c r="E355" s="1" t="e">
        <f t="shared" si="24"/>
        <v>#VALUE!</v>
      </c>
      <c r="F355" s="3" t="e">
        <f>'Data In'!#REF!</f>
        <v>#REF!</v>
      </c>
      <c r="G355" s="4" t="e">
        <f>'Data In'!#REF!</f>
        <v>#REF!</v>
      </c>
      <c r="H355" s="3" t="e">
        <f t="shared" si="26"/>
        <v>#VALUE!</v>
      </c>
      <c r="I355" s="18" t="e">
        <f t="shared" si="23"/>
        <v>#REF!</v>
      </c>
      <c r="J355" s="18" t="e">
        <f>IF(Table15[[#This Row],[Rising Through Threshold]],Table15[[#This Row],[Start time]],J354)</f>
        <v>#REF!</v>
      </c>
      <c r="K355" s="18" t="e">
        <f>IF(AND(Table15[[#This Row],[Rising Through Threshold]],J354&gt;0),J355-J354,"")</f>
        <v>#REF!</v>
      </c>
    </row>
    <row r="356" spans="1:11" x14ac:dyDescent="0.35">
      <c r="A356" s="1" t="s">
        <v>373</v>
      </c>
      <c r="B356" s="1">
        <f t="shared" si="25"/>
        <v>6</v>
      </c>
      <c r="C356" s="1">
        <f t="shared" si="24"/>
        <v>12</v>
      </c>
      <c r="D356" s="1">
        <f t="shared" si="24"/>
        <v>17</v>
      </c>
      <c r="E356" s="1" t="e">
        <f t="shared" si="24"/>
        <v>#VALUE!</v>
      </c>
      <c r="F356" s="3" t="e">
        <f>'Data In'!#REF!</f>
        <v>#REF!</v>
      </c>
      <c r="G356" s="4" t="e">
        <f>'Data In'!#REF!</f>
        <v>#REF!</v>
      </c>
      <c r="H356" s="3" t="e">
        <f t="shared" si="26"/>
        <v>#VALUE!</v>
      </c>
      <c r="I356" s="18" t="e">
        <f t="shared" si="23"/>
        <v>#REF!</v>
      </c>
      <c r="J356" s="18" t="e">
        <f>IF(Table15[[#This Row],[Rising Through Threshold]],Table15[[#This Row],[Start time]],J355)</f>
        <v>#REF!</v>
      </c>
      <c r="K356" s="18" t="e">
        <f>IF(AND(Table15[[#This Row],[Rising Through Threshold]],J355&gt;0),J356-J355,"")</f>
        <v>#REF!</v>
      </c>
    </row>
    <row r="357" spans="1:11" x14ac:dyDescent="0.35">
      <c r="A357" s="1" t="s">
        <v>374</v>
      </c>
      <c r="B357" s="1">
        <f t="shared" si="25"/>
        <v>6</v>
      </c>
      <c r="C357" s="1">
        <f t="shared" si="24"/>
        <v>12</v>
      </c>
      <c r="D357" s="1">
        <f t="shared" si="24"/>
        <v>17</v>
      </c>
      <c r="E357" s="1" t="e">
        <f t="shared" si="24"/>
        <v>#VALUE!</v>
      </c>
      <c r="F357" s="3" t="e">
        <f>'Data In'!#REF!</f>
        <v>#REF!</v>
      </c>
      <c r="G357" s="4" t="e">
        <f>'Data In'!#REF!</f>
        <v>#REF!</v>
      </c>
      <c r="H357" s="3" t="e">
        <f t="shared" si="26"/>
        <v>#VALUE!</v>
      </c>
      <c r="I357" s="18" t="e">
        <f t="shared" si="23"/>
        <v>#REF!</v>
      </c>
      <c r="J357" s="18" t="e">
        <f>IF(Table15[[#This Row],[Rising Through Threshold]],Table15[[#This Row],[Start time]],J356)</f>
        <v>#REF!</v>
      </c>
      <c r="K357" s="18" t="e">
        <f>IF(AND(Table15[[#This Row],[Rising Through Threshold]],J356&gt;0),J357-J356,"")</f>
        <v>#REF!</v>
      </c>
    </row>
    <row r="358" spans="1:11" x14ac:dyDescent="0.35">
      <c r="A358" s="1" t="s">
        <v>375</v>
      </c>
      <c r="B358" s="1">
        <f t="shared" si="25"/>
        <v>6</v>
      </c>
      <c r="C358" s="1">
        <f t="shared" si="24"/>
        <v>12</v>
      </c>
      <c r="D358" s="1">
        <f t="shared" si="24"/>
        <v>17</v>
      </c>
      <c r="E358" s="1" t="e">
        <f t="shared" si="24"/>
        <v>#VALUE!</v>
      </c>
      <c r="F358" s="3" t="e">
        <f>'Data In'!#REF!</f>
        <v>#REF!</v>
      </c>
      <c r="G358" s="4" t="e">
        <f>'Data In'!#REF!</f>
        <v>#REF!</v>
      </c>
      <c r="H358" s="3" t="e">
        <f t="shared" si="26"/>
        <v>#VALUE!</v>
      </c>
      <c r="I358" s="18" t="e">
        <f t="shared" si="23"/>
        <v>#REF!</v>
      </c>
      <c r="J358" s="18" t="e">
        <f>IF(Table15[[#This Row],[Rising Through Threshold]],Table15[[#This Row],[Start time]],J357)</f>
        <v>#REF!</v>
      </c>
      <c r="K358" s="18" t="e">
        <f>IF(AND(Table15[[#This Row],[Rising Through Threshold]],J357&gt;0),J358-J357,"")</f>
        <v>#REF!</v>
      </c>
    </row>
    <row r="359" spans="1:11" x14ac:dyDescent="0.35">
      <c r="A359" s="1" t="s">
        <v>376</v>
      </c>
      <c r="B359" s="1">
        <f t="shared" si="25"/>
        <v>6</v>
      </c>
      <c r="C359" s="1">
        <f t="shared" si="24"/>
        <v>12</v>
      </c>
      <c r="D359" s="1">
        <f t="shared" si="24"/>
        <v>17</v>
      </c>
      <c r="E359" s="1" t="e">
        <f t="shared" si="24"/>
        <v>#VALUE!</v>
      </c>
      <c r="F359" s="3" t="e">
        <f>'Data In'!#REF!</f>
        <v>#REF!</v>
      </c>
      <c r="G359" s="4" t="e">
        <f>'Data In'!#REF!</f>
        <v>#REF!</v>
      </c>
      <c r="H359" s="3" t="e">
        <f t="shared" si="26"/>
        <v>#VALUE!</v>
      </c>
      <c r="I359" s="18" t="e">
        <f t="shared" si="23"/>
        <v>#REF!</v>
      </c>
      <c r="J359" s="18" t="e">
        <f>IF(Table15[[#This Row],[Rising Through Threshold]],Table15[[#This Row],[Start time]],J358)</f>
        <v>#REF!</v>
      </c>
      <c r="K359" s="18" t="e">
        <f>IF(AND(Table15[[#This Row],[Rising Through Threshold]],J358&gt;0),J359-J358,"")</f>
        <v>#REF!</v>
      </c>
    </row>
    <row r="360" spans="1:11" x14ac:dyDescent="0.35">
      <c r="A360" s="1" t="s">
        <v>377</v>
      </c>
      <c r="B360" s="1">
        <f t="shared" si="25"/>
        <v>6</v>
      </c>
      <c r="C360" s="1">
        <f t="shared" si="24"/>
        <v>12</v>
      </c>
      <c r="D360" s="1">
        <f t="shared" si="24"/>
        <v>17</v>
      </c>
      <c r="E360" s="1" t="e">
        <f t="shared" si="24"/>
        <v>#VALUE!</v>
      </c>
      <c r="F360" s="3" t="e">
        <f>'Data In'!#REF!</f>
        <v>#REF!</v>
      </c>
      <c r="G360" s="4" t="e">
        <f>'Data In'!#REF!</f>
        <v>#REF!</v>
      </c>
      <c r="H360" s="3" t="e">
        <f t="shared" si="26"/>
        <v>#VALUE!</v>
      </c>
      <c r="I360" s="18" t="e">
        <f t="shared" si="23"/>
        <v>#REF!</v>
      </c>
      <c r="J360" s="18" t="e">
        <f>IF(Table15[[#This Row],[Rising Through Threshold]],Table15[[#This Row],[Start time]],J359)</f>
        <v>#REF!</v>
      </c>
      <c r="K360" s="18" t="e">
        <f>IF(AND(Table15[[#This Row],[Rising Through Threshold]],J359&gt;0),J360-J359,"")</f>
        <v>#REF!</v>
      </c>
    </row>
    <row r="361" spans="1:11" x14ac:dyDescent="0.35">
      <c r="A361" s="1" t="s">
        <v>378</v>
      </c>
      <c r="B361" s="1">
        <f t="shared" si="25"/>
        <v>6</v>
      </c>
      <c r="C361" s="1">
        <f t="shared" si="24"/>
        <v>12</v>
      </c>
      <c r="D361" s="1">
        <f t="shared" si="24"/>
        <v>17</v>
      </c>
      <c r="E361" s="1" t="e">
        <f t="shared" si="24"/>
        <v>#VALUE!</v>
      </c>
      <c r="F361" s="3" t="e">
        <f>'Data In'!#REF!</f>
        <v>#REF!</v>
      </c>
      <c r="G361" s="4" t="e">
        <f>'Data In'!#REF!</f>
        <v>#REF!</v>
      </c>
      <c r="H361" s="3" t="e">
        <f t="shared" si="26"/>
        <v>#VALUE!</v>
      </c>
      <c r="I361" s="18" t="e">
        <f t="shared" si="23"/>
        <v>#REF!</v>
      </c>
      <c r="J361" s="18" t="e">
        <f>IF(Table15[[#This Row],[Rising Through Threshold]],Table15[[#This Row],[Start time]],J360)</f>
        <v>#REF!</v>
      </c>
      <c r="K361" s="18" t="e">
        <f>IF(AND(Table15[[#This Row],[Rising Through Threshold]],J360&gt;0),J361-J360,"")</f>
        <v>#REF!</v>
      </c>
    </row>
    <row r="362" spans="1:11" x14ac:dyDescent="0.35">
      <c r="A362" s="1" t="s">
        <v>379</v>
      </c>
      <c r="B362" s="1">
        <f t="shared" si="25"/>
        <v>6</v>
      </c>
      <c r="C362" s="1">
        <f t="shared" si="24"/>
        <v>12</v>
      </c>
      <c r="D362" s="1">
        <f t="shared" si="24"/>
        <v>17</v>
      </c>
      <c r="E362" s="1" t="e">
        <f t="shared" si="24"/>
        <v>#VALUE!</v>
      </c>
      <c r="F362" s="3" t="e">
        <f>'Data In'!#REF!</f>
        <v>#REF!</v>
      </c>
      <c r="G362" s="4" t="e">
        <f>'Data In'!#REF!</f>
        <v>#REF!</v>
      </c>
      <c r="H362" s="3" t="e">
        <f t="shared" si="26"/>
        <v>#VALUE!</v>
      </c>
      <c r="I362" s="18" t="e">
        <f t="shared" si="23"/>
        <v>#REF!</v>
      </c>
      <c r="J362" s="18" t="e">
        <f>IF(Table15[[#This Row],[Rising Through Threshold]],Table15[[#This Row],[Start time]],J361)</f>
        <v>#REF!</v>
      </c>
      <c r="K362" s="18" t="e">
        <f>IF(AND(Table15[[#This Row],[Rising Through Threshold]],J361&gt;0),J362-J361,"")</f>
        <v>#REF!</v>
      </c>
    </row>
    <row r="363" spans="1:11" x14ac:dyDescent="0.35">
      <c r="A363" s="1" t="s">
        <v>19</v>
      </c>
      <c r="B363" s="1">
        <f t="shared" si="25"/>
        <v>6</v>
      </c>
      <c r="C363" s="1">
        <f t="shared" si="24"/>
        <v>12</v>
      </c>
      <c r="D363" s="1">
        <f t="shared" si="24"/>
        <v>17</v>
      </c>
      <c r="E363" s="1" t="e">
        <f t="shared" si="24"/>
        <v>#VALUE!</v>
      </c>
      <c r="F363" s="3" t="e">
        <f>'Data In'!#REF!</f>
        <v>#REF!</v>
      </c>
      <c r="G363" s="4" t="e">
        <f>'Data In'!#REF!</f>
        <v>#REF!</v>
      </c>
      <c r="H363" s="3" t="e">
        <f t="shared" si="26"/>
        <v>#VALUE!</v>
      </c>
      <c r="I363" s="18" t="e">
        <f t="shared" si="23"/>
        <v>#REF!</v>
      </c>
      <c r="J363" s="18" t="e">
        <f>IF(Table15[[#This Row],[Rising Through Threshold]],Table15[[#This Row],[Start time]],J362)</f>
        <v>#REF!</v>
      </c>
      <c r="K363" s="18" t="e">
        <f>IF(AND(Table15[[#This Row],[Rising Through Threshold]],J362&gt;0),J363-J362,"")</f>
        <v>#REF!</v>
      </c>
    </row>
    <row r="364" spans="1:11" x14ac:dyDescent="0.35">
      <c r="A364" s="1" t="s">
        <v>380</v>
      </c>
      <c r="B364" s="1">
        <f t="shared" si="25"/>
        <v>6</v>
      </c>
      <c r="C364" s="1">
        <f t="shared" si="24"/>
        <v>12</v>
      </c>
      <c r="D364" s="1">
        <f t="shared" si="24"/>
        <v>17</v>
      </c>
      <c r="E364" s="1" t="e">
        <f t="shared" si="24"/>
        <v>#VALUE!</v>
      </c>
      <c r="F364" s="3" t="e">
        <f>'Data In'!#REF!</f>
        <v>#REF!</v>
      </c>
      <c r="G364" s="4" t="e">
        <f>'Data In'!#REF!</f>
        <v>#REF!</v>
      </c>
      <c r="H364" s="3" t="e">
        <f t="shared" si="26"/>
        <v>#VALUE!</v>
      </c>
      <c r="I364" s="18" t="e">
        <f t="shared" si="23"/>
        <v>#REF!</v>
      </c>
      <c r="J364" s="18" t="e">
        <f>IF(Table15[[#This Row],[Rising Through Threshold]],Table15[[#This Row],[Start time]],J363)</f>
        <v>#REF!</v>
      </c>
      <c r="K364" s="18" t="e">
        <f>IF(AND(Table15[[#This Row],[Rising Through Threshold]],J363&gt;0),J364-J363,"")</f>
        <v>#REF!</v>
      </c>
    </row>
    <row r="365" spans="1:11" x14ac:dyDescent="0.35">
      <c r="A365" s="1" t="s">
        <v>381</v>
      </c>
      <c r="B365" s="1">
        <f t="shared" si="25"/>
        <v>6</v>
      </c>
      <c r="C365" s="1">
        <f t="shared" si="24"/>
        <v>12</v>
      </c>
      <c r="D365" s="1">
        <f t="shared" si="24"/>
        <v>17</v>
      </c>
      <c r="E365" s="1" t="e">
        <f t="shared" si="24"/>
        <v>#VALUE!</v>
      </c>
      <c r="F365" s="3" t="e">
        <f>'Data In'!#REF!</f>
        <v>#REF!</v>
      </c>
      <c r="G365" s="4" t="e">
        <f>'Data In'!#REF!</f>
        <v>#REF!</v>
      </c>
      <c r="H365" s="3" t="e">
        <f t="shared" si="26"/>
        <v>#VALUE!</v>
      </c>
      <c r="I365" s="18" t="e">
        <f t="shared" ref="I365:I401" si="27">AND(G364&lt;Threshold,G365&gt;Threshold)</f>
        <v>#REF!</v>
      </c>
      <c r="J365" s="18" t="e">
        <f>IF(Table15[[#This Row],[Rising Through Threshold]],Table15[[#This Row],[Start time]],J364)</f>
        <v>#REF!</v>
      </c>
      <c r="K365" s="18" t="e">
        <f>IF(AND(Table15[[#This Row],[Rising Through Threshold]],J364&gt;0),J365-J364,"")</f>
        <v>#REF!</v>
      </c>
    </row>
    <row r="366" spans="1:11" x14ac:dyDescent="0.35">
      <c r="A366" s="1" t="s">
        <v>382</v>
      </c>
      <c r="B366" s="1">
        <f t="shared" si="25"/>
        <v>6</v>
      </c>
      <c r="C366" s="1">
        <f t="shared" si="24"/>
        <v>12</v>
      </c>
      <c r="D366" s="1">
        <f t="shared" si="24"/>
        <v>17</v>
      </c>
      <c r="E366" s="1" t="e">
        <f t="shared" si="24"/>
        <v>#VALUE!</v>
      </c>
      <c r="F366" s="3" t="e">
        <f>'Data In'!#REF!</f>
        <v>#REF!</v>
      </c>
      <c r="G366" s="4" t="e">
        <f>'Data In'!#REF!</f>
        <v>#REF!</v>
      </c>
      <c r="H366" s="3" t="e">
        <f t="shared" si="26"/>
        <v>#VALUE!</v>
      </c>
      <c r="I366" s="18" t="e">
        <f t="shared" si="27"/>
        <v>#REF!</v>
      </c>
      <c r="J366" s="18" t="e">
        <f>IF(Table15[[#This Row],[Rising Through Threshold]],Table15[[#This Row],[Start time]],J365)</f>
        <v>#REF!</v>
      </c>
      <c r="K366" s="18" t="e">
        <f>IF(AND(Table15[[#This Row],[Rising Through Threshold]],J365&gt;0),J366-J365,"")</f>
        <v>#REF!</v>
      </c>
    </row>
    <row r="367" spans="1:11" x14ac:dyDescent="0.35">
      <c r="A367" s="1" t="s">
        <v>383</v>
      </c>
      <c r="B367" s="1">
        <f t="shared" si="25"/>
        <v>6</v>
      </c>
      <c r="C367" s="1">
        <f t="shared" si="24"/>
        <v>12</v>
      </c>
      <c r="D367" s="1">
        <f t="shared" si="24"/>
        <v>17</v>
      </c>
      <c r="E367" s="1" t="e">
        <f t="shared" si="24"/>
        <v>#VALUE!</v>
      </c>
      <c r="F367" s="3" t="e">
        <f>'Data In'!#REF!</f>
        <v>#REF!</v>
      </c>
      <c r="G367" s="4" t="e">
        <f>'Data In'!#REF!</f>
        <v>#REF!</v>
      </c>
      <c r="H367" s="3" t="e">
        <f t="shared" si="26"/>
        <v>#VALUE!</v>
      </c>
      <c r="I367" s="18" t="e">
        <f t="shared" si="27"/>
        <v>#REF!</v>
      </c>
      <c r="J367" s="18" t="e">
        <f>IF(Table15[[#This Row],[Rising Through Threshold]],Table15[[#This Row],[Start time]],J366)</f>
        <v>#REF!</v>
      </c>
      <c r="K367" s="18" t="e">
        <f>IF(AND(Table15[[#This Row],[Rising Through Threshold]],J366&gt;0),J367-J366,"")</f>
        <v>#REF!</v>
      </c>
    </row>
    <row r="368" spans="1:11" x14ac:dyDescent="0.35">
      <c r="A368" s="1" t="s">
        <v>384</v>
      </c>
      <c r="B368" s="1">
        <f t="shared" si="25"/>
        <v>6</v>
      </c>
      <c r="C368" s="1">
        <f t="shared" si="24"/>
        <v>12</v>
      </c>
      <c r="D368" s="1">
        <f t="shared" si="24"/>
        <v>17</v>
      </c>
      <c r="E368" s="1" t="e">
        <f t="shared" si="24"/>
        <v>#VALUE!</v>
      </c>
      <c r="F368" s="3" t="e">
        <f>'Data In'!#REF!</f>
        <v>#REF!</v>
      </c>
      <c r="G368" s="4" t="e">
        <f>'Data In'!#REF!</f>
        <v>#REF!</v>
      </c>
      <c r="H368" s="3" t="e">
        <f t="shared" si="26"/>
        <v>#VALUE!</v>
      </c>
      <c r="I368" s="18" t="e">
        <f t="shared" si="27"/>
        <v>#REF!</v>
      </c>
      <c r="J368" s="18" t="e">
        <f>IF(Table15[[#This Row],[Rising Through Threshold]],Table15[[#This Row],[Start time]],J367)</f>
        <v>#REF!</v>
      </c>
      <c r="K368" s="18" t="e">
        <f>IF(AND(Table15[[#This Row],[Rising Through Threshold]],J367&gt;0),J368-J367,"")</f>
        <v>#REF!</v>
      </c>
    </row>
    <row r="369" spans="1:11" x14ac:dyDescent="0.35">
      <c r="A369" s="1" t="s">
        <v>385</v>
      </c>
      <c r="B369" s="1">
        <f t="shared" si="25"/>
        <v>6</v>
      </c>
      <c r="C369" s="1">
        <f t="shared" si="24"/>
        <v>12</v>
      </c>
      <c r="D369" s="1">
        <f t="shared" si="24"/>
        <v>17</v>
      </c>
      <c r="E369" s="1" t="e">
        <f t="shared" si="24"/>
        <v>#VALUE!</v>
      </c>
      <c r="F369" s="3" t="e">
        <f>'Data In'!#REF!</f>
        <v>#REF!</v>
      </c>
      <c r="G369" s="4" t="e">
        <f>'Data In'!#REF!</f>
        <v>#REF!</v>
      </c>
      <c r="H369" s="3" t="e">
        <f t="shared" si="26"/>
        <v>#VALUE!</v>
      </c>
      <c r="I369" s="18" t="e">
        <f t="shared" si="27"/>
        <v>#REF!</v>
      </c>
      <c r="J369" s="18" t="e">
        <f>IF(Table15[[#This Row],[Rising Through Threshold]],Table15[[#This Row],[Start time]],J368)</f>
        <v>#REF!</v>
      </c>
      <c r="K369" s="18" t="e">
        <f>IF(AND(Table15[[#This Row],[Rising Through Threshold]],J368&gt;0),J369-J368,"")</f>
        <v>#REF!</v>
      </c>
    </row>
    <row r="370" spans="1:11" x14ac:dyDescent="0.35">
      <c r="A370" s="1" t="s">
        <v>386</v>
      </c>
      <c r="B370" s="1">
        <f t="shared" si="25"/>
        <v>6</v>
      </c>
      <c r="C370" s="1">
        <f t="shared" si="24"/>
        <v>12</v>
      </c>
      <c r="D370" s="1">
        <f t="shared" si="24"/>
        <v>17</v>
      </c>
      <c r="E370" s="1" t="e">
        <f t="shared" si="24"/>
        <v>#VALUE!</v>
      </c>
      <c r="F370" s="3" t="e">
        <f>'Data In'!#REF!</f>
        <v>#REF!</v>
      </c>
      <c r="G370" s="4" t="e">
        <f>'Data In'!#REF!</f>
        <v>#REF!</v>
      </c>
      <c r="H370" s="3" t="e">
        <f t="shared" si="26"/>
        <v>#VALUE!</v>
      </c>
      <c r="I370" s="18" t="e">
        <f t="shared" si="27"/>
        <v>#REF!</v>
      </c>
      <c r="J370" s="18" t="e">
        <f>IF(Table15[[#This Row],[Rising Through Threshold]],Table15[[#This Row],[Start time]],J369)</f>
        <v>#REF!</v>
      </c>
      <c r="K370" s="18" t="e">
        <f>IF(AND(Table15[[#This Row],[Rising Through Threshold]],J369&gt;0),J370-J369,"")</f>
        <v>#REF!</v>
      </c>
    </row>
    <row r="371" spans="1:11" x14ac:dyDescent="0.35">
      <c r="A371" s="1" t="s">
        <v>387</v>
      </c>
      <c r="B371" s="1">
        <f t="shared" si="25"/>
        <v>6</v>
      </c>
      <c r="C371" s="1">
        <f t="shared" si="24"/>
        <v>12</v>
      </c>
      <c r="D371" s="1">
        <f t="shared" si="24"/>
        <v>17</v>
      </c>
      <c r="E371" s="1" t="e">
        <f t="shared" si="24"/>
        <v>#VALUE!</v>
      </c>
      <c r="F371" s="3" t="e">
        <f>'Data In'!#REF!</f>
        <v>#REF!</v>
      </c>
      <c r="G371" s="4" t="e">
        <f>'Data In'!#REF!</f>
        <v>#REF!</v>
      </c>
      <c r="H371" s="3" t="e">
        <f t="shared" si="26"/>
        <v>#VALUE!</v>
      </c>
      <c r="I371" s="18" t="e">
        <f t="shared" si="27"/>
        <v>#REF!</v>
      </c>
      <c r="J371" s="18" t="e">
        <f>IF(Table15[[#This Row],[Rising Through Threshold]],Table15[[#This Row],[Start time]],J370)</f>
        <v>#REF!</v>
      </c>
      <c r="K371" s="18" t="e">
        <f>IF(AND(Table15[[#This Row],[Rising Through Threshold]],J370&gt;0),J371-J370,"")</f>
        <v>#REF!</v>
      </c>
    </row>
    <row r="372" spans="1:11" x14ac:dyDescent="0.35">
      <c r="A372" s="1" t="s">
        <v>388</v>
      </c>
      <c r="B372" s="1">
        <f t="shared" si="25"/>
        <v>6</v>
      </c>
      <c r="C372" s="1">
        <f t="shared" si="24"/>
        <v>12</v>
      </c>
      <c r="D372" s="1">
        <f t="shared" si="24"/>
        <v>17</v>
      </c>
      <c r="E372" s="1" t="e">
        <f t="shared" si="24"/>
        <v>#VALUE!</v>
      </c>
      <c r="F372" s="3" t="e">
        <f>'Data In'!#REF!</f>
        <v>#REF!</v>
      </c>
      <c r="G372" s="4" t="e">
        <f>'Data In'!#REF!</f>
        <v>#REF!</v>
      </c>
      <c r="H372" s="3" t="e">
        <f t="shared" si="26"/>
        <v>#VALUE!</v>
      </c>
      <c r="I372" s="18" t="e">
        <f t="shared" si="27"/>
        <v>#REF!</v>
      </c>
      <c r="J372" s="18" t="e">
        <f>IF(Table15[[#This Row],[Rising Through Threshold]],Table15[[#This Row],[Start time]],J371)</f>
        <v>#REF!</v>
      </c>
      <c r="K372" s="18" t="e">
        <f>IF(AND(Table15[[#This Row],[Rising Through Threshold]],J371&gt;0),J372-J371,"")</f>
        <v>#REF!</v>
      </c>
    </row>
    <row r="373" spans="1:11" x14ac:dyDescent="0.35">
      <c r="A373" s="1" t="s">
        <v>389</v>
      </c>
      <c r="B373" s="1">
        <f t="shared" si="25"/>
        <v>6</v>
      </c>
      <c r="C373" s="1">
        <f t="shared" si="24"/>
        <v>12</v>
      </c>
      <c r="D373" s="1">
        <f t="shared" si="24"/>
        <v>17</v>
      </c>
      <c r="E373" s="1" t="e">
        <f t="shared" si="24"/>
        <v>#VALUE!</v>
      </c>
      <c r="F373" s="3" t="e">
        <f>'Data In'!#REF!</f>
        <v>#REF!</v>
      </c>
      <c r="G373" s="4" t="e">
        <f>'Data In'!#REF!</f>
        <v>#REF!</v>
      </c>
      <c r="H373" s="3" t="e">
        <f t="shared" si="26"/>
        <v>#VALUE!</v>
      </c>
      <c r="I373" s="18" t="e">
        <f t="shared" si="27"/>
        <v>#REF!</v>
      </c>
      <c r="J373" s="18" t="e">
        <f>IF(Table15[[#This Row],[Rising Through Threshold]],Table15[[#This Row],[Start time]],J372)</f>
        <v>#REF!</v>
      </c>
      <c r="K373" s="18" t="e">
        <f>IF(AND(Table15[[#This Row],[Rising Through Threshold]],J372&gt;0),J373-J372,"")</f>
        <v>#REF!</v>
      </c>
    </row>
    <row r="374" spans="1:11" x14ac:dyDescent="0.35">
      <c r="A374" s="1" t="s">
        <v>390</v>
      </c>
      <c r="B374" s="1">
        <f t="shared" si="25"/>
        <v>6</v>
      </c>
      <c r="C374" s="1">
        <f t="shared" si="24"/>
        <v>12</v>
      </c>
      <c r="D374" s="1">
        <f t="shared" si="24"/>
        <v>17</v>
      </c>
      <c r="E374" s="1" t="e">
        <f t="shared" si="24"/>
        <v>#VALUE!</v>
      </c>
      <c r="F374" s="3" t="e">
        <f>'Data In'!#REF!</f>
        <v>#REF!</v>
      </c>
      <c r="G374" s="4" t="e">
        <f>'Data In'!#REF!</f>
        <v>#REF!</v>
      </c>
      <c r="H374" s="3" t="e">
        <f t="shared" si="26"/>
        <v>#VALUE!</v>
      </c>
      <c r="I374" s="18" t="e">
        <f t="shared" si="27"/>
        <v>#REF!</v>
      </c>
      <c r="J374" s="18" t="e">
        <f>IF(Table15[[#This Row],[Rising Through Threshold]],Table15[[#This Row],[Start time]],J373)</f>
        <v>#REF!</v>
      </c>
      <c r="K374" s="18" t="e">
        <f>IF(AND(Table15[[#This Row],[Rising Through Threshold]],J373&gt;0),J374-J373,"")</f>
        <v>#REF!</v>
      </c>
    </row>
    <row r="375" spans="1:11" x14ac:dyDescent="0.35">
      <c r="A375" s="1" t="s">
        <v>391</v>
      </c>
      <c r="B375" s="1">
        <f t="shared" si="25"/>
        <v>6</v>
      </c>
      <c r="C375" s="1">
        <f t="shared" si="24"/>
        <v>12</v>
      </c>
      <c r="D375" s="1">
        <f t="shared" si="24"/>
        <v>17</v>
      </c>
      <c r="E375" s="1" t="e">
        <f t="shared" si="24"/>
        <v>#VALUE!</v>
      </c>
      <c r="F375" s="3" t="e">
        <f>'Data In'!#REF!</f>
        <v>#REF!</v>
      </c>
      <c r="G375" s="4" t="e">
        <f>'Data In'!#REF!</f>
        <v>#REF!</v>
      </c>
      <c r="H375" s="3" t="e">
        <f t="shared" si="26"/>
        <v>#VALUE!</v>
      </c>
      <c r="I375" s="18" t="e">
        <f t="shared" si="27"/>
        <v>#REF!</v>
      </c>
      <c r="J375" s="18" t="e">
        <f>IF(Table15[[#This Row],[Rising Through Threshold]],Table15[[#This Row],[Start time]],J374)</f>
        <v>#REF!</v>
      </c>
      <c r="K375" s="18" t="e">
        <f>IF(AND(Table15[[#This Row],[Rising Through Threshold]],J374&gt;0),J375-J374,"")</f>
        <v>#REF!</v>
      </c>
    </row>
    <row r="376" spans="1:11" x14ac:dyDescent="0.35">
      <c r="A376" s="1" t="s">
        <v>392</v>
      </c>
      <c r="B376" s="1">
        <f t="shared" si="25"/>
        <v>6</v>
      </c>
      <c r="C376" s="1">
        <f t="shared" si="24"/>
        <v>12</v>
      </c>
      <c r="D376" s="1">
        <f t="shared" si="24"/>
        <v>17</v>
      </c>
      <c r="E376" s="1" t="e">
        <f t="shared" si="24"/>
        <v>#VALUE!</v>
      </c>
      <c r="F376" s="3" t="e">
        <f>'Data In'!#REF!</f>
        <v>#REF!</v>
      </c>
      <c r="G376" s="4" t="e">
        <f>'Data In'!#REF!</f>
        <v>#REF!</v>
      </c>
      <c r="H376" s="3" t="e">
        <f t="shared" si="26"/>
        <v>#VALUE!</v>
      </c>
      <c r="I376" s="18" t="e">
        <f t="shared" si="27"/>
        <v>#REF!</v>
      </c>
      <c r="J376" s="18" t="e">
        <f>IF(Table15[[#This Row],[Rising Through Threshold]],Table15[[#This Row],[Start time]],J375)</f>
        <v>#REF!</v>
      </c>
      <c r="K376" s="18" t="e">
        <f>IF(AND(Table15[[#This Row],[Rising Through Threshold]],J375&gt;0),J376-J375,"")</f>
        <v>#REF!</v>
      </c>
    </row>
    <row r="377" spans="1:11" x14ac:dyDescent="0.35">
      <c r="A377" s="1" t="s">
        <v>393</v>
      </c>
      <c r="B377" s="1">
        <f t="shared" si="25"/>
        <v>6</v>
      </c>
      <c r="C377" s="1">
        <f t="shared" si="24"/>
        <v>12</v>
      </c>
      <c r="D377" s="1">
        <f t="shared" si="24"/>
        <v>17</v>
      </c>
      <c r="E377" s="1" t="e">
        <f t="shared" si="24"/>
        <v>#VALUE!</v>
      </c>
      <c r="F377" s="3" t="e">
        <f>'Data In'!#REF!</f>
        <v>#REF!</v>
      </c>
      <c r="G377" s="4" t="e">
        <f>'Data In'!#REF!</f>
        <v>#REF!</v>
      </c>
      <c r="H377" s="3" t="e">
        <f t="shared" si="26"/>
        <v>#VALUE!</v>
      </c>
      <c r="I377" s="18" t="e">
        <f t="shared" si="27"/>
        <v>#REF!</v>
      </c>
      <c r="J377" s="18" t="e">
        <f>IF(Table15[[#This Row],[Rising Through Threshold]],Table15[[#This Row],[Start time]],J376)</f>
        <v>#REF!</v>
      </c>
      <c r="K377" s="18" t="e">
        <f>IF(AND(Table15[[#This Row],[Rising Through Threshold]],J376&gt;0),J377-J376,"")</f>
        <v>#REF!</v>
      </c>
    </row>
    <row r="378" spans="1:11" x14ac:dyDescent="0.35">
      <c r="A378" s="1" t="s">
        <v>394</v>
      </c>
      <c r="B378" s="1">
        <f t="shared" si="25"/>
        <v>6</v>
      </c>
      <c r="C378" s="1">
        <f t="shared" si="24"/>
        <v>12</v>
      </c>
      <c r="D378" s="1">
        <f t="shared" si="24"/>
        <v>17</v>
      </c>
      <c r="E378" s="1" t="e">
        <f t="shared" si="24"/>
        <v>#VALUE!</v>
      </c>
      <c r="F378" s="3" t="e">
        <f>'Data In'!#REF!</f>
        <v>#REF!</v>
      </c>
      <c r="G378" s="4" t="e">
        <f>'Data In'!#REF!</f>
        <v>#REF!</v>
      </c>
      <c r="H378" s="3" t="e">
        <f t="shared" si="26"/>
        <v>#VALUE!</v>
      </c>
      <c r="I378" s="18" t="e">
        <f t="shared" si="27"/>
        <v>#REF!</v>
      </c>
      <c r="J378" s="18" t="e">
        <f>IF(Table15[[#This Row],[Rising Through Threshold]],Table15[[#This Row],[Start time]],J377)</f>
        <v>#REF!</v>
      </c>
      <c r="K378" s="18" t="e">
        <f>IF(AND(Table15[[#This Row],[Rising Through Threshold]],J377&gt;0),J378-J377,"")</f>
        <v>#REF!</v>
      </c>
    </row>
    <row r="379" spans="1:11" x14ac:dyDescent="0.35">
      <c r="A379" s="1" t="s">
        <v>395</v>
      </c>
      <c r="B379" s="1">
        <f t="shared" si="25"/>
        <v>6</v>
      </c>
      <c r="C379" s="1">
        <f t="shared" si="24"/>
        <v>12</v>
      </c>
      <c r="D379" s="1">
        <f t="shared" si="24"/>
        <v>17</v>
      </c>
      <c r="E379" s="1" t="e">
        <f t="shared" si="24"/>
        <v>#VALUE!</v>
      </c>
      <c r="F379" s="3" t="e">
        <f>'Data In'!#REF!</f>
        <v>#REF!</v>
      </c>
      <c r="G379" s="4" t="e">
        <f>'Data In'!#REF!</f>
        <v>#REF!</v>
      </c>
      <c r="H379" s="3" t="e">
        <f t="shared" si="26"/>
        <v>#VALUE!</v>
      </c>
      <c r="I379" s="18" t="e">
        <f t="shared" si="27"/>
        <v>#REF!</v>
      </c>
      <c r="J379" s="18" t="e">
        <f>IF(Table15[[#This Row],[Rising Through Threshold]],Table15[[#This Row],[Start time]],J378)</f>
        <v>#REF!</v>
      </c>
      <c r="K379" s="18" t="e">
        <f>IF(AND(Table15[[#This Row],[Rising Through Threshold]],J378&gt;0),J379-J378,"")</f>
        <v>#REF!</v>
      </c>
    </row>
    <row r="380" spans="1:11" x14ac:dyDescent="0.35">
      <c r="A380" s="1" t="s">
        <v>396</v>
      </c>
      <c r="B380" s="1">
        <f t="shared" si="25"/>
        <v>6</v>
      </c>
      <c r="C380" s="1">
        <f t="shared" si="24"/>
        <v>12</v>
      </c>
      <c r="D380" s="1">
        <f t="shared" si="24"/>
        <v>17</v>
      </c>
      <c r="E380" s="1" t="e">
        <f t="shared" si="24"/>
        <v>#VALUE!</v>
      </c>
      <c r="F380" s="3" t="e">
        <f>'Data In'!#REF!</f>
        <v>#REF!</v>
      </c>
      <c r="G380" s="4" t="e">
        <f>'Data In'!#REF!</f>
        <v>#REF!</v>
      </c>
      <c r="H380" s="3" t="e">
        <f t="shared" si="26"/>
        <v>#VALUE!</v>
      </c>
      <c r="I380" s="18" t="e">
        <f t="shared" si="27"/>
        <v>#REF!</v>
      </c>
      <c r="J380" s="18" t="e">
        <f>IF(Table15[[#This Row],[Rising Through Threshold]],Table15[[#This Row],[Start time]],J379)</f>
        <v>#REF!</v>
      </c>
      <c r="K380" s="18" t="e">
        <f>IF(AND(Table15[[#This Row],[Rising Through Threshold]],J379&gt;0),J380-J379,"")</f>
        <v>#REF!</v>
      </c>
    </row>
    <row r="381" spans="1:11" x14ac:dyDescent="0.35">
      <c r="A381" s="1" t="s">
        <v>397</v>
      </c>
      <c r="B381" s="1">
        <f t="shared" si="25"/>
        <v>6</v>
      </c>
      <c r="C381" s="1">
        <f t="shared" si="24"/>
        <v>12</v>
      </c>
      <c r="D381" s="1">
        <f t="shared" si="24"/>
        <v>17</v>
      </c>
      <c r="E381" s="1" t="e">
        <f t="shared" si="24"/>
        <v>#VALUE!</v>
      </c>
      <c r="F381" s="3" t="e">
        <f>'Data In'!#REF!</f>
        <v>#REF!</v>
      </c>
      <c r="G381" s="4" t="e">
        <f>'Data In'!#REF!</f>
        <v>#REF!</v>
      </c>
      <c r="H381" s="3" t="e">
        <f t="shared" si="26"/>
        <v>#VALUE!</v>
      </c>
      <c r="I381" s="18" t="e">
        <f t="shared" si="27"/>
        <v>#REF!</v>
      </c>
      <c r="J381" s="18" t="e">
        <f>IF(Table15[[#This Row],[Rising Through Threshold]],Table15[[#This Row],[Start time]],J380)</f>
        <v>#REF!</v>
      </c>
      <c r="K381" s="18" t="e">
        <f>IF(AND(Table15[[#This Row],[Rising Through Threshold]],J380&gt;0),J381-J380,"")</f>
        <v>#REF!</v>
      </c>
    </row>
    <row r="382" spans="1:11" x14ac:dyDescent="0.35">
      <c r="A382" s="1" t="s">
        <v>398</v>
      </c>
      <c r="B382" s="1">
        <f t="shared" si="25"/>
        <v>6</v>
      </c>
      <c r="C382" s="1">
        <f t="shared" si="24"/>
        <v>12</v>
      </c>
      <c r="D382" s="1">
        <f t="shared" si="24"/>
        <v>17</v>
      </c>
      <c r="E382" s="1" t="e">
        <f t="shared" si="24"/>
        <v>#VALUE!</v>
      </c>
      <c r="F382" s="3" t="e">
        <f>'Data In'!#REF!</f>
        <v>#REF!</v>
      </c>
      <c r="G382" s="4" t="e">
        <f>'Data In'!#REF!</f>
        <v>#REF!</v>
      </c>
      <c r="H382" s="3" t="e">
        <f t="shared" si="26"/>
        <v>#VALUE!</v>
      </c>
      <c r="I382" s="18" t="e">
        <f t="shared" si="27"/>
        <v>#REF!</v>
      </c>
      <c r="J382" s="18" t="e">
        <f>IF(Table15[[#This Row],[Rising Through Threshold]],Table15[[#This Row],[Start time]],J381)</f>
        <v>#REF!</v>
      </c>
      <c r="K382" s="18" t="e">
        <f>IF(AND(Table15[[#This Row],[Rising Through Threshold]],J381&gt;0),J382-J381,"")</f>
        <v>#REF!</v>
      </c>
    </row>
    <row r="383" spans="1:11" x14ac:dyDescent="0.35">
      <c r="A383" s="1" t="s">
        <v>399</v>
      </c>
      <c r="B383" s="1">
        <f t="shared" si="25"/>
        <v>6</v>
      </c>
      <c r="C383" s="1">
        <f t="shared" si="24"/>
        <v>12</v>
      </c>
      <c r="D383" s="1">
        <f t="shared" si="24"/>
        <v>17</v>
      </c>
      <c r="E383" s="1" t="e">
        <f t="shared" si="24"/>
        <v>#VALUE!</v>
      </c>
      <c r="F383" s="3" t="e">
        <f>'Data In'!#REF!</f>
        <v>#REF!</v>
      </c>
      <c r="G383" s="4" t="e">
        <f>'Data In'!#REF!</f>
        <v>#REF!</v>
      </c>
      <c r="H383" s="3" t="e">
        <f t="shared" si="26"/>
        <v>#VALUE!</v>
      </c>
      <c r="I383" s="18" t="e">
        <f t="shared" si="27"/>
        <v>#REF!</v>
      </c>
      <c r="J383" s="18" t="e">
        <f>IF(Table15[[#This Row],[Rising Through Threshold]],Table15[[#This Row],[Start time]],J382)</f>
        <v>#REF!</v>
      </c>
      <c r="K383" s="18" t="e">
        <f>IF(AND(Table15[[#This Row],[Rising Through Threshold]],J382&gt;0),J383-J382,"")</f>
        <v>#REF!</v>
      </c>
    </row>
    <row r="384" spans="1:11" x14ac:dyDescent="0.35">
      <c r="A384" s="1" t="s">
        <v>400</v>
      </c>
      <c r="B384" s="1">
        <f t="shared" si="25"/>
        <v>6</v>
      </c>
      <c r="C384" s="1">
        <f t="shared" ref="C384:E401" si="28">FIND(":",$A384,B384+1)</f>
        <v>12</v>
      </c>
      <c r="D384" s="1">
        <f t="shared" si="28"/>
        <v>17</v>
      </c>
      <c r="E384" s="1" t="e">
        <f t="shared" si="28"/>
        <v>#VALUE!</v>
      </c>
      <c r="F384" s="3" t="e">
        <f>'Data In'!#REF!</f>
        <v>#REF!</v>
      </c>
      <c r="G384" s="4" t="e">
        <f>'Data In'!#REF!</f>
        <v>#REF!</v>
      </c>
      <c r="H384" s="3" t="e">
        <f t="shared" si="26"/>
        <v>#VALUE!</v>
      </c>
      <c r="I384" s="18" t="e">
        <f t="shared" si="27"/>
        <v>#REF!</v>
      </c>
      <c r="J384" s="18" t="e">
        <f>IF(Table15[[#This Row],[Rising Through Threshold]],Table15[[#This Row],[Start time]],J383)</f>
        <v>#REF!</v>
      </c>
      <c r="K384" s="18" t="e">
        <f>IF(AND(Table15[[#This Row],[Rising Through Threshold]],J383&gt;0),J384-J383,"")</f>
        <v>#REF!</v>
      </c>
    </row>
    <row r="385" spans="1:11" x14ac:dyDescent="0.35">
      <c r="A385" s="1" t="s">
        <v>401</v>
      </c>
      <c r="B385" s="1">
        <f t="shared" si="25"/>
        <v>6</v>
      </c>
      <c r="C385" s="1">
        <f t="shared" si="28"/>
        <v>12</v>
      </c>
      <c r="D385" s="1">
        <f t="shared" si="28"/>
        <v>17</v>
      </c>
      <c r="E385" s="1" t="e">
        <f t="shared" si="28"/>
        <v>#VALUE!</v>
      </c>
      <c r="F385" s="3" t="e">
        <f>'Data In'!#REF!</f>
        <v>#REF!</v>
      </c>
      <c r="G385" s="4" t="e">
        <f>'Data In'!#REF!</f>
        <v>#REF!</v>
      </c>
      <c r="H385" s="3" t="e">
        <f t="shared" si="26"/>
        <v>#VALUE!</v>
      </c>
      <c r="I385" s="18" t="e">
        <f t="shared" si="27"/>
        <v>#REF!</v>
      </c>
      <c r="J385" s="18" t="e">
        <f>IF(Table15[[#This Row],[Rising Through Threshold]],Table15[[#This Row],[Start time]],J384)</f>
        <v>#REF!</v>
      </c>
      <c r="K385" s="18" t="e">
        <f>IF(AND(Table15[[#This Row],[Rising Through Threshold]],J384&gt;0),J385-J384,"")</f>
        <v>#REF!</v>
      </c>
    </row>
    <row r="386" spans="1:11" x14ac:dyDescent="0.35">
      <c r="A386" s="1" t="s">
        <v>402</v>
      </c>
      <c r="B386" s="1">
        <f t="shared" si="25"/>
        <v>6</v>
      </c>
      <c r="C386" s="1">
        <f t="shared" si="28"/>
        <v>12</v>
      </c>
      <c r="D386" s="1">
        <f t="shared" si="28"/>
        <v>17</v>
      </c>
      <c r="E386" s="1" t="e">
        <f t="shared" si="28"/>
        <v>#VALUE!</v>
      </c>
      <c r="F386" s="3" t="e">
        <f>'Data In'!#REF!</f>
        <v>#REF!</v>
      </c>
      <c r="G386" s="4" t="e">
        <f>'Data In'!#REF!</f>
        <v>#REF!</v>
      </c>
      <c r="H386" s="3" t="e">
        <f t="shared" si="26"/>
        <v>#VALUE!</v>
      </c>
      <c r="I386" s="18" t="e">
        <f t="shared" si="27"/>
        <v>#REF!</v>
      </c>
      <c r="J386" s="18" t="e">
        <f>IF(Table15[[#This Row],[Rising Through Threshold]],Table15[[#This Row],[Start time]],J385)</f>
        <v>#REF!</v>
      </c>
      <c r="K386" s="18" t="e">
        <f>IF(AND(Table15[[#This Row],[Rising Through Threshold]],J385&gt;0),J386-J385,"")</f>
        <v>#REF!</v>
      </c>
    </row>
    <row r="387" spans="1:11" x14ac:dyDescent="0.35">
      <c r="A387" s="1" t="s">
        <v>403</v>
      </c>
      <c r="B387" s="1">
        <f t="shared" ref="B387:B401" si="29">FIND(":",$A387,1)</f>
        <v>6</v>
      </c>
      <c r="C387" s="1">
        <f t="shared" si="28"/>
        <v>12</v>
      </c>
      <c r="D387" s="1">
        <f t="shared" si="28"/>
        <v>17</v>
      </c>
      <c r="E387" s="1" t="e">
        <f t="shared" si="28"/>
        <v>#VALUE!</v>
      </c>
      <c r="F387" s="3" t="e">
        <f>'Data In'!#REF!</f>
        <v>#REF!</v>
      </c>
      <c r="G387" s="4" t="e">
        <f>'Data In'!#REF!</f>
        <v>#REF!</v>
      </c>
      <c r="H387" s="3" t="e">
        <f t="shared" ref="H387:H401" si="30">_xlfn.NUMBERVALUE(MID($A387,E387+1,1000))</f>
        <v>#VALUE!</v>
      </c>
      <c r="I387" s="18" t="e">
        <f t="shared" si="27"/>
        <v>#REF!</v>
      </c>
      <c r="J387" s="18" t="e">
        <f>IF(Table15[[#This Row],[Rising Through Threshold]],Table15[[#This Row],[Start time]],J386)</f>
        <v>#REF!</v>
      </c>
      <c r="K387" s="18" t="e">
        <f>IF(AND(Table15[[#This Row],[Rising Through Threshold]],J386&gt;0),J387-J386,"")</f>
        <v>#REF!</v>
      </c>
    </row>
    <row r="388" spans="1:11" x14ac:dyDescent="0.35">
      <c r="A388" s="1" t="s">
        <v>404</v>
      </c>
      <c r="B388" s="1">
        <f t="shared" si="29"/>
        <v>6</v>
      </c>
      <c r="C388" s="1">
        <f t="shared" si="28"/>
        <v>12</v>
      </c>
      <c r="D388" s="1">
        <f t="shared" si="28"/>
        <v>17</v>
      </c>
      <c r="E388" s="1" t="e">
        <f t="shared" si="28"/>
        <v>#VALUE!</v>
      </c>
      <c r="F388" s="3" t="e">
        <f>'Data In'!#REF!</f>
        <v>#REF!</v>
      </c>
      <c r="G388" s="4" t="e">
        <f>'Data In'!#REF!</f>
        <v>#REF!</v>
      </c>
      <c r="H388" s="3" t="e">
        <f t="shared" si="30"/>
        <v>#VALUE!</v>
      </c>
      <c r="I388" s="18" t="e">
        <f t="shared" si="27"/>
        <v>#REF!</v>
      </c>
      <c r="J388" s="18" t="e">
        <f>IF(Table15[[#This Row],[Rising Through Threshold]],Table15[[#This Row],[Start time]],J387)</f>
        <v>#REF!</v>
      </c>
      <c r="K388" s="18" t="e">
        <f>IF(AND(Table15[[#This Row],[Rising Through Threshold]],J387&gt;0),J388-J387,"")</f>
        <v>#REF!</v>
      </c>
    </row>
    <row r="389" spans="1:11" x14ac:dyDescent="0.35">
      <c r="A389" s="1" t="s">
        <v>405</v>
      </c>
      <c r="B389" s="1">
        <f t="shared" si="29"/>
        <v>6</v>
      </c>
      <c r="C389" s="1">
        <f t="shared" si="28"/>
        <v>12</v>
      </c>
      <c r="D389" s="1">
        <f t="shared" si="28"/>
        <v>17</v>
      </c>
      <c r="E389" s="1" t="e">
        <f t="shared" si="28"/>
        <v>#VALUE!</v>
      </c>
      <c r="F389" s="3" t="e">
        <f>'Data In'!#REF!</f>
        <v>#REF!</v>
      </c>
      <c r="G389" s="4" t="e">
        <f>'Data In'!#REF!</f>
        <v>#REF!</v>
      </c>
      <c r="H389" s="3" t="e">
        <f t="shared" si="30"/>
        <v>#VALUE!</v>
      </c>
      <c r="I389" s="18" t="e">
        <f t="shared" si="27"/>
        <v>#REF!</v>
      </c>
      <c r="J389" s="18" t="e">
        <f>IF(Table15[[#This Row],[Rising Through Threshold]],Table15[[#This Row],[Start time]],J388)</f>
        <v>#REF!</v>
      </c>
      <c r="K389" s="18" t="e">
        <f>IF(AND(Table15[[#This Row],[Rising Through Threshold]],J388&gt;0),J389-J388,"")</f>
        <v>#REF!</v>
      </c>
    </row>
    <row r="390" spans="1:11" x14ac:dyDescent="0.35">
      <c r="A390" s="1" t="s">
        <v>406</v>
      </c>
      <c r="B390" s="1">
        <f t="shared" si="29"/>
        <v>6</v>
      </c>
      <c r="C390" s="1">
        <f t="shared" si="28"/>
        <v>12</v>
      </c>
      <c r="D390" s="1">
        <f t="shared" si="28"/>
        <v>17</v>
      </c>
      <c r="E390" s="1" t="e">
        <f t="shared" si="28"/>
        <v>#VALUE!</v>
      </c>
      <c r="F390" s="3" t="e">
        <f>'Data In'!#REF!</f>
        <v>#REF!</v>
      </c>
      <c r="G390" s="4" t="e">
        <f>'Data In'!#REF!</f>
        <v>#REF!</v>
      </c>
      <c r="H390" s="3" t="e">
        <f t="shared" si="30"/>
        <v>#VALUE!</v>
      </c>
      <c r="I390" s="18" t="e">
        <f t="shared" si="27"/>
        <v>#REF!</v>
      </c>
      <c r="J390" s="18" t="e">
        <f>IF(Table15[[#This Row],[Rising Through Threshold]],Table15[[#This Row],[Start time]],J389)</f>
        <v>#REF!</v>
      </c>
      <c r="K390" s="18" t="e">
        <f>IF(AND(Table15[[#This Row],[Rising Through Threshold]],J389&gt;0),J390-J389,"")</f>
        <v>#REF!</v>
      </c>
    </row>
    <row r="391" spans="1:11" x14ac:dyDescent="0.35">
      <c r="A391" s="1" t="s">
        <v>407</v>
      </c>
      <c r="B391" s="1">
        <f t="shared" si="29"/>
        <v>6</v>
      </c>
      <c r="C391" s="1">
        <f t="shared" si="28"/>
        <v>12</v>
      </c>
      <c r="D391" s="1">
        <f t="shared" si="28"/>
        <v>17</v>
      </c>
      <c r="E391" s="1" t="e">
        <f t="shared" si="28"/>
        <v>#VALUE!</v>
      </c>
      <c r="F391" s="3" t="e">
        <f>'Data In'!#REF!</f>
        <v>#REF!</v>
      </c>
      <c r="G391" s="4" t="e">
        <f>'Data In'!#REF!</f>
        <v>#REF!</v>
      </c>
      <c r="H391" s="3" t="e">
        <f t="shared" si="30"/>
        <v>#VALUE!</v>
      </c>
      <c r="I391" s="18" t="e">
        <f t="shared" si="27"/>
        <v>#REF!</v>
      </c>
      <c r="J391" s="18" t="e">
        <f>IF(Table15[[#This Row],[Rising Through Threshold]],Table15[[#This Row],[Start time]],J390)</f>
        <v>#REF!</v>
      </c>
      <c r="K391" s="18" t="e">
        <f>IF(AND(Table15[[#This Row],[Rising Through Threshold]],J390&gt;0),J391-J390,"")</f>
        <v>#REF!</v>
      </c>
    </row>
    <row r="392" spans="1:11" x14ac:dyDescent="0.35">
      <c r="A392" s="1" t="s">
        <v>408</v>
      </c>
      <c r="B392" s="1">
        <f t="shared" si="29"/>
        <v>6</v>
      </c>
      <c r="C392" s="1">
        <f t="shared" si="28"/>
        <v>12</v>
      </c>
      <c r="D392" s="1">
        <f t="shared" si="28"/>
        <v>17</v>
      </c>
      <c r="E392" s="1" t="e">
        <f t="shared" si="28"/>
        <v>#VALUE!</v>
      </c>
      <c r="F392" s="3" t="e">
        <f>'Data In'!#REF!</f>
        <v>#REF!</v>
      </c>
      <c r="G392" s="4" t="e">
        <f>'Data In'!#REF!</f>
        <v>#REF!</v>
      </c>
      <c r="H392" s="3" t="e">
        <f t="shared" si="30"/>
        <v>#VALUE!</v>
      </c>
      <c r="I392" s="18" t="e">
        <f t="shared" si="27"/>
        <v>#REF!</v>
      </c>
      <c r="J392" s="18" t="e">
        <f>IF(Table15[[#This Row],[Rising Through Threshold]],Table15[[#This Row],[Start time]],J391)</f>
        <v>#REF!</v>
      </c>
      <c r="K392" s="18" t="e">
        <f>IF(AND(Table15[[#This Row],[Rising Through Threshold]],J391&gt;0),J392-J391,"")</f>
        <v>#REF!</v>
      </c>
    </row>
    <row r="393" spans="1:11" x14ac:dyDescent="0.35">
      <c r="A393" s="1" t="s">
        <v>409</v>
      </c>
      <c r="B393" s="1">
        <f t="shared" si="29"/>
        <v>6</v>
      </c>
      <c r="C393" s="1">
        <f t="shared" si="28"/>
        <v>12</v>
      </c>
      <c r="D393" s="1">
        <f t="shared" si="28"/>
        <v>17</v>
      </c>
      <c r="E393" s="1" t="e">
        <f t="shared" si="28"/>
        <v>#VALUE!</v>
      </c>
      <c r="F393" s="3" t="e">
        <f>'Data In'!#REF!</f>
        <v>#REF!</v>
      </c>
      <c r="G393" s="4" t="e">
        <f>'Data In'!#REF!</f>
        <v>#REF!</v>
      </c>
      <c r="H393" s="3" t="e">
        <f t="shared" si="30"/>
        <v>#VALUE!</v>
      </c>
      <c r="I393" s="18" t="e">
        <f t="shared" si="27"/>
        <v>#REF!</v>
      </c>
      <c r="J393" s="18" t="e">
        <f>IF(Table15[[#This Row],[Rising Through Threshold]],Table15[[#This Row],[Start time]],J392)</f>
        <v>#REF!</v>
      </c>
      <c r="K393" s="18" t="e">
        <f>IF(AND(Table15[[#This Row],[Rising Through Threshold]],J392&gt;0),J393-J392,"")</f>
        <v>#REF!</v>
      </c>
    </row>
    <row r="394" spans="1:11" x14ac:dyDescent="0.35">
      <c r="A394" s="1" t="s">
        <v>410</v>
      </c>
      <c r="B394" s="1">
        <f t="shared" si="29"/>
        <v>6</v>
      </c>
      <c r="C394" s="1">
        <f t="shared" si="28"/>
        <v>12</v>
      </c>
      <c r="D394" s="1">
        <f t="shared" si="28"/>
        <v>17</v>
      </c>
      <c r="E394" s="1" t="e">
        <f t="shared" si="28"/>
        <v>#VALUE!</v>
      </c>
      <c r="F394" s="3" t="e">
        <f>'Data In'!#REF!</f>
        <v>#REF!</v>
      </c>
      <c r="G394" s="4" t="e">
        <f>'Data In'!#REF!</f>
        <v>#REF!</v>
      </c>
      <c r="H394" s="3" t="e">
        <f t="shared" si="30"/>
        <v>#VALUE!</v>
      </c>
      <c r="I394" s="18" t="e">
        <f t="shared" si="27"/>
        <v>#REF!</v>
      </c>
      <c r="J394" s="18" t="e">
        <f>IF(Table15[[#This Row],[Rising Through Threshold]],Table15[[#This Row],[Start time]],J393)</f>
        <v>#REF!</v>
      </c>
      <c r="K394" s="18" t="e">
        <f>IF(AND(Table15[[#This Row],[Rising Through Threshold]],J393&gt;0),J394-J393,"")</f>
        <v>#REF!</v>
      </c>
    </row>
    <row r="395" spans="1:11" x14ac:dyDescent="0.35">
      <c r="A395" s="1" t="s">
        <v>411</v>
      </c>
      <c r="B395" s="1">
        <f t="shared" si="29"/>
        <v>6</v>
      </c>
      <c r="C395" s="1">
        <f t="shared" si="28"/>
        <v>12</v>
      </c>
      <c r="D395" s="1">
        <f t="shared" si="28"/>
        <v>17</v>
      </c>
      <c r="E395" s="1" t="e">
        <f t="shared" si="28"/>
        <v>#VALUE!</v>
      </c>
      <c r="F395" s="3" t="e">
        <f>'Data In'!#REF!</f>
        <v>#REF!</v>
      </c>
      <c r="G395" s="4" t="e">
        <f>'Data In'!#REF!</f>
        <v>#REF!</v>
      </c>
      <c r="H395" s="3" t="e">
        <f t="shared" si="30"/>
        <v>#VALUE!</v>
      </c>
      <c r="I395" s="18" t="e">
        <f t="shared" si="27"/>
        <v>#REF!</v>
      </c>
      <c r="J395" s="18" t="e">
        <f>IF(Table15[[#This Row],[Rising Through Threshold]],Table15[[#This Row],[Start time]],J394)</f>
        <v>#REF!</v>
      </c>
      <c r="K395" s="18" t="e">
        <f>IF(AND(Table15[[#This Row],[Rising Through Threshold]],J394&gt;0),J395-J394,"")</f>
        <v>#REF!</v>
      </c>
    </row>
    <row r="396" spans="1:11" x14ac:dyDescent="0.35">
      <c r="A396" s="1" t="s">
        <v>412</v>
      </c>
      <c r="B396" s="1">
        <f t="shared" si="29"/>
        <v>6</v>
      </c>
      <c r="C396" s="1">
        <f t="shared" si="28"/>
        <v>12</v>
      </c>
      <c r="D396" s="1">
        <f t="shared" si="28"/>
        <v>17</v>
      </c>
      <c r="E396" s="1" t="e">
        <f t="shared" si="28"/>
        <v>#VALUE!</v>
      </c>
      <c r="F396" s="3" t="e">
        <f>'Data In'!#REF!</f>
        <v>#REF!</v>
      </c>
      <c r="G396" s="4" t="e">
        <f>'Data In'!#REF!</f>
        <v>#REF!</v>
      </c>
      <c r="H396" s="3" t="e">
        <f t="shared" si="30"/>
        <v>#VALUE!</v>
      </c>
      <c r="I396" s="18" t="e">
        <f t="shared" si="27"/>
        <v>#REF!</v>
      </c>
      <c r="J396" s="18" t="e">
        <f>IF(Table15[[#This Row],[Rising Through Threshold]],Table15[[#This Row],[Start time]],J395)</f>
        <v>#REF!</v>
      </c>
      <c r="K396" s="18" t="e">
        <f>IF(AND(Table15[[#This Row],[Rising Through Threshold]],J395&gt;0),J396-J395,"")</f>
        <v>#REF!</v>
      </c>
    </row>
    <row r="397" spans="1:11" x14ac:dyDescent="0.35">
      <c r="A397" s="1" t="s">
        <v>413</v>
      </c>
      <c r="B397" s="1">
        <f t="shared" si="29"/>
        <v>6</v>
      </c>
      <c r="C397" s="1">
        <f t="shared" si="28"/>
        <v>12</v>
      </c>
      <c r="D397" s="1">
        <f t="shared" si="28"/>
        <v>17</v>
      </c>
      <c r="E397" s="1" t="e">
        <f t="shared" si="28"/>
        <v>#VALUE!</v>
      </c>
      <c r="F397" s="3" t="e">
        <f>'Data In'!#REF!</f>
        <v>#REF!</v>
      </c>
      <c r="G397" s="4" t="e">
        <f>'Data In'!#REF!</f>
        <v>#REF!</v>
      </c>
      <c r="H397" s="3" t="e">
        <f t="shared" si="30"/>
        <v>#VALUE!</v>
      </c>
      <c r="I397" s="18" t="e">
        <f t="shared" si="27"/>
        <v>#REF!</v>
      </c>
      <c r="J397" s="18" t="e">
        <f>IF(Table15[[#This Row],[Rising Through Threshold]],Table15[[#This Row],[Start time]],J396)</f>
        <v>#REF!</v>
      </c>
      <c r="K397" s="18" t="e">
        <f>IF(AND(Table15[[#This Row],[Rising Through Threshold]],J396&gt;0),J397-J396,"")</f>
        <v>#REF!</v>
      </c>
    </row>
    <row r="398" spans="1:11" x14ac:dyDescent="0.35">
      <c r="A398" s="1" t="s">
        <v>414</v>
      </c>
      <c r="B398" s="1">
        <f t="shared" si="29"/>
        <v>6</v>
      </c>
      <c r="C398" s="1">
        <f t="shared" si="28"/>
        <v>12</v>
      </c>
      <c r="D398" s="1">
        <f t="shared" si="28"/>
        <v>17</v>
      </c>
      <c r="E398" s="1" t="e">
        <f t="shared" si="28"/>
        <v>#VALUE!</v>
      </c>
      <c r="F398" s="3" t="e">
        <f>'Data In'!#REF!</f>
        <v>#REF!</v>
      </c>
      <c r="G398" s="4" t="e">
        <f>'Data In'!#REF!</f>
        <v>#REF!</v>
      </c>
      <c r="H398" s="3" t="e">
        <f t="shared" si="30"/>
        <v>#VALUE!</v>
      </c>
      <c r="I398" s="18" t="e">
        <f t="shared" si="27"/>
        <v>#REF!</v>
      </c>
      <c r="J398" s="18" t="e">
        <f>IF(Table15[[#This Row],[Rising Through Threshold]],Table15[[#This Row],[Start time]],J397)</f>
        <v>#REF!</v>
      </c>
      <c r="K398" s="18" t="e">
        <f>IF(AND(Table15[[#This Row],[Rising Through Threshold]],J397&gt;0),J398-J397,"")</f>
        <v>#REF!</v>
      </c>
    </row>
    <row r="399" spans="1:11" x14ac:dyDescent="0.35">
      <c r="A399" s="1" t="s">
        <v>415</v>
      </c>
      <c r="B399" s="1">
        <f t="shared" si="29"/>
        <v>6</v>
      </c>
      <c r="C399" s="1">
        <f t="shared" si="28"/>
        <v>12</v>
      </c>
      <c r="D399" s="1">
        <f t="shared" si="28"/>
        <v>17</v>
      </c>
      <c r="E399" s="1" t="e">
        <f t="shared" si="28"/>
        <v>#VALUE!</v>
      </c>
      <c r="F399" s="3" t="e">
        <f>'Data In'!#REF!</f>
        <v>#REF!</v>
      </c>
      <c r="G399" s="4" t="e">
        <f>'Data In'!#REF!</f>
        <v>#REF!</v>
      </c>
      <c r="H399" s="3" t="e">
        <f t="shared" si="30"/>
        <v>#VALUE!</v>
      </c>
      <c r="I399" s="18" t="e">
        <f t="shared" si="27"/>
        <v>#REF!</v>
      </c>
      <c r="J399" s="18" t="e">
        <f>IF(Table15[[#This Row],[Rising Through Threshold]],Table15[[#This Row],[Start time]],J398)</f>
        <v>#REF!</v>
      </c>
      <c r="K399" s="18" t="e">
        <f>IF(AND(Table15[[#This Row],[Rising Through Threshold]],J398&gt;0),J399-J398,"")</f>
        <v>#REF!</v>
      </c>
    </row>
    <row r="400" spans="1:11" x14ac:dyDescent="0.35">
      <c r="A400" s="1" t="s">
        <v>416</v>
      </c>
      <c r="B400" s="1">
        <f t="shared" si="29"/>
        <v>6</v>
      </c>
      <c r="C400" s="1">
        <f t="shared" si="28"/>
        <v>12</v>
      </c>
      <c r="D400" s="1">
        <f t="shared" si="28"/>
        <v>17</v>
      </c>
      <c r="E400" s="1" t="e">
        <f t="shared" si="28"/>
        <v>#VALUE!</v>
      </c>
      <c r="F400" s="3" t="e">
        <f>'Data In'!#REF!</f>
        <v>#REF!</v>
      </c>
      <c r="G400" s="4" t="e">
        <f>'Data In'!#REF!</f>
        <v>#REF!</v>
      </c>
      <c r="H400" s="3" t="e">
        <f t="shared" si="30"/>
        <v>#VALUE!</v>
      </c>
      <c r="I400" s="18" t="e">
        <f t="shared" si="27"/>
        <v>#REF!</v>
      </c>
      <c r="J400" s="18" t="e">
        <f>IF(Table15[[#This Row],[Rising Through Threshold]],Table15[[#This Row],[Start time]],J399)</f>
        <v>#REF!</v>
      </c>
      <c r="K400" s="18" t="e">
        <f>IF(AND(Table15[[#This Row],[Rising Through Threshold]],J399&gt;0),J400-J399,"")</f>
        <v>#REF!</v>
      </c>
    </row>
    <row r="401" spans="1:11" x14ac:dyDescent="0.35">
      <c r="A401" s="1" t="s">
        <v>417</v>
      </c>
      <c r="B401" s="1">
        <f t="shared" si="29"/>
        <v>6</v>
      </c>
      <c r="C401" s="1">
        <f t="shared" si="28"/>
        <v>12</v>
      </c>
      <c r="D401" s="1">
        <f t="shared" si="28"/>
        <v>17</v>
      </c>
      <c r="E401" s="1" t="e">
        <f t="shared" si="28"/>
        <v>#VALUE!</v>
      </c>
      <c r="F401" s="3" t="e">
        <f>'Data In'!#REF!</f>
        <v>#REF!</v>
      </c>
      <c r="G401" s="4" t="e">
        <f>'Data In'!#REF!</f>
        <v>#REF!</v>
      </c>
      <c r="H401" s="3" t="e">
        <f t="shared" si="30"/>
        <v>#VALUE!</v>
      </c>
      <c r="I401" s="18" t="e">
        <f t="shared" si="27"/>
        <v>#REF!</v>
      </c>
      <c r="J401" s="18" t="e">
        <f>IF(Table15[[#This Row],[Rising Through Threshold]],Table15[[#This Row],[Start time]],J400)</f>
        <v>#REF!</v>
      </c>
      <c r="K401" s="18" t="e">
        <f>IF(AND(Table15[[#This Row],[Rising Through Threshold]],J400&gt;0),J401-J400,"")</f>
        <v>#REF!</v>
      </c>
    </row>
    <row r="402" spans="1:11" x14ac:dyDescent="0.35">
      <c r="A402" s="1" t="s">
        <v>15</v>
      </c>
      <c r="G402" s="4" t="e">
        <f>SUBTOTAL(101,Table15[Voltage])</f>
        <v>#REF!</v>
      </c>
      <c r="K402" s="1" t="e">
        <f>SUBTOTAL(101,Table15[Period])</f>
        <v>#REF!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E5EA-94A5-47F9-BE0F-EC9E8D05864E}">
  <dimension ref="A1:Z402"/>
  <sheetViews>
    <sheetView showGridLines="0" zoomScale="90" zoomScaleNormal="90" workbookViewId="0">
      <selection activeCell="L1" sqref="L1"/>
    </sheetView>
  </sheetViews>
  <sheetFormatPr defaultRowHeight="14.5" x14ac:dyDescent="0.35"/>
  <cols>
    <col min="1" max="1" width="23.81640625" style="1" bestFit="1" customWidth="1"/>
    <col min="2" max="5" width="9.453125" style="1" hidden="1" customWidth="1"/>
    <col min="6" max="6" width="9.81640625" style="1" bestFit="1" customWidth="1"/>
    <col min="7" max="7" width="8.453125" style="1" bestFit="1" customWidth="1"/>
    <col min="8" max="8" width="9.7265625" style="1" bestFit="1" customWidth="1"/>
    <col min="9" max="10" width="10.81640625" style="1" hidden="1" customWidth="1"/>
    <col min="11" max="11" width="7.7265625" style="1" bestFit="1" customWidth="1"/>
    <col min="14" max="14" width="12.26953125" bestFit="1" customWidth="1"/>
    <col min="18" max="18" width="10.26953125" bestFit="1" customWidth="1"/>
    <col min="19" max="19" width="11.26953125" bestFit="1" customWidth="1"/>
  </cols>
  <sheetData>
    <row r="1" spans="1:26" ht="22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 t="s">
        <v>12</v>
      </c>
      <c r="J1" s="2" t="s">
        <v>13</v>
      </c>
      <c r="K1" s="2" t="s">
        <v>14</v>
      </c>
      <c r="L1" s="1" t="s">
        <v>471</v>
      </c>
    </row>
    <row r="2" spans="1:26" x14ac:dyDescent="0.35">
      <c r="A2" s="1" t="s">
        <v>20</v>
      </c>
      <c r="B2" s="1">
        <f>FIND(":",$A2,1)</f>
        <v>6</v>
      </c>
      <c r="C2" s="1">
        <f>FIND(":",$A2,B2+1)</f>
        <v>8</v>
      </c>
      <c r="D2" s="1">
        <f>FIND(":",$A2,C2+1)</f>
        <v>13</v>
      </c>
      <c r="E2" s="1" t="e">
        <f>FIND(":",$A2,D2+1)</f>
        <v>#VALUE!</v>
      </c>
      <c r="F2" s="3">
        <f>_xlfn.NUMBERVALUE(MID($A2,B2+1,C2-B2-1))</f>
        <v>8</v>
      </c>
      <c r="G2" s="4">
        <f>_xlfn.NUMBERVALUE(MID($A2,C2+1,D2-C2-1))</f>
        <v>4.18</v>
      </c>
      <c r="H2" s="3" t="e">
        <f>_xlfn.NUMBERVALUE(MID($A2,E2+1,1000))</f>
        <v>#VALUE!</v>
      </c>
      <c r="I2" s="1" t="b">
        <f t="shared" ref="I2:I31" si="0">AND(G1&lt;Threshold,G2&gt;Threshold)</f>
        <v>0</v>
      </c>
      <c r="K2" s="1" t="str">
        <f>IF(AND(Table1[[#This Row],[Rising Through Threshold]],J1&gt;0),J2-J1,"")</f>
        <v/>
      </c>
      <c r="L2" s="18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x14ac:dyDescent="0.35">
      <c r="A3" s="1" t="s">
        <v>21</v>
      </c>
      <c r="B3" s="1">
        <f t="shared" ref="B3:B31" si="1">FIND(":",$A3,1)</f>
        <v>6</v>
      </c>
      <c r="C3" s="1">
        <f t="shared" ref="C3:C31" si="2">FIND(":",$A3,B3+1)</f>
        <v>10</v>
      </c>
      <c r="D3" s="1">
        <f t="shared" ref="D3:D31" si="3">FIND(":",$A3,C3+1)</f>
        <v>15</v>
      </c>
      <c r="E3" s="1" t="e">
        <f t="shared" ref="E3:E31" si="4">FIND(":",$A3,D3+1)</f>
        <v>#VALUE!</v>
      </c>
      <c r="F3" s="3">
        <f t="shared" ref="F3:F31" si="5">_xlfn.NUMBERVALUE(MID($A3,B3+1,C3-B3-1))</f>
        <v>216</v>
      </c>
      <c r="G3" s="4">
        <f t="shared" ref="G3:G31" si="6">_xlfn.NUMBERVALUE(MID($A3,C3+1,D3-C3-1))</f>
        <v>4.09</v>
      </c>
      <c r="H3" s="3" t="e">
        <f t="shared" ref="H3:H31" si="7">_xlfn.NUMBERVALUE(MID($A3,E3+1,1000))</f>
        <v>#VALUE!</v>
      </c>
      <c r="I3" s="1" t="b">
        <f t="shared" si="0"/>
        <v>0</v>
      </c>
      <c r="J3" s="1">
        <f>IF(Table1[[#This Row],[Rising Through Threshold]],Table1[[#This Row],[Start time]],J2)</f>
        <v>0</v>
      </c>
      <c r="K3" s="1" t="str">
        <f>IF(AND(Table1[[#This Row],[Rising Through Threshold]],J2&gt;0),J3-J2,"")</f>
        <v/>
      </c>
      <c r="L3" s="1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1:26" x14ac:dyDescent="0.35">
      <c r="A4" s="1" t="s">
        <v>22</v>
      </c>
      <c r="B4" s="1">
        <f t="shared" si="1"/>
        <v>6</v>
      </c>
      <c r="C4" s="1">
        <f t="shared" si="2"/>
        <v>10</v>
      </c>
      <c r="D4" s="1">
        <f t="shared" si="3"/>
        <v>15</v>
      </c>
      <c r="E4" s="1" t="e">
        <f t="shared" si="4"/>
        <v>#VALUE!</v>
      </c>
      <c r="F4" s="3">
        <f t="shared" si="5"/>
        <v>328</v>
      </c>
      <c r="G4" s="4">
        <f t="shared" si="6"/>
        <v>3.92</v>
      </c>
      <c r="H4" s="3" t="e">
        <f t="shared" si="7"/>
        <v>#VALUE!</v>
      </c>
      <c r="I4" s="1" t="b">
        <f t="shared" si="0"/>
        <v>0</v>
      </c>
      <c r="J4" s="1">
        <f>IF(Table1[[#This Row],[Rising Through Threshold]],Table1[[#This Row],[Start time]],J3)</f>
        <v>0</v>
      </c>
      <c r="K4" s="1" t="str">
        <f>IF(AND(Table1[[#This Row],[Rising Through Threshold]],J3&gt;0),J4-J3,"")</f>
        <v/>
      </c>
      <c r="L4" s="1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1:26" x14ac:dyDescent="0.35">
      <c r="A5" s="1" t="s">
        <v>23</v>
      </c>
      <c r="B5" s="1">
        <f t="shared" si="1"/>
        <v>6</v>
      </c>
      <c r="C5" s="1">
        <f t="shared" si="2"/>
        <v>10</v>
      </c>
      <c r="D5" s="1">
        <f t="shared" si="3"/>
        <v>15</v>
      </c>
      <c r="E5" s="1" t="e">
        <f t="shared" si="4"/>
        <v>#VALUE!</v>
      </c>
      <c r="F5" s="3">
        <f t="shared" si="5"/>
        <v>440</v>
      </c>
      <c r="G5" s="4">
        <f t="shared" si="6"/>
        <v>3.68</v>
      </c>
      <c r="H5" s="3" t="e">
        <f t="shared" si="7"/>
        <v>#VALUE!</v>
      </c>
      <c r="I5" s="1" t="b">
        <f t="shared" si="0"/>
        <v>0</v>
      </c>
      <c r="J5" s="1">
        <f>IF(Table1[[#This Row],[Rising Through Threshold]],Table1[[#This Row],[Start time]],J4)</f>
        <v>0</v>
      </c>
      <c r="K5" s="1" t="str">
        <f>IF(AND(Table1[[#This Row],[Rising Through Threshold]],J4&gt;0),J5-J4,"")</f>
        <v/>
      </c>
      <c r="L5" s="18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1:26" x14ac:dyDescent="0.35">
      <c r="A6" s="1" t="s">
        <v>24</v>
      </c>
      <c r="B6" s="1">
        <f t="shared" si="1"/>
        <v>6</v>
      </c>
      <c r="C6" s="1">
        <f t="shared" si="2"/>
        <v>10</v>
      </c>
      <c r="D6" s="1">
        <f t="shared" si="3"/>
        <v>15</v>
      </c>
      <c r="E6" s="1" t="e">
        <f t="shared" si="4"/>
        <v>#VALUE!</v>
      </c>
      <c r="F6" s="3">
        <f t="shared" si="5"/>
        <v>552</v>
      </c>
      <c r="G6" s="4">
        <f t="shared" si="6"/>
        <v>3.39</v>
      </c>
      <c r="H6" s="3" t="e">
        <f t="shared" si="7"/>
        <v>#VALUE!</v>
      </c>
      <c r="I6" s="1" t="b">
        <f t="shared" si="0"/>
        <v>0</v>
      </c>
      <c r="J6" s="1">
        <f>IF(Table1[[#This Row],[Rising Through Threshold]],Table1[[#This Row],[Start time]],J5)</f>
        <v>0</v>
      </c>
      <c r="K6" s="1" t="str">
        <f>IF(AND(Table1[[#This Row],[Rising Through Threshold]],J5&gt;0),J6-J5,"")</f>
        <v/>
      </c>
      <c r="L6" s="1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spans="1:26" x14ac:dyDescent="0.35">
      <c r="A7" s="1" t="s">
        <v>25</v>
      </c>
      <c r="B7" s="1">
        <f t="shared" si="1"/>
        <v>6</v>
      </c>
      <c r="C7" s="1">
        <f t="shared" si="2"/>
        <v>10</v>
      </c>
      <c r="D7" s="1">
        <f t="shared" si="3"/>
        <v>15</v>
      </c>
      <c r="E7" s="1" t="e">
        <f t="shared" si="4"/>
        <v>#VALUE!</v>
      </c>
      <c r="F7" s="3">
        <f t="shared" si="5"/>
        <v>664</v>
      </c>
      <c r="G7" s="4">
        <f t="shared" si="6"/>
        <v>3.06</v>
      </c>
      <c r="H7" s="3" t="e">
        <f t="shared" si="7"/>
        <v>#VALUE!</v>
      </c>
      <c r="I7" s="1" t="b">
        <f t="shared" si="0"/>
        <v>0</v>
      </c>
      <c r="J7" s="1">
        <f>IF(Table1[[#This Row],[Rising Through Threshold]],Table1[[#This Row],[Start time]],J6)</f>
        <v>0</v>
      </c>
      <c r="K7" s="1" t="str">
        <f>IF(AND(Table1[[#This Row],[Rising Through Threshold]],J6&gt;0),J7-J6,"")</f>
        <v/>
      </c>
      <c r="L7" s="18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1:26" x14ac:dyDescent="0.35">
      <c r="A8" s="1" t="s">
        <v>26</v>
      </c>
      <c r="B8" s="1">
        <f t="shared" si="1"/>
        <v>6</v>
      </c>
      <c r="C8" s="1">
        <f t="shared" si="2"/>
        <v>10</v>
      </c>
      <c r="D8" s="1">
        <f t="shared" si="3"/>
        <v>15</v>
      </c>
      <c r="E8" s="1" t="e">
        <f t="shared" si="4"/>
        <v>#VALUE!</v>
      </c>
      <c r="F8" s="3">
        <f t="shared" si="5"/>
        <v>776</v>
      </c>
      <c r="G8" s="4">
        <f t="shared" si="6"/>
        <v>2.71</v>
      </c>
      <c r="H8" s="3" t="e">
        <f t="shared" si="7"/>
        <v>#VALUE!</v>
      </c>
      <c r="I8" s="1" t="b">
        <f t="shared" si="0"/>
        <v>0</v>
      </c>
      <c r="J8" s="1">
        <f>IF(Table1[[#This Row],[Rising Through Threshold]],Table1[[#This Row],[Start time]],J7)</f>
        <v>0</v>
      </c>
      <c r="K8" s="1" t="str">
        <f>IF(AND(Table1[[#This Row],[Rising Through Threshold]],J7&gt;0),J8-J7,"")</f>
        <v/>
      </c>
      <c r="L8" s="1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spans="1:26" x14ac:dyDescent="0.35">
      <c r="A9" s="1" t="s">
        <v>27</v>
      </c>
      <c r="B9" s="1">
        <f t="shared" si="1"/>
        <v>6</v>
      </c>
      <c r="C9" s="1">
        <f t="shared" si="2"/>
        <v>10</v>
      </c>
      <c r="D9" s="1">
        <f t="shared" si="3"/>
        <v>15</v>
      </c>
      <c r="E9" s="1" t="e">
        <f t="shared" si="4"/>
        <v>#VALUE!</v>
      </c>
      <c r="F9" s="3">
        <f t="shared" si="5"/>
        <v>888</v>
      </c>
      <c r="G9" s="4">
        <f t="shared" si="6"/>
        <v>2.34</v>
      </c>
      <c r="H9" s="3" t="e">
        <f t="shared" si="7"/>
        <v>#VALUE!</v>
      </c>
      <c r="I9" s="1" t="b">
        <f t="shared" si="0"/>
        <v>0</v>
      </c>
      <c r="J9" s="1">
        <f>IF(Table1[[#This Row],[Rising Through Threshold]],Table1[[#This Row],[Start time]],J8)</f>
        <v>0</v>
      </c>
      <c r="K9" s="1" t="str">
        <f>IF(AND(Table1[[#This Row],[Rising Through Threshold]],J8&gt;0),J9-J8,"")</f>
        <v/>
      </c>
      <c r="L9" s="18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1:26" x14ac:dyDescent="0.35">
      <c r="A10" s="1" t="s">
        <v>28</v>
      </c>
      <c r="B10" s="1">
        <f t="shared" si="1"/>
        <v>6</v>
      </c>
      <c r="C10" s="1">
        <f t="shared" si="2"/>
        <v>11</v>
      </c>
      <c r="D10" s="1">
        <f t="shared" si="3"/>
        <v>16</v>
      </c>
      <c r="E10" s="1" t="e">
        <f t="shared" si="4"/>
        <v>#VALUE!</v>
      </c>
      <c r="F10" s="3">
        <f t="shared" si="5"/>
        <v>1000</v>
      </c>
      <c r="G10" s="4">
        <f t="shared" si="6"/>
        <v>1.97</v>
      </c>
      <c r="H10" s="3" t="e">
        <f t="shared" si="7"/>
        <v>#VALUE!</v>
      </c>
      <c r="I10" s="1" t="b">
        <f t="shared" si="0"/>
        <v>0</v>
      </c>
      <c r="J10" s="1">
        <f>IF(Table1[[#This Row],[Rising Through Threshold]],Table1[[#This Row],[Start time]],J9)</f>
        <v>0</v>
      </c>
      <c r="K10" s="1" t="str">
        <f>IF(AND(Table1[[#This Row],[Rising Through Threshold]],J9&gt;0),J10-J9,"")</f>
        <v/>
      </c>
      <c r="L10" s="18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spans="1:26" x14ac:dyDescent="0.35">
      <c r="A11" s="1" t="s">
        <v>29</v>
      </c>
      <c r="B11" s="1">
        <f t="shared" si="1"/>
        <v>6</v>
      </c>
      <c r="C11" s="1">
        <f t="shared" si="2"/>
        <v>11</v>
      </c>
      <c r="D11" s="1">
        <f t="shared" si="3"/>
        <v>16</v>
      </c>
      <c r="E11" s="1" t="e">
        <f t="shared" si="4"/>
        <v>#VALUE!</v>
      </c>
      <c r="F11" s="3">
        <f t="shared" si="5"/>
        <v>1112</v>
      </c>
      <c r="G11" s="4">
        <f t="shared" si="6"/>
        <v>1.63</v>
      </c>
      <c r="H11" s="3" t="e">
        <f t="shared" si="7"/>
        <v>#VALUE!</v>
      </c>
      <c r="I11" s="1" t="b">
        <f t="shared" si="0"/>
        <v>0</v>
      </c>
      <c r="J11" s="1">
        <f>IF(Table1[[#This Row],[Rising Through Threshold]],Table1[[#This Row],[Start time]],J10)</f>
        <v>0</v>
      </c>
      <c r="K11" s="1" t="str">
        <f>IF(AND(Table1[[#This Row],[Rising Through Threshold]],J10&gt;0),J11-J10,"")</f>
        <v/>
      </c>
      <c r="L11" s="1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spans="1:26" x14ac:dyDescent="0.35">
      <c r="A12" s="1" t="s">
        <v>30</v>
      </c>
      <c r="B12" s="1">
        <f t="shared" si="1"/>
        <v>6</v>
      </c>
      <c r="C12" s="1">
        <f t="shared" si="2"/>
        <v>11</v>
      </c>
      <c r="D12" s="1">
        <f t="shared" si="3"/>
        <v>16</v>
      </c>
      <c r="E12" s="1" t="e">
        <f t="shared" si="4"/>
        <v>#VALUE!</v>
      </c>
      <c r="F12" s="3">
        <f t="shared" si="5"/>
        <v>1224</v>
      </c>
      <c r="G12" s="4">
        <f t="shared" si="6"/>
        <v>1.32</v>
      </c>
      <c r="H12" s="3" t="e">
        <f t="shared" si="7"/>
        <v>#VALUE!</v>
      </c>
      <c r="I12" s="1" t="b">
        <f t="shared" si="0"/>
        <v>0</v>
      </c>
      <c r="J12" s="1">
        <f>IF(Table1[[#This Row],[Rising Through Threshold]],Table1[[#This Row],[Start time]],J11)</f>
        <v>0</v>
      </c>
      <c r="K12" s="1" t="str">
        <f>IF(AND(Table1[[#This Row],[Rising Through Threshold]],J11&gt;0),J12-J11,"")</f>
        <v/>
      </c>
      <c r="L12" s="18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:26" x14ac:dyDescent="0.35">
      <c r="A13" s="1" t="s">
        <v>31</v>
      </c>
      <c r="B13" s="1">
        <f t="shared" si="1"/>
        <v>6</v>
      </c>
      <c r="C13" s="1">
        <f t="shared" si="2"/>
        <v>11</v>
      </c>
      <c r="D13" s="1">
        <f t="shared" si="3"/>
        <v>16</v>
      </c>
      <c r="E13" s="1" t="e">
        <f t="shared" si="4"/>
        <v>#VALUE!</v>
      </c>
      <c r="F13" s="3">
        <f t="shared" si="5"/>
        <v>1336</v>
      </c>
      <c r="G13" s="4">
        <f t="shared" si="6"/>
        <v>1.0900000000000001</v>
      </c>
      <c r="H13" s="3" t="e">
        <f t="shared" si="7"/>
        <v>#VALUE!</v>
      </c>
      <c r="I13" s="1" t="b">
        <f t="shared" si="0"/>
        <v>0</v>
      </c>
      <c r="J13" s="1">
        <f>IF(Table1[[#This Row],[Rising Through Threshold]],Table1[[#This Row],[Start time]],J12)</f>
        <v>0</v>
      </c>
      <c r="K13" s="1" t="str">
        <f>IF(AND(Table1[[#This Row],[Rising Through Threshold]],J12&gt;0),J13-J12,"")</f>
        <v/>
      </c>
      <c r="L13" s="1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spans="1:26" x14ac:dyDescent="0.35">
      <c r="A14" s="1" t="s">
        <v>32</v>
      </c>
      <c r="B14" s="1">
        <f t="shared" si="1"/>
        <v>6</v>
      </c>
      <c r="C14" s="1">
        <f t="shared" si="2"/>
        <v>11</v>
      </c>
      <c r="D14" s="1">
        <f t="shared" si="3"/>
        <v>16</v>
      </c>
      <c r="E14" s="1" t="e">
        <f t="shared" si="4"/>
        <v>#VALUE!</v>
      </c>
      <c r="F14" s="3">
        <f t="shared" si="5"/>
        <v>1448</v>
      </c>
      <c r="G14" s="4">
        <f t="shared" si="6"/>
        <v>0.92</v>
      </c>
      <c r="H14" s="3" t="e">
        <f t="shared" si="7"/>
        <v>#VALUE!</v>
      </c>
      <c r="I14" s="1" t="b">
        <f t="shared" si="0"/>
        <v>0</v>
      </c>
      <c r="J14" s="1">
        <f>IF(Table1[[#This Row],[Rising Through Threshold]],Table1[[#This Row],[Start time]],J13)</f>
        <v>0</v>
      </c>
      <c r="K14" s="1" t="str">
        <f>IF(AND(Table1[[#This Row],[Rising Through Threshold]],J13&gt;0),J14-J13,"")</f>
        <v/>
      </c>
      <c r="L14" s="18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spans="1:26" x14ac:dyDescent="0.35">
      <c r="A15" s="1" t="s">
        <v>33</v>
      </c>
      <c r="B15" s="1">
        <f t="shared" si="1"/>
        <v>6</v>
      </c>
      <c r="C15" s="1">
        <f t="shared" si="2"/>
        <v>11</v>
      </c>
      <c r="D15" s="1">
        <f t="shared" si="3"/>
        <v>16</v>
      </c>
      <c r="E15" s="1" t="e">
        <f t="shared" si="4"/>
        <v>#VALUE!</v>
      </c>
      <c r="F15" s="3">
        <f t="shared" si="5"/>
        <v>1560</v>
      </c>
      <c r="G15" s="4">
        <f t="shared" si="6"/>
        <v>0.84</v>
      </c>
      <c r="H15" s="3" t="e">
        <f t="shared" si="7"/>
        <v>#VALUE!</v>
      </c>
      <c r="I15" s="1" t="b">
        <f t="shared" si="0"/>
        <v>0</v>
      </c>
      <c r="J15" s="1">
        <f>IF(Table1[[#This Row],[Rising Through Threshold]],Table1[[#This Row],[Start time]],J14)</f>
        <v>0</v>
      </c>
      <c r="K15" s="1" t="str">
        <f>IF(AND(Table1[[#This Row],[Rising Through Threshold]],J14&gt;0),J15-J14,"")</f>
        <v/>
      </c>
      <c r="L15" s="18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spans="1:26" x14ac:dyDescent="0.35">
      <c r="A16" s="1" t="s">
        <v>34</v>
      </c>
      <c r="B16" s="1">
        <f t="shared" si="1"/>
        <v>6</v>
      </c>
      <c r="C16" s="1">
        <f t="shared" si="2"/>
        <v>11</v>
      </c>
      <c r="D16" s="1">
        <f t="shared" si="3"/>
        <v>16</v>
      </c>
      <c r="E16" s="1" t="e">
        <f t="shared" si="4"/>
        <v>#VALUE!</v>
      </c>
      <c r="F16" s="3">
        <f t="shared" si="5"/>
        <v>1672</v>
      </c>
      <c r="G16" s="4">
        <f t="shared" si="6"/>
        <v>0.86</v>
      </c>
      <c r="H16" s="3" t="e">
        <f t="shared" si="7"/>
        <v>#VALUE!</v>
      </c>
      <c r="I16" s="1" t="b">
        <f t="shared" si="0"/>
        <v>0</v>
      </c>
      <c r="J16" s="1">
        <f>IF(Table1[[#This Row],[Rising Through Threshold]],Table1[[#This Row],[Start time]],J15)</f>
        <v>0</v>
      </c>
      <c r="K16" s="1" t="str">
        <f>IF(AND(Table1[[#This Row],[Rising Through Threshold]],J15&gt;0),J16-J15,"")</f>
        <v/>
      </c>
      <c r="L16" s="18"/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spans="1:26" x14ac:dyDescent="0.35">
      <c r="A17" s="1" t="s">
        <v>35</v>
      </c>
      <c r="B17" s="1">
        <f t="shared" si="1"/>
        <v>6</v>
      </c>
      <c r="C17" s="1">
        <f t="shared" si="2"/>
        <v>11</v>
      </c>
      <c r="D17" s="1">
        <f t="shared" si="3"/>
        <v>16</v>
      </c>
      <c r="E17" s="1" t="e">
        <f t="shared" si="4"/>
        <v>#VALUE!</v>
      </c>
      <c r="F17" s="3">
        <f t="shared" si="5"/>
        <v>1784</v>
      </c>
      <c r="G17" s="4">
        <f t="shared" si="6"/>
        <v>0.95</v>
      </c>
      <c r="H17" s="3" t="e">
        <f t="shared" si="7"/>
        <v>#VALUE!</v>
      </c>
      <c r="I17" s="1" t="b">
        <f t="shared" si="0"/>
        <v>0</v>
      </c>
      <c r="J17" s="1">
        <f>IF(Table1[[#This Row],[Rising Through Threshold]],Table1[[#This Row],[Start time]],J16)</f>
        <v>0</v>
      </c>
      <c r="K17" s="1" t="str">
        <f>IF(AND(Table1[[#This Row],[Rising Through Threshold]],J16&gt;0),J17-J16,"")</f>
        <v/>
      </c>
      <c r="L17" s="18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26" x14ac:dyDescent="0.35">
      <c r="A18" s="1" t="s">
        <v>36</v>
      </c>
      <c r="B18" s="1">
        <f t="shared" si="1"/>
        <v>6</v>
      </c>
      <c r="C18" s="1">
        <f t="shared" si="2"/>
        <v>11</v>
      </c>
      <c r="D18" s="1">
        <f t="shared" si="3"/>
        <v>16</v>
      </c>
      <c r="E18" s="1" t="e">
        <f t="shared" si="4"/>
        <v>#VALUE!</v>
      </c>
      <c r="F18" s="3">
        <f t="shared" si="5"/>
        <v>1896</v>
      </c>
      <c r="G18" s="4">
        <f t="shared" si="6"/>
        <v>1.1499999999999999</v>
      </c>
      <c r="H18" s="3" t="e">
        <f t="shared" si="7"/>
        <v>#VALUE!</v>
      </c>
      <c r="I18" s="1" t="b">
        <f t="shared" si="0"/>
        <v>0</v>
      </c>
      <c r="J18" s="1">
        <f>IF(Table1[[#This Row],[Rising Through Threshold]],Table1[[#This Row],[Start time]],J17)</f>
        <v>0</v>
      </c>
      <c r="K18" s="1" t="str">
        <f>IF(AND(Table1[[#This Row],[Rising Through Threshold]],J17&gt;0),J18-J17,"")</f>
        <v/>
      </c>
      <c r="L18" s="18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spans="1:26" x14ac:dyDescent="0.35">
      <c r="A19" s="1" t="s">
        <v>37</v>
      </c>
      <c r="B19" s="1">
        <f t="shared" si="1"/>
        <v>6</v>
      </c>
      <c r="C19" s="1">
        <f t="shared" si="2"/>
        <v>11</v>
      </c>
      <c r="D19" s="1">
        <f t="shared" si="3"/>
        <v>16</v>
      </c>
      <c r="E19" s="1" t="e">
        <f t="shared" si="4"/>
        <v>#VALUE!</v>
      </c>
      <c r="F19" s="3">
        <f t="shared" si="5"/>
        <v>2008</v>
      </c>
      <c r="G19" s="4">
        <f t="shared" si="6"/>
        <v>1.42</v>
      </c>
      <c r="H19" s="3" t="e">
        <f t="shared" si="7"/>
        <v>#VALUE!</v>
      </c>
      <c r="I19" s="1" t="b">
        <f t="shared" si="0"/>
        <v>0</v>
      </c>
      <c r="J19" s="1">
        <f>IF(Table1[[#This Row],[Rising Through Threshold]],Table1[[#This Row],[Start time]],J18)</f>
        <v>0</v>
      </c>
      <c r="K19" s="1" t="str">
        <f>IF(AND(Table1[[#This Row],[Rising Through Threshold]],J18&gt;0),J19-J18,"")</f>
        <v/>
      </c>
      <c r="L19" s="18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spans="1:26" x14ac:dyDescent="0.35">
      <c r="A20" s="1" t="s">
        <v>38</v>
      </c>
      <c r="B20" s="1">
        <f t="shared" si="1"/>
        <v>6</v>
      </c>
      <c r="C20" s="1">
        <f t="shared" si="2"/>
        <v>11</v>
      </c>
      <c r="D20" s="1">
        <f t="shared" si="3"/>
        <v>16</v>
      </c>
      <c r="E20" s="1" t="e">
        <f t="shared" si="4"/>
        <v>#VALUE!</v>
      </c>
      <c r="F20" s="3">
        <f t="shared" si="5"/>
        <v>2120</v>
      </c>
      <c r="G20" s="4">
        <f t="shared" si="6"/>
        <v>1.76</v>
      </c>
      <c r="H20" s="3" t="e">
        <f t="shared" si="7"/>
        <v>#VALUE!</v>
      </c>
      <c r="I20" s="1" t="b">
        <f t="shared" si="0"/>
        <v>0</v>
      </c>
      <c r="J20" s="1">
        <f>IF(Table1[[#This Row],[Rising Through Threshold]],Table1[[#This Row],[Start time]],J19)</f>
        <v>0</v>
      </c>
      <c r="K20" s="1" t="str">
        <f>IF(AND(Table1[[#This Row],[Rising Through Threshold]],J19&gt;0),J20-J19,"")</f>
        <v/>
      </c>
      <c r="L20" s="18"/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spans="1:26" x14ac:dyDescent="0.35">
      <c r="A21" s="1" t="s">
        <v>39</v>
      </c>
      <c r="B21" s="1">
        <f t="shared" si="1"/>
        <v>6</v>
      </c>
      <c r="C21" s="1">
        <f t="shared" si="2"/>
        <v>11</v>
      </c>
      <c r="D21" s="1">
        <f t="shared" si="3"/>
        <v>16</v>
      </c>
      <c r="E21" s="1" t="e">
        <f t="shared" si="4"/>
        <v>#VALUE!</v>
      </c>
      <c r="F21" s="3">
        <f t="shared" si="5"/>
        <v>2232</v>
      </c>
      <c r="G21" s="4">
        <f t="shared" si="6"/>
        <v>2.15</v>
      </c>
      <c r="H21" s="3" t="e">
        <f t="shared" si="7"/>
        <v>#VALUE!</v>
      </c>
      <c r="I21" s="1" t="b">
        <f t="shared" si="0"/>
        <v>0</v>
      </c>
      <c r="J21" s="1">
        <f>IF(Table1[[#This Row],[Rising Through Threshold]],Table1[[#This Row],[Start time]],J20)</f>
        <v>0</v>
      </c>
      <c r="K21" s="1" t="str">
        <f>IF(AND(Table1[[#This Row],[Rising Through Threshold]],J20&gt;0),J21-J20,"")</f>
        <v/>
      </c>
      <c r="L21" s="18"/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x14ac:dyDescent="0.35">
      <c r="A22" s="1" t="s">
        <v>40</v>
      </c>
      <c r="B22" s="1">
        <f t="shared" si="1"/>
        <v>6</v>
      </c>
      <c r="C22" s="1">
        <f t="shared" si="2"/>
        <v>11</v>
      </c>
      <c r="D22" s="1">
        <f t="shared" si="3"/>
        <v>16</v>
      </c>
      <c r="E22" s="1" t="e">
        <f t="shared" si="4"/>
        <v>#VALUE!</v>
      </c>
      <c r="F22" s="3">
        <f t="shared" si="5"/>
        <v>2344</v>
      </c>
      <c r="G22" s="4">
        <f t="shared" si="6"/>
        <v>2.5499999999999998</v>
      </c>
      <c r="H22" s="3" t="e">
        <f t="shared" si="7"/>
        <v>#VALUE!</v>
      </c>
      <c r="I22" s="1" t="b">
        <f t="shared" si="0"/>
        <v>0</v>
      </c>
      <c r="J22" s="1">
        <f>IF(Table1[[#This Row],[Rising Through Threshold]],Table1[[#This Row],[Start time]],J21)</f>
        <v>0</v>
      </c>
      <c r="K22" s="1" t="str">
        <f>IF(AND(Table1[[#This Row],[Rising Through Threshold]],J21&gt;0),J22-J21,"")</f>
        <v/>
      </c>
      <c r="L22" s="18"/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26" x14ac:dyDescent="0.35">
      <c r="A23" s="1" t="s">
        <v>41</v>
      </c>
      <c r="B23" s="1">
        <f t="shared" si="1"/>
        <v>6</v>
      </c>
      <c r="C23" s="1">
        <f t="shared" si="2"/>
        <v>11</v>
      </c>
      <c r="D23" s="1">
        <f t="shared" si="3"/>
        <v>16</v>
      </c>
      <c r="E23" s="1" t="e">
        <f t="shared" si="4"/>
        <v>#VALUE!</v>
      </c>
      <c r="F23" s="3">
        <f t="shared" si="5"/>
        <v>2456</v>
      </c>
      <c r="G23" s="4">
        <f t="shared" si="6"/>
        <v>2.95</v>
      </c>
      <c r="H23" s="3" t="e">
        <f t="shared" si="7"/>
        <v>#VALUE!</v>
      </c>
      <c r="I23" s="1" t="b">
        <f t="shared" si="0"/>
        <v>1</v>
      </c>
      <c r="J23" s="1">
        <f>IF(Table1[[#This Row],[Rising Through Threshold]],Table1[[#This Row],[Start time]],J22)</f>
        <v>2456</v>
      </c>
      <c r="K23" s="1" t="str">
        <f>IF(AND(Table1[[#This Row],[Rising Through Threshold]],J22&gt;0),J23-J22,"")</f>
        <v/>
      </c>
      <c r="L23" s="18"/>
      <c r="M23" s="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spans="1:26" ht="15.5" x14ac:dyDescent="0.35">
      <c r="A24" s="1" t="s">
        <v>42</v>
      </c>
      <c r="B24" s="1">
        <f t="shared" si="1"/>
        <v>6</v>
      </c>
      <c r="C24" s="1">
        <f t="shared" si="2"/>
        <v>11</v>
      </c>
      <c r="D24" s="1">
        <f t="shared" si="3"/>
        <v>16</v>
      </c>
      <c r="E24" s="1" t="e">
        <f t="shared" si="4"/>
        <v>#VALUE!</v>
      </c>
      <c r="F24" s="3">
        <f t="shared" si="5"/>
        <v>2568</v>
      </c>
      <c r="G24" s="4">
        <f t="shared" si="6"/>
        <v>3.33</v>
      </c>
      <c r="H24" s="3" t="e">
        <f t="shared" si="7"/>
        <v>#VALUE!</v>
      </c>
      <c r="I24" s="1" t="b">
        <f t="shared" si="0"/>
        <v>0</v>
      </c>
      <c r="J24" s="1">
        <f>IF(Table1[[#This Row],[Rising Through Threshold]],Table1[[#This Row],[Start time]],J23)</f>
        <v>2456</v>
      </c>
      <c r="K24" s="1" t="str">
        <f>IF(AND(Table1[[#This Row],[Rising Through Threshold]],J23&gt;0),J24-J23,"")</f>
        <v/>
      </c>
      <c r="L24" s="18"/>
      <c r="M24" s="8"/>
      <c r="N24" s="17" t="s">
        <v>8</v>
      </c>
      <c r="O24" s="11">
        <f>MAX(Table1[Voltage])</f>
        <v>4.21</v>
      </c>
      <c r="P24" s="9"/>
      <c r="Q24" s="9"/>
      <c r="R24" s="17" t="s">
        <v>11</v>
      </c>
      <c r="S24" s="11">
        <f>O27</f>
        <v>2.5543000000000031</v>
      </c>
      <c r="T24" s="9"/>
      <c r="U24" s="9"/>
      <c r="V24" s="9"/>
      <c r="W24" s="9"/>
      <c r="X24" s="9"/>
      <c r="Y24" s="9"/>
      <c r="Z24" s="10"/>
    </row>
    <row r="25" spans="1:26" ht="15.5" x14ac:dyDescent="0.35">
      <c r="A25" s="1" t="s">
        <v>43</v>
      </c>
      <c r="B25" s="1">
        <f t="shared" si="1"/>
        <v>6</v>
      </c>
      <c r="C25" s="1">
        <f t="shared" si="2"/>
        <v>11</v>
      </c>
      <c r="D25" s="1">
        <f t="shared" si="3"/>
        <v>16</v>
      </c>
      <c r="E25" s="1" t="e">
        <f t="shared" si="4"/>
        <v>#VALUE!</v>
      </c>
      <c r="F25" s="3">
        <f t="shared" si="5"/>
        <v>2680</v>
      </c>
      <c r="G25" s="4">
        <f t="shared" si="6"/>
        <v>3.66</v>
      </c>
      <c r="H25" s="3" t="e">
        <f t="shared" si="7"/>
        <v>#VALUE!</v>
      </c>
      <c r="I25" s="1" t="b">
        <f t="shared" si="0"/>
        <v>0</v>
      </c>
      <c r="J25" s="1">
        <f>IF(Table1[[#This Row],[Rising Through Threshold]],Table1[[#This Row],[Start time]],J24)</f>
        <v>2456</v>
      </c>
      <c r="K25" s="1" t="str">
        <f>IF(AND(Table1[[#This Row],[Rising Through Threshold]],J24&gt;0),J25-J24,"")</f>
        <v/>
      </c>
      <c r="L25" s="18"/>
      <c r="M25" s="8"/>
      <c r="N25" s="17" t="s">
        <v>9</v>
      </c>
      <c r="O25" s="11">
        <f>MIN(Table1[Voltage])</f>
        <v>0.83</v>
      </c>
      <c r="P25" s="9"/>
      <c r="Q25" s="9"/>
      <c r="R25" s="17" t="s">
        <v>14</v>
      </c>
      <c r="S25" s="12">
        <f>Table1[[#Totals],[Period]]</f>
        <v>3084.3076923076924</v>
      </c>
      <c r="T25" s="9"/>
      <c r="U25" s="9"/>
      <c r="V25" s="9"/>
      <c r="W25" s="9"/>
      <c r="X25" s="9"/>
      <c r="Y25" s="9"/>
      <c r="Z25" s="10"/>
    </row>
    <row r="26" spans="1:26" ht="15.5" x14ac:dyDescent="0.35">
      <c r="A26" s="1" t="s">
        <v>44</v>
      </c>
      <c r="B26" s="1">
        <f t="shared" si="1"/>
        <v>6</v>
      </c>
      <c r="C26" s="1">
        <f t="shared" si="2"/>
        <v>11</v>
      </c>
      <c r="D26" s="1">
        <f t="shared" si="3"/>
        <v>16</v>
      </c>
      <c r="E26" s="1" t="e">
        <f t="shared" si="4"/>
        <v>#VALUE!</v>
      </c>
      <c r="F26" s="3">
        <f t="shared" si="5"/>
        <v>2792</v>
      </c>
      <c r="G26" s="4">
        <f t="shared" si="6"/>
        <v>3.91</v>
      </c>
      <c r="H26" s="3" t="e">
        <f t="shared" si="7"/>
        <v>#VALUE!</v>
      </c>
      <c r="I26" s="1" t="b">
        <f t="shared" si="0"/>
        <v>0</v>
      </c>
      <c r="J26" s="1">
        <f>IF(Table1[[#This Row],[Rising Through Threshold]],Table1[[#This Row],[Start time]],J25)</f>
        <v>2456</v>
      </c>
      <c r="K26" s="1" t="str">
        <f>IF(AND(Table1[[#This Row],[Rising Through Threshold]],J25&gt;0),J26-J25,"")</f>
        <v/>
      </c>
      <c r="L26" s="18"/>
      <c r="M26" s="8"/>
      <c r="N26" s="17" t="s">
        <v>10</v>
      </c>
      <c r="O26" s="11">
        <f>O24-O25</f>
        <v>3.38</v>
      </c>
      <c r="P26" s="9"/>
      <c r="Q26" s="9"/>
      <c r="R26" s="17" t="s">
        <v>16</v>
      </c>
      <c r="S26" s="13">
        <f>1/(S25/1000000)</f>
        <v>324.22186751795692</v>
      </c>
      <c r="T26" s="9"/>
      <c r="U26" s="9"/>
      <c r="V26" s="9"/>
      <c r="W26" s="9"/>
      <c r="X26" s="9"/>
      <c r="Y26" s="9"/>
      <c r="Z26" s="10"/>
    </row>
    <row r="27" spans="1:26" ht="15.5" x14ac:dyDescent="0.35">
      <c r="A27" s="1" t="s">
        <v>45</v>
      </c>
      <c r="B27" s="1">
        <f t="shared" si="1"/>
        <v>6</v>
      </c>
      <c r="C27" s="1">
        <f t="shared" si="2"/>
        <v>11</v>
      </c>
      <c r="D27" s="1">
        <f t="shared" si="3"/>
        <v>16</v>
      </c>
      <c r="E27" s="1" t="e">
        <f t="shared" si="4"/>
        <v>#VALUE!</v>
      </c>
      <c r="F27" s="3">
        <f t="shared" si="5"/>
        <v>2904</v>
      </c>
      <c r="G27" s="4">
        <f t="shared" si="6"/>
        <v>4.09</v>
      </c>
      <c r="H27" s="3" t="e">
        <f t="shared" si="7"/>
        <v>#VALUE!</v>
      </c>
      <c r="I27" s="1" t="b">
        <f t="shared" si="0"/>
        <v>0</v>
      </c>
      <c r="J27" s="1">
        <f>IF(Table1[[#This Row],[Rising Through Threshold]],Table1[[#This Row],[Start time]],J26)</f>
        <v>2456</v>
      </c>
      <c r="K27" s="1" t="str">
        <f>IF(AND(Table1[[#This Row],[Rising Through Threshold]],J26&gt;0),J27-J26,"")</f>
        <v/>
      </c>
      <c r="L27" s="18"/>
      <c r="M27" s="8"/>
      <c r="N27" s="17" t="s">
        <v>17</v>
      </c>
      <c r="O27" s="11">
        <f>Table1[[#Totals],[Voltage]]</f>
        <v>2.5543000000000031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x14ac:dyDescent="0.35">
      <c r="A28" s="1" t="s">
        <v>46</v>
      </c>
      <c r="B28" s="1">
        <f t="shared" si="1"/>
        <v>6</v>
      </c>
      <c r="C28" s="1">
        <f t="shared" si="2"/>
        <v>11</v>
      </c>
      <c r="D28" s="1">
        <f t="shared" si="3"/>
        <v>16</v>
      </c>
      <c r="E28" s="1" t="e">
        <f t="shared" si="4"/>
        <v>#VALUE!</v>
      </c>
      <c r="F28" s="3">
        <f t="shared" si="5"/>
        <v>3016</v>
      </c>
      <c r="G28" s="4">
        <f t="shared" si="6"/>
        <v>4.18</v>
      </c>
      <c r="H28" s="3" t="e">
        <f t="shared" si="7"/>
        <v>#VALUE!</v>
      </c>
      <c r="I28" s="1" t="b">
        <f t="shared" si="0"/>
        <v>0</v>
      </c>
      <c r="J28" s="1">
        <f>IF(Table1[[#This Row],[Rising Through Threshold]],Table1[[#This Row],[Start time]],J27)</f>
        <v>2456</v>
      </c>
      <c r="K28" s="1" t="str">
        <f>IF(AND(Table1[[#This Row],[Rising Through Threshold]],J27&gt;0),J28-J27,"")</f>
        <v/>
      </c>
      <c r="L28" s="18"/>
      <c r="M28" s="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5" thickBot="1" x14ac:dyDescent="0.4">
      <c r="A29" s="1" t="s">
        <v>47</v>
      </c>
      <c r="B29" s="1">
        <f t="shared" si="1"/>
        <v>6</v>
      </c>
      <c r="C29" s="1">
        <f t="shared" si="2"/>
        <v>11</v>
      </c>
      <c r="D29" s="1">
        <f t="shared" si="3"/>
        <v>16</v>
      </c>
      <c r="E29" s="1" t="e">
        <f t="shared" si="4"/>
        <v>#VALUE!</v>
      </c>
      <c r="F29" s="3">
        <f t="shared" si="5"/>
        <v>3128</v>
      </c>
      <c r="G29" s="4">
        <f t="shared" si="6"/>
        <v>4.2</v>
      </c>
      <c r="H29" s="3" t="e">
        <f t="shared" si="7"/>
        <v>#VALUE!</v>
      </c>
      <c r="I29" s="1" t="b">
        <f t="shared" si="0"/>
        <v>0</v>
      </c>
      <c r="J29" s="1">
        <f>IF(Table1[[#This Row],[Rising Through Threshold]],Table1[[#This Row],[Start time]],J28)</f>
        <v>2456</v>
      </c>
      <c r="K29" s="1" t="str">
        <f>IF(AND(Table1[[#This Row],[Rising Through Threshold]],J28&gt;0),J29-J28,"")</f>
        <v/>
      </c>
      <c r="L29" s="18"/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spans="1:26" x14ac:dyDescent="0.35">
      <c r="A30" s="1" t="s">
        <v>48</v>
      </c>
      <c r="B30" s="1">
        <f t="shared" si="1"/>
        <v>6</v>
      </c>
      <c r="C30" s="1">
        <f t="shared" si="2"/>
        <v>11</v>
      </c>
      <c r="D30" s="1">
        <f t="shared" si="3"/>
        <v>16</v>
      </c>
      <c r="E30" s="1" t="e">
        <f t="shared" si="4"/>
        <v>#VALUE!</v>
      </c>
      <c r="F30" s="3">
        <f t="shared" si="5"/>
        <v>3240</v>
      </c>
      <c r="G30" s="4">
        <f t="shared" si="6"/>
        <v>4.1500000000000004</v>
      </c>
      <c r="H30" s="3" t="e">
        <f t="shared" si="7"/>
        <v>#VALUE!</v>
      </c>
      <c r="I30" s="1" t="b">
        <f t="shared" si="0"/>
        <v>0</v>
      </c>
      <c r="J30" s="1">
        <f>IF(Table1[[#This Row],[Rising Through Threshold]],Table1[[#This Row],[Start time]],J29)</f>
        <v>2456</v>
      </c>
      <c r="K30" s="1" t="str">
        <f>IF(AND(Table1[[#This Row],[Rising Through Threshold]],J29&gt;0),J30-J29,"")</f>
        <v/>
      </c>
      <c r="L30" s="18"/>
    </row>
    <row r="31" spans="1:26" x14ac:dyDescent="0.35">
      <c r="A31" s="1" t="s">
        <v>49</v>
      </c>
      <c r="B31" s="1">
        <f t="shared" si="1"/>
        <v>6</v>
      </c>
      <c r="C31" s="1">
        <f t="shared" si="2"/>
        <v>11</v>
      </c>
      <c r="D31" s="1">
        <f t="shared" si="3"/>
        <v>16</v>
      </c>
      <c r="E31" s="1" t="e">
        <f t="shared" si="4"/>
        <v>#VALUE!</v>
      </c>
      <c r="F31" s="3">
        <f t="shared" si="5"/>
        <v>3352</v>
      </c>
      <c r="G31" s="4">
        <f t="shared" si="6"/>
        <v>4.0199999999999996</v>
      </c>
      <c r="H31" s="3" t="e">
        <f t="shared" si="7"/>
        <v>#VALUE!</v>
      </c>
      <c r="I31" s="1" t="b">
        <f t="shared" si="0"/>
        <v>0</v>
      </c>
      <c r="J31" s="1">
        <f>IF(Table1[[#This Row],[Rising Through Threshold]],Table1[[#This Row],[Start time]],J30)</f>
        <v>2456</v>
      </c>
      <c r="K31" s="1" t="str">
        <f>IF(AND(Table1[[#This Row],[Rising Through Threshold]],J30&gt;0),J31-J30,"")</f>
        <v/>
      </c>
      <c r="L31" s="18"/>
    </row>
    <row r="32" spans="1:26" x14ac:dyDescent="0.35">
      <c r="A32" s="1" t="s">
        <v>50</v>
      </c>
      <c r="B32" s="1">
        <f t="shared" ref="B32:B44" si="8">FIND(":",$A32,1)</f>
        <v>6</v>
      </c>
      <c r="C32" s="1">
        <f t="shared" ref="C32:C44" si="9">FIND(":",$A32,B32+1)</f>
        <v>11</v>
      </c>
      <c r="D32" s="1">
        <f t="shared" ref="D32:D44" si="10">FIND(":",$A32,C32+1)</f>
        <v>16</v>
      </c>
      <c r="E32" s="1" t="e">
        <f t="shared" ref="E32:E44" si="11">FIND(":",$A32,D32+1)</f>
        <v>#VALUE!</v>
      </c>
      <c r="F32" s="3">
        <f t="shared" ref="F32:F44" si="12">_xlfn.NUMBERVALUE(MID($A32,B32+1,C32-B32-1))</f>
        <v>3464</v>
      </c>
      <c r="G32" s="4">
        <f t="shared" ref="G32:G44" si="13">_xlfn.NUMBERVALUE(MID($A32,C32+1,D32-C32-1))</f>
        <v>3.82</v>
      </c>
      <c r="H32" s="3" t="e">
        <f t="shared" ref="H32:H44" si="14">_xlfn.NUMBERVALUE(MID($A32,E32+1,1000))</f>
        <v>#VALUE!</v>
      </c>
      <c r="I32" s="18" t="b">
        <f t="shared" ref="I32:I44" si="15">AND(G31&lt;Threshold,G32&gt;Threshold)</f>
        <v>0</v>
      </c>
      <c r="J32" s="18">
        <f>IF(Table1[[#This Row],[Rising Through Threshold]],Table1[[#This Row],[Start time]],J31)</f>
        <v>2456</v>
      </c>
      <c r="K32" s="18" t="str">
        <f>IF(AND(Table1[[#This Row],[Rising Through Threshold]],J31&gt;0),J32-J31,"")</f>
        <v/>
      </c>
      <c r="L32" s="18"/>
    </row>
    <row r="33" spans="1:12" x14ac:dyDescent="0.35">
      <c r="A33" s="1" t="s">
        <v>51</v>
      </c>
      <c r="B33" s="1">
        <f t="shared" si="8"/>
        <v>6</v>
      </c>
      <c r="C33" s="1">
        <f t="shared" si="9"/>
        <v>11</v>
      </c>
      <c r="D33" s="1">
        <f t="shared" si="10"/>
        <v>16</v>
      </c>
      <c r="E33" s="1" t="e">
        <f t="shared" si="11"/>
        <v>#VALUE!</v>
      </c>
      <c r="F33" s="3">
        <f t="shared" si="12"/>
        <v>3576</v>
      </c>
      <c r="G33" s="4">
        <f t="shared" si="13"/>
        <v>3.56</v>
      </c>
      <c r="H33" s="3" t="e">
        <f t="shared" si="14"/>
        <v>#VALUE!</v>
      </c>
      <c r="I33" s="18" t="b">
        <f t="shared" si="15"/>
        <v>0</v>
      </c>
      <c r="J33" s="18">
        <f>IF(Table1[[#This Row],[Rising Through Threshold]],Table1[[#This Row],[Start time]],J32)</f>
        <v>2456</v>
      </c>
      <c r="K33" s="18" t="str">
        <f>IF(AND(Table1[[#This Row],[Rising Through Threshold]],J32&gt;0),J33-J32,"")</f>
        <v/>
      </c>
      <c r="L33" s="18"/>
    </row>
    <row r="34" spans="1:12" x14ac:dyDescent="0.35">
      <c r="A34" s="1" t="s">
        <v>52</v>
      </c>
      <c r="B34" s="1">
        <f t="shared" si="8"/>
        <v>6</v>
      </c>
      <c r="C34" s="1">
        <f t="shared" si="9"/>
        <v>11</v>
      </c>
      <c r="D34" s="1">
        <f t="shared" si="10"/>
        <v>16</v>
      </c>
      <c r="E34" s="1" t="e">
        <f t="shared" si="11"/>
        <v>#VALUE!</v>
      </c>
      <c r="F34" s="3">
        <f t="shared" si="12"/>
        <v>3688</v>
      </c>
      <c r="G34" s="4">
        <f t="shared" si="13"/>
        <v>3.25</v>
      </c>
      <c r="H34" s="3" t="e">
        <f t="shared" si="14"/>
        <v>#VALUE!</v>
      </c>
      <c r="I34" s="18" t="b">
        <f t="shared" si="15"/>
        <v>0</v>
      </c>
      <c r="J34" s="18">
        <f>IF(Table1[[#This Row],[Rising Through Threshold]],Table1[[#This Row],[Start time]],J33)</f>
        <v>2456</v>
      </c>
      <c r="K34" s="18" t="str">
        <f>IF(AND(Table1[[#This Row],[Rising Through Threshold]],J33&gt;0),J34-J33,"")</f>
        <v/>
      </c>
      <c r="L34" s="18"/>
    </row>
    <row r="35" spans="1:12" x14ac:dyDescent="0.35">
      <c r="A35" s="1" t="s">
        <v>53</v>
      </c>
      <c r="B35" s="1">
        <f t="shared" si="8"/>
        <v>6</v>
      </c>
      <c r="C35" s="1">
        <f t="shared" si="9"/>
        <v>11</v>
      </c>
      <c r="D35" s="1">
        <f t="shared" si="10"/>
        <v>16</v>
      </c>
      <c r="E35" s="1" t="e">
        <f t="shared" si="11"/>
        <v>#VALUE!</v>
      </c>
      <c r="F35" s="3">
        <f t="shared" si="12"/>
        <v>3800</v>
      </c>
      <c r="G35" s="4">
        <f t="shared" si="13"/>
        <v>2.91</v>
      </c>
      <c r="H35" s="3" t="e">
        <f t="shared" si="14"/>
        <v>#VALUE!</v>
      </c>
      <c r="I35" s="18" t="b">
        <f t="shared" si="15"/>
        <v>0</v>
      </c>
      <c r="J35" s="18">
        <f>IF(Table1[[#This Row],[Rising Through Threshold]],Table1[[#This Row],[Start time]],J34)</f>
        <v>2456</v>
      </c>
      <c r="K35" s="18" t="str">
        <f>IF(AND(Table1[[#This Row],[Rising Through Threshold]],J34&gt;0),J35-J34,"")</f>
        <v/>
      </c>
      <c r="L35" s="18"/>
    </row>
    <row r="36" spans="1:12" x14ac:dyDescent="0.35">
      <c r="A36" s="1" t="s">
        <v>54</v>
      </c>
      <c r="B36" s="1">
        <f t="shared" si="8"/>
        <v>6</v>
      </c>
      <c r="C36" s="1">
        <f t="shared" si="9"/>
        <v>11</v>
      </c>
      <c r="D36" s="1">
        <f t="shared" si="10"/>
        <v>16</v>
      </c>
      <c r="E36" s="1" t="e">
        <f t="shared" si="11"/>
        <v>#VALUE!</v>
      </c>
      <c r="F36" s="3">
        <f t="shared" si="12"/>
        <v>3912</v>
      </c>
      <c r="G36" s="4">
        <f t="shared" si="13"/>
        <v>2.54</v>
      </c>
      <c r="H36" s="3" t="e">
        <f t="shared" si="14"/>
        <v>#VALUE!</v>
      </c>
      <c r="I36" s="18" t="b">
        <f t="shared" si="15"/>
        <v>0</v>
      </c>
      <c r="J36" s="18">
        <f>IF(Table1[[#This Row],[Rising Through Threshold]],Table1[[#This Row],[Start time]],J35)</f>
        <v>2456</v>
      </c>
      <c r="K36" s="18" t="str">
        <f>IF(AND(Table1[[#This Row],[Rising Through Threshold]],J35&gt;0),J36-J35,"")</f>
        <v/>
      </c>
      <c r="L36" s="18"/>
    </row>
    <row r="37" spans="1:12" x14ac:dyDescent="0.35">
      <c r="A37" s="1" t="s">
        <v>55</v>
      </c>
      <c r="B37" s="1">
        <f t="shared" si="8"/>
        <v>6</v>
      </c>
      <c r="C37" s="1">
        <f t="shared" si="9"/>
        <v>11</v>
      </c>
      <c r="D37" s="1">
        <f t="shared" si="10"/>
        <v>16</v>
      </c>
      <c r="E37" s="1" t="e">
        <f t="shared" si="11"/>
        <v>#VALUE!</v>
      </c>
      <c r="F37" s="3">
        <f t="shared" si="12"/>
        <v>4024</v>
      </c>
      <c r="G37" s="4">
        <f t="shared" si="13"/>
        <v>2.17</v>
      </c>
      <c r="H37" s="3" t="e">
        <f t="shared" si="14"/>
        <v>#VALUE!</v>
      </c>
      <c r="I37" s="18" t="b">
        <f t="shared" si="15"/>
        <v>0</v>
      </c>
      <c r="J37" s="18">
        <f>IF(Table1[[#This Row],[Rising Through Threshold]],Table1[[#This Row],[Start time]],J36)</f>
        <v>2456</v>
      </c>
      <c r="K37" s="18" t="str">
        <f>IF(AND(Table1[[#This Row],[Rising Through Threshold]],J36&gt;0),J37-J36,"")</f>
        <v/>
      </c>
      <c r="L37" s="18"/>
    </row>
    <row r="38" spans="1:12" x14ac:dyDescent="0.35">
      <c r="A38" s="1" t="s">
        <v>56</v>
      </c>
      <c r="B38" s="1">
        <f t="shared" si="8"/>
        <v>6</v>
      </c>
      <c r="C38" s="1">
        <f t="shared" si="9"/>
        <v>11</v>
      </c>
      <c r="D38" s="1">
        <f t="shared" si="10"/>
        <v>16</v>
      </c>
      <c r="E38" s="1" t="e">
        <f t="shared" si="11"/>
        <v>#VALUE!</v>
      </c>
      <c r="F38" s="3">
        <f t="shared" si="12"/>
        <v>4136</v>
      </c>
      <c r="G38" s="4">
        <f t="shared" si="13"/>
        <v>1.81</v>
      </c>
      <c r="H38" s="3" t="e">
        <f t="shared" si="14"/>
        <v>#VALUE!</v>
      </c>
      <c r="I38" s="18" t="b">
        <f t="shared" si="15"/>
        <v>0</v>
      </c>
      <c r="J38" s="18">
        <f>IF(Table1[[#This Row],[Rising Through Threshold]],Table1[[#This Row],[Start time]],J37)</f>
        <v>2456</v>
      </c>
      <c r="K38" s="18" t="str">
        <f>IF(AND(Table1[[#This Row],[Rising Through Threshold]],J37&gt;0),J38-J37,"")</f>
        <v/>
      </c>
      <c r="L38" s="18"/>
    </row>
    <row r="39" spans="1:12" x14ac:dyDescent="0.35">
      <c r="A39" s="1" t="s">
        <v>57</v>
      </c>
      <c r="B39" s="1">
        <f t="shared" si="8"/>
        <v>6</v>
      </c>
      <c r="C39" s="1">
        <f t="shared" si="9"/>
        <v>11</v>
      </c>
      <c r="D39" s="1">
        <f t="shared" si="10"/>
        <v>16</v>
      </c>
      <c r="E39" s="1" t="e">
        <f t="shared" si="11"/>
        <v>#VALUE!</v>
      </c>
      <c r="F39" s="3">
        <f t="shared" si="12"/>
        <v>4248</v>
      </c>
      <c r="G39" s="4">
        <f t="shared" si="13"/>
        <v>1.49</v>
      </c>
      <c r="H39" s="3" t="e">
        <f t="shared" si="14"/>
        <v>#VALUE!</v>
      </c>
      <c r="I39" s="18" t="b">
        <f t="shared" si="15"/>
        <v>0</v>
      </c>
      <c r="J39" s="18">
        <f>IF(Table1[[#This Row],[Rising Through Threshold]],Table1[[#This Row],[Start time]],J38)</f>
        <v>2456</v>
      </c>
      <c r="K39" s="18" t="str">
        <f>IF(AND(Table1[[#This Row],[Rising Through Threshold]],J38&gt;0),J39-J38,"")</f>
        <v/>
      </c>
      <c r="L39" s="18"/>
    </row>
    <row r="40" spans="1:12" x14ac:dyDescent="0.35">
      <c r="A40" s="1" t="s">
        <v>58</v>
      </c>
      <c r="B40" s="1">
        <f t="shared" si="8"/>
        <v>6</v>
      </c>
      <c r="C40" s="1">
        <f t="shared" si="9"/>
        <v>11</v>
      </c>
      <c r="D40" s="1">
        <f t="shared" si="10"/>
        <v>16</v>
      </c>
      <c r="E40" s="1" t="e">
        <f t="shared" si="11"/>
        <v>#VALUE!</v>
      </c>
      <c r="F40" s="3">
        <f t="shared" si="12"/>
        <v>4360</v>
      </c>
      <c r="G40" s="4">
        <f t="shared" si="13"/>
        <v>1.21</v>
      </c>
      <c r="H40" s="3" t="e">
        <f t="shared" si="14"/>
        <v>#VALUE!</v>
      </c>
      <c r="I40" s="18" t="b">
        <f t="shared" si="15"/>
        <v>0</v>
      </c>
      <c r="J40" s="18">
        <f>IF(Table1[[#This Row],[Rising Through Threshold]],Table1[[#This Row],[Start time]],J39)</f>
        <v>2456</v>
      </c>
      <c r="K40" s="18" t="str">
        <f>IF(AND(Table1[[#This Row],[Rising Through Threshold]],J39&gt;0),J40-J39,"")</f>
        <v/>
      </c>
      <c r="L40" s="18"/>
    </row>
    <row r="41" spans="1:12" x14ac:dyDescent="0.35">
      <c r="A41" s="1" t="s">
        <v>59</v>
      </c>
      <c r="B41" s="1">
        <f t="shared" si="8"/>
        <v>6</v>
      </c>
      <c r="C41" s="1">
        <f t="shared" si="9"/>
        <v>11</v>
      </c>
      <c r="D41" s="1">
        <f t="shared" si="10"/>
        <v>16</v>
      </c>
      <c r="E41" s="1" t="e">
        <f t="shared" si="11"/>
        <v>#VALUE!</v>
      </c>
      <c r="F41" s="3">
        <f t="shared" si="12"/>
        <v>4472</v>
      </c>
      <c r="G41" s="4">
        <f t="shared" si="13"/>
        <v>1</v>
      </c>
      <c r="H41" s="3" t="e">
        <f t="shared" si="14"/>
        <v>#VALUE!</v>
      </c>
      <c r="I41" s="18" t="b">
        <f t="shared" si="15"/>
        <v>0</v>
      </c>
      <c r="J41" s="18">
        <f>IF(Table1[[#This Row],[Rising Through Threshold]],Table1[[#This Row],[Start time]],J40)</f>
        <v>2456</v>
      </c>
      <c r="K41" s="18" t="str">
        <f>IF(AND(Table1[[#This Row],[Rising Through Threshold]],J40&gt;0),J41-J40,"")</f>
        <v/>
      </c>
      <c r="L41" s="18"/>
    </row>
    <row r="42" spans="1:12" x14ac:dyDescent="0.35">
      <c r="A42" s="1" t="s">
        <v>60</v>
      </c>
      <c r="B42" s="1">
        <f t="shared" si="8"/>
        <v>6</v>
      </c>
      <c r="C42" s="1">
        <f t="shared" si="9"/>
        <v>11</v>
      </c>
      <c r="D42" s="1">
        <f t="shared" si="10"/>
        <v>16</v>
      </c>
      <c r="E42" s="1" t="e">
        <f t="shared" si="11"/>
        <v>#VALUE!</v>
      </c>
      <c r="F42" s="3">
        <f t="shared" si="12"/>
        <v>4584</v>
      </c>
      <c r="G42" s="4">
        <f t="shared" si="13"/>
        <v>0.87</v>
      </c>
      <c r="H42" s="3" t="e">
        <f t="shared" si="14"/>
        <v>#VALUE!</v>
      </c>
      <c r="I42" s="18" t="b">
        <f t="shared" si="15"/>
        <v>0</v>
      </c>
      <c r="J42" s="18">
        <f>IF(Table1[[#This Row],[Rising Through Threshold]],Table1[[#This Row],[Start time]],J41)</f>
        <v>2456</v>
      </c>
      <c r="K42" s="18" t="str">
        <f>IF(AND(Table1[[#This Row],[Rising Through Threshold]],J41&gt;0),J42-J41,"")</f>
        <v/>
      </c>
      <c r="L42" s="18"/>
    </row>
    <row r="43" spans="1:12" x14ac:dyDescent="0.35">
      <c r="A43" s="1" t="s">
        <v>61</v>
      </c>
      <c r="B43" s="1">
        <f t="shared" si="8"/>
        <v>6</v>
      </c>
      <c r="C43" s="1">
        <f t="shared" si="9"/>
        <v>11</v>
      </c>
      <c r="D43" s="1">
        <f t="shared" si="10"/>
        <v>16</v>
      </c>
      <c r="E43" s="1" t="e">
        <f t="shared" si="11"/>
        <v>#VALUE!</v>
      </c>
      <c r="F43" s="3">
        <f t="shared" si="12"/>
        <v>4696</v>
      </c>
      <c r="G43" s="4">
        <f t="shared" si="13"/>
        <v>0.83</v>
      </c>
      <c r="H43" s="3" t="e">
        <f t="shared" si="14"/>
        <v>#VALUE!</v>
      </c>
      <c r="I43" s="18" t="b">
        <f t="shared" si="15"/>
        <v>0</v>
      </c>
      <c r="J43" s="18">
        <f>IF(Table1[[#This Row],[Rising Through Threshold]],Table1[[#This Row],[Start time]],J42)</f>
        <v>2456</v>
      </c>
      <c r="K43" s="18" t="str">
        <f>IF(AND(Table1[[#This Row],[Rising Through Threshold]],J42&gt;0),J43-J42,"")</f>
        <v/>
      </c>
      <c r="L43" s="18"/>
    </row>
    <row r="44" spans="1:12" x14ac:dyDescent="0.35">
      <c r="A44" s="1" t="s">
        <v>62</v>
      </c>
      <c r="B44" s="1">
        <f t="shared" si="8"/>
        <v>6</v>
      </c>
      <c r="C44" s="1">
        <f t="shared" si="9"/>
        <v>11</v>
      </c>
      <c r="D44" s="1">
        <f t="shared" si="10"/>
        <v>16</v>
      </c>
      <c r="E44" s="1" t="e">
        <f t="shared" si="11"/>
        <v>#VALUE!</v>
      </c>
      <c r="F44" s="3">
        <f t="shared" si="12"/>
        <v>4808</v>
      </c>
      <c r="G44" s="4">
        <f t="shared" si="13"/>
        <v>0.88</v>
      </c>
      <c r="H44" s="3" t="e">
        <f t="shared" si="14"/>
        <v>#VALUE!</v>
      </c>
      <c r="I44" s="18" t="b">
        <f t="shared" si="15"/>
        <v>0</v>
      </c>
      <c r="J44" s="18">
        <f>IF(Table1[[#This Row],[Rising Through Threshold]],Table1[[#This Row],[Start time]],J43)</f>
        <v>2456</v>
      </c>
      <c r="K44" s="18" t="str">
        <f>IF(AND(Table1[[#This Row],[Rising Through Threshold]],J43&gt;0),J44-J43,"")</f>
        <v/>
      </c>
      <c r="L44" s="18"/>
    </row>
    <row r="45" spans="1:12" x14ac:dyDescent="0.35">
      <c r="A45" s="1" t="s">
        <v>63</v>
      </c>
      <c r="B45" s="1">
        <f t="shared" ref="B45:B56" si="16">FIND(":",$A45,1)</f>
        <v>6</v>
      </c>
      <c r="C45" s="1">
        <f t="shared" ref="C45:C56" si="17">FIND(":",$A45,B45+1)</f>
        <v>11</v>
      </c>
      <c r="D45" s="1">
        <f t="shared" ref="D45:D56" si="18">FIND(":",$A45,C45+1)</f>
        <v>16</v>
      </c>
      <c r="E45" s="1" t="e">
        <f t="shared" ref="E45:E56" si="19">FIND(":",$A45,D45+1)</f>
        <v>#VALUE!</v>
      </c>
      <c r="F45" s="3">
        <f t="shared" ref="F45:F56" si="20">_xlfn.NUMBERVALUE(MID($A45,B45+1,C45-B45-1))</f>
        <v>4920</v>
      </c>
      <c r="G45" s="4">
        <f t="shared" ref="G45:G56" si="21">_xlfn.NUMBERVALUE(MID($A45,C45+1,D45-C45-1))</f>
        <v>1.03</v>
      </c>
      <c r="H45" s="3" t="e">
        <f t="shared" ref="H45:H56" si="22">_xlfn.NUMBERVALUE(MID($A45,E45+1,1000))</f>
        <v>#VALUE!</v>
      </c>
      <c r="I45" s="18" t="b">
        <f t="shared" ref="I45:I108" si="23">AND(G44&lt;Threshold,G45&gt;Threshold)</f>
        <v>0</v>
      </c>
      <c r="J45" s="18">
        <f>IF(Table1[[#This Row],[Rising Through Threshold]],Table1[[#This Row],[Start time]],J44)</f>
        <v>2456</v>
      </c>
      <c r="K45" s="18" t="str">
        <f>IF(AND(Table1[[#This Row],[Rising Through Threshold]],J44&gt;0),J45-J44,"")</f>
        <v/>
      </c>
      <c r="L45" s="18"/>
    </row>
    <row r="46" spans="1:12" x14ac:dyDescent="0.35">
      <c r="A46" s="1" t="s">
        <v>64</v>
      </c>
      <c r="B46" s="1">
        <f t="shared" si="16"/>
        <v>6</v>
      </c>
      <c r="C46" s="1">
        <f t="shared" si="17"/>
        <v>11</v>
      </c>
      <c r="D46" s="1">
        <f t="shared" si="18"/>
        <v>16</v>
      </c>
      <c r="E46" s="1" t="e">
        <f t="shared" si="19"/>
        <v>#VALUE!</v>
      </c>
      <c r="F46" s="3">
        <f t="shared" si="20"/>
        <v>5032</v>
      </c>
      <c r="G46" s="4">
        <f t="shared" si="21"/>
        <v>1.26</v>
      </c>
      <c r="H46" s="3" t="e">
        <f t="shared" si="22"/>
        <v>#VALUE!</v>
      </c>
      <c r="I46" s="18" t="b">
        <f t="shared" si="23"/>
        <v>0</v>
      </c>
      <c r="J46" s="18">
        <f>IF(Table1[[#This Row],[Rising Through Threshold]],Table1[[#This Row],[Start time]],J45)</f>
        <v>2456</v>
      </c>
      <c r="K46" s="18" t="str">
        <f>IF(AND(Table1[[#This Row],[Rising Through Threshold]],J45&gt;0),J46-J45,"")</f>
        <v/>
      </c>
      <c r="L46" s="18"/>
    </row>
    <row r="47" spans="1:12" x14ac:dyDescent="0.35">
      <c r="A47" s="1" t="s">
        <v>65</v>
      </c>
      <c r="B47" s="1">
        <f t="shared" si="16"/>
        <v>6</v>
      </c>
      <c r="C47" s="1">
        <f t="shared" si="17"/>
        <v>11</v>
      </c>
      <c r="D47" s="1">
        <f t="shared" si="18"/>
        <v>16</v>
      </c>
      <c r="E47" s="1" t="e">
        <f t="shared" si="19"/>
        <v>#VALUE!</v>
      </c>
      <c r="F47" s="3">
        <f t="shared" si="20"/>
        <v>5144</v>
      </c>
      <c r="G47" s="4">
        <f t="shared" si="21"/>
        <v>1.57</v>
      </c>
      <c r="H47" s="3" t="e">
        <f t="shared" si="22"/>
        <v>#VALUE!</v>
      </c>
      <c r="I47" s="18" t="b">
        <f t="shared" si="23"/>
        <v>0</v>
      </c>
      <c r="J47" s="18">
        <f>IF(Table1[[#This Row],[Rising Through Threshold]],Table1[[#This Row],[Start time]],J46)</f>
        <v>2456</v>
      </c>
      <c r="K47" s="18" t="str">
        <f>IF(AND(Table1[[#This Row],[Rising Through Threshold]],J46&gt;0),J47-J46,"")</f>
        <v/>
      </c>
      <c r="L47" s="18"/>
    </row>
    <row r="48" spans="1:12" x14ac:dyDescent="0.35">
      <c r="A48" s="1" t="s">
        <v>66</v>
      </c>
      <c r="B48" s="1">
        <f t="shared" si="16"/>
        <v>6</v>
      </c>
      <c r="C48" s="1">
        <f t="shared" si="17"/>
        <v>11</v>
      </c>
      <c r="D48" s="1">
        <f t="shared" si="18"/>
        <v>16</v>
      </c>
      <c r="E48" s="1" t="e">
        <f t="shared" si="19"/>
        <v>#VALUE!</v>
      </c>
      <c r="F48" s="3">
        <f t="shared" si="20"/>
        <v>5256</v>
      </c>
      <c r="G48" s="4">
        <f t="shared" si="21"/>
        <v>1.94</v>
      </c>
      <c r="H48" s="3" t="e">
        <f t="shared" si="22"/>
        <v>#VALUE!</v>
      </c>
      <c r="I48" s="18" t="b">
        <f t="shared" si="23"/>
        <v>0</v>
      </c>
      <c r="J48" s="18">
        <f>IF(Table1[[#This Row],[Rising Through Threshold]],Table1[[#This Row],[Start time]],J47)</f>
        <v>2456</v>
      </c>
      <c r="K48" s="18" t="str">
        <f>IF(AND(Table1[[#This Row],[Rising Through Threshold]],J47&gt;0),J48-J47,"")</f>
        <v/>
      </c>
      <c r="L48" s="18"/>
    </row>
    <row r="49" spans="1:12" x14ac:dyDescent="0.35">
      <c r="A49" s="1" t="s">
        <v>67</v>
      </c>
      <c r="B49" s="1">
        <f t="shared" si="16"/>
        <v>6</v>
      </c>
      <c r="C49" s="1">
        <f t="shared" si="17"/>
        <v>11</v>
      </c>
      <c r="D49" s="1">
        <f t="shared" si="18"/>
        <v>16</v>
      </c>
      <c r="E49" s="1" t="e">
        <f t="shared" si="19"/>
        <v>#VALUE!</v>
      </c>
      <c r="F49" s="3">
        <f t="shared" si="20"/>
        <v>5368</v>
      </c>
      <c r="G49" s="4">
        <f t="shared" si="21"/>
        <v>2.33</v>
      </c>
      <c r="H49" s="3" t="e">
        <f t="shared" si="22"/>
        <v>#VALUE!</v>
      </c>
      <c r="I49" s="18" t="b">
        <f t="shared" si="23"/>
        <v>0</v>
      </c>
      <c r="J49" s="18">
        <f>IF(Table1[[#This Row],[Rising Through Threshold]],Table1[[#This Row],[Start time]],J48)</f>
        <v>2456</v>
      </c>
      <c r="K49" s="18" t="str">
        <f>IF(AND(Table1[[#This Row],[Rising Through Threshold]],J48&gt;0),J49-J48,"")</f>
        <v/>
      </c>
      <c r="L49" s="18"/>
    </row>
    <row r="50" spans="1:12" x14ac:dyDescent="0.35">
      <c r="A50" s="1" t="s">
        <v>68</v>
      </c>
      <c r="B50" s="1">
        <f t="shared" si="16"/>
        <v>6</v>
      </c>
      <c r="C50" s="1">
        <f t="shared" si="17"/>
        <v>11</v>
      </c>
      <c r="D50" s="1">
        <f t="shared" si="18"/>
        <v>16</v>
      </c>
      <c r="E50" s="1" t="e">
        <f t="shared" si="19"/>
        <v>#VALUE!</v>
      </c>
      <c r="F50" s="3">
        <f t="shared" si="20"/>
        <v>5480</v>
      </c>
      <c r="G50" s="4">
        <f t="shared" si="21"/>
        <v>2.73</v>
      </c>
      <c r="H50" s="3" t="e">
        <f t="shared" si="22"/>
        <v>#VALUE!</v>
      </c>
      <c r="I50" s="18" t="b">
        <f t="shared" si="23"/>
        <v>1</v>
      </c>
      <c r="J50" s="18">
        <f>IF(Table1[[#This Row],[Rising Through Threshold]],Table1[[#This Row],[Start time]],J49)</f>
        <v>5480</v>
      </c>
      <c r="K50" s="18">
        <f>IF(AND(Table1[[#This Row],[Rising Through Threshold]],J49&gt;0),J50-J49,"")</f>
        <v>3024</v>
      </c>
      <c r="L50" s="18"/>
    </row>
    <row r="51" spans="1:12" x14ac:dyDescent="0.35">
      <c r="A51" s="1" t="s">
        <v>69</v>
      </c>
      <c r="B51" s="1">
        <f t="shared" si="16"/>
        <v>6</v>
      </c>
      <c r="C51" s="1">
        <f t="shared" si="17"/>
        <v>11</v>
      </c>
      <c r="D51" s="1">
        <f t="shared" si="18"/>
        <v>16</v>
      </c>
      <c r="E51" s="1" t="e">
        <f t="shared" si="19"/>
        <v>#VALUE!</v>
      </c>
      <c r="F51" s="3">
        <f t="shared" si="20"/>
        <v>5592</v>
      </c>
      <c r="G51" s="4">
        <f t="shared" si="21"/>
        <v>3.13</v>
      </c>
      <c r="H51" s="3" t="e">
        <f t="shared" si="22"/>
        <v>#VALUE!</v>
      </c>
      <c r="I51" s="18" t="b">
        <f t="shared" si="23"/>
        <v>0</v>
      </c>
      <c r="J51" s="18">
        <f>IF(Table1[[#This Row],[Rising Through Threshold]],Table1[[#This Row],[Start time]],J50)</f>
        <v>5480</v>
      </c>
      <c r="K51" s="18" t="str">
        <f>IF(AND(Table1[[#This Row],[Rising Through Threshold]],J50&gt;0),J51-J50,"")</f>
        <v/>
      </c>
      <c r="L51" s="18"/>
    </row>
    <row r="52" spans="1:12" x14ac:dyDescent="0.35">
      <c r="A52" s="1" t="s">
        <v>70</v>
      </c>
      <c r="B52" s="1">
        <f t="shared" si="16"/>
        <v>6</v>
      </c>
      <c r="C52" s="1">
        <f t="shared" si="17"/>
        <v>11</v>
      </c>
      <c r="D52" s="1">
        <f t="shared" si="18"/>
        <v>16</v>
      </c>
      <c r="E52" s="1" t="e">
        <f t="shared" si="19"/>
        <v>#VALUE!</v>
      </c>
      <c r="F52" s="3">
        <f t="shared" si="20"/>
        <v>5704</v>
      </c>
      <c r="G52" s="4">
        <f t="shared" si="21"/>
        <v>3.48</v>
      </c>
      <c r="H52" s="3" t="e">
        <f t="shared" si="22"/>
        <v>#VALUE!</v>
      </c>
      <c r="I52" s="18" t="b">
        <f t="shared" si="23"/>
        <v>0</v>
      </c>
      <c r="J52" s="18">
        <f>IF(Table1[[#This Row],[Rising Through Threshold]],Table1[[#This Row],[Start time]],J51)</f>
        <v>5480</v>
      </c>
      <c r="K52" s="18" t="str">
        <f>IF(AND(Table1[[#This Row],[Rising Through Threshold]],J51&gt;0),J52-J51,"")</f>
        <v/>
      </c>
      <c r="L52" s="18"/>
    </row>
    <row r="53" spans="1:12" x14ac:dyDescent="0.35">
      <c r="A53" s="1" t="s">
        <v>71</v>
      </c>
      <c r="B53" s="1">
        <f t="shared" si="16"/>
        <v>6</v>
      </c>
      <c r="C53" s="1">
        <f t="shared" si="17"/>
        <v>11</v>
      </c>
      <c r="D53" s="1">
        <f t="shared" si="18"/>
        <v>16</v>
      </c>
      <c r="E53" s="1" t="e">
        <f t="shared" si="19"/>
        <v>#VALUE!</v>
      </c>
      <c r="F53" s="3">
        <f t="shared" si="20"/>
        <v>5816</v>
      </c>
      <c r="G53" s="4">
        <f t="shared" si="21"/>
        <v>3.78</v>
      </c>
      <c r="H53" s="3" t="e">
        <f t="shared" si="22"/>
        <v>#VALUE!</v>
      </c>
      <c r="I53" s="18" t="b">
        <f t="shared" si="23"/>
        <v>0</v>
      </c>
      <c r="J53" s="18">
        <f>IF(Table1[[#This Row],[Rising Through Threshold]],Table1[[#This Row],[Start time]],J52)</f>
        <v>5480</v>
      </c>
      <c r="K53" s="18" t="str">
        <f>IF(AND(Table1[[#This Row],[Rising Through Threshold]],J52&gt;0),J53-J52,"")</f>
        <v/>
      </c>
      <c r="L53" s="18"/>
    </row>
    <row r="54" spans="1:12" x14ac:dyDescent="0.35">
      <c r="A54" s="1" t="s">
        <v>72</v>
      </c>
      <c r="B54" s="1">
        <f t="shared" si="16"/>
        <v>6</v>
      </c>
      <c r="C54" s="1">
        <f t="shared" si="17"/>
        <v>11</v>
      </c>
      <c r="D54" s="1">
        <f t="shared" si="18"/>
        <v>16</v>
      </c>
      <c r="E54" s="1" t="e">
        <f t="shared" si="19"/>
        <v>#VALUE!</v>
      </c>
      <c r="F54" s="3">
        <f t="shared" si="20"/>
        <v>5928</v>
      </c>
      <c r="G54" s="4">
        <f t="shared" si="21"/>
        <v>4.01</v>
      </c>
      <c r="H54" s="3" t="e">
        <f t="shared" si="22"/>
        <v>#VALUE!</v>
      </c>
      <c r="I54" s="18" t="b">
        <f t="shared" si="23"/>
        <v>0</v>
      </c>
      <c r="J54" s="18">
        <f>IF(Table1[[#This Row],[Rising Through Threshold]],Table1[[#This Row],[Start time]],J53)</f>
        <v>5480</v>
      </c>
      <c r="K54" s="18" t="str">
        <f>IF(AND(Table1[[#This Row],[Rising Through Threshold]],J53&gt;0),J54-J53,"")</f>
        <v/>
      </c>
      <c r="L54" s="18"/>
    </row>
    <row r="55" spans="1:12" x14ac:dyDescent="0.35">
      <c r="A55" s="1" t="s">
        <v>73</v>
      </c>
      <c r="B55" s="1">
        <f t="shared" si="16"/>
        <v>6</v>
      </c>
      <c r="C55" s="1">
        <f t="shared" si="17"/>
        <v>11</v>
      </c>
      <c r="D55" s="1">
        <f t="shared" si="18"/>
        <v>16</v>
      </c>
      <c r="E55" s="1" t="e">
        <f t="shared" si="19"/>
        <v>#VALUE!</v>
      </c>
      <c r="F55" s="3">
        <f t="shared" si="20"/>
        <v>6040</v>
      </c>
      <c r="G55" s="4">
        <f t="shared" si="21"/>
        <v>4.1399999999999997</v>
      </c>
      <c r="H55" s="3" t="e">
        <f t="shared" si="22"/>
        <v>#VALUE!</v>
      </c>
      <c r="I55" s="18" t="b">
        <f t="shared" si="23"/>
        <v>0</v>
      </c>
      <c r="J55" s="18">
        <f>IF(Table1[[#This Row],[Rising Through Threshold]],Table1[[#This Row],[Start time]],J54)</f>
        <v>5480</v>
      </c>
      <c r="K55" s="18" t="str">
        <f>IF(AND(Table1[[#This Row],[Rising Through Threshold]],J54&gt;0),J55-J54,"")</f>
        <v/>
      </c>
      <c r="L55" s="18"/>
    </row>
    <row r="56" spans="1:12" x14ac:dyDescent="0.35">
      <c r="A56" s="1" t="s">
        <v>74</v>
      </c>
      <c r="B56" s="1">
        <f t="shared" si="16"/>
        <v>6</v>
      </c>
      <c r="C56" s="1">
        <f t="shared" si="17"/>
        <v>11</v>
      </c>
      <c r="D56" s="1">
        <f t="shared" si="18"/>
        <v>16</v>
      </c>
      <c r="E56" s="1" t="e">
        <f t="shared" si="19"/>
        <v>#VALUE!</v>
      </c>
      <c r="F56" s="3">
        <f t="shared" si="20"/>
        <v>6152</v>
      </c>
      <c r="G56" s="4">
        <f t="shared" si="21"/>
        <v>4.2</v>
      </c>
      <c r="H56" s="3" t="e">
        <f t="shared" si="22"/>
        <v>#VALUE!</v>
      </c>
      <c r="I56" s="18" t="b">
        <f t="shared" si="23"/>
        <v>0</v>
      </c>
      <c r="J56" s="18">
        <f>IF(Table1[[#This Row],[Rising Through Threshold]],Table1[[#This Row],[Start time]],J55)</f>
        <v>5480</v>
      </c>
      <c r="K56" s="18" t="str">
        <f>IF(AND(Table1[[#This Row],[Rising Through Threshold]],J55&gt;0),J56-J55,"")</f>
        <v/>
      </c>
      <c r="L56" s="18"/>
    </row>
    <row r="57" spans="1:12" x14ac:dyDescent="0.35">
      <c r="A57" s="1" t="s">
        <v>75</v>
      </c>
      <c r="B57" s="1">
        <f t="shared" ref="B57:B120" si="24">FIND(":",$A57,1)</f>
        <v>6</v>
      </c>
      <c r="C57" s="1">
        <f t="shared" ref="C57:C120" si="25">FIND(":",$A57,B57+1)</f>
        <v>11</v>
      </c>
      <c r="D57" s="1">
        <f t="shared" ref="D57:D120" si="26">FIND(":",$A57,C57+1)</f>
        <v>16</v>
      </c>
      <c r="E57" s="1" t="e">
        <f t="shared" ref="E57:E120" si="27">FIND(":",$A57,D57+1)</f>
        <v>#VALUE!</v>
      </c>
      <c r="F57" s="3">
        <f t="shared" ref="F57:F120" si="28">_xlfn.NUMBERVALUE(MID($A57,B57+1,C57-B57-1))</f>
        <v>6264</v>
      </c>
      <c r="G57" s="4">
        <f t="shared" ref="G57:G120" si="29">_xlfn.NUMBERVALUE(MID($A57,C57+1,D57-C57-1))</f>
        <v>4.1900000000000004</v>
      </c>
      <c r="H57" s="3" t="e">
        <f t="shared" ref="H57:H120" si="30">_xlfn.NUMBERVALUE(MID($A57,E57+1,1000))</f>
        <v>#VALUE!</v>
      </c>
      <c r="I57" s="18" t="b">
        <f t="shared" si="23"/>
        <v>0</v>
      </c>
      <c r="J57" s="18">
        <f>IF(Table1[[#This Row],[Rising Through Threshold]],Table1[[#This Row],[Start time]],J56)</f>
        <v>5480</v>
      </c>
      <c r="K57" s="18" t="str">
        <f>IF(AND(Table1[[#This Row],[Rising Through Threshold]],J56&gt;0),J57-J56,"")</f>
        <v/>
      </c>
      <c r="L57" s="18"/>
    </row>
    <row r="58" spans="1:12" x14ac:dyDescent="0.35">
      <c r="A58" s="1" t="s">
        <v>76</v>
      </c>
      <c r="B58" s="1">
        <f t="shared" si="24"/>
        <v>6</v>
      </c>
      <c r="C58" s="1">
        <f t="shared" si="25"/>
        <v>11</v>
      </c>
      <c r="D58" s="1">
        <f t="shared" si="26"/>
        <v>16</v>
      </c>
      <c r="E58" s="1" t="e">
        <f t="shared" si="27"/>
        <v>#VALUE!</v>
      </c>
      <c r="F58" s="3">
        <f t="shared" si="28"/>
        <v>6376</v>
      </c>
      <c r="G58" s="4">
        <f t="shared" si="29"/>
        <v>4.0999999999999996</v>
      </c>
      <c r="H58" s="3" t="e">
        <f t="shared" si="30"/>
        <v>#VALUE!</v>
      </c>
      <c r="I58" s="18" t="b">
        <f t="shared" si="23"/>
        <v>0</v>
      </c>
      <c r="J58" s="18">
        <f>IF(Table1[[#This Row],[Rising Through Threshold]],Table1[[#This Row],[Start time]],J57)</f>
        <v>5480</v>
      </c>
      <c r="K58" s="18" t="str">
        <f>IF(AND(Table1[[#This Row],[Rising Through Threshold]],J57&gt;0),J58-J57,"")</f>
        <v/>
      </c>
      <c r="L58" s="18"/>
    </row>
    <row r="59" spans="1:12" x14ac:dyDescent="0.35">
      <c r="A59" s="1" t="s">
        <v>77</v>
      </c>
      <c r="B59" s="1">
        <f t="shared" si="24"/>
        <v>6</v>
      </c>
      <c r="C59" s="1">
        <f t="shared" si="25"/>
        <v>11</v>
      </c>
      <c r="D59" s="1">
        <f t="shared" si="26"/>
        <v>16</v>
      </c>
      <c r="E59" s="1" t="e">
        <f t="shared" si="27"/>
        <v>#VALUE!</v>
      </c>
      <c r="F59" s="3">
        <f t="shared" si="28"/>
        <v>6488</v>
      </c>
      <c r="G59" s="4">
        <f t="shared" si="29"/>
        <v>3.94</v>
      </c>
      <c r="H59" s="3" t="e">
        <f t="shared" si="30"/>
        <v>#VALUE!</v>
      </c>
      <c r="I59" s="18" t="b">
        <f t="shared" si="23"/>
        <v>0</v>
      </c>
      <c r="J59" s="18">
        <f>IF(Table1[[#This Row],[Rising Through Threshold]],Table1[[#This Row],[Start time]],J58)</f>
        <v>5480</v>
      </c>
      <c r="K59" s="18" t="str">
        <f>IF(AND(Table1[[#This Row],[Rising Through Threshold]],J58&gt;0),J59-J58,"")</f>
        <v/>
      </c>
      <c r="L59" s="18"/>
    </row>
    <row r="60" spans="1:12" x14ac:dyDescent="0.35">
      <c r="A60" s="1" t="s">
        <v>78</v>
      </c>
      <c r="B60" s="1">
        <f t="shared" si="24"/>
        <v>6</v>
      </c>
      <c r="C60" s="1">
        <f t="shared" si="25"/>
        <v>11</v>
      </c>
      <c r="D60" s="1">
        <f t="shared" si="26"/>
        <v>16</v>
      </c>
      <c r="E60" s="1" t="e">
        <f t="shared" si="27"/>
        <v>#VALUE!</v>
      </c>
      <c r="F60" s="3">
        <f t="shared" si="28"/>
        <v>6600</v>
      </c>
      <c r="G60" s="4">
        <f t="shared" si="29"/>
        <v>3.71</v>
      </c>
      <c r="H60" s="3" t="e">
        <f t="shared" si="30"/>
        <v>#VALUE!</v>
      </c>
      <c r="I60" s="18" t="b">
        <f t="shared" si="23"/>
        <v>0</v>
      </c>
      <c r="J60" s="18">
        <f>IF(Table1[[#This Row],[Rising Through Threshold]],Table1[[#This Row],[Start time]],J59)</f>
        <v>5480</v>
      </c>
      <c r="K60" s="18" t="str">
        <f>IF(AND(Table1[[#This Row],[Rising Through Threshold]],J59&gt;0),J60-J59,"")</f>
        <v/>
      </c>
      <c r="L60" s="18"/>
    </row>
    <row r="61" spans="1:12" x14ac:dyDescent="0.35">
      <c r="A61" s="1" t="s">
        <v>79</v>
      </c>
      <c r="B61" s="1">
        <f t="shared" si="24"/>
        <v>6</v>
      </c>
      <c r="C61" s="1">
        <f t="shared" si="25"/>
        <v>11</v>
      </c>
      <c r="D61" s="1">
        <f t="shared" si="26"/>
        <v>16</v>
      </c>
      <c r="E61" s="1" t="e">
        <f t="shared" si="27"/>
        <v>#VALUE!</v>
      </c>
      <c r="F61" s="3">
        <f t="shared" si="28"/>
        <v>6712</v>
      </c>
      <c r="G61" s="4">
        <f t="shared" si="29"/>
        <v>3.43</v>
      </c>
      <c r="H61" s="3" t="e">
        <f t="shared" si="30"/>
        <v>#VALUE!</v>
      </c>
      <c r="I61" s="18" t="b">
        <f t="shared" si="23"/>
        <v>0</v>
      </c>
      <c r="J61" s="18">
        <f>IF(Table1[[#This Row],[Rising Through Threshold]],Table1[[#This Row],[Start time]],J60)</f>
        <v>5480</v>
      </c>
      <c r="K61" s="18" t="str">
        <f>IF(AND(Table1[[#This Row],[Rising Through Threshold]],J60&gt;0),J61-J60,"")</f>
        <v/>
      </c>
      <c r="L61" s="18"/>
    </row>
    <row r="62" spans="1:12" x14ac:dyDescent="0.35">
      <c r="A62" s="1" t="s">
        <v>80</v>
      </c>
      <c r="B62" s="1">
        <f t="shared" si="24"/>
        <v>6</v>
      </c>
      <c r="C62" s="1">
        <f t="shared" si="25"/>
        <v>11</v>
      </c>
      <c r="D62" s="1">
        <f t="shared" si="26"/>
        <v>16</v>
      </c>
      <c r="E62" s="1" t="e">
        <f t="shared" si="27"/>
        <v>#VALUE!</v>
      </c>
      <c r="F62" s="3">
        <f t="shared" si="28"/>
        <v>6824</v>
      </c>
      <c r="G62" s="4">
        <f t="shared" si="29"/>
        <v>3.1</v>
      </c>
      <c r="H62" s="3" t="e">
        <f t="shared" si="30"/>
        <v>#VALUE!</v>
      </c>
      <c r="I62" s="18" t="b">
        <f t="shared" si="23"/>
        <v>0</v>
      </c>
      <c r="J62" s="18">
        <f>IF(Table1[[#This Row],[Rising Through Threshold]],Table1[[#This Row],[Start time]],J61)</f>
        <v>5480</v>
      </c>
      <c r="K62" s="18" t="str">
        <f>IF(AND(Table1[[#This Row],[Rising Through Threshold]],J61&gt;0),J62-J61,"")</f>
        <v/>
      </c>
      <c r="L62" s="18"/>
    </row>
    <row r="63" spans="1:12" x14ac:dyDescent="0.35">
      <c r="A63" s="1" t="s">
        <v>81</v>
      </c>
      <c r="B63" s="1">
        <f t="shared" si="24"/>
        <v>6</v>
      </c>
      <c r="C63" s="1">
        <f t="shared" si="25"/>
        <v>11</v>
      </c>
      <c r="D63" s="1">
        <f t="shared" si="26"/>
        <v>16</v>
      </c>
      <c r="E63" s="1" t="e">
        <f t="shared" si="27"/>
        <v>#VALUE!</v>
      </c>
      <c r="F63" s="3">
        <f t="shared" si="28"/>
        <v>6936</v>
      </c>
      <c r="G63" s="4">
        <f t="shared" si="29"/>
        <v>2.74</v>
      </c>
      <c r="H63" s="3" t="e">
        <f t="shared" si="30"/>
        <v>#VALUE!</v>
      </c>
      <c r="I63" s="18" t="b">
        <f t="shared" si="23"/>
        <v>0</v>
      </c>
      <c r="J63" s="18">
        <f>IF(Table1[[#This Row],[Rising Through Threshold]],Table1[[#This Row],[Start time]],J62)</f>
        <v>5480</v>
      </c>
      <c r="K63" s="18" t="str">
        <f>IF(AND(Table1[[#This Row],[Rising Through Threshold]],J62&gt;0),J63-J62,"")</f>
        <v/>
      </c>
      <c r="L63" s="18"/>
    </row>
    <row r="64" spans="1:12" x14ac:dyDescent="0.35">
      <c r="A64" s="1" t="s">
        <v>82</v>
      </c>
      <c r="B64" s="1">
        <f t="shared" si="24"/>
        <v>6</v>
      </c>
      <c r="C64" s="1">
        <f t="shared" si="25"/>
        <v>11</v>
      </c>
      <c r="D64" s="1">
        <f t="shared" si="26"/>
        <v>16</v>
      </c>
      <c r="E64" s="1" t="e">
        <f t="shared" si="27"/>
        <v>#VALUE!</v>
      </c>
      <c r="F64" s="3">
        <f t="shared" si="28"/>
        <v>7048</v>
      </c>
      <c r="G64" s="4">
        <f t="shared" si="29"/>
        <v>2.38</v>
      </c>
      <c r="H64" s="3" t="e">
        <f t="shared" si="30"/>
        <v>#VALUE!</v>
      </c>
      <c r="I64" s="18" t="b">
        <f t="shared" si="23"/>
        <v>0</v>
      </c>
      <c r="J64" s="18">
        <f>IF(Table1[[#This Row],[Rising Through Threshold]],Table1[[#This Row],[Start time]],J63)</f>
        <v>5480</v>
      </c>
      <c r="K64" s="18" t="str">
        <f>IF(AND(Table1[[#This Row],[Rising Through Threshold]],J63&gt;0),J64-J63,"")</f>
        <v/>
      </c>
      <c r="L64" s="18"/>
    </row>
    <row r="65" spans="1:12" x14ac:dyDescent="0.35">
      <c r="A65" s="1" t="s">
        <v>83</v>
      </c>
      <c r="B65" s="1">
        <f t="shared" si="24"/>
        <v>6</v>
      </c>
      <c r="C65" s="1">
        <f t="shared" si="25"/>
        <v>11</v>
      </c>
      <c r="D65" s="1">
        <f t="shared" si="26"/>
        <v>16</v>
      </c>
      <c r="E65" s="1" t="e">
        <f t="shared" si="27"/>
        <v>#VALUE!</v>
      </c>
      <c r="F65" s="3">
        <f t="shared" si="28"/>
        <v>7160</v>
      </c>
      <c r="G65" s="4">
        <f t="shared" si="29"/>
        <v>2.0099999999999998</v>
      </c>
      <c r="H65" s="3" t="e">
        <f t="shared" si="30"/>
        <v>#VALUE!</v>
      </c>
      <c r="I65" s="18" t="b">
        <f t="shared" si="23"/>
        <v>0</v>
      </c>
      <c r="J65" s="18">
        <f>IF(Table1[[#This Row],[Rising Through Threshold]],Table1[[#This Row],[Start time]],J64)</f>
        <v>5480</v>
      </c>
      <c r="K65" s="18" t="str">
        <f>IF(AND(Table1[[#This Row],[Rising Through Threshold]],J64&gt;0),J65-J64,"")</f>
        <v/>
      </c>
      <c r="L65" s="18"/>
    </row>
    <row r="66" spans="1:12" x14ac:dyDescent="0.35">
      <c r="A66" s="1" t="s">
        <v>84</v>
      </c>
      <c r="B66" s="1">
        <f t="shared" si="24"/>
        <v>6</v>
      </c>
      <c r="C66" s="1">
        <f t="shared" si="25"/>
        <v>11</v>
      </c>
      <c r="D66" s="1">
        <f t="shared" si="26"/>
        <v>16</v>
      </c>
      <c r="E66" s="1" t="e">
        <f t="shared" si="27"/>
        <v>#VALUE!</v>
      </c>
      <c r="F66" s="3">
        <f t="shared" si="28"/>
        <v>7272</v>
      </c>
      <c r="G66" s="4">
        <f t="shared" si="29"/>
        <v>1.66</v>
      </c>
      <c r="H66" s="3" t="e">
        <f t="shared" si="30"/>
        <v>#VALUE!</v>
      </c>
      <c r="I66" s="18" t="b">
        <f t="shared" si="23"/>
        <v>0</v>
      </c>
      <c r="J66" s="18">
        <f>IF(Table1[[#This Row],[Rising Through Threshold]],Table1[[#This Row],[Start time]],J65)</f>
        <v>5480</v>
      </c>
      <c r="K66" s="18" t="str">
        <f>IF(AND(Table1[[#This Row],[Rising Through Threshold]],J65&gt;0),J66-J65,"")</f>
        <v/>
      </c>
      <c r="L66" s="18"/>
    </row>
    <row r="67" spans="1:12" x14ac:dyDescent="0.35">
      <c r="A67" s="1" t="s">
        <v>85</v>
      </c>
      <c r="B67" s="1">
        <f t="shared" si="24"/>
        <v>6</v>
      </c>
      <c r="C67" s="1">
        <f t="shared" si="25"/>
        <v>11</v>
      </c>
      <c r="D67" s="1">
        <f t="shared" si="26"/>
        <v>16</v>
      </c>
      <c r="E67" s="1" t="e">
        <f t="shared" si="27"/>
        <v>#VALUE!</v>
      </c>
      <c r="F67" s="3">
        <f t="shared" si="28"/>
        <v>7384</v>
      </c>
      <c r="G67" s="4">
        <f t="shared" si="29"/>
        <v>1.35</v>
      </c>
      <c r="H67" s="3" t="e">
        <f t="shared" si="30"/>
        <v>#VALUE!</v>
      </c>
      <c r="I67" s="18" t="b">
        <f t="shared" si="23"/>
        <v>0</v>
      </c>
      <c r="J67" s="18">
        <f>IF(Table1[[#This Row],[Rising Through Threshold]],Table1[[#This Row],[Start time]],J66)</f>
        <v>5480</v>
      </c>
      <c r="K67" s="18" t="str">
        <f>IF(AND(Table1[[#This Row],[Rising Through Threshold]],J66&gt;0),J67-J66,"")</f>
        <v/>
      </c>
      <c r="L67" s="18"/>
    </row>
    <row r="68" spans="1:12" x14ac:dyDescent="0.35">
      <c r="A68" s="1" t="s">
        <v>86</v>
      </c>
      <c r="B68" s="1">
        <f t="shared" si="24"/>
        <v>6</v>
      </c>
      <c r="C68" s="1">
        <f t="shared" si="25"/>
        <v>11</v>
      </c>
      <c r="D68" s="1">
        <f t="shared" si="26"/>
        <v>16</v>
      </c>
      <c r="E68" s="1" t="e">
        <f t="shared" si="27"/>
        <v>#VALUE!</v>
      </c>
      <c r="F68" s="3">
        <f t="shared" si="28"/>
        <v>7496</v>
      </c>
      <c r="G68" s="4">
        <f t="shared" si="29"/>
        <v>1.1000000000000001</v>
      </c>
      <c r="H68" s="3" t="e">
        <f t="shared" si="30"/>
        <v>#VALUE!</v>
      </c>
      <c r="I68" s="18" t="b">
        <f t="shared" si="23"/>
        <v>0</v>
      </c>
      <c r="J68" s="18">
        <f>IF(Table1[[#This Row],[Rising Through Threshold]],Table1[[#This Row],[Start time]],J67)</f>
        <v>5480</v>
      </c>
      <c r="K68" s="18" t="str">
        <f>IF(AND(Table1[[#This Row],[Rising Through Threshold]],J67&gt;0),J68-J67,"")</f>
        <v/>
      </c>
      <c r="L68" s="18"/>
    </row>
    <row r="69" spans="1:12" x14ac:dyDescent="0.35">
      <c r="A69" s="1" t="s">
        <v>87</v>
      </c>
      <c r="B69" s="1">
        <f t="shared" si="24"/>
        <v>6</v>
      </c>
      <c r="C69" s="1">
        <f t="shared" si="25"/>
        <v>11</v>
      </c>
      <c r="D69" s="1">
        <f t="shared" si="26"/>
        <v>16</v>
      </c>
      <c r="E69" s="1" t="e">
        <f t="shared" si="27"/>
        <v>#VALUE!</v>
      </c>
      <c r="F69" s="3">
        <f t="shared" si="28"/>
        <v>7608</v>
      </c>
      <c r="G69" s="4">
        <f t="shared" si="29"/>
        <v>0.93</v>
      </c>
      <c r="H69" s="3" t="e">
        <f t="shared" si="30"/>
        <v>#VALUE!</v>
      </c>
      <c r="I69" s="18" t="b">
        <f t="shared" si="23"/>
        <v>0</v>
      </c>
      <c r="J69" s="18">
        <f>IF(Table1[[#This Row],[Rising Through Threshold]],Table1[[#This Row],[Start time]],J68)</f>
        <v>5480</v>
      </c>
      <c r="K69" s="18" t="str">
        <f>IF(AND(Table1[[#This Row],[Rising Through Threshold]],J68&gt;0),J69-J68,"")</f>
        <v/>
      </c>
      <c r="L69" s="18"/>
    </row>
    <row r="70" spans="1:12" x14ac:dyDescent="0.35">
      <c r="A70" s="1" t="s">
        <v>88</v>
      </c>
      <c r="B70" s="1">
        <f t="shared" si="24"/>
        <v>6</v>
      </c>
      <c r="C70" s="1">
        <f t="shared" si="25"/>
        <v>11</v>
      </c>
      <c r="D70" s="1">
        <f t="shared" si="26"/>
        <v>16</v>
      </c>
      <c r="E70" s="1" t="e">
        <f t="shared" si="27"/>
        <v>#VALUE!</v>
      </c>
      <c r="F70" s="3">
        <f t="shared" si="28"/>
        <v>7720</v>
      </c>
      <c r="G70" s="4">
        <f t="shared" si="29"/>
        <v>0.84</v>
      </c>
      <c r="H70" s="3" t="e">
        <f t="shared" si="30"/>
        <v>#VALUE!</v>
      </c>
      <c r="I70" s="18" t="b">
        <f t="shared" si="23"/>
        <v>0</v>
      </c>
      <c r="J70" s="18">
        <f>IF(Table1[[#This Row],[Rising Through Threshold]],Table1[[#This Row],[Start time]],J69)</f>
        <v>5480</v>
      </c>
      <c r="K70" s="18" t="str">
        <f>IF(AND(Table1[[#This Row],[Rising Through Threshold]],J69&gt;0),J70-J69,"")</f>
        <v/>
      </c>
      <c r="L70" s="18"/>
    </row>
    <row r="71" spans="1:12" x14ac:dyDescent="0.35">
      <c r="A71" s="1" t="s">
        <v>89</v>
      </c>
      <c r="B71" s="1">
        <f t="shared" si="24"/>
        <v>6</v>
      </c>
      <c r="C71" s="1">
        <f t="shared" si="25"/>
        <v>11</v>
      </c>
      <c r="D71" s="1">
        <f t="shared" si="26"/>
        <v>16</v>
      </c>
      <c r="E71" s="1" t="e">
        <f t="shared" si="27"/>
        <v>#VALUE!</v>
      </c>
      <c r="F71" s="3">
        <f t="shared" si="28"/>
        <v>7832</v>
      </c>
      <c r="G71" s="4">
        <f t="shared" si="29"/>
        <v>0.85</v>
      </c>
      <c r="H71" s="3" t="e">
        <f t="shared" si="30"/>
        <v>#VALUE!</v>
      </c>
      <c r="I71" s="18" t="b">
        <f t="shared" si="23"/>
        <v>0</v>
      </c>
      <c r="J71" s="18">
        <f>IF(Table1[[#This Row],[Rising Through Threshold]],Table1[[#This Row],[Start time]],J70)</f>
        <v>5480</v>
      </c>
      <c r="K71" s="18" t="str">
        <f>IF(AND(Table1[[#This Row],[Rising Through Threshold]],J70&gt;0),J71-J70,"")</f>
        <v/>
      </c>
      <c r="L71" s="18"/>
    </row>
    <row r="72" spans="1:12" x14ac:dyDescent="0.35">
      <c r="A72" s="1" t="s">
        <v>90</v>
      </c>
      <c r="B72" s="1">
        <f t="shared" si="24"/>
        <v>6</v>
      </c>
      <c r="C72" s="1">
        <f t="shared" si="25"/>
        <v>11</v>
      </c>
      <c r="D72" s="1">
        <f t="shared" si="26"/>
        <v>16</v>
      </c>
      <c r="E72" s="1" t="e">
        <f t="shared" si="27"/>
        <v>#VALUE!</v>
      </c>
      <c r="F72" s="3">
        <f t="shared" si="28"/>
        <v>7944</v>
      </c>
      <c r="G72" s="4">
        <f t="shared" si="29"/>
        <v>0.94</v>
      </c>
      <c r="H72" s="3" t="e">
        <f t="shared" si="30"/>
        <v>#VALUE!</v>
      </c>
      <c r="I72" s="18" t="b">
        <f t="shared" si="23"/>
        <v>0</v>
      </c>
      <c r="J72" s="18">
        <f>IF(Table1[[#This Row],[Rising Through Threshold]],Table1[[#This Row],[Start time]],J71)</f>
        <v>5480</v>
      </c>
      <c r="K72" s="18" t="str">
        <f>IF(AND(Table1[[#This Row],[Rising Through Threshold]],J71&gt;0),J72-J71,"")</f>
        <v/>
      </c>
      <c r="L72" s="18"/>
    </row>
    <row r="73" spans="1:12" x14ac:dyDescent="0.35">
      <c r="A73" s="1" t="s">
        <v>91</v>
      </c>
      <c r="B73" s="1">
        <f t="shared" si="24"/>
        <v>6</v>
      </c>
      <c r="C73" s="1">
        <f t="shared" si="25"/>
        <v>11</v>
      </c>
      <c r="D73" s="1">
        <f t="shared" si="26"/>
        <v>16</v>
      </c>
      <c r="E73" s="1" t="e">
        <f t="shared" si="27"/>
        <v>#VALUE!</v>
      </c>
      <c r="F73" s="3">
        <f t="shared" si="28"/>
        <v>8056</v>
      </c>
      <c r="G73" s="4">
        <f t="shared" si="29"/>
        <v>1.1200000000000001</v>
      </c>
      <c r="H73" s="3" t="e">
        <f t="shared" si="30"/>
        <v>#VALUE!</v>
      </c>
      <c r="I73" s="18" t="b">
        <f t="shared" si="23"/>
        <v>0</v>
      </c>
      <c r="J73" s="18">
        <f>IF(Table1[[#This Row],[Rising Through Threshold]],Table1[[#This Row],[Start time]],J72)</f>
        <v>5480</v>
      </c>
      <c r="K73" s="18" t="str">
        <f>IF(AND(Table1[[#This Row],[Rising Through Threshold]],J72&gt;0),J73-J72,"")</f>
        <v/>
      </c>
      <c r="L73" s="18"/>
    </row>
    <row r="74" spans="1:12" x14ac:dyDescent="0.35">
      <c r="A74" s="1" t="s">
        <v>92</v>
      </c>
      <c r="B74" s="1">
        <f t="shared" si="24"/>
        <v>6</v>
      </c>
      <c r="C74" s="1">
        <f t="shared" si="25"/>
        <v>11</v>
      </c>
      <c r="D74" s="1">
        <f t="shared" si="26"/>
        <v>16</v>
      </c>
      <c r="E74" s="1" t="e">
        <f t="shared" si="27"/>
        <v>#VALUE!</v>
      </c>
      <c r="F74" s="3">
        <f t="shared" si="28"/>
        <v>8168</v>
      </c>
      <c r="G74" s="4">
        <f t="shared" si="29"/>
        <v>1.39</v>
      </c>
      <c r="H74" s="3" t="e">
        <f t="shared" si="30"/>
        <v>#VALUE!</v>
      </c>
      <c r="I74" s="18" t="b">
        <f t="shared" si="23"/>
        <v>0</v>
      </c>
      <c r="J74" s="18">
        <f>IF(Table1[[#This Row],[Rising Through Threshold]],Table1[[#This Row],[Start time]],J73)</f>
        <v>5480</v>
      </c>
      <c r="K74" s="18" t="str">
        <f>IF(AND(Table1[[#This Row],[Rising Through Threshold]],J73&gt;0),J74-J73,"")</f>
        <v/>
      </c>
      <c r="L74" s="18"/>
    </row>
    <row r="75" spans="1:12" x14ac:dyDescent="0.35">
      <c r="A75" s="1" t="s">
        <v>93</v>
      </c>
      <c r="B75" s="1">
        <f t="shared" si="24"/>
        <v>6</v>
      </c>
      <c r="C75" s="1">
        <f t="shared" si="25"/>
        <v>11</v>
      </c>
      <c r="D75" s="1">
        <f t="shared" si="26"/>
        <v>16</v>
      </c>
      <c r="E75" s="1" t="e">
        <f t="shared" si="27"/>
        <v>#VALUE!</v>
      </c>
      <c r="F75" s="3">
        <f t="shared" si="28"/>
        <v>8280</v>
      </c>
      <c r="G75" s="4">
        <f t="shared" si="29"/>
        <v>1.73</v>
      </c>
      <c r="H75" s="3" t="e">
        <f t="shared" si="30"/>
        <v>#VALUE!</v>
      </c>
      <c r="I75" s="18" t="b">
        <f t="shared" si="23"/>
        <v>0</v>
      </c>
      <c r="J75" s="18">
        <f>IF(Table1[[#This Row],[Rising Through Threshold]],Table1[[#This Row],[Start time]],J74)</f>
        <v>5480</v>
      </c>
      <c r="K75" s="18" t="str">
        <f>IF(AND(Table1[[#This Row],[Rising Through Threshold]],J74&gt;0),J75-J74,"")</f>
        <v/>
      </c>
      <c r="L75" s="18"/>
    </row>
    <row r="76" spans="1:12" x14ac:dyDescent="0.35">
      <c r="A76" s="1" t="s">
        <v>94</v>
      </c>
      <c r="B76" s="1">
        <f t="shared" si="24"/>
        <v>6</v>
      </c>
      <c r="C76" s="1">
        <f t="shared" si="25"/>
        <v>11</v>
      </c>
      <c r="D76" s="1">
        <f t="shared" si="26"/>
        <v>16</v>
      </c>
      <c r="E76" s="1" t="e">
        <f t="shared" si="27"/>
        <v>#VALUE!</v>
      </c>
      <c r="F76" s="3">
        <f t="shared" si="28"/>
        <v>8392</v>
      </c>
      <c r="G76" s="4">
        <f t="shared" si="29"/>
        <v>2.11</v>
      </c>
      <c r="H76" s="3" t="e">
        <f t="shared" si="30"/>
        <v>#VALUE!</v>
      </c>
      <c r="I76" s="18" t="b">
        <f t="shared" si="23"/>
        <v>0</v>
      </c>
      <c r="J76" s="18">
        <f>IF(Table1[[#This Row],[Rising Through Threshold]],Table1[[#This Row],[Start time]],J75)</f>
        <v>5480</v>
      </c>
      <c r="K76" s="18" t="str">
        <f>IF(AND(Table1[[#This Row],[Rising Through Threshold]],J75&gt;0),J76-J75,"")</f>
        <v/>
      </c>
      <c r="L76" s="18"/>
    </row>
    <row r="77" spans="1:12" x14ac:dyDescent="0.35">
      <c r="A77" s="1" t="s">
        <v>95</v>
      </c>
      <c r="B77" s="1">
        <f t="shared" si="24"/>
        <v>6</v>
      </c>
      <c r="C77" s="1">
        <f t="shared" si="25"/>
        <v>11</v>
      </c>
      <c r="D77" s="1">
        <f t="shared" si="26"/>
        <v>16</v>
      </c>
      <c r="E77" s="1" t="e">
        <f t="shared" si="27"/>
        <v>#VALUE!</v>
      </c>
      <c r="F77" s="3">
        <f t="shared" si="28"/>
        <v>8504</v>
      </c>
      <c r="G77" s="4">
        <f t="shared" si="29"/>
        <v>2.5099999999999998</v>
      </c>
      <c r="H77" s="3" t="e">
        <f t="shared" si="30"/>
        <v>#VALUE!</v>
      </c>
      <c r="I77" s="18" t="b">
        <f t="shared" si="23"/>
        <v>0</v>
      </c>
      <c r="J77" s="18">
        <f>IF(Table1[[#This Row],[Rising Through Threshold]],Table1[[#This Row],[Start time]],J76)</f>
        <v>5480</v>
      </c>
      <c r="K77" s="18" t="str">
        <f>IF(AND(Table1[[#This Row],[Rising Through Threshold]],J76&gt;0),J77-J76,"")</f>
        <v/>
      </c>
      <c r="L77" s="18"/>
    </row>
    <row r="78" spans="1:12" x14ac:dyDescent="0.35">
      <c r="A78" s="1" t="s">
        <v>96</v>
      </c>
      <c r="B78" s="1">
        <f t="shared" si="24"/>
        <v>6</v>
      </c>
      <c r="C78" s="1">
        <f t="shared" si="25"/>
        <v>11</v>
      </c>
      <c r="D78" s="1">
        <f t="shared" si="26"/>
        <v>16</v>
      </c>
      <c r="E78" s="1" t="e">
        <f t="shared" si="27"/>
        <v>#VALUE!</v>
      </c>
      <c r="F78" s="3">
        <f t="shared" si="28"/>
        <v>8616</v>
      </c>
      <c r="G78" s="4">
        <f t="shared" si="29"/>
        <v>2.91</v>
      </c>
      <c r="H78" s="3" t="e">
        <f t="shared" si="30"/>
        <v>#VALUE!</v>
      </c>
      <c r="I78" s="18" t="b">
        <f t="shared" si="23"/>
        <v>1</v>
      </c>
      <c r="J78" s="18">
        <f>IF(Table1[[#This Row],[Rising Through Threshold]],Table1[[#This Row],[Start time]],J77)</f>
        <v>8616</v>
      </c>
      <c r="K78" s="18">
        <f>IF(AND(Table1[[#This Row],[Rising Through Threshold]],J77&gt;0),J78-J77,"")</f>
        <v>3136</v>
      </c>
      <c r="L78" s="18"/>
    </row>
    <row r="79" spans="1:12" x14ac:dyDescent="0.35">
      <c r="A79" s="1" t="s">
        <v>97</v>
      </c>
      <c r="B79" s="1">
        <f t="shared" si="24"/>
        <v>6</v>
      </c>
      <c r="C79" s="1">
        <f t="shared" si="25"/>
        <v>11</v>
      </c>
      <c r="D79" s="1">
        <f t="shared" si="26"/>
        <v>16</v>
      </c>
      <c r="E79" s="1" t="e">
        <f t="shared" si="27"/>
        <v>#VALUE!</v>
      </c>
      <c r="F79" s="3">
        <f t="shared" si="28"/>
        <v>8728</v>
      </c>
      <c r="G79" s="4">
        <f t="shared" si="29"/>
        <v>3.3</v>
      </c>
      <c r="H79" s="3" t="e">
        <f t="shared" si="30"/>
        <v>#VALUE!</v>
      </c>
      <c r="I79" s="18" t="b">
        <f t="shared" si="23"/>
        <v>0</v>
      </c>
      <c r="J79" s="18">
        <f>IF(Table1[[#This Row],[Rising Through Threshold]],Table1[[#This Row],[Start time]],J78)</f>
        <v>8616</v>
      </c>
      <c r="K79" s="18" t="str">
        <f>IF(AND(Table1[[#This Row],[Rising Through Threshold]],J78&gt;0),J79-J78,"")</f>
        <v/>
      </c>
      <c r="L79" s="18"/>
    </row>
    <row r="80" spans="1:12" x14ac:dyDescent="0.35">
      <c r="A80" s="1" t="s">
        <v>98</v>
      </c>
      <c r="B80" s="1">
        <f t="shared" si="24"/>
        <v>6</v>
      </c>
      <c r="C80" s="1">
        <f t="shared" si="25"/>
        <v>11</v>
      </c>
      <c r="D80" s="1">
        <f t="shared" si="26"/>
        <v>16</v>
      </c>
      <c r="E80" s="1" t="e">
        <f t="shared" si="27"/>
        <v>#VALUE!</v>
      </c>
      <c r="F80" s="3">
        <f t="shared" si="28"/>
        <v>8840</v>
      </c>
      <c r="G80" s="4">
        <f t="shared" si="29"/>
        <v>3.63</v>
      </c>
      <c r="H80" s="3" t="e">
        <f t="shared" si="30"/>
        <v>#VALUE!</v>
      </c>
      <c r="I80" s="18" t="b">
        <f t="shared" si="23"/>
        <v>0</v>
      </c>
      <c r="J80" s="18">
        <f>IF(Table1[[#This Row],[Rising Through Threshold]],Table1[[#This Row],[Start time]],J79)</f>
        <v>8616</v>
      </c>
      <c r="K80" s="18" t="str">
        <f>IF(AND(Table1[[#This Row],[Rising Through Threshold]],J79&gt;0),J80-J79,"")</f>
        <v/>
      </c>
      <c r="L80" s="18"/>
    </row>
    <row r="81" spans="1:12" x14ac:dyDescent="0.35">
      <c r="A81" s="1" t="s">
        <v>99</v>
      </c>
      <c r="B81" s="1">
        <f t="shared" si="24"/>
        <v>6</v>
      </c>
      <c r="C81" s="1">
        <f t="shared" si="25"/>
        <v>11</v>
      </c>
      <c r="D81" s="1">
        <f t="shared" si="26"/>
        <v>16</v>
      </c>
      <c r="E81" s="1" t="e">
        <f t="shared" si="27"/>
        <v>#VALUE!</v>
      </c>
      <c r="F81" s="3">
        <f t="shared" si="28"/>
        <v>8952</v>
      </c>
      <c r="G81" s="4">
        <f t="shared" si="29"/>
        <v>3.9</v>
      </c>
      <c r="H81" s="3" t="e">
        <f t="shared" si="30"/>
        <v>#VALUE!</v>
      </c>
      <c r="I81" s="18" t="b">
        <f t="shared" si="23"/>
        <v>0</v>
      </c>
      <c r="J81" s="18">
        <f>IF(Table1[[#This Row],[Rising Through Threshold]],Table1[[#This Row],[Start time]],J80)</f>
        <v>8616</v>
      </c>
      <c r="K81" s="18" t="str">
        <f>IF(AND(Table1[[#This Row],[Rising Through Threshold]],J80&gt;0),J81-J80,"")</f>
        <v/>
      </c>
      <c r="L81" s="18"/>
    </row>
    <row r="82" spans="1:12" x14ac:dyDescent="0.35">
      <c r="A82" s="1" t="s">
        <v>100</v>
      </c>
      <c r="B82" s="1">
        <f t="shared" si="24"/>
        <v>6</v>
      </c>
      <c r="C82" s="1">
        <f t="shared" si="25"/>
        <v>11</v>
      </c>
      <c r="D82" s="1">
        <f t="shared" si="26"/>
        <v>16</v>
      </c>
      <c r="E82" s="1" t="e">
        <f t="shared" si="27"/>
        <v>#VALUE!</v>
      </c>
      <c r="F82" s="3">
        <f t="shared" si="28"/>
        <v>9064</v>
      </c>
      <c r="G82" s="4">
        <f t="shared" si="29"/>
        <v>4.09</v>
      </c>
      <c r="H82" s="3" t="e">
        <f t="shared" si="30"/>
        <v>#VALUE!</v>
      </c>
      <c r="I82" s="18" t="b">
        <f t="shared" si="23"/>
        <v>0</v>
      </c>
      <c r="J82" s="18">
        <f>IF(Table1[[#This Row],[Rising Through Threshold]],Table1[[#This Row],[Start time]],J81)</f>
        <v>8616</v>
      </c>
      <c r="K82" s="18" t="str">
        <f>IF(AND(Table1[[#This Row],[Rising Through Threshold]],J81&gt;0),J82-J81,"")</f>
        <v/>
      </c>
      <c r="L82" s="18"/>
    </row>
    <row r="83" spans="1:12" x14ac:dyDescent="0.35">
      <c r="A83" s="1" t="s">
        <v>101</v>
      </c>
      <c r="B83" s="1">
        <f t="shared" si="24"/>
        <v>6</v>
      </c>
      <c r="C83" s="1">
        <f t="shared" si="25"/>
        <v>11</v>
      </c>
      <c r="D83" s="1">
        <f t="shared" si="26"/>
        <v>16</v>
      </c>
      <c r="E83" s="1" t="e">
        <f t="shared" si="27"/>
        <v>#VALUE!</v>
      </c>
      <c r="F83" s="3">
        <f t="shared" si="28"/>
        <v>9176</v>
      </c>
      <c r="G83" s="4">
        <f t="shared" si="29"/>
        <v>4.1900000000000004</v>
      </c>
      <c r="H83" s="3" t="e">
        <f t="shared" si="30"/>
        <v>#VALUE!</v>
      </c>
      <c r="I83" s="18" t="b">
        <f t="shared" si="23"/>
        <v>0</v>
      </c>
      <c r="J83" s="18">
        <f>IF(Table1[[#This Row],[Rising Through Threshold]],Table1[[#This Row],[Start time]],J82)</f>
        <v>8616</v>
      </c>
      <c r="K83" s="18" t="str">
        <f>IF(AND(Table1[[#This Row],[Rising Through Threshold]],J82&gt;0),J83-J82,"")</f>
        <v/>
      </c>
      <c r="L83" s="18"/>
    </row>
    <row r="84" spans="1:12" x14ac:dyDescent="0.35">
      <c r="A84" s="1" t="s">
        <v>102</v>
      </c>
      <c r="B84" s="1">
        <f t="shared" si="24"/>
        <v>6</v>
      </c>
      <c r="C84" s="1">
        <f t="shared" si="25"/>
        <v>11</v>
      </c>
      <c r="D84" s="1">
        <f t="shared" si="26"/>
        <v>16</v>
      </c>
      <c r="E84" s="1" t="e">
        <f t="shared" si="27"/>
        <v>#VALUE!</v>
      </c>
      <c r="F84" s="3">
        <f t="shared" si="28"/>
        <v>9288</v>
      </c>
      <c r="G84" s="4">
        <f t="shared" si="29"/>
        <v>4.21</v>
      </c>
      <c r="H84" s="3" t="e">
        <f t="shared" si="30"/>
        <v>#VALUE!</v>
      </c>
      <c r="I84" s="18" t="b">
        <f t="shared" si="23"/>
        <v>0</v>
      </c>
      <c r="J84" s="18">
        <f>IF(Table1[[#This Row],[Rising Through Threshold]],Table1[[#This Row],[Start time]],J83)</f>
        <v>8616</v>
      </c>
      <c r="K84" s="18" t="str">
        <f>IF(AND(Table1[[#This Row],[Rising Through Threshold]],J83&gt;0),J84-J83,"")</f>
        <v/>
      </c>
      <c r="L84" s="18"/>
    </row>
    <row r="85" spans="1:12" x14ac:dyDescent="0.35">
      <c r="A85" s="1" t="s">
        <v>103</v>
      </c>
      <c r="B85" s="1">
        <f t="shared" si="24"/>
        <v>6</v>
      </c>
      <c r="C85" s="1">
        <f t="shared" si="25"/>
        <v>11</v>
      </c>
      <c r="D85" s="1">
        <f t="shared" si="26"/>
        <v>16</v>
      </c>
      <c r="E85" s="1" t="e">
        <f t="shared" si="27"/>
        <v>#VALUE!</v>
      </c>
      <c r="F85" s="3">
        <f t="shared" si="28"/>
        <v>9400</v>
      </c>
      <c r="G85" s="4">
        <f t="shared" si="29"/>
        <v>4.16</v>
      </c>
      <c r="H85" s="3" t="e">
        <f t="shared" si="30"/>
        <v>#VALUE!</v>
      </c>
      <c r="I85" s="18" t="b">
        <f t="shared" si="23"/>
        <v>0</v>
      </c>
      <c r="J85" s="18">
        <f>IF(Table1[[#This Row],[Rising Through Threshold]],Table1[[#This Row],[Start time]],J84)</f>
        <v>8616</v>
      </c>
      <c r="K85" s="18" t="str">
        <f>IF(AND(Table1[[#This Row],[Rising Through Threshold]],J84&gt;0),J85-J84,"")</f>
        <v/>
      </c>
      <c r="L85" s="18"/>
    </row>
    <row r="86" spans="1:12" x14ac:dyDescent="0.35">
      <c r="A86" s="1" t="s">
        <v>104</v>
      </c>
      <c r="B86" s="1">
        <f t="shared" si="24"/>
        <v>6</v>
      </c>
      <c r="C86" s="1">
        <f t="shared" si="25"/>
        <v>11</v>
      </c>
      <c r="D86" s="1">
        <f t="shared" si="26"/>
        <v>16</v>
      </c>
      <c r="E86" s="1" t="e">
        <f t="shared" si="27"/>
        <v>#VALUE!</v>
      </c>
      <c r="F86" s="3">
        <f t="shared" si="28"/>
        <v>9512</v>
      </c>
      <c r="G86" s="4">
        <f t="shared" si="29"/>
        <v>4.04</v>
      </c>
      <c r="H86" s="3" t="e">
        <f t="shared" si="30"/>
        <v>#VALUE!</v>
      </c>
      <c r="I86" s="18" t="b">
        <f t="shared" si="23"/>
        <v>0</v>
      </c>
      <c r="J86" s="18">
        <f>IF(Table1[[#This Row],[Rising Through Threshold]],Table1[[#This Row],[Start time]],J85)</f>
        <v>8616</v>
      </c>
      <c r="K86" s="18" t="str">
        <f>IF(AND(Table1[[#This Row],[Rising Through Threshold]],J85&gt;0),J86-J85,"")</f>
        <v/>
      </c>
      <c r="L86" s="18"/>
    </row>
    <row r="87" spans="1:12" x14ac:dyDescent="0.35">
      <c r="A87" s="1" t="s">
        <v>105</v>
      </c>
      <c r="B87" s="1">
        <f t="shared" si="24"/>
        <v>6</v>
      </c>
      <c r="C87" s="1">
        <f t="shared" si="25"/>
        <v>11</v>
      </c>
      <c r="D87" s="1">
        <f t="shared" si="26"/>
        <v>16</v>
      </c>
      <c r="E87" s="1" t="e">
        <f t="shared" si="27"/>
        <v>#VALUE!</v>
      </c>
      <c r="F87" s="3">
        <f t="shared" si="28"/>
        <v>9624</v>
      </c>
      <c r="G87" s="4">
        <f t="shared" si="29"/>
        <v>3.85</v>
      </c>
      <c r="H87" s="3" t="e">
        <f t="shared" si="30"/>
        <v>#VALUE!</v>
      </c>
      <c r="I87" s="18" t="b">
        <f t="shared" si="23"/>
        <v>0</v>
      </c>
      <c r="J87" s="18">
        <f>IF(Table1[[#This Row],[Rising Through Threshold]],Table1[[#This Row],[Start time]],J86)</f>
        <v>8616</v>
      </c>
      <c r="K87" s="18" t="str">
        <f>IF(AND(Table1[[#This Row],[Rising Through Threshold]],J86&gt;0),J87-J86,"")</f>
        <v/>
      </c>
      <c r="L87" s="18"/>
    </row>
    <row r="88" spans="1:12" x14ac:dyDescent="0.35">
      <c r="A88" s="1" t="s">
        <v>106</v>
      </c>
      <c r="B88" s="1">
        <f t="shared" si="24"/>
        <v>6</v>
      </c>
      <c r="C88" s="1">
        <f t="shared" si="25"/>
        <v>11</v>
      </c>
      <c r="D88" s="1">
        <f t="shared" si="26"/>
        <v>16</v>
      </c>
      <c r="E88" s="1" t="e">
        <f t="shared" si="27"/>
        <v>#VALUE!</v>
      </c>
      <c r="F88" s="3">
        <f t="shared" si="28"/>
        <v>9736</v>
      </c>
      <c r="G88" s="4">
        <f t="shared" si="29"/>
        <v>3.59</v>
      </c>
      <c r="H88" s="3" t="e">
        <f t="shared" si="30"/>
        <v>#VALUE!</v>
      </c>
      <c r="I88" s="18" t="b">
        <f t="shared" si="23"/>
        <v>0</v>
      </c>
      <c r="J88" s="18">
        <f>IF(Table1[[#This Row],[Rising Through Threshold]],Table1[[#This Row],[Start time]],J87)</f>
        <v>8616</v>
      </c>
      <c r="K88" s="18" t="str">
        <f>IF(AND(Table1[[#This Row],[Rising Through Threshold]],J87&gt;0),J88-J87,"")</f>
        <v/>
      </c>
      <c r="L88" s="18"/>
    </row>
    <row r="89" spans="1:12" x14ac:dyDescent="0.35">
      <c r="A89" s="1" t="s">
        <v>107</v>
      </c>
      <c r="B89" s="1">
        <f t="shared" si="24"/>
        <v>6</v>
      </c>
      <c r="C89" s="1">
        <f t="shared" si="25"/>
        <v>11</v>
      </c>
      <c r="D89" s="1">
        <f t="shared" si="26"/>
        <v>16</v>
      </c>
      <c r="E89" s="1" t="e">
        <f t="shared" si="27"/>
        <v>#VALUE!</v>
      </c>
      <c r="F89" s="3">
        <f t="shared" si="28"/>
        <v>9848</v>
      </c>
      <c r="G89" s="4">
        <f t="shared" si="29"/>
        <v>3.28</v>
      </c>
      <c r="H89" s="3" t="e">
        <f t="shared" si="30"/>
        <v>#VALUE!</v>
      </c>
      <c r="I89" s="18" t="b">
        <f t="shared" si="23"/>
        <v>0</v>
      </c>
      <c r="J89" s="18">
        <f>IF(Table1[[#This Row],[Rising Through Threshold]],Table1[[#This Row],[Start time]],J88)</f>
        <v>8616</v>
      </c>
      <c r="K89" s="18" t="str">
        <f>IF(AND(Table1[[#This Row],[Rising Through Threshold]],J88&gt;0),J89-J88,"")</f>
        <v/>
      </c>
      <c r="L89" s="18"/>
    </row>
    <row r="90" spans="1:12" x14ac:dyDescent="0.35">
      <c r="A90" s="1" t="s">
        <v>108</v>
      </c>
      <c r="B90" s="1">
        <f t="shared" si="24"/>
        <v>6</v>
      </c>
      <c r="C90" s="1">
        <f t="shared" si="25"/>
        <v>11</v>
      </c>
      <c r="D90" s="1">
        <f t="shared" si="26"/>
        <v>16</v>
      </c>
      <c r="E90" s="1" t="e">
        <f t="shared" si="27"/>
        <v>#VALUE!</v>
      </c>
      <c r="F90" s="3">
        <f t="shared" si="28"/>
        <v>9960</v>
      </c>
      <c r="G90" s="4">
        <f t="shared" si="29"/>
        <v>2.94</v>
      </c>
      <c r="H90" s="3" t="e">
        <f t="shared" si="30"/>
        <v>#VALUE!</v>
      </c>
      <c r="I90" s="18" t="b">
        <f t="shared" si="23"/>
        <v>0</v>
      </c>
      <c r="J90" s="18">
        <f>IF(Table1[[#This Row],[Rising Through Threshold]],Table1[[#This Row],[Start time]],J89)</f>
        <v>8616</v>
      </c>
      <c r="K90" s="18" t="str">
        <f>IF(AND(Table1[[#This Row],[Rising Through Threshold]],J89&gt;0),J90-J89,"")</f>
        <v/>
      </c>
      <c r="L90" s="18"/>
    </row>
    <row r="91" spans="1:12" x14ac:dyDescent="0.35">
      <c r="A91" s="1" t="s">
        <v>109</v>
      </c>
      <c r="B91" s="1">
        <f t="shared" si="24"/>
        <v>6</v>
      </c>
      <c r="C91" s="1">
        <f t="shared" si="25"/>
        <v>12</v>
      </c>
      <c r="D91" s="1">
        <f t="shared" si="26"/>
        <v>17</v>
      </c>
      <c r="E91" s="1" t="e">
        <f t="shared" si="27"/>
        <v>#VALUE!</v>
      </c>
      <c r="F91" s="3">
        <f t="shared" si="28"/>
        <v>10072</v>
      </c>
      <c r="G91" s="4">
        <f t="shared" si="29"/>
        <v>2.58</v>
      </c>
      <c r="H91" s="3" t="e">
        <f t="shared" si="30"/>
        <v>#VALUE!</v>
      </c>
      <c r="I91" s="18" t="b">
        <f t="shared" si="23"/>
        <v>0</v>
      </c>
      <c r="J91" s="18">
        <f>IF(Table1[[#This Row],[Rising Through Threshold]],Table1[[#This Row],[Start time]],J90)</f>
        <v>8616</v>
      </c>
      <c r="K91" s="18" t="str">
        <f>IF(AND(Table1[[#This Row],[Rising Through Threshold]],J90&gt;0),J91-J90,"")</f>
        <v/>
      </c>
      <c r="L91" s="18"/>
    </row>
    <row r="92" spans="1:12" x14ac:dyDescent="0.35">
      <c r="A92" s="1" t="s">
        <v>110</v>
      </c>
      <c r="B92" s="1">
        <f t="shared" si="24"/>
        <v>6</v>
      </c>
      <c r="C92" s="1">
        <f t="shared" si="25"/>
        <v>12</v>
      </c>
      <c r="D92" s="1">
        <f t="shared" si="26"/>
        <v>17</v>
      </c>
      <c r="E92" s="1" t="e">
        <f t="shared" si="27"/>
        <v>#VALUE!</v>
      </c>
      <c r="F92" s="3">
        <f t="shared" si="28"/>
        <v>10184</v>
      </c>
      <c r="G92" s="4">
        <f t="shared" si="29"/>
        <v>2.21</v>
      </c>
      <c r="H92" s="3" t="e">
        <f t="shared" si="30"/>
        <v>#VALUE!</v>
      </c>
      <c r="I92" s="18" t="b">
        <f t="shared" si="23"/>
        <v>0</v>
      </c>
      <c r="J92" s="18">
        <f>IF(Table1[[#This Row],[Rising Through Threshold]],Table1[[#This Row],[Start time]],J91)</f>
        <v>8616</v>
      </c>
      <c r="K92" s="18" t="str">
        <f>IF(AND(Table1[[#This Row],[Rising Through Threshold]],J91&gt;0),J92-J91,"")</f>
        <v/>
      </c>
      <c r="L92" s="18"/>
    </row>
    <row r="93" spans="1:12" x14ac:dyDescent="0.35">
      <c r="A93" s="1" t="s">
        <v>111</v>
      </c>
      <c r="B93" s="1">
        <f t="shared" si="24"/>
        <v>6</v>
      </c>
      <c r="C93" s="1">
        <f t="shared" si="25"/>
        <v>12</v>
      </c>
      <c r="D93" s="1">
        <f t="shared" si="26"/>
        <v>17</v>
      </c>
      <c r="E93" s="1" t="e">
        <f t="shared" si="27"/>
        <v>#VALUE!</v>
      </c>
      <c r="F93" s="3">
        <f t="shared" si="28"/>
        <v>10296</v>
      </c>
      <c r="G93" s="4">
        <f t="shared" si="29"/>
        <v>1.85</v>
      </c>
      <c r="H93" s="3" t="e">
        <f t="shared" si="30"/>
        <v>#VALUE!</v>
      </c>
      <c r="I93" s="18" t="b">
        <f t="shared" si="23"/>
        <v>0</v>
      </c>
      <c r="J93" s="18">
        <f>IF(Table1[[#This Row],[Rising Through Threshold]],Table1[[#This Row],[Start time]],J92)</f>
        <v>8616</v>
      </c>
      <c r="K93" s="18" t="str">
        <f>IF(AND(Table1[[#This Row],[Rising Through Threshold]],J92&gt;0),J93-J92,"")</f>
        <v/>
      </c>
      <c r="L93" s="18"/>
    </row>
    <row r="94" spans="1:12" x14ac:dyDescent="0.35">
      <c r="A94" s="1" t="s">
        <v>112</v>
      </c>
      <c r="B94" s="1">
        <f t="shared" si="24"/>
        <v>6</v>
      </c>
      <c r="C94" s="1">
        <f t="shared" si="25"/>
        <v>12</v>
      </c>
      <c r="D94" s="1">
        <f t="shared" si="26"/>
        <v>17</v>
      </c>
      <c r="E94" s="1" t="e">
        <f t="shared" si="27"/>
        <v>#VALUE!</v>
      </c>
      <c r="F94" s="3">
        <f t="shared" si="28"/>
        <v>10408</v>
      </c>
      <c r="G94" s="4">
        <f t="shared" si="29"/>
        <v>1.52</v>
      </c>
      <c r="H94" s="3" t="e">
        <f t="shared" si="30"/>
        <v>#VALUE!</v>
      </c>
      <c r="I94" s="18" t="b">
        <f t="shared" si="23"/>
        <v>0</v>
      </c>
      <c r="J94" s="18">
        <f>IF(Table1[[#This Row],[Rising Through Threshold]],Table1[[#This Row],[Start time]],J93)</f>
        <v>8616</v>
      </c>
      <c r="K94" s="18" t="str">
        <f>IF(AND(Table1[[#This Row],[Rising Through Threshold]],J93&gt;0),J94-J93,"")</f>
        <v/>
      </c>
      <c r="L94" s="18"/>
    </row>
    <row r="95" spans="1:12" x14ac:dyDescent="0.35">
      <c r="A95" s="1" t="s">
        <v>113</v>
      </c>
      <c r="B95" s="1">
        <f t="shared" si="24"/>
        <v>6</v>
      </c>
      <c r="C95" s="1">
        <f t="shared" si="25"/>
        <v>12</v>
      </c>
      <c r="D95" s="1">
        <f t="shared" si="26"/>
        <v>17</v>
      </c>
      <c r="E95" s="1" t="e">
        <f t="shared" si="27"/>
        <v>#VALUE!</v>
      </c>
      <c r="F95" s="3">
        <f t="shared" si="28"/>
        <v>10520</v>
      </c>
      <c r="G95" s="4">
        <f t="shared" si="29"/>
        <v>1.23</v>
      </c>
      <c r="H95" s="3" t="e">
        <f t="shared" si="30"/>
        <v>#VALUE!</v>
      </c>
      <c r="I95" s="18" t="b">
        <f t="shared" si="23"/>
        <v>0</v>
      </c>
      <c r="J95" s="18">
        <f>IF(Table1[[#This Row],[Rising Through Threshold]],Table1[[#This Row],[Start time]],J94)</f>
        <v>8616</v>
      </c>
      <c r="K95" s="18" t="str">
        <f>IF(AND(Table1[[#This Row],[Rising Through Threshold]],J94&gt;0),J95-J94,"")</f>
        <v/>
      </c>
      <c r="L95" s="18"/>
    </row>
    <row r="96" spans="1:12" x14ac:dyDescent="0.35">
      <c r="A96" s="1" t="s">
        <v>114</v>
      </c>
      <c r="B96" s="1">
        <f t="shared" si="24"/>
        <v>6</v>
      </c>
      <c r="C96" s="1">
        <f t="shared" si="25"/>
        <v>12</v>
      </c>
      <c r="D96" s="1">
        <f t="shared" si="26"/>
        <v>17</v>
      </c>
      <c r="E96" s="1" t="e">
        <f t="shared" si="27"/>
        <v>#VALUE!</v>
      </c>
      <c r="F96" s="3">
        <f t="shared" si="28"/>
        <v>10632</v>
      </c>
      <c r="G96" s="4">
        <f t="shared" si="29"/>
        <v>1.02</v>
      </c>
      <c r="H96" s="3" t="e">
        <f t="shared" si="30"/>
        <v>#VALUE!</v>
      </c>
      <c r="I96" s="18" t="b">
        <f t="shared" si="23"/>
        <v>0</v>
      </c>
      <c r="J96" s="18">
        <f>IF(Table1[[#This Row],[Rising Through Threshold]],Table1[[#This Row],[Start time]],J95)</f>
        <v>8616</v>
      </c>
      <c r="K96" s="18" t="str">
        <f>IF(AND(Table1[[#This Row],[Rising Through Threshold]],J95&gt;0),J96-J95,"")</f>
        <v/>
      </c>
      <c r="L96" s="18"/>
    </row>
    <row r="97" spans="1:12" x14ac:dyDescent="0.35">
      <c r="A97" s="1" t="s">
        <v>115</v>
      </c>
      <c r="B97" s="1">
        <f t="shared" si="24"/>
        <v>6</v>
      </c>
      <c r="C97" s="1">
        <f t="shared" si="25"/>
        <v>12</v>
      </c>
      <c r="D97" s="1">
        <f t="shared" si="26"/>
        <v>17</v>
      </c>
      <c r="E97" s="1" t="e">
        <f t="shared" si="27"/>
        <v>#VALUE!</v>
      </c>
      <c r="F97" s="3">
        <f t="shared" si="28"/>
        <v>10744</v>
      </c>
      <c r="G97" s="4">
        <f t="shared" si="29"/>
        <v>0.87</v>
      </c>
      <c r="H97" s="3" t="e">
        <f t="shared" si="30"/>
        <v>#VALUE!</v>
      </c>
      <c r="I97" s="18" t="b">
        <f t="shared" si="23"/>
        <v>0</v>
      </c>
      <c r="J97" s="18">
        <f>IF(Table1[[#This Row],[Rising Through Threshold]],Table1[[#This Row],[Start time]],J96)</f>
        <v>8616</v>
      </c>
      <c r="K97" s="18" t="str">
        <f>IF(AND(Table1[[#This Row],[Rising Through Threshold]],J96&gt;0),J97-J96,"")</f>
        <v/>
      </c>
      <c r="L97" s="18"/>
    </row>
    <row r="98" spans="1:12" x14ac:dyDescent="0.35">
      <c r="A98" s="1" t="s">
        <v>116</v>
      </c>
      <c r="B98" s="1">
        <f t="shared" si="24"/>
        <v>6</v>
      </c>
      <c r="C98" s="1">
        <f t="shared" si="25"/>
        <v>12</v>
      </c>
      <c r="D98" s="1">
        <f t="shared" si="26"/>
        <v>17</v>
      </c>
      <c r="E98" s="1" t="e">
        <f t="shared" si="27"/>
        <v>#VALUE!</v>
      </c>
      <c r="F98" s="3">
        <f t="shared" si="28"/>
        <v>10856</v>
      </c>
      <c r="G98" s="4">
        <f t="shared" si="29"/>
        <v>0.83</v>
      </c>
      <c r="H98" s="3" t="e">
        <f t="shared" si="30"/>
        <v>#VALUE!</v>
      </c>
      <c r="I98" s="18" t="b">
        <f t="shared" si="23"/>
        <v>0</v>
      </c>
      <c r="J98" s="18">
        <f>IF(Table1[[#This Row],[Rising Through Threshold]],Table1[[#This Row],[Start time]],J97)</f>
        <v>8616</v>
      </c>
      <c r="K98" s="18" t="str">
        <f>IF(AND(Table1[[#This Row],[Rising Through Threshold]],J97&gt;0),J98-J97,"")</f>
        <v/>
      </c>
      <c r="L98" s="18"/>
    </row>
    <row r="99" spans="1:12" x14ac:dyDescent="0.35">
      <c r="A99" s="1" t="s">
        <v>117</v>
      </c>
      <c r="B99" s="1">
        <f t="shared" si="24"/>
        <v>6</v>
      </c>
      <c r="C99" s="1">
        <f t="shared" si="25"/>
        <v>12</v>
      </c>
      <c r="D99" s="1">
        <f t="shared" si="26"/>
        <v>17</v>
      </c>
      <c r="E99" s="1" t="e">
        <f t="shared" si="27"/>
        <v>#VALUE!</v>
      </c>
      <c r="F99" s="3">
        <f t="shared" si="28"/>
        <v>10968</v>
      </c>
      <c r="G99" s="4">
        <f t="shared" si="29"/>
        <v>0.88</v>
      </c>
      <c r="H99" s="3" t="e">
        <f t="shared" si="30"/>
        <v>#VALUE!</v>
      </c>
      <c r="I99" s="18" t="b">
        <f t="shared" si="23"/>
        <v>0</v>
      </c>
      <c r="J99" s="18">
        <f>IF(Table1[[#This Row],[Rising Through Threshold]],Table1[[#This Row],[Start time]],J98)</f>
        <v>8616</v>
      </c>
      <c r="K99" s="18" t="str">
        <f>IF(AND(Table1[[#This Row],[Rising Through Threshold]],J98&gt;0),J99-J98,"")</f>
        <v/>
      </c>
      <c r="L99" s="18"/>
    </row>
    <row r="100" spans="1:12" x14ac:dyDescent="0.35">
      <c r="A100" s="1" t="s">
        <v>118</v>
      </c>
      <c r="B100" s="1">
        <f t="shared" si="24"/>
        <v>6</v>
      </c>
      <c r="C100" s="1">
        <f t="shared" si="25"/>
        <v>12</v>
      </c>
      <c r="D100" s="1">
        <f t="shared" si="26"/>
        <v>17</v>
      </c>
      <c r="E100" s="1" t="e">
        <f t="shared" si="27"/>
        <v>#VALUE!</v>
      </c>
      <c r="F100" s="3">
        <f t="shared" si="28"/>
        <v>11080</v>
      </c>
      <c r="G100" s="4">
        <f t="shared" si="29"/>
        <v>1.02</v>
      </c>
      <c r="H100" s="3" t="e">
        <f t="shared" si="30"/>
        <v>#VALUE!</v>
      </c>
      <c r="I100" s="18" t="b">
        <f t="shared" si="23"/>
        <v>0</v>
      </c>
      <c r="J100" s="18">
        <f>IF(Table1[[#This Row],[Rising Through Threshold]],Table1[[#This Row],[Start time]],J99)</f>
        <v>8616</v>
      </c>
      <c r="K100" s="18" t="str">
        <f>IF(AND(Table1[[#This Row],[Rising Through Threshold]],J99&gt;0),J100-J99,"")</f>
        <v/>
      </c>
      <c r="L100" s="18"/>
    </row>
    <row r="101" spans="1:12" x14ac:dyDescent="0.35">
      <c r="A101" s="1" t="s">
        <v>119</v>
      </c>
      <c r="B101" s="1">
        <f t="shared" si="24"/>
        <v>6</v>
      </c>
      <c r="C101" s="1">
        <f t="shared" si="25"/>
        <v>12</v>
      </c>
      <c r="D101" s="1">
        <f t="shared" si="26"/>
        <v>17</v>
      </c>
      <c r="E101" s="1" t="e">
        <f t="shared" si="27"/>
        <v>#VALUE!</v>
      </c>
      <c r="F101" s="3">
        <f t="shared" si="28"/>
        <v>11192</v>
      </c>
      <c r="G101" s="4">
        <f t="shared" si="29"/>
        <v>1.24</v>
      </c>
      <c r="H101" s="3" t="e">
        <f t="shared" si="30"/>
        <v>#VALUE!</v>
      </c>
      <c r="I101" s="18" t="b">
        <f t="shared" si="23"/>
        <v>0</v>
      </c>
      <c r="J101" s="18">
        <f>IF(Table1[[#This Row],[Rising Through Threshold]],Table1[[#This Row],[Start time]],J100)</f>
        <v>8616</v>
      </c>
      <c r="K101" s="18" t="str">
        <f>IF(AND(Table1[[#This Row],[Rising Through Threshold]],J100&gt;0),J101-J100,"")</f>
        <v/>
      </c>
      <c r="L101" s="18"/>
    </row>
    <row r="102" spans="1:12" x14ac:dyDescent="0.35">
      <c r="A102" s="1" t="s">
        <v>120</v>
      </c>
      <c r="B102" s="1">
        <f t="shared" si="24"/>
        <v>6</v>
      </c>
      <c r="C102" s="1">
        <f t="shared" si="25"/>
        <v>12</v>
      </c>
      <c r="D102" s="1">
        <f t="shared" si="26"/>
        <v>17</v>
      </c>
      <c r="E102" s="1" t="e">
        <f t="shared" si="27"/>
        <v>#VALUE!</v>
      </c>
      <c r="F102" s="3">
        <f t="shared" si="28"/>
        <v>11304</v>
      </c>
      <c r="G102" s="4">
        <f t="shared" si="29"/>
        <v>1.54</v>
      </c>
      <c r="H102" s="3" t="e">
        <f t="shared" si="30"/>
        <v>#VALUE!</v>
      </c>
      <c r="I102" s="18" t="b">
        <f t="shared" si="23"/>
        <v>0</v>
      </c>
      <c r="J102" s="18">
        <f>IF(Table1[[#This Row],[Rising Through Threshold]],Table1[[#This Row],[Start time]],J101)</f>
        <v>8616</v>
      </c>
      <c r="K102" s="18" t="str">
        <f>IF(AND(Table1[[#This Row],[Rising Through Threshold]],J101&gt;0),J102-J101,"")</f>
        <v/>
      </c>
      <c r="L102" s="18"/>
    </row>
    <row r="103" spans="1:12" x14ac:dyDescent="0.35">
      <c r="A103" s="1" t="s">
        <v>121</v>
      </c>
      <c r="B103" s="1">
        <f t="shared" si="24"/>
        <v>6</v>
      </c>
      <c r="C103" s="1">
        <f t="shared" si="25"/>
        <v>12</v>
      </c>
      <c r="D103" s="1">
        <f t="shared" si="26"/>
        <v>17</v>
      </c>
      <c r="E103" s="1" t="e">
        <f t="shared" si="27"/>
        <v>#VALUE!</v>
      </c>
      <c r="F103" s="3">
        <f t="shared" si="28"/>
        <v>11416</v>
      </c>
      <c r="G103" s="4">
        <f t="shared" si="29"/>
        <v>1.9</v>
      </c>
      <c r="H103" s="3" t="e">
        <f t="shared" si="30"/>
        <v>#VALUE!</v>
      </c>
      <c r="I103" s="18" t="b">
        <f t="shared" si="23"/>
        <v>0</v>
      </c>
      <c r="J103" s="18">
        <f>IF(Table1[[#This Row],[Rising Through Threshold]],Table1[[#This Row],[Start time]],J102)</f>
        <v>8616</v>
      </c>
      <c r="K103" s="18" t="str">
        <f>IF(AND(Table1[[#This Row],[Rising Through Threshold]],J102&gt;0),J103-J102,"")</f>
        <v/>
      </c>
      <c r="L103" s="18"/>
    </row>
    <row r="104" spans="1:12" x14ac:dyDescent="0.35">
      <c r="A104" s="1" t="s">
        <v>122</v>
      </c>
      <c r="B104" s="1">
        <f t="shared" si="24"/>
        <v>6</v>
      </c>
      <c r="C104" s="1">
        <f t="shared" si="25"/>
        <v>12</v>
      </c>
      <c r="D104" s="1">
        <f t="shared" si="26"/>
        <v>17</v>
      </c>
      <c r="E104" s="1" t="e">
        <f t="shared" si="27"/>
        <v>#VALUE!</v>
      </c>
      <c r="F104" s="3">
        <f t="shared" si="28"/>
        <v>11528</v>
      </c>
      <c r="G104" s="4">
        <f t="shared" si="29"/>
        <v>2.29</v>
      </c>
      <c r="H104" s="3" t="e">
        <f t="shared" si="30"/>
        <v>#VALUE!</v>
      </c>
      <c r="I104" s="18" t="b">
        <f t="shared" si="23"/>
        <v>0</v>
      </c>
      <c r="J104" s="18">
        <f>IF(Table1[[#This Row],[Rising Through Threshold]],Table1[[#This Row],[Start time]],J103)</f>
        <v>8616</v>
      </c>
      <c r="K104" s="18" t="str">
        <f>IF(AND(Table1[[#This Row],[Rising Through Threshold]],J103&gt;0),J104-J103,"")</f>
        <v/>
      </c>
      <c r="L104" s="18"/>
    </row>
    <row r="105" spans="1:12" x14ac:dyDescent="0.35">
      <c r="A105" s="1" t="s">
        <v>123</v>
      </c>
      <c r="B105" s="1">
        <f t="shared" si="24"/>
        <v>6</v>
      </c>
      <c r="C105" s="1">
        <f t="shared" si="25"/>
        <v>12</v>
      </c>
      <c r="D105" s="1">
        <f t="shared" si="26"/>
        <v>17</v>
      </c>
      <c r="E105" s="1" t="e">
        <f t="shared" si="27"/>
        <v>#VALUE!</v>
      </c>
      <c r="F105" s="3">
        <f t="shared" si="28"/>
        <v>11640</v>
      </c>
      <c r="G105" s="4">
        <f t="shared" si="29"/>
        <v>2.7</v>
      </c>
      <c r="H105" s="3" t="e">
        <f t="shared" si="30"/>
        <v>#VALUE!</v>
      </c>
      <c r="I105" s="18" t="b">
        <f t="shared" si="23"/>
        <v>1</v>
      </c>
      <c r="J105" s="18">
        <f>IF(Table1[[#This Row],[Rising Through Threshold]],Table1[[#This Row],[Start time]],J104)</f>
        <v>11640</v>
      </c>
      <c r="K105" s="18">
        <f>IF(AND(Table1[[#This Row],[Rising Through Threshold]],J104&gt;0),J105-J104,"")</f>
        <v>3024</v>
      </c>
      <c r="L105" s="18"/>
    </row>
    <row r="106" spans="1:12" x14ac:dyDescent="0.35">
      <c r="A106" s="1" t="s">
        <v>124</v>
      </c>
      <c r="B106" s="1">
        <f t="shared" si="24"/>
        <v>6</v>
      </c>
      <c r="C106" s="1">
        <f t="shared" si="25"/>
        <v>12</v>
      </c>
      <c r="D106" s="1">
        <f t="shared" si="26"/>
        <v>17</v>
      </c>
      <c r="E106" s="1" t="e">
        <f t="shared" si="27"/>
        <v>#VALUE!</v>
      </c>
      <c r="F106" s="3">
        <f t="shared" si="28"/>
        <v>11752</v>
      </c>
      <c r="G106" s="4">
        <f t="shared" si="29"/>
        <v>3.09</v>
      </c>
      <c r="H106" s="3" t="e">
        <f t="shared" si="30"/>
        <v>#VALUE!</v>
      </c>
      <c r="I106" s="18" t="b">
        <f t="shared" si="23"/>
        <v>0</v>
      </c>
      <c r="J106" s="18">
        <f>IF(Table1[[#This Row],[Rising Through Threshold]],Table1[[#This Row],[Start time]],J105)</f>
        <v>11640</v>
      </c>
      <c r="K106" s="18" t="str">
        <f>IF(AND(Table1[[#This Row],[Rising Through Threshold]],J105&gt;0),J106-J105,"")</f>
        <v/>
      </c>
      <c r="L106" s="18"/>
    </row>
    <row r="107" spans="1:12" x14ac:dyDescent="0.35">
      <c r="A107" s="1" t="s">
        <v>125</v>
      </c>
      <c r="B107" s="1">
        <f t="shared" si="24"/>
        <v>6</v>
      </c>
      <c r="C107" s="1">
        <f t="shared" si="25"/>
        <v>12</v>
      </c>
      <c r="D107" s="1">
        <f t="shared" si="26"/>
        <v>17</v>
      </c>
      <c r="E107" s="1" t="e">
        <f t="shared" si="27"/>
        <v>#VALUE!</v>
      </c>
      <c r="F107" s="3">
        <f t="shared" si="28"/>
        <v>11864</v>
      </c>
      <c r="G107" s="4">
        <f t="shared" si="29"/>
        <v>3.46</v>
      </c>
      <c r="H107" s="3" t="e">
        <f t="shared" si="30"/>
        <v>#VALUE!</v>
      </c>
      <c r="I107" s="18" t="b">
        <f t="shared" si="23"/>
        <v>0</v>
      </c>
      <c r="J107" s="18">
        <f>IF(Table1[[#This Row],[Rising Through Threshold]],Table1[[#This Row],[Start time]],J106)</f>
        <v>11640</v>
      </c>
      <c r="K107" s="18" t="str">
        <f>IF(AND(Table1[[#This Row],[Rising Through Threshold]],J106&gt;0),J107-J106,"")</f>
        <v/>
      </c>
      <c r="L107" s="18"/>
    </row>
    <row r="108" spans="1:12" x14ac:dyDescent="0.35">
      <c r="A108" s="1" t="s">
        <v>126</v>
      </c>
      <c r="B108" s="1">
        <f t="shared" si="24"/>
        <v>6</v>
      </c>
      <c r="C108" s="1">
        <f t="shared" si="25"/>
        <v>12</v>
      </c>
      <c r="D108" s="1">
        <f t="shared" si="26"/>
        <v>17</v>
      </c>
      <c r="E108" s="1" t="e">
        <f t="shared" si="27"/>
        <v>#VALUE!</v>
      </c>
      <c r="F108" s="3">
        <f t="shared" si="28"/>
        <v>11976</v>
      </c>
      <c r="G108" s="4">
        <f t="shared" si="29"/>
        <v>3.76</v>
      </c>
      <c r="H108" s="3" t="e">
        <f t="shared" si="30"/>
        <v>#VALUE!</v>
      </c>
      <c r="I108" s="18" t="b">
        <f t="shared" si="23"/>
        <v>0</v>
      </c>
      <c r="J108" s="18">
        <f>IF(Table1[[#This Row],[Rising Through Threshold]],Table1[[#This Row],[Start time]],J107)</f>
        <v>11640</v>
      </c>
      <c r="K108" s="18" t="str">
        <f>IF(AND(Table1[[#This Row],[Rising Through Threshold]],J107&gt;0),J108-J107,"")</f>
        <v/>
      </c>
      <c r="L108" s="18"/>
    </row>
    <row r="109" spans="1:12" x14ac:dyDescent="0.35">
      <c r="A109" s="1" t="s">
        <v>127</v>
      </c>
      <c r="B109" s="1">
        <f t="shared" si="24"/>
        <v>6</v>
      </c>
      <c r="C109" s="1">
        <f t="shared" si="25"/>
        <v>12</v>
      </c>
      <c r="D109" s="1">
        <f t="shared" si="26"/>
        <v>17</v>
      </c>
      <c r="E109" s="1" t="e">
        <f t="shared" si="27"/>
        <v>#VALUE!</v>
      </c>
      <c r="F109" s="3">
        <f t="shared" si="28"/>
        <v>12088</v>
      </c>
      <c r="G109" s="4">
        <f t="shared" si="29"/>
        <v>3.99</v>
      </c>
      <c r="H109" s="3" t="e">
        <f t="shared" si="30"/>
        <v>#VALUE!</v>
      </c>
      <c r="I109" s="18" t="b">
        <f t="shared" ref="I109:I172" si="31">AND(G108&lt;Threshold,G109&gt;Threshold)</f>
        <v>0</v>
      </c>
      <c r="J109" s="18">
        <f>IF(Table1[[#This Row],[Rising Through Threshold]],Table1[[#This Row],[Start time]],J108)</f>
        <v>11640</v>
      </c>
      <c r="K109" s="18" t="str">
        <f>IF(AND(Table1[[#This Row],[Rising Through Threshold]],J108&gt;0),J109-J108,"")</f>
        <v/>
      </c>
      <c r="L109" s="18"/>
    </row>
    <row r="110" spans="1:12" x14ac:dyDescent="0.35">
      <c r="A110" s="1" t="s">
        <v>128</v>
      </c>
      <c r="B110" s="1">
        <f t="shared" si="24"/>
        <v>6</v>
      </c>
      <c r="C110" s="1">
        <f t="shared" si="25"/>
        <v>12</v>
      </c>
      <c r="D110" s="1">
        <f t="shared" si="26"/>
        <v>17</v>
      </c>
      <c r="E110" s="1" t="e">
        <f t="shared" si="27"/>
        <v>#VALUE!</v>
      </c>
      <c r="F110" s="3">
        <f t="shared" si="28"/>
        <v>12200</v>
      </c>
      <c r="G110" s="4">
        <f t="shared" si="29"/>
        <v>4.1399999999999997</v>
      </c>
      <c r="H110" s="3" t="e">
        <f t="shared" si="30"/>
        <v>#VALUE!</v>
      </c>
      <c r="I110" s="18" t="b">
        <f t="shared" si="31"/>
        <v>0</v>
      </c>
      <c r="J110" s="18">
        <f>IF(Table1[[#This Row],[Rising Through Threshold]],Table1[[#This Row],[Start time]],J109)</f>
        <v>11640</v>
      </c>
      <c r="K110" s="18" t="str">
        <f>IF(AND(Table1[[#This Row],[Rising Through Threshold]],J109&gt;0),J110-J109,"")</f>
        <v/>
      </c>
      <c r="L110" s="18"/>
    </row>
    <row r="111" spans="1:12" x14ac:dyDescent="0.35">
      <c r="A111" s="1" t="s">
        <v>129</v>
      </c>
      <c r="B111" s="1">
        <f t="shared" si="24"/>
        <v>6</v>
      </c>
      <c r="C111" s="1">
        <f t="shared" si="25"/>
        <v>12</v>
      </c>
      <c r="D111" s="1">
        <f t="shared" si="26"/>
        <v>17</v>
      </c>
      <c r="E111" s="1" t="e">
        <f t="shared" si="27"/>
        <v>#VALUE!</v>
      </c>
      <c r="F111" s="3">
        <f t="shared" si="28"/>
        <v>12312</v>
      </c>
      <c r="G111" s="4">
        <f t="shared" si="29"/>
        <v>4.2</v>
      </c>
      <c r="H111" s="3" t="e">
        <f t="shared" si="30"/>
        <v>#VALUE!</v>
      </c>
      <c r="I111" s="18" t="b">
        <f t="shared" si="31"/>
        <v>0</v>
      </c>
      <c r="J111" s="18">
        <f>IF(Table1[[#This Row],[Rising Through Threshold]],Table1[[#This Row],[Start time]],J110)</f>
        <v>11640</v>
      </c>
      <c r="K111" s="18" t="str">
        <f>IF(AND(Table1[[#This Row],[Rising Through Threshold]],J110&gt;0),J111-J110,"")</f>
        <v/>
      </c>
      <c r="L111" s="18"/>
    </row>
    <row r="112" spans="1:12" x14ac:dyDescent="0.35">
      <c r="A112" s="1" t="s">
        <v>130</v>
      </c>
      <c r="B112" s="1">
        <f t="shared" si="24"/>
        <v>6</v>
      </c>
      <c r="C112" s="1">
        <f t="shared" si="25"/>
        <v>12</v>
      </c>
      <c r="D112" s="1">
        <f t="shared" si="26"/>
        <v>17</v>
      </c>
      <c r="E112" s="1" t="e">
        <f t="shared" si="27"/>
        <v>#VALUE!</v>
      </c>
      <c r="F112" s="3">
        <f t="shared" si="28"/>
        <v>12424</v>
      </c>
      <c r="G112" s="4">
        <f t="shared" si="29"/>
        <v>4.1900000000000004</v>
      </c>
      <c r="H112" s="3" t="e">
        <f t="shared" si="30"/>
        <v>#VALUE!</v>
      </c>
      <c r="I112" s="18" t="b">
        <f t="shared" si="31"/>
        <v>0</v>
      </c>
      <c r="J112" s="18">
        <f>IF(Table1[[#This Row],[Rising Through Threshold]],Table1[[#This Row],[Start time]],J111)</f>
        <v>11640</v>
      </c>
      <c r="K112" s="18" t="str">
        <f>IF(AND(Table1[[#This Row],[Rising Through Threshold]],J111&gt;0),J112-J111,"")</f>
        <v/>
      </c>
      <c r="L112" s="18"/>
    </row>
    <row r="113" spans="1:12" x14ac:dyDescent="0.35">
      <c r="A113" s="1" t="s">
        <v>131</v>
      </c>
      <c r="B113" s="1">
        <f t="shared" si="24"/>
        <v>6</v>
      </c>
      <c r="C113" s="1">
        <f t="shared" si="25"/>
        <v>12</v>
      </c>
      <c r="D113" s="1">
        <f t="shared" si="26"/>
        <v>17</v>
      </c>
      <c r="E113" s="1" t="e">
        <f t="shared" si="27"/>
        <v>#VALUE!</v>
      </c>
      <c r="F113" s="3">
        <f t="shared" si="28"/>
        <v>12536</v>
      </c>
      <c r="G113" s="4">
        <f t="shared" si="29"/>
        <v>4.12</v>
      </c>
      <c r="H113" s="3" t="e">
        <f t="shared" si="30"/>
        <v>#VALUE!</v>
      </c>
      <c r="I113" s="18" t="b">
        <f t="shared" si="31"/>
        <v>0</v>
      </c>
      <c r="J113" s="18">
        <f>IF(Table1[[#This Row],[Rising Through Threshold]],Table1[[#This Row],[Start time]],J112)</f>
        <v>11640</v>
      </c>
      <c r="K113" s="18" t="str">
        <f>IF(AND(Table1[[#This Row],[Rising Through Threshold]],J112&gt;0),J113-J112,"")</f>
        <v/>
      </c>
      <c r="L113" s="18"/>
    </row>
    <row r="114" spans="1:12" x14ac:dyDescent="0.35">
      <c r="A114" s="1" t="s">
        <v>132</v>
      </c>
      <c r="B114" s="1">
        <f t="shared" si="24"/>
        <v>6</v>
      </c>
      <c r="C114" s="1">
        <f t="shared" si="25"/>
        <v>12</v>
      </c>
      <c r="D114" s="1">
        <f t="shared" si="26"/>
        <v>17</v>
      </c>
      <c r="E114" s="1" t="e">
        <f t="shared" si="27"/>
        <v>#VALUE!</v>
      </c>
      <c r="F114" s="3">
        <f t="shared" si="28"/>
        <v>12648</v>
      </c>
      <c r="G114" s="4">
        <f t="shared" si="29"/>
        <v>3.96</v>
      </c>
      <c r="H114" s="3" t="e">
        <f t="shared" si="30"/>
        <v>#VALUE!</v>
      </c>
      <c r="I114" s="18" t="b">
        <f t="shared" si="31"/>
        <v>0</v>
      </c>
      <c r="J114" s="18">
        <f>IF(Table1[[#This Row],[Rising Through Threshold]],Table1[[#This Row],[Start time]],J113)</f>
        <v>11640</v>
      </c>
      <c r="K114" s="18" t="str">
        <f>IF(AND(Table1[[#This Row],[Rising Through Threshold]],J113&gt;0),J114-J113,"")</f>
        <v/>
      </c>
      <c r="L114" s="18"/>
    </row>
    <row r="115" spans="1:12" x14ac:dyDescent="0.35">
      <c r="A115" s="1" t="s">
        <v>133</v>
      </c>
      <c r="B115" s="1">
        <f t="shared" si="24"/>
        <v>6</v>
      </c>
      <c r="C115" s="1">
        <f t="shared" si="25"/>
        <v>12</v>
      </c>
      <c r="D115" s="1">
        <f t="shared" si="26"/>
        <v>17</v>
      </c>
      <c r="E115" s="1" t="e">
        <f t="shared" si="27"/>
        <v>#VALUE!</v>
      </c>
      <c r="F115" s="3">
        <f t="shared" si="28"/>
        <v>12760</v>
      </c>
      <c r="G115" s="4">
        <f t="shared" si="29"/>
        <v>3.73</v>
      </c>
      <c r="H115" s="3" t="e">
        <f t="shared" si="30"/>
        <v>#VALUE!</v>
      </c>
      <c r="I115" s="18" t="b">
        <f t="shared" si="31"/>
        <v>0</v>
      </c>
      <c r="J115" s="18">
        <f>IF(Table1[[#This Row],[Rising Through Threshold]],Table1[[#This Row],[Start time]],J114)</f>
        <v>11640</v>
      </c>
      <c r="K115" s="18" t="str">
        <f>IF(AND(Table1[[#This Row],[Rising Through Threshold]],J114&gt;0),J115-J114,"")</f>
        <v/>
      </c>
      <c r="L115" s="18"/>
    </row>
    <row r="116" spans="1:12" x14ac:dyDescent="0.35">
      <c r="A116" s="1" t="s">
        <v>134</v>
      </c>
      <c r="B116" s="1">
        <f t="shared" si="24"/>
        <v>6</v>
      </c>
      <c r="C116" s="1">
        <f t="shared" si="25"/>
        <v>12</v>
      </c>
      <c r="D116" s="1">
        <f t="shared" si="26"/>
        <v>17</v>
      </c>
      <c r="E116" s="1" t="e">
        <f t="shared" si="27"/>
        <v>#VALUE!</v>
      </c>
      <c r="F116" s="3">
        <f t="shared" si="28"/>
        <v>12872</v>
      </c>
      <c r="G116" s="4">
        <f t="shared" si="29"/>
        <v>3.46</v>
      </c>
      <c r="H116" s="3" t="e">
        <f t="shared" si="30"/>
        <v>#VALUE!</v>
      </c>
      <c r="I116" s="18" t="b">
        <f t="shared" si="31"/>
        <v>0</v>
      </c>
      <c r="J116" s="18">
        <f>IF(Table1[[#This Row],[Rising Through Threshold]],Table1[[#This Row],[Start time]],J115)</f>
        <v>11640</v>
      </c>
      <c r="K116" s="18" t="str">
        <f>IF(AND(Table1[[#This Row],[Rising Through Threshold]],J115&gt;0),J116-J115,"")</f>
        <v/>
      </c>
      <c r="L116" s="18"/>
    </row>
    <row r="117" spans="1:12" x14ac:dyDescent="0.35">
      <c r="A117" s="1" t="s">
        <v>135</v>
      </c>
      <c r="B117" s="1">
        <f t="shared" si="24"/>
        <v>6</v>
      </c>
      <c r="C117" s="1">
        <f t="shared" si="25"/>
        <v>12</v>
      </c>
      <c r="D117" s="1">
        <f t="shared" si="26"/>
        <v>17</v>
      </c>
      <c r="E117" s="1" t="e">
        <f t="shared" si="27"/>
        <v>#VALUE!</v>
      </c>
      <c r="F117" s="3">
        <f t="shared" si="28"/>
        <v>12984</v>
      </c>
      <c r="G117" s="4">
        <f t="shared" si="29"/>
        <v>3.13</v>
      </c>
      <c r="H117" s="3" t="e">
        <f t="shared" si="30"/>
        <v>#VALUE!</v>
      </c>
      <c r="I117" s="18" t="b">
        <f t="shared" si="31"/>
        <v>0</v>
      </c>
      <c r="J117" s="18">
        <f>IF(Table1[[#This Row],[Rising Through Threshold]],Table1[[#This Row],[Start time]],J116)</f>
        <v>11640</v>
      </c>
      <c r="K117" s="18" t="str">
        <f>IF(AND(Table1[[#This Row],[Rising Through Threshold]],J116&gt;0),J117-J116,"")</f>
        <v/>
      </c>
      <c r="L117" s="18"/>
    </row>
    <row r="118" spans="1:12" x14ac:dyDescent="0.35">
      <c r="A118" s="1" t="s">
        <v>136</v>
      </c>
      <c r="B118" s="1">
        <f t="shared" si="24"/>
        <v>6</v>
      </c>
      <c r="C118" s="1">
        <f t="shared" si="25"/>
        <v>12</v>
      </c>
      <c r="D118" s="1">
        <f t="shared" si="26"/>
        <v>17</v>
      </c>
      <c r="E118" s="1" t="e">
        <f t="shared" si="27"/>
        <v>#VALUE!</v>
      </c>
      <c r="F118" s="3">
        <f t="shared" si="28"/>
        <v>13096</v>
      </c>
      <c r="G118" s="4">
        <f t="shared" si="29"/>
        <v>2.78</v>
      </c>
      <c r="H118" s="3" t="e">
        <f t="shared" si="30"/>
        <v>#VALUE!</v>
      </c>
      <c r="I118" s="18" t="b">
        <f t="shared" si="31"/>
        <v>0</v>
      </c>
      <c r="J118" s="18">
        <f>IF(Table1[[#This Row],[Rising Through Threshold]],Table1[[#This Row],[Start time]],J117)</f>
        <v>11640</v>
      </c>
      <c r="K118" s="18" t="str">
        <f>IF(AND(Table1[[#This Row],[Rising Through Threshold]],J117&gt;0),J118-J117,"")</f>
        <v/>
      </c>
      <c r="L118" s="18"/>
    </row>
    <row r="119" spans="1:12" x14ac:dyDescent="0.35">
      <c r="A119" s="1" t="s">
        <v>137</v>
      </c>
      <c r="B119" s="1">
        <f t="shared" si="24"/>
        <v>6</v>
      </c>
      <c r="C119" s="1">
        <f t="shared" si="25"/>
        <v>12</v>
      </c>
      <c r="D119" s="1">
        <f t="shared" si="26"/>
        <v>17</v>
      </c>
      <c r="E119" s="1" t="e">
        <f t="shared" si="27"/>
        <v>#VALUE!</v>
      </c>
      <c r="F119" s="3">
        <f t="shared" si="28"/>
        <v>13208</v>
      </c>
      <c r="G119" s="4">
        <f t="shared" si="29"/>
        <v>2.41</v>
      </c>
      <c r="H119" s="3" t="e">
        <f t="shared" si="30"/>
        <v>#VALUE!</v>
      </c>
      <c r="I119" s="18" t="b">
        <f t="shared" si="31"/>
        <v>0</v>
      </c>
      <c r="J119" s="18">
        <f>IF(Table1[[#This Row],[Rising Through Threshold]],Table1[[#This Row],[Start time]],J118)</f>
        <v>11640</v>
      </c>
      <c r="K119" s="18" t="str">
        <f>IF(AND(Table1[[#This Row],[Rising Through Threshold]],J118&gt;0),J119-J118,"")</f>
        <v/>
      </c>
      <c r="L119" s="18"/>
    </row>
    <row r="120" spans="1:12" x14ac:dyDescent="0.35">
      <c r="A120" s="1" t="s">
        <v>138</v>
      </c>
      <c r="B120" s="1">
        <f t="shared" si="24"/>
        <v>6</v>
      </c>
      <c r="C120" s="1">
        <f t="shared" si="25"/>
        <v>12</v>
      </c>
      <c r="D120" s="1">
        <f t="shared" si="26"/>
        <v>17</v>
      </c>
      <c r="E120" s="1" t="e">
        <f t="shared" si="27"/>
        <v>#VALUE!</v>
      </c>
      <c r="F120" s="3">
        <f t="shared" si="28"/>
        <v>13320</v>
      </c>
      <c r="G120" s="4">
        <f t="shared" si="29"/>
        <v>2.04</v>
      </c>
      <c r="H120" s="3" t="e">
        <f t="shared" si="30"/>
        <v>#VALUE!</v>
      </c>
      <c r="I120" s="18" t="b">
        <f t="shared" si="31"/>
        <v>0</v>
      </c>
      <c r="J120" s="18">
        <f>IF(Table1[[#This Row],[Rising Through Threshold]],Table1[[#This Row],[Start time]],J119)</f>
        <v>11640</v>
      </c>
      <c r="K120" s="18" t="str">
        <f>IF(AND(Table1[[#This Row],[Rising Through Threshold]],J119&gt;0),J120-J119,"")</f>
        <v/>
      </c>
      <c r="L120" s="18"/>
    </row>
    <row r="121" spans="1:12" x14ac:dyDescent="0.35">
      <c r="A121" s="1" t="s">
        <v>139</v>
      </c>
      <c r="B121" s="1">
        <f t="shared" ref="B121:B184" si="32">FIND(":",$A121,1)</f>
        <v>6</v>
      </c>
      <c r="C121" s="1">
        <f t="shared" ref="C121:C184" si="33">FIND(":",$A121,B121+1)</f>
        <v>12</v>
      </c>
      <c r="D121" s="1">
        <f t="shared" ref="D121:D184" si="34">FIND(":",$A121,C121+1)</f>
        <v>17</v>
      </c>
      <c r="E121" s="1" t="e">
        <f t="shared" ref="E121:E184" si="35">FIND(":",$A121,D121+1)</f>
        <v>#VALUE!</v>
      </c>
      <c r="F121" s="3">
        <f t="shared" ref="F121:F184" si="36">_xlfn.NUMBERVALUE(MID($A121,B121+1,C121-B121-1))</f>
        <v>13432</v>
      </c>
      <c r="G121" s="4">
        <f t="shared" ref="G121:G184" si="37">_xlfn.NUMBERVALUE(MID($A121,C121+1,D121-C121-1))</f>
        <v>1.69</v>
      </c>
      <c r="H121" s="3" t="e">
        <f t="shared" ref="H121:H184" si="38">_xlfn.NUMBERVALUE(MID($A121,E121+1,1000))</f>
        <v>#VALUE!</v>
      </c>
      <c r="I121" s="18" t="b">
        <f t="shared" si="31"/>
        <v>0</v>
      </c>
      <c r="J121" s="18">
        <f>IF(Table1[[#This Row],[Rising Through Threshold]],Table1[[#This Row],[Start time]],J120)</f>
        <v>11640</v>
      </c>
      <c r="K121" s="18" t="str">
        <f>IF(AND(Table1[[#This Row],[Rising Through Threshold]],J120&gt;0),J121-J120,"")</f>
        <v/>
      </c>
      <c r="L121" s="18"/>
    </row>
    <row r="122" spans="1:12" x14ac:dyDescent="0.35">
      <c r="A122" s="1" t="s">
        <v>140</v>
      </c>
      <c r="B122" s="1">
        <f t="shared" si="32"/>
        <v>6</v>
      </c>
      <c r="C122" s="1">
        <f t="shared" si="33"/>
        <v>12</v>
      </c>
      <c r="D122" s="1">
        <f t="shared" si="34"/>
        <v>17</v>
      </c>
      <c r="E122" s="1" t="e">
        <f t="shared" si="35"/>
        <v>#VALUE!</v>
      </c>
      <c r="F122" s="3">
        <f t="shared" si="36"/>
        <v>13544</v>
      </c>
      <c r="G122" s="4">
        <f t="shared" si="37"/>
        <v>1.38</v>
      </c>
      <c r="H122" s="3" t="e">
        <f t="shared" si="38"/>
        <v>#VALUE!</v>
      </c>
      <c r="I122" s="18" t="b">
        <f t="shared" si="31"/>
        <v>0</v>
      </c>
      <c r="J122" s="18">
        <f>IF(Table1[[#This Row],[Rising Through Threshold]],Table1[[#This Row],[Start time]],J121)</f>
        <v>11640</v>
      </c>
      <c r="K122" s="18" t="str">
        <f>IF(AND(Table1[[#This Row],[Rising Through Threshold]],J121&gt;0),J122-J121,"")</f>
        <v/>
      </c>
      <c r="L122" s="18"/>
    </row>
    <row r="123" spans="1:12" x14ac:dyDescent="0.35">
      <c r="A123" s="1" t="s">
        <v>141</v>
      </c>
      <c r="B123" s="1">
        <f t="shared" si="32"/>
        <v>6</v>
      </c>
      <c r="C123" s="1">
        <f t="shared" si="33"/>
        <v>12</v>
      </c>
      <c r="D123" s="1">
        <f t="shared" si="34"/>
        <v>17</v>
      </c>
      <c r="E123" s="1" t="e">
        <f t="shared" si="35"/>
        <v>#VALUE!</v>
      </c>
      <c r="F123" s="3">
        <f t="shared" si="36"/>
        <v>13656</v>
      </c>
      <c r="G123" s="4">
        <f t="shared" si="37"/>
        <v>1.1299999999999999</v>
      </c>
      <c r="H123" s="3" t="e">
        <f t="shared" si="38"/>
        <v>#VALUE!</v>
      </c>
      <c r="I123" s="18" t="b">
        <f t="shared" si="31"/>
        <v>0</v>
      </c>
      <c r="J123" s="18">
        <f>IF(Table1[[#This Row],[Rising Through Threshold]],Table1[[#This Row],[Start time]],J122)</f>
        <v>11640</v>
      </c>
      <c r="K123" s="18" t="str">
        <f>IF(AND(Table1[[#This Row],[Rising Through Threshold]],J122&gt;0),J123-J122,"")</f>
        <v/>
      </c>
      <c r="L123" s="18"/>
    </row>
    <row r="124" spans="1:12" x14ac:dyDescent="0.35">
      <c r="A124" s="1" t="s">
        <v>142</v>
      </c>
      <c r="B124" s="1">
        <f t="shared" si="32"/>
        <v>6</v>
      </c>
      <c r="C124" s="1">
        <f t="shared" si="33"/>
        <v>12</v>
      </c>
      <c r="D124" s="1">
        <f t="shared" si="34"/>
        <v>17</v>
      </c>
      <c r="E124" s="1" t="e">
        <f t="shared" si="35"/>
        <v>#VALUE!</v>
      </c>
      <c r="F124" s="3">
        <f t="shared" si="36"/>
        <v>13768</v>
      </c>
      <c r="G124" s="4">
        <f t="shared" si="37"/>
        <v>0.94</v>
      </c>
      <c r="H124" s="3" t="e">
        <f t="shared" si="38"/>
        <v>#VALUE!</v>
      </c>
      <c r="I124" s="18" t="b">
        <f t="shared" si="31"/>
        <v>0</v>
      </c>
      <c r="J124" s="18">
        <f>IF(Table1[[#This Row],[Rising Through Threshold]],Table1[[#This Row],[Start time]],J123)</f>
        <v>11640</v>
      </c>
      <c r="K124" s="18" t="str">
        <f>IF(AND(Table1[[#This Row],[Rising Through Threshold]],J123&gt;0),J124-J123,"")</f>
        <v/>
      </c>
      <c r="L124" s="18"/>
    </row>
    <row r="125" spans="1:12" x14ac:dyDescent="0.35">
      <c r="A125" s="1" t="s">
        <v>143</v>
      </c>
      <c r="B125" s="1">
        <f t="shared" si="32"/>
        <v>6</v>
      </c>
      <c r="C125" s="1">
        <f t="shared" si="33"/>
        <v>12</v>
      </c>
      <c r="D125" s="1">
        <f t="shared" si="34"/>
        <v>17</v>
      </c>
      <c r="E125" s="1" t="e">
        <f t="shared" si="35"/>
        <v>#VALUE!</v>
      </c>
      <c r="F125" s="3">
        <f t="shared" si="36"/>
        <v>13880</v>
      </c>
      <c r="G125" s="4">
        <f t="shared" si="37"/>
        <v>0.85</v>
      </c>
      <c r="H125" s="3" t="e">
        <f t="shared" si="38"/>
        <v>#VALUE!</v>
      </c>
      <c r="I125" s="18" t="b">
        <f t="shared" si="31"/>
        <v>0</v>
      </c>
      <c r="J125" s="18">
        <f>IF(Table1[[#This Row],[Rising Through Threshold]],Table1[[#This Row],[Start time]],J124)</f>
        <v>11640</v>
      </c>
      <c r="K125" s="18" t="str">
        <f>IF(AND(Table1[[#This Row],[Rising Through Threshold]],J124&gt;0),J125-J124,"")</f>
        <v/>
      </c>
      <c r="L125" s="18"/>
    </row>
    <row r="126" spans="1:12" x14ac:dyDescent="0.35">
      <c r="A126" s="1" t="s">
        <v>144</v>
      </c>
      <c r="B126" s="1">
        <f t="shared" si="32"/>
        <v>6</v>
      </c>
      <c r="C126" s="1">
        <f t="shared" si="33"/>
        <v>12</v>
      </c>
      <c r="D126" s="1">
        <f t="shared" si="34"/>
        <v>17</v>
      </c>
      <c r="E126" s="1" t="e">
        <f t="shared" si="35"/>
        <v>#VALUE!</v>
      </c>
      <c r="F126" s="3">
        <f t="shared" si="36"/>
        <v>13992</v>
      </c>
      <c r="G126" s="4">
        <f t="shared" si="37"/>
        <v>0.85</v>
      </c>
      <c r="H126" s="3" t="e">
        <f t="shared" si="38"/>
        <v>#VALUE!</v>
      </c>
      <c r="I126" s="18" t="b">
        <f t="shared" si="31"/>
        <v>0</v>
      </c>
      <c r="J126" s="18">
        <f>IF(Table1[[#This Row],[Rising Through Threshold]],Table1[[#This Row],[Start time]],J125)</f>
        <v>11640</v>
      </c>
      <c r="K126" s="18" t="str">
        <f>IF(AND(Table1[[#This Row],[Rising Through Threshold]],J125&gt;0),J126-J125,"")</f>
        <v/>
      </c>
      <c r="L126" s="18"/>
    </row>
    <row r="127" spans="1:12" x14ac:dyDescent="0.35">
      <c r="A127" s="1" t="s">
        <v>145</v>
      </c>
      <c r="B127" s="1">
        <f t="shared" si="32"/>
        <v>6</v>
      </c>
      <c r="C127" s="1">
        <f t="shared" si="33"/>
        <v>12</v>
      </c>
      <c r="D127" s="1">
        <f t="shared" si="34"/>
        <v>17</v>
      </c>
      <c r="E127" s="1" t="e">
        <f t="shared" si="35"/>
        <v>#VALUE!</v>
      </c>
      <c r="F127" s="3">
        <f t="shared" si="36"/>
        <v>14104</v>
      </c>
      <c r="G127" s="4">
        <f t="shared" si="37"/>
        <v>0.93</v>
      </c>
      <c r="H127" s="3" t="e">
        <f t="shared" si="38"/>
        <v>#VALUE!</v>
      </c>
      <c r="I127" s="18" t="b">
        <f t="shared" si="31"/>
        <v>0</v>
      </c>
      <c r="J127" s="18">
        <f>IF(Table1[[#This Row],[Rising Through Threshold]],Table1[[#This Row],[Start time]],J126)</f>
        <v>11640</v>
      </c>
      <c r="K127" s="18" t="str">
        <f>IF(AND(Table1[[#This Row],[Rising Through Threshold]],J126&gt;0),J127-J126,"")</f>
        <v/>
      </c>
      <c r="L127" s="18"/>
    </row>
    <row r="128" spans="1:12" x14ac:dyDescent="0.35">
      <c r="A128" s="1" t="s">
        <v>146</v>
      </c>
      <c r="B128" s="1">
        <f t="shared" si="32"/>
        <v>6</v>
      </c>
      <c r="C128" s="1">
        <f t="shared" si="33"/>
        <v>12</v>
      </c>
      <c r="D128" s="1">
        <f t="shared" si="34"/>
        <v>17</v>
      </c>
      <c r="E128" s="1" t="e">
        <f t="shared" si="35"/>
        <v>#VALUE!</v>
      </c>
      <c r="F128" s="3">
        <f t="shared" si="36"/>
        <v>14216</v>
      </c>
      <c r="G128" s="4">
        <f t="shared" si="37"/>
        <v>1.1000000000000001</v>
      </c>
      <c r="H128" s="3" t="e">
        <f t="shared" si="38"/>
        <v>#VALUE!</v>
      </c>
      <c r="I128" s="18" t="b">
        <f t="shared" si="31"/>
        <v>0</v>
      </c>
      <c r="J128" s="18">
        <f>IF(Table1[[#This Row],[Rising Through Threshold]],Table1[[#This Row],[Start time]],J127)</f>
        <v>11640</v>
      </c>
      <c r="K128" s="18" t="str">
        <f>IF(AND(Table1[[#This Row],[Rising Through Threshold]],J127&gt;0),J128-J127,"")</f>
        <v/>
      </c>
      <c r="L128" s="18"/>
    </row>
    <row r="129" spans="1:12" x14ac:dyDescent="0.35">
      <c r="A129" s="1" t="s">
        <v>147</v>
      </c>
      <c r="B129" s="1">
        <f t="shared" si="32"/>
        <v>6</v>
      </c>
      <c r="C129" s="1">
        <f t="shared" si="33"/>
        <v>12</v>
      </c>
      <c r="D129" s="1">
        <f t="shared" si="34"/>
        <v>17</v>
      </c>
      <c r="E129" s="1" t="e">
        <f t="shared" si="35"/>
        <v>#VALUE!</v>
      </c>
      <c r="F129" s="3">
        <f t="shared" si="36"/>
        <v>14328</v>
      </c>
      <c r="G129" s="4">
        <f t="shared" si="37"/>
        <v>1.36</v>
      </c>
      <c r="H129" s="3" t="e">
        <f t="shared" si="38"/>
        <v>#VALUE!</v>
      </c>
      <c r="I129" s="18" t="b">
        <f t="shared" si="31"/>
        <v>0</v>
      </c>
      <c r="J129" s="18">
        <f>IF(Table1[[#This Row],[Rising Through Threshold]],Table1[[#This Row],[Start time]],J128)</f>
        <v>11640</v>
      </c>
      <c r="K129" s="18" t="str">
        <f>IF(AND(Table1[[#This Row],[Rising Through Threshold]],J128&gt;0),J129-J128,"")</f>
        <v/>
      </c>
      <c r="L129" s="18"/>
    </row>
    <row r="130" spans="1:12" x14ac:dyDescent="0.35">
      <c r="A130" s="1" t="s">
        <v>148</v>
      </c>
      <c r="B130" s="1">
        <f t="shared" si="32"/>
        <v>6</v>
      </c>
      <c r="C130" s="1">
        <f t="shared" si="33"/>
        <v>12</v>
      </c>
      <c r="D130" s="1">
        <f t="shared" si="34"/>
        <v>17</v>
      </c>
      <c r="E130" s="1" t="e">
        <f t="shared" si="35"/>
        <v>#VALUE!</v>
      </c>
      <c r="F130" s="3">
        <f t="shared" si="36"/>
        <v>14440</v>
      </c>
      <c r="G130" s="4">
        <f t="shared" si="37"/>
        <v>1.7</v>
      </c>
      <c r="H130" s="3" t="e">
        <f t="shared" si="38"/>
        <v>#VALUE!</v>
      </c>
      <c r="I130" s="18" t="b">
        <f t="shared" si="31"/>
        <v>0</v>
      </c>
      <c r="J130" s="18">
        <f>IF(Table1[[#This Row],[Rising Through Threshold]],Table1[[#This Row],[Start time]],J129)</f>
        <v>11640</v>
      </c>
      <c r="K130" s="18" t="str">
        <f>IF(AND(Table1[[#This Row],[Rising Through Threshold]],J129&gt;0),J130-J129,"")</f>
        <v/>
      </c>
      <c r="L130" s="18"/>
    </row>
    <row r="131" spans="1:12" x14ac:dyDescent="0.35">
      <c r="A131" s="1" t="s">
        <v>149</v>
      </c>
      <c r="B131" s="1">
        <f t="shared" si="32"/>
        <v>6</v>
      </c>
      <c r="C131" s="1">
        <f t="shared" si="33"/>
        <v>12</v>
      </c>
      <c r="D131" s="1">
        <f t="shared" si="34"/>
        <v>17</v>
      </c>
      <c r="E131" s="1" t="e">
        <f t="shared" si="35"/>
        <v>#VALUE!</v>
      </c>
      <c r="F131" s="3">
        <f t="shared" si="36"/>
        <v>14552</v>
      </c>
      <c r="G131" s="4">
        <f t="shared" si="37"/>
        <v>2.08</v>
      </c>
      <c r="H131" s="3" t="e">
        <f t="shared" si="38"/>
        <v>#VALUE!</v>
      </c>
      <c r="I131" s="18" t="b">
        <f t="shared" si="31"/>
        <v>0</v>
      </c>
      <c r="J131" s="18">
        <f>IF(Table1[[#This Row],[Rising Through Threshold]],Table1[[#This Row],[Start time]],J130)</f>
        <v>11640</v>
      </c>
      <c r="K131" s="18" t="str">
        <f>IF(AND(Table1[[#This Row],[Rising Through Threshold]],J130&gt;0),J131-J130,"")</f>
        <v/>
      </c>
      <c r="L131" s="18"/>
    </row>
    <row r="132" spans="1:12" x14ac:dyDescent="0.35">
      <c r="A132" s="1" t="s">
        <v>150</v>
      </c>
      <c r="B132" s="1">
        <f t="shared" si="32"/>
        <v>6</v>
      </c>
      <c r="C132" s="1">
        <f t="shared" si="33"/>
        <v>12</v>
      </c>
      <c r="D132" s="1">
        <f t="shared" si="34"/>
        <v>17</v>
      </c>
      <c r="E132" s="1" t="e">
        <f t="shared" si="35"/>
        <v>#VALUE!</v>
      </c>
      <c r="F132" s="3">
        <f t="shared" si="36"/>
        <v>14664</v>
      </c>
      <c r="G132" s="4">
        <f t="shared" si="37"/>
        <v>2.4700000000000002</v>
      </c>
      <c r="H132" s="3" t="e">
        <f t="shared" si="38"/>
        <v>#VALUE!</v>
      </c>
      <c r="I132" s="18" t="b">
        <f t="shared" si="31"/>
        <v>0</v>
      </c>
      <c r="J132" s="18">
        <f>IF(Table1[[#This Row],[Rising Through Threshold]],Table1[[#This Row],[Start time]],J131)</f>
        <v>11640</v>
      </c>
      <c r="K132" s="18" t="str">
        <f>IF(AND(Table1[[#This Row],[Rising Through Threshold]],J131&gt;0),J132-J131,"")</f>
        <v/>
      </c>
      <c r="L132" s="18"/>
    </row>
    <row r="133" spans="1:12" x14ac:dyDescent="0.35">
      <c r="A133" s="1" t="s">
        <v>151</v>
      </c>
      <c r="B133" s="1">
        <f t="shared" si="32"/>
        <v>6</v>
      </c>
      <c r="C133" s="1">
        <f t="shared" si="33"/>
        <v>12</v>
      </c>
      <c r="D133" s="1">
        <f t="shared" si="34"/>
        <v>17</v>
      </c>
      <c r="E133" s="1" t="e">
        <f t="shared" si="35"/>
        <v>#VALUE!</v>
      </c>
      <c r="F133" s="3">
        <f t="shared" si="36"/>
        <v>14776</v>
      </c>
      <c r="G133" s="4">
        <f t="shared" si="37"/>
        <v>2.88</v>
      </c>
      <c r="H133" s="3" t="e">
        <f t="shared" si="38"/>
        <v>#VALUE!</v>
      </c>
      <c r="I133" s="18" t="b">
        <f t="shared" si="31"/>
        <v>1</v>
      </c>
      <c r="J133" s="18">
        <f>IF(Table1[[#This Row],[Rising Through Threshold]],Table1[[#This Row],[Start time]],J132)</f>
        <v>14776</v>
      </c>
      <c r="K133" s="18">
        <f>IF(AND(Table1[[#This Row],[Rising Through Threshold]],J132&gt;0),J133-J132,"")</f>
        <v>3136</v>
      </c>
      <c r="L133" s="18"/>
    </row>
    <row r="134" spans="1:12" x14ac:dyDescent="0.35">
      <c r="A134" s="1" t="s">
        <v>152</v>
      </c>
      <c r="B134" s="1">
        <f t="shared" si="32"/>
        <v>6</v>
      </c>
      <c r="C134" s="1">
        <f t="shared" si="33"/>
        <v>12</v>
      </c>
      <c r="D134" s="1">
        <f t="shared" si="34"/>
        <v>17</v>
      </c>
      <c r="E134" s="1" t="e">
        <f t="shared" si="35"/>
        <v>#VALUE!</v>
      </c>
      <c r="F134" s="3">
        <f t="shared" si="36"/>
        <v>14888</v>
      </c>
      <c r="G134" s="4">
        <f t="shared" si="37"/>
        <v>3.26</v>
      </c>
      <c r="H134" s="3" t="e">
        <f t="shared" si="38"/>
        <v>#VALUE!</v>
      </c>
      <c r="I134" s="18" t="b">
        <f t="shared" si="31"/>
        <v>0</v>
      </c>
      <c r="J134" s="18">
        <f>IF(Table1[[#This Row],[Rising Through Threshold]],Table1[[#This Row],[Start time]],J133)</f>
        <v>14776</v>
      </c>
      <c r="K134" s="18" t="str">
        <f>IF(AND(Table1[[#This Row],[Rising Through Threshold]],J133&gt;0),J134-J133,"")</f>
        <v/>
      </c>
      <c r="L134" s="18"/>
    </row>
    <row r="135" spans="1:12" x14ac:dyDescent="0.35">
      <c r="A135" s="1" t="s">
        <v>153</v>
      </c>
      <c r="B135" s="1">
        <f t="shared" si="32"/>
        <v>6</v>
      </c>
      <c r="C135" s="1">
        <f t="shared" si="33"/>
        <v>12</v>
      </c>
      <c r="D135" s="1">
        <f t="shared" si="34"/>
        <v>17</v>
      </c>
      <c r="E135" s="1" t="e">
        <f t="shared" si="35"/>
        <v>#VALUE!</v>
      </c>
      <c r="F135" s="3">
        <f t="shared" si="36"/>
        <v>15000</v>
      </c>
      <c r="G135" s="4">
        <f t="shared" si="37"/>
        <v>3.6</v>
      </c>
      <c r="H135" s="3" t="e">
        <f t="shared" si="38"/>
        <v>#VALUE!</v>
      </c>
      <c r="I135" s="18" t="b">
        <f t="shared" si="31"/>
        <v>0</v>
      </c>
      <c r="J135" s="18">
        <f>IF(Table1[[#This Row],[Rising Through Threshold]],Table1[[#This Row],[Start time]],J134)</f>
        <v>14776</v>
      </c>
      <c r="K135" s="18" t="str">
        <f>IF(AND(Table1[[#This Row],[Rising Through Threshold]],J134&gt;0),J135-J134,"")</f>
        <v/>
      </c>
      <c r="L135" s="18"/>
    </row>
    <row r="136" spans="1:12" x14ac:dyDescent="0.35">
      <c r="A136" s="1" t="s">
        <v>154</v>
      </c>
      <c r="B136" s="1">
        <f t="shared" si="32"/>
        <v>6</v>
      </c>
      <c r="C136" s="1">
        <f t="shared" si="33"/>
        <v>12</v>
      </c>
      <c r="D136" s="1">
        <f t="shared" si="34"/>
        <v>17</v>
      </c>
      <c r="E136" s="1" t="e">
        <f t="shared" si="35"/>
        <v>#VALUE!</v>
      </c>
      <c r="F136" s="3">
        <f t="shared" si="36"/>
        <v>15112</v>
      </c>
      <c r="G136" s="4">
        <f t="shared" si="37"/>
        <v>3.87</v>
      </c>
      <c r="H136" s="3" t="e">
        <f t="shared" si="38"/>
        <v>#VALUE!</v>
      </c>
      <c r="I136" s="18" t="b">
        <f t="shared" si="31"/>
        <v>0</v>
      </c>
      <c r="J136" s="18">
        <f>IF(Table1[[#This Row],[Rising Through Threshold]],Table1[[#This Row],[Start time]],J135)</f>
        <v>14776</v>
      </c>
      <c r="K136" s="18" t="str">
        <f>IF(AND(Table1[[#This Row],[Rising Through Threshold]],J135&gt;0),J136-J135,"")</f>
        <v/>
      </c>
      <c r="L136" s="18"/>
    </row>
    <row r="137" spans="1:12" x14ac:dyDescent="0.35">
      <c r="A137" s="1" t="s">
        <v>155</v>
      </c>
      <c r="B137" s="1">
        <f t="shared" si="32"/>
        <v>6</v>
      </c>
      <c r="C137" s="1">
        <f t="shared" si="33"/>
        <v>12</v>
      </c>
      <c r="D137" s="1">
        <f t="shared" si="34"/>
        <v>17</v>
      </c>
      <c r="E137" s="1" t="e">
        <f t="shared" si="35"/>
        <v>#VALUE!</v>
      </c>
      <c r="F137" s="3">
        <f t="shared" si="36"/>
        <v>15224</v>
      </c>
      <c r="G137" s="4">
        <f t="shared" si="37"/>
        <v>4.07</v>
      </c>
      <c r="H137" s="3" t="e">
        <f t="shared" si="38"/>
        <v>#VALUE!</v>
      </c>
      <c r="I137" s="18" t="b">
        <f t="shared" si="31"/>
        <v>0</v>
      </c>
      <c r="J137" s="18">
        <f>IF(Table1[[#This Row],[Rising Through Threshold]],Table1[[#This Row],[Start time]],J136)</f>
        <v>14776</v>
      </c>
      <c r="K137" s="18" t="str">
        <f>IF(AND(Table1[[#This Row],[Rising Through Threshold]],J136&gt;0),J137-J136,"")</f>
        <v/>
      </c>
      <c r="L137" s="18"/>
    </row>
    <row r="138" spans="1:12" x14ac:dyDescent="0.35">
      <c r="A138" s="1" t="s">
        <v>156</v>
      </c>
      <c r="B138" s="1">
        <f t="shared" si="32"/>
        <v>6</v>
      </c>
      <c r="C138" s="1">
        <f t="shared" si="33"/>
        <v>12</v>
      </c>
      <c r="D138" s="1">
        <f t="shared" si="34"/>
        <v>17</v>
      </c>
      <c r="E138" s="1" t="e">
        <f t="shared" si="35"/>
        <v>#VALUE!</v>
      </c>
      <c r="F138" s="3">
        <f t="shared" si="36"/>
        <v>15336</v>
      </c>
      <c r="G138" s="4">
        <f t="shared" si="37"/>
        <v>4.17</v>
      </c>
      <c r="H138" s="3" t="e">
        <f t="shared" si="38"/>
        <v>#VALUE!</v>
      </c>
      <c r="I138" s="18" t="b">
        <f t="shared" si="31"/>
        <v>0</v>
      </c>
      <c r="J138" s="18">
        <f>IF(Table1[[#This Row],[Rising Through Threshold]],Table1[[#This Row],[Start time]],J137)</f>
        <v>14776</v>
      </c>
      <c r="K138" s="18" t="str">
        <f>IF(AND(Table1[[#This Row],[Rising Through Threshold]],J137&gt;0),J138-J137,"")</f>
        <v/>
      </c>
      <c r="L138" s="18"/>
    </row>
    <row r="139" spans="1:12" x14ac:dyDescent="0.35">
      <c r="A139" s="1" t="s">
        <v>157</v>
      </c>
      <c r="B139" s="1">
        <f t="shared" si="32"/>
        <v>6</v>
      </c>
      <c r="C139" s="1">
        <f t="shared" si="33"/>
        <v>12</v>
      </c>
      <c r="D139" s="1">
        <f t="shared" si="34"/>
        <v>17</v>
      </c>
      <c r="E139" s="1" t="e">
        <f t="shared" si="35"/>
        <v>#VALUE!</v>
      </c>
      <c r="F139" s="3">
        <f t="shared" si="36"/>
        <v>15448</v>
      </c>
      <c r="G139" s="4">
        <f t="shared" si="37"/>
        <v>4.21</v>
      </c>
      <c r="H139" s="3" t="e">
        <f t="shared" si="38"/>
        <v>#VALUE!</v>
      </c>
      <c r="I139" s="18" t="b">
        <f t="shared" si="31"/>
        <v>0</v>
      </c>
      <c r="J139" s="18">
        <f>IF(Table1[[#This Row],[Rising Through Threshold]],Table1[[#This Row],[Start time]],J138)</f>
        <v>14776</v>
      </c>
      <c r="K139" s="18" t="str">
        <f>IF(AND(Table1[[#This Row],[Rising Through Threshold]],J138&gt;0),J139-J138,"")</f>
        <v/>
      </c>
      <c r="L139" s="18"/>
    </row>
    <row r="140" spans="1:12" x14ac:dyDescent="0.35">
      <c r="A140" s="1" t="s">
        <v>158</v>
      </c>
      <c r="B140" s="1">
        <f t="shared" si="32"/>
        <v>6</v>
      </c>
      <c r="C140" s="1">
        <f t="shared" si="33"/>
        <v>12</v>
      </c>
      <c r="D140" s="1">
        <f t="shared" si="34"/>
        <v>17</v>
      </c>
      <c r="E140" s="1" t="e">
        <f t="shared" si="35"/>
        <v>#VALUE!</v>
      </c>
      <c r="F140" s="3">
        <f t="shared" si="36"/>
        <v>15560</v>
      </c>
      <c r="G140" s="4">
        <f t="shared" si="37"/>
        <v>4.16</v>
      </c>
      <c r="H140" s="3" t="e">
        <f t="shared" si="38"/>
        <v>#VALUE!</v>
      </c>
      <c r="I140" s="18" t="b">
        <f t="shared" si="31"/>
        <v>0</v>
      </c>
      <c r="J140" s="18">
        <f>IF(Table1[[#This Row],[Rising Through Threshold]],Table1[[#This Row],[Start time]],J139)</f>
        <v>14776</v>
      </c>
      <c r="K140" s="18" t="str">
        <f>IF(AND(Table1[[#This Row],[Rising Through Threshold]],J139&gt;0),J140-J139,"")</f>
        <v/>
      </c>
      <c r="L140" s="18"/>
    </row>
    <row r="141" spans="1:12" x14ac:dyDescent="0.35">
      <c r="A141" s="1" t="s">
        <v>159</v>
      </c>
      <c r="B141" s="1">
        <f t="shared" si="32"/>
        <v>6</v>
      </c>
      <c r="C141" s="1">
        <f t="shared" si="33"/>
        <v>12</v>
      </c>
      <c r="D141" s="1">
        <f t="shared" si="34"/>
        <v>17</v>
      </c>
      <c r="E141" s="1" t="e">
        <f t="shared" si="35"/>
        <v>#VALUE!</v>
      </c>
      <c r="F141" s="3">
        <f t="shared" si="36"/>
        <v>15672</v>
      </c>
      <c r="G141" s="4">
        <f t="shared" si="37"/>
        <v>4.05</v>
      </c>
      <c r="H141" s="3" t="e">
        <f t="shared" si="38"/>
        <v>#VALUE!</v>
      </c>
      <c r="I141" s="18" t="b">
        <f t="shared" si="31"/>
        <v>0</v>
      </c>
      <c r="J141" s="18">
        <f>IF(Table1[[#This Row],[Rising Through Threshold]],Table1[[#This Row],[Start time]],J140)</f>
        <v>14776</v>
      </c>
      <c r="K141" s="18" t="str">
        <f>IF(AND(Table1[[#This Row],[Rising Through Threshold]],J140&gt;0),J141-J140,"")</f>
        <v/>
      </c>
      <c r="L141" s="18"/>
    </row>
    <row r="142" spans="1:12" x14ac:dyDescent="0.35">
      <c r="A142" s="1" t="s">
        <v>160</v>
      </c>
      <c r="B142" s="1">
        <f t="shared" si="32"/>
        <v>6</v>
      </c>
      <c r="C142" s="1">
        <f t="shared" si="33"/>
        <v>12</v>
      </c>
      <c r="D142" s="1">
        <f t="shared" si="34"/>
        <v>17</v>
      </c>
      <c r="E142" s="1" t="e">
        <f t="shared" si="35"/>
        <v>#VALUE!</v>
      </c>
      <c r="F142" s="3">
        <f t="shared" si="36"/>
        <v>15784</v>
      </c>
      <c r="G142" s="4">
        <f t="shared" si="37"/>
        <v>3.87</v>
      </c>
      <c r="H142" s="3" t="e">
        <f t="shared" si="38"/>
        <v>#VALUE!</v>
      </c>
      <c r="I142" s="18" t="b">
        <f t="shared" si="31"/>
        <v>0</v>
      </c>
      <c r="J142" s="18">
        <f>IF(Table1[[#This Row],[Rising Through Threshold]],Table1[[#This Row],[Start time]],J141)</f>
        <v>14776</v>
      </c>
      <c r="K142" s="18" t="str">
        <f>IF(AND(Table1[[#This Row],[Rising Through Threshold]],J141&gt;0),J142-J141,"")</f>
        <v/>
      </c>
      <c r="L142" s="18"/>
    </row>
    <row r="143" spans="1:12" x14ac:dyDescent="0.35">
      <c r="A143" s="1" t="s">
        <v>161</v>
      </c>
      <c r="B143" s="1">
        <f t="shared" si="32"/>
        <v>6</v>
      </c>
      <c r="C143" s="1">
        <f t="shared" si="33"/>
        <v>12</v>
      </c>
      <c r="D143" s="1">
        <f t="shared" si="34"/>
        <v>17</v>
      </c>
      <c r="E143" s="1" t="e">
        <f t="shared" si="35"/>
        <v>#VALUE!</v>
      </c>
      <c r="F143" s="3">
        <f t="shared" si="36"/>
        <v>15896</v>
      </c>
      <c r="G143" s="4">
        <f t="shared" si="37"/>
        <v>3.61</v>
      </c>
      <c r="H143" s="3" t="e">
        <f t="shared" si="38"/>
        <v>#VALUE!</v>
      </c>
      <c r="I143" s="18" t="b">
        <f t="shared" si="31"/>
        <v>0</v>
      </c>
      <c r="J143" s="18">
        <f>IF(Table1[[#This Row],[Rising Through Threshold]],Table1[[#This Row],[Start time]],J142)</f>
        <v>14776</v>
      </c>
      <c r="K143" s="18" t="str">
        <f>IF(AND(Table1[[#This Row],[Rising Through Threshold]],J142&gt;0),J143-J142,"")</f>
        <v/>
      </c>
      <c r="L143" s="18"/>
    </row>
    <row r="144" spans="1:12" x14ac:dyDescent="0.35">
      <c r="A144" s="1" t="s">
        <v>162</v>
      </c>
      <c r="B144" s="1">
        <f t="shared" si="32"/>
        <v>6</v>
      </c>
      <c r="C144" s="1">
        <f t="shared" si="33"/>
        <v>12</v>
      </c>
      <c r="D144" s="1">
        <f t="shared" si="34"/>
        <v>17</v>
      </c>
      <c r="E144" s="1" t="e">
        <f t="shared" si="35"/>
        <v>#VALUE!</v>
      </c>
      <c r="F144" s="3">
        <f t="shared" si="36"/>
        <v>16008</v>
      </c>
      <c r="G144" s="4">
        <f t="shared" si="37"/>
        <v>3.31</v>
      </c>
      <c r="H144" s="3" t="e">
        <f t="shared" si="38"/>
        <v>#VALUE!</v>
      </c>
      <c r="I144" s="18" t="b">
        <f t="shared" si="31"/>
        <v>0</v>
      </c>
      <c r="J144" s="18">
        <f>IF(Table1[[#This Row],[Rising Through Threshold]],Table1[[#This Row],[Start time]],J143)</f>
        <v>14776</v>
      </c>
      <c r="K144" s="18" t="str">
        <f>IF(AND(Table1[[#This Row],[Rising Through Threshold]],J143&gt;0),J144-J143,"")</f>
        <v/>
      </c>
      <c r="L144" s="18"/>
    </row>
    <row r="145" spans="1:12" x14ac:dyDescent="0.35">
      <c r="A145" s="1" t="s">
        <v>163</v>
      </c>
      <c r="B145" s="1">
        <f t="shared" si="32"/>
        <v>6</v>
      </c>
      <c r="C145" s="1">
        <f t="shared" si="33"/>
        <v>12</v>
      </c>
      <c r="D145" s="1">
        <f t="shared" si="34"/>
        <v>17</v>
      </c>
      <c r="E145" s="1" t="e">
        <f t="shared" si="35"/>
        <v>#VALUE!</v>
      </c>
      <c r="F145" s="3">
        <f t="shared" si="36"/>
        <v>16120</v>
      </c>
      <c r="G145" s="4">
        <f t="shared" si="37"/>
        <v>2.97</v>
      </c>
      <c r="H145" s="3" t="e">
        <f t="shared" si="38"/>
        <v>#VALUE!</v>
      </c>
      <c r="I145" s="18" t="b">
        <f t="shared" si="31"/>
        <v>0</v>
      </c>
      <c r="J145" s="18">
        <f>IF(Table1[[#This Row],[Rising Through Threshold]],Table1[[#This Row],[Start time]],J144)</f>
        <v>14776</v>
      </c>
      <c r="K145" s="18" t="str">
        <f>IF(AND(Table1[[#This Row],[Rising Through Threshold]],J144&gt;0),J145-J144,"")</f>
        <v/>
      </c>
      <c r="L145" s="18"/>
    </row>
    <row r="146" spans="1:12" x14ac:dyDescent="0.35">
      <c r="A146" s="1" t="s">
        <v>164</v>
      </c>
      <c r="B146" s="1">
        <f t="shared" si="32"/>
        <v>6</v>
      </c>
      <c r="C146" s="1">
        <f t="shared" si="33"/>
        <v>12</v>
      </c>
      <c r="D146" s="1">
        <f t="shared" si="34"/>
        <v>17</v>
      </c>
      <c r="E146" s="1" t="e">
        <f t="shared" si="35"/>
        <v>#VALUE!</v>
      </c>
      <c r="F146" s="3">
        <f t="shared" si="36"/>
        <v>16232</v>
      </c>
      <c r="G146" s="4">
        <f t="shared" si="37"/>
        <v>2.61</v>
      </c>
      <c r="H146" s="3" t="e">
        <f t="shared" si="38"/>
        <v>#VALUE!</v>
      </c>
      <c r="I146" s="18" t="b">
        <f t="shared" si="31"/>
        <v>0</v>
      </c>
      <c r="J146" s="18">
        <f>IF(Table1[[#This Row],[Rising Through Threshold]],Table1[[#This Row],[Start time]],J145)</f>
        <v>14776</v>
      </c>
      <c r="K146" s="18" t="str">
        <f>IF(AND(Table1[[#This Row],[Rising Through Threshold]],J145&gt;0),J146-J145,"")</f>
        <v/>
      </c>
      <c r="L146" s="18"/>
    </row>
    <row r="147" spans="1:12" x14ac:dyDescent="0.35">
      <c r="A147" s="1" t="s">
        <v>165</v>
      </c>
      <c r="B147" s="1">
        <f t="shared" si="32"/>
        <v>6</v>
      </c>
      <c r="C147" s="1">
        <f t="shared" si="33"/>
        <v>12</v>
      </c>
      <c r="D147" s="1">
        <f t="shared" si="34"/>
        <v>17</v>
      </c>
      <c r="E147" s="1" t="e">
        <f t="shared" si="35"/>
        <v>#VALUE!</v>
      </c>
      <c r="F147" s="3">
        <f t="shared" si="36"/>
        <v>16344</v>
      </c>
      <c r="G147" s="4">
        <f t="shared" si="37"/>
        <v>2.2400000000000002</v>
      </c>
      <c r="H147" s="3" t="e">
        <f t="shared" si="38"/>
        <v>#VALUE!</v>
      </c>
      <c r="I147" s="18" t="b">
        <f t="shared" si="31"/>
        <v>0</v>
      </c>
      <c r="J147" s="18">
        <f>IF(Table1[[#This Row],[Rising Through Threshold]],Table1[[#This Row],[Start time]],J146)</f>
        <v>14776</v>
      </c>
      <c r="K147" s="18" t="str">
        <f>IF(AND(Table1[[#This Row],[Rising Through Threshold]],J146&gt;0),J147-J146,"")</f>
        <v/>
      </c>
      <c r="L147" s="18"/>
    </row>
    <row r="148" spans="1:12" x14ac:dyDescent="0.35">
      <c r="A148" s="1" t="s">
        <v>166</v>
      </c>
      <c r="B148" s="1">
        <f t="shared" si="32"/>
        <v>6</v>
      </c>
      <c r="C148" s="1">
        <f t="shared" si="33"/>
        <v>12</v>
      </c>
      <c r="D148" s="1">
        <f t="shared" si="34"/>
        <v>17</v>
      </c>
      <c r="E148" s="1" t="e">
        <f t="shared" si="35"/>
        <v>#VALUE!</v>
      </c>
      <c r="F148" s="3">
        <f t="shared" si="36"/>
        <v>16456</v>
      </c>
      <c r="G148" s="4">
        <f t="shared" si="37"/>
        <v>1.88</v>
      </c>
      <c r="H148" s="3" t="e">
        <f t="shared" si="38"/>
        <v>#VALUE!</v>
      </c>
      <c r="I148" s="18" t="b">
        <f t="shared" si="31"/>
        <v>0</v>
      </c>
      <c r="J148" s="18">
        <f>IF(Table1[[#This Row],[Rising Through Threshold]],Table1[[#This Row],[Start time]],J147)</f>
        <v>14776</v>
      </c>
      <c r="K148" s="18" t="str">
        <f>IF(AND(Table1[[#This Row],[Rising Through Threshold]],J147&gt;0),J148-J147,"")</f>
        <v/>
      </c>
      <c r="L148" s="18"/>
    </row>
    <row r="149" spans="1:12" x14ac:dyDescent="0.35">
      <c r="A149" s="1" t="s">
        <v>167</v>
      </c>
      <c r="B149" s="1">
        <f t="shared" si="32"/>
        <v>6</v>
      </c>
      <c r="C149" s="1">
        <f t="shared" si="33"/>
        <v>12</v>
      </c>
      <c r="D149" s="1">
        <f t="shared" si="34"/>
        <v>17</v>
      </c>
      <c r="E149" s="1" t="e">
        <f t="shared" si="35"/>
        <v>#VALUE!</v>
      </c>
      <c r="F149" s="3">
        <f t="shared" si="36"/>
        <v>16568</v>
      </c>
      <c r="G149" s="4">
        <f t="shared" si="37"/>
        <v>1.54</v>
      </c>
      <c r="H149" s="3" t="e">
        <f t="shared" si="38"/>
        <v>#VALUE!</v>
      </c>
      <c r="I149" s="18" t="b">
        <f t="shared" si="31"/>
        <v>0</v>
      </c>
      <c r="J149" s="18">
        <f>IF(Table1[[#This Row],[Rising Through Threshold]],Table1[[#This Row],[Start time]],J148)</f>
        <v>14776</v>
      </c>
      <c r="K149" s="18" t="str">
        <f>IF(AND(Table1[[#This Row],[Rising Through Threshold]],J148&gt;0),J149-J148,"")</f>
        <v/>
      </c>
      <c r="L149" s="18"/>
    </row>
    <row r="150" spans="1:12" x14ac:dyDescent="0.35">
      <c r="A150" s="1" t="s">
        <v>168</v>
      </c>
      <c r="B150" s="1">
        <f t="shared" si="32"/>
        <v>6</v>
      </c>
      <c r="C150" s="1">
        <f t="shared" si="33"/>
        <v>12</v>
      </c>
      <c r="D150" s="1">
        <f t="shared" si="34"/>
        <v>17</v>
      </c>
      <c r="E150" s="1" t="e">
        <f t="shared" si="35"/>
        <v>#VALUE!</v>
      </c>
      <c r="F150" s="3">
        <f t="shared" si="36"/>
        <v>16680</v>
      </c>
      <c r="G150" s="4">
        <f t="shared" si="37"/>
        <v>1.26</v>
      </c>
      <c r="H150" s="3" t="e">
        <f t="shared" si="38"/>
        <v>#VALUE!</v>
      </c>
      <c r="I150" s="18" t="b">
        <f t="shared" si="31"/>
        <v>0</v>
      </c>
      <c r="J150" s="18">
        <f>IF(Table1[[#This Row],[Rising Through Threshold]],Table1[[#This Row],[Start time]],J149)</f>
        <v>14776</v>
      </c>
      <c r="K150" s="18" t="str">
        <f>IF(AND(Table1[[#This Row],[Rising Through Threshold]],J149&gt;0),J150-J149,"")</f>
        <v/>
      </c>
      <c r="L150" s="18"/>
    </row>
    <row r="151" spans="1:12" x14ac:dyDescent="0.35">
      <c r="A151" s="1" t="s">
        <v>169</v>
      </c>
      <c r="B151" s="1">
        <f t="shared" si="32"/>
        <v>6</v>
      </c>
      <c r="C151" s="1">
        <f t="shared" si="33"/>
        <v>12</v>
      </c>
      <c r="D151" s="1">
        <f t="shared" si="34"/>
        <v>17</v>
      </c>
      <c r="E151" s="1" t="e">
        <f t="shared" si="35"/>
        <v>#VALUE!</v>
      </c>
      <c r="F151" s="3">
        <f t="shared" si="36"/>
        <v>16792</v>
      </c>
      <c r="G151" s="4">
        <f t="shared" si="37"/>
        <v>1.04</v>
      </c>
      <c r="H151" s="3" t="e">
        <f t="shared" si="38"/>
        <v>#VALUE!</v>
      </c>
      <c r="I151" s="18" t="b">
        <f t="shared" si="31"/>
        <v>0</v>
      </c>
      <c r="J151" s="18">
        <f>IF(Table1[[#This Row],[Rising Through Threshold]],Table1[[#This Row],[Start time]],J150)</f>
        <v>14776</v>
      </c>
      <c r="K151" s="18" t="str">
        <f>IF(AND(Table1[[#This Row],[Rising Through Threshold]],J150&gt;0),J151-J150,"")</f>
        <v/>
      </c>
      <c r="L151" s="18"/>
    </row>
    <row r="152" spans="1:12" x14ac:dyDescent="0.35">
      <c r="A152" s="1" t="s">
        <v>170</v>
      </c>
      <c r="B152" s="1">
        <f t="shared" si="32"/>
        <v>6</v>
      </c>
      <c r="C152" s="1">
        <f t="shared" si="33"/>
        <v>12</v>
      </c>
      <c r="D152" s="1">
        <f t="shared" si="34"/>
        <v>17</v>
      </c>
      <c r="E152" s="1" t="e">
        <f t="shared" si="35"/>
        <v>#VALUE!</v>
      </c>
      <c r="F152" s="3">
        <f t="shared" si="36"/>
        <v>16904</v>
      </c>
      <c r="G152" s="4">
        <f t="shared" si="37"/>
        <v>0.89</v>
      </c>
      <c r="H152" s="3" t="e">
        <f t="shared" si="38"/>
        <v>#VALUE!</v>
      </c>
      <c r="I152" s="18" t="b">
        <f t="shared" si="31"/>
        <v>0</v>
      </c>
      <c r="J152" s="18">
        <f>IF(Table1[[#This Row],[Rising Through Threshold]],Table1[[#This Row],[Start time]],J151)</f>
        <v>14776</v>
      </c>
      <c r="K152" s="18" t="str">
        <f>IF(AND(Table1[[#This Row],[Rising Through Threshold]],J151&gt;0),J152-J151,"")</f>
        <v/>
      </c>
      <c r="L152" s="18"/>
    </row>
    <row r="153" spans="1:12" x14ac:dyDescent="0.35">
      <c r="A153" s="1" t="s">
        <v>171</v>
      </c>
      <c r="B153" s="1">
        <f t="shared" si="32"/>
        <v>6</v>
      </c>
      <c r="C153" s="1">
        <f t="shared" si="33"/>
        <v>12</v>
      </c>
      <c r="D153" s="1">
        <f t="shared" si="34"/>
        <v>17</v>
      </c>
      <c r="E153" s="1" t="e">
        <f t="shared" si="35"/>
        <v>#VALUE!</v>
      </c>
      <c r="F153" s="3">
        <f t="shared" si="36"/>
        <v>17016</v>
      </c>
      <c r="G153" s="4">
        <f t="shared" si="37"/>
        <v>0.83</v>
      </c>
      <c r="H153" s="3" t="e">
        <f t="shared" si="38"/>
        <v>#VALUE!</v>
      </c>
      <c r="I153" s="18" t="b">
        <f t="shared" si="31"/>
        <v>0</v>
      </c>
      <c r="J153" s="18">
        <f>IF(Table1[[#This Row],[Rising Through Threshold]],Table1[[#This Row],[Start time]],J152)</f>
        <v>14776</v>
      </c>
      <c r="K153" s="18" t="str">
        <f>IF(AND(Table1[[#This Row],[Rising Through Threshold]],J152&gt;0),J153-J152,"")</f>
        <v/>
      </c>
      <c r="L153" s="18"/>
    </row>
    <row r="154" spans="1:12" x14ac:dyDescent="0.35">
      <c r="A154" s="1" t="s">
        <v>172</v>
      </c>
      <c r="B154" s="1">
        <f t="shared" si="32"/>
        <v>6</v>
      </c>
      <c r="C154" s="1">
        <f t="shared" si="33"/>
        <v>12</v>
      </c>
      <c r="D154" s="1">
        <f t="shared" si="34"/>
        <v>17</v>
      </c>
      <c r="E154" s="1" t="e">
        <f t="shared" si="35"/>
        <v>#VALUE!</v>
      </c>
      <c r="F154" s="3">
        <f t="shared" si="36"/>
        <v>17128</v>
      </c>
      <c r="G154" s="4">
        <f t="shared" si="37"/>
        <v>0.87</v>
      </c>
      <c r="H154" s="3" t="e">
        <f t="shared" si="38"/>
        <v>#VALUE!</v>
      </c>
      <c r="I154" s="18" t="b">
        <f t="shared" si="31"/>
        <v>0</v>
      </c>
      <c r="J154" s="18">
        <f>IF(Table1[[#This Row],[Rising Through Threshold]],Table1[[#This Row],[Start time]],J153)</f>
        <v>14776</v>
      </c>
      <c r="K154" s="18" t="str">
        <f>IF(AND(Table1[[#This Row],[Rising Through Threshold]],J153&gt;0),J154-J153,"")</f>
        <v/>
      </c>
      <c r="L154" s="18"/>
    </row>
    <row r="155" spans="1:12" x14ac:dyDescent="0.35">
      <c r="A155" s="1" t="s">
        <v>173</v>
      </c>
      <c r="B155" s="1">
        <f t="shared" si="32"/>
        <v>6</v>
      </c>
      <c r="C155" s="1">
        <f t="shared" si="33"/>
        <v>12</v>
      </c>
      <c r="D155" s="1">
        <f t="shared" si="34"/>
        <v>17</v>
      </c>
      <c r="E155" s="1" t="e">
        <f t="shared" si="35"/>
        <v>#VALUE!</v>
      </c>
      <c r="F155" s="3">
        <f t="shared" si="36"/>
        <v>17240</v>
      </c>
      <c r="G155" s="4">
        <f t="shared" si="37"/>
        <v>1</v>
      </c>
      <c r="H155" s="3" t="e">
        <f t="shared" si="38"/>
        <v>#VALUE!</v>
      </c>
      <c r="I155" s="18" t="b">
        <f t="shared" si="31"/>
        <v>0</v>
      </c>
      <c r="J155" s="18">
        <f>IF(Table1[[#This Row],[Rising Through Threshold]],Table1[[#This Row],[Start time]],J154)</f>
        <v>14776</v>
      </c>
      <c r="K155" s="18" t="str">
        <f>IF(AND(Table1[[#This Row],[Rising Through Threshold]],J154&gt;0),J155-J154,"")</f>
        <v/>
      </c>
      <c r="L155" s="18"/>
    </row>
    <row r="156" spans="1:12" x14ac:dyDescent="0.35">
      <c r="A156" s="1" t="s">
        <v>174</v>
      </c>
      <c r="B156" s="1">
        <f t="shared" si="32"/>
        <v>6</v>
      </c>
      <c r="C156" s="1">
        <f t="shared" si="33"/>
        <v>12</v>
      </c>
      <c r="D156" s="1">
        <f t="shared" si="34"/>
        <v>17</v>
      </c>
      <c r="E156" s="1" t="e">
        <f t="shared" si="35"/>
        <v>#VALUE!</v>
      </c>
      <c r="F156" s="3">
        <f t="shared" si="36"/>
        <v>17352</v>
      </c>
      <c r="G156" s="4">
        <f t="shared" si="37"/>
        <v>1.21</v>
      </c>
      <c r="H156" s="3" t="e">
        <f t="shared" si="38"/>
        <v>#VALUE!</v>
      </c>
      <c r="I156" s="18" t="b">
        <f t="shared" si="31"/>
        <v>0</v>
      </c>
      <c r="J156" s="18">
        <f>IF(Table1[[#This Row],[Rising Through Threshold]],Table1[[#This Row],[Start time]],J155)</f>
        <v>14776</v>
      </c>
      <c r="K156" s="18" t="str">
        <f>IF(AND(Table1[[#This Row],[Rising Through Threshold]],J155&gt;0),J156-J155,"")</f>
        <v/>
      </c>
      <c r="L156" s="18"/>
    </row>
    <row r="157" spans="1:12" x14ac:dyDescent="0.35">
      <c r="A157" s="1" t="s">
        <v>175</v>
      </c>
      <c r="B157" s="1">
        <f t="shared" si="32"/>
        <v>6</v>
      </c>
      <c r="C157" s="1">
        <f t="shared" si="33"/>
        <v>12</v>
      </c>
      <c r="D157" s="1">
        <f t="shared" si="34"/>
        <v>17</v>
      </c>
      <c r="E157" s="1" t="e">
        <f t="shared" si="35"/>
        <v>#VALUE!</v>
      </c>
      <c r="F157" s="3">
        <f t="shared" si="36"/>
        <v>17464</v>
      </c>
      <c r="G157" s="4">
        <f t="shared" si="37"/>
        <v>1.51</v>
      </c>
      <c r="H157" s="3" t="e">
        <f t="shared" si="38"/>
        <v>#VALUE!</v>
      </c>
      <c r="I157" s="18" t="b">
        <f t="shared" si="31"/>
        <v>0</v>
      </c>
      <c r="J157" s="18">
        <f>IF(Table1[[#This Row],[Rising Through Threshold]],Table1[[#This Row],[Start time]],J156)</f>
        <v>14776</v>
      </c>
      <c r="K157" s="18" t="str">
        <f>IF(AND(Table1[[#This Row],[Rising Through Threshold]],J156&gt;0),J157-J156,"")</f>
        <v/>
      </c>
      <c r="L157" s="18"/>
    </row>
    <row r="158" spans="1:12" x14ac:dyDescent="0.35">
      <c r="A158" s="1" t="s">
        <v>176</v>
      </c>
      <c r="B158" s="1">
        <f t="shared" si="32"/>
        <v>6</v>
      </c>
      <c r="C158" s="1">
        <f t="shared" si="33"/>
        <v>12</v>
      </c>
      <c r="D158" s="1">
        <f t="shared" si="34"/>
        <v>17</v>
      </c>
      <c r="E158" s="1" t="e">
        <f t="shared" si="35"/>
        <v>#VALUE!</v>
      </c>
      <c r="F158" s="3">
        <f t="shared" si="36"/>
        <v>17576</v>
      </c>
      <c r="G158" s="4">
        <f t="shared" si="37"/>
        <v>1.86</v>
      </c>
      <c r="H158" s="3" t="e">
        <f t="shared" si="38"/>
        <v>#VALUE!</v>
      </c>
      <c r="I158" s="18" t="b">
        <f t="shared" si="31"/>
        <v>0</v>
      </c>
      <c r="J158" s="18">
        <f>IF(Table1[[#This Row],[Rising Through Threshold]],Table1[[#This Row],[Start time]],J157)</f>
        <v>14776</v>
      </c>
      <c r="K158" s="18" t="str">
        <f>IF(AND(Table1[[#This Row],[Rising Through Threshold]],J157&gt;0),J158-J157,"")</f>
        <v/>
      </c>
      <c r="L158" s="18"/>
    </row>
    <row r="159" spans="1:12" x14ac:dyDescent="0.35">
      <c r="A159" s="1" t="s">
        <v>177</v>
      </c>
      <c r="B159" s="1">
        <f t="shared" si="32"/>
        <v>6</v>
      </c>
      <c r="C159" s="1">
        <f t="shared" si="33"/>
        <v>12</v>
      </c>
      <c r="D159" s="1">
        <f t="shared" si="34"/>
        <v>17</v>
      </c>
      <c r="E159" s="1" t="e">
        <f t="shared" si="35"/>
        <v>#VALUE!</v>
      </c>
      <c r="F159" s="3">
        <f t="shared" si="36"/>
        <v>17688</v>
      </c>
      <c r="G159" s="4">
        <f t="shared" si="37"/>
        <v>2.25</v>
      </c>
      <c r="H159" s="3" t="e">
        <f t="shared" si="38"/>
        <v>#VALUE!</v>
      </c>
      <c r="I159" s="18" t="b">
        <f t="shared" si="31"/>
        <v>0</v>
      </c>
      <c r="J159" s="18">
        <f>IF(Table1[[#This Row],[Rising Through Threshold]],Table1[[#This Row],[Start time]],J158)</f>
        <v>14776</v>
      </c>
      <c r="K159" s="18" t="str">
        <f>IF(AND(Table1[[#This Row],[Rising Through Threshold]],J158&gt;0),J159-J158,"")</f>
        <v/>
      </c>
      <c r="L159" s="18"/>
    </row>
    <row r="160" spans="1:12" x14ac:dyDescent="0.35">
      <c r="A160" s="1" t="s">
        <v>178</v>
      </c>
      <c r="B160" s="1">
        <f t="shared" si="32"/>
        <v>6</v>
      </c>
      <c r="C160" s="1">
        <f t="shared" si="33"/>
        <v>12</v>
      </c>
      <c r="D160" s="1">
        <f t="shared" si="34"/>
        <v>17</v>
      </c>
      <c r="E160" s="1" t="e">
        <f t="shared" si="35"/>
        <v>#VALUE!</v>
      </c>
      <c r="F160" s="3">
        <f t="shared" si="36"/>
        <v>17800</v>
      </c>
      <c r="G160" s="4">
        <f t="shared" si="37"/>
        <v>2.65</v>
      </c>
      <c r="H160" s="3" t="e">
        <f t="shared" si="38"/>
        <v>#VALUE!</v>
      </c>
      <c r="I160" s="18" t="b">
        <f t="shared" si="31"/>
        <v>1</v>
      </c>
      <c r="J160" s="18">
        <f>IF(Table1[[#This Row],[Rising Through Threshold]],Table1[[#This Row],[Start time]],J159)</f>
        <v>17800</v>
      </c>
      <c r="K160" s="18">
        <f>IF(AND(Table1[[#This Row],[Rising Through Threshold]],J159&gt;0),J160-J159,"")</f>
        <v>3024</v>
      </c>
      <c r="L160" s="18"/>
    </row>
    <row r="161" spans="1:12" x14ac:dyDescent="0.35">
      <c r="A161" s="1" t="s">
        <v>179</v>
      </c>
      <c r="B161" s="1">
        <f t="shared" si="32"/>
        <v>6</v>
      </c>
      <c r="C161" s="1">
        <f t="shared" si="33"/>
        <v>12</v>
      </c>
      <c r="D161" s="1">
        <f t="shared" si="34"/>
        <v>17</v>
      </c>
      <c r="E161" s="1" t="e">
        <f t="shared" si="35"/>
        <v>#VALUE!</v>
      </c>
      <c r="F161" s="3">
        <f t="shared" si="36"/>
        <v>17912</v>
      </c>
      <c r="G161" s="4">
        <f t="shared" si="37"/>
        <v>3.05</v>
      </c>
      <c r="H161" s="3" t="e">
        <f t="shared" si="38"/>
        <v>#VALUE!</v>
      </c>
      <c r="I161" s="18" t="b">
        <f t="shared" si="31"/>
        <v>0</v>
      </c>
      <c r="J161" s="18">
        <f>IF(Table1[[#This Row],[Rising Through Threshold]],Table1[[#This Row],[Start time]],J160)</f>
        <v>17800</v>
      </c>
      <c r="K161" s="18" t="str">
        <f>IF(AND(Table1[[#This Row],[Rising Through Threshold]],J160&gt;0),J161-J160,"")</f>
        <v/>
      </c>
      <c r="L161" s="18"/>
    </row>
    <row r="162" spans="1:12" x14ac:dyDescent="0.35">
      <c r="A162" s="1" t="s">
        <v>180</v>
      </c>
      <c r="B162" s="1">
        <f t="shared" si="32"/>
        <v>6</v>
      </c>
      <c r="C162" s="1">
        <f t="shared" si="33"/>
        <v>12</v>
      </c>
      <c r="D162" s="1">
        <f t="shared" si="34"/>
        <v>17</v>
      </c>
      <c r="E162" s="1" t="e">
        <f t="shared" si="35"/>
        <v>#VALUE!</v>
      </c>
      <c r="F162" s="3">
        <f t="shared" si="36"/>
        <v>18024</v>
      </c>
      <c r="G162" s="4">
        <f t="shared" si="37"/>
        <v>3.42</v>
      </c>
      <c r="H162" s="3" t="e">
        <f t="shared" si="38"/>
        <v>#VALUE!</v>
      </c>
      <c r="I162" s="18" t="b">
        <f t="shared" si="31"/>
        <v>0</v>
      </c>
      <c r="J162" s="18">
        <f>IF(Table1[[#This Row],[Rising Through Threshold]],Table1[[#This Row],[Start time]],J161)</f>
        <v>17800</v>
      </c>
      <c r="K162" s="18" t="str">
        <f>IF(AND(Table1[[#This Row],[Rising Through Threshold]],J161&gt;0),J162-J161,"")</f>
        <v/>
      </c>
      <c r="L162" s="18"/>
    </row>
    <row r="163" spans="1:12" x14ac:dyDescent="0.35">
      <c r="A163" s="1" t="s">
        <v>181</v>
      </c>
      <c r="B163" s="1">
        <f t="shared" si="32"/>
        <v>6</v>
      </c>
      <c r="C163" s="1">
        <f t="shared" si="33"/>
        <v>12</v>
      </c>
      <c r="D163" s="1">
        <f t="shared" si="34"/>
        <v>17</v>
      </c>
      <c r="E163" s="1" t="e">
        <f t="shared" si="35"/>
        <v>#VALUE!</v>
      </c>
      <c r="F163" s="3">
        <f t="shared" si="36"/>
        <v>18136</v>
      </c>
      <c r="G163" s="4">
        <f t="shared" si="37"/>
        <v>3.73</v>
      </c>
      <c r="H163" s="3" t="e">
        <f t="shared" si="38"/>
        <v>#VALUE!</v>
      </c>
      <c r="I163" s="18" t="b">
        <f t="shared" si="31"/>
        <v>0</v>
      </c>
      <c r="J163" s="18">
        <f>IF(Table1[[#This Row],[Rising Through Threshold]],Table1[[#This Row],[Start time]],J162)</f>
        <v>17800</v>
      </c>
      <c r="K163" s="18" t="str">
        <f>IF(AND(Table1[[#This Row],[Rising Through Threshold]],J162&gt;0),J163-J162,"")</f>
        <v/>
      </c>
      <c r="L163" s="18"/>
    </row>
    <row r="164" spans="1:12" x14ac:dyDescent="0.35">
      <c r="A164" s="1" t="s">
        <v>182</v>
      </c>
      <c r="B164" s="1">
        <f t="shared" si="32"/>
        <v>6</v>
      </c>
      <c r="C164" s="1">
        <f t="shared" si="33"/>
        <v>12</v>
      </c>
      <c r="D164" s="1">
        <f t="shared" si="34"/>
        <v>17</v>
      </c>
      <c r="E164" s="1" t="e">
        <f t="shared" si="35"/>
        <v>#VALUE!</v>
      </c>
      <c r="F164" s="3">
        <f t="shared" si="36"/>
        <v>18248</v>
      </c>
      <c r="G164" s="4">
        <f t="shared" si="37"/>
        <v>3.97</v>
      </c>
      <c r="H164" s="3" t="e">
        <f t="shared" si="38"/>
        <v>#VALUE!</v>
      </c>
      <c r="I164" s="18" t="b">
        <f t="shared" si="31"/>
        <v>0</v>
      </c>
      <c r="J164" s="18">
        <f>IF(Table1[[#This Row],[Rising Through Threshold]],Table1[[#This Row],[Start time]],J163)</f>
        <v>17800</v>
      </c>
      <c r="K164" s="18" t="str">
        <f>IF(AND(Table1[[#This Row],[Rising Through Threshold]],J163&gt;0),J164-J163,"")</f>
        <v/>
      </c>
      <c r="L164" s="18"/>
    </row>
    <row r="165" spans="1:12" x14ac:dyDescent="0.35">
      <c r="A165" s="1" t="s">
        <v>183</v>
      </c>
      <c r="B165" s="1">
        <f t="shared" si="32"/>
        <v>6</v>
      </c>
      <c r="C165" s="1">
        <f t="shared" si="33"/>
        <v>12</v>
      </c>
      <c r="D165" s="1">
        <f t="shared" si="34"/>
        <v>17</v>
      </c>
      <c r="E165" s="1" t="e">
        <f t="shared" si="35"/>
        <v>#VALUE!</v>
      </c>
      <c r="F165" s="3">
        <f t="shared" si="36"/>
        <v>18360</v>
      </c>
      <c r="G165" s="4">
        <f t="shared" si="37"/>
        <v>4.13</v>
      </c>
      <c r="H165" s="3" t="e">
        <f t="shared" si="38"/>
        <v>#VALUE!</v>
      </c>
      <c r="I165" s="18" t="b">
        <f t="shared" si="31"/>
        <v>0</v>
      </c>
      <c r="J165" s="18">
        <f>IF(Table1[[#This Row],[Rising Through Threshold]],Table1[[#This Row],[Start time]],J164)</f>
        <v>17800</v>
      </c>
      <c r="K165" s="18" t="str">
        <f>IF(AND(Table1[[#This Row],[Rising Through Threshold]],J164&gt;0),J165-J164,"")</f>
        <v/>
      </c>
      <c r="L165" s="18"/>
    </row>
    <row r="166" spans="1:12" x14ac:dyDescent="0.35">
      <c r="A166" s="1" t="s">
        <v>184</v>
      </c>
      <c r="B166" s="1">
        <f t="shared" si="32"/>
        <v>6</v>
      </c>
      <c r="C166" s="1">
        <f t="shared" si="33"/>
        <v>12</v>
      </c>
      <c r="D166" s="1">
        <f t="shared" si="34"/>
        <v>17</v>
      </c>
      <c r="E166" s="1" t="e">
        <f t="shared" si="35"/>
        <v>#VALUE!</v>
      </c>
      <c r="F166" s="3">
        <f t="shared" si="36"/>
        <v>18472</v>
      </c>
      <c r="G166" s="4">
        <f t="shared" si="37"/>
        <v>4.2</v>
      </c>
      <c r="H166" s="3" t="e">
        <f t="shared" si="38"/>
        <v>#VALUE!</v>
      </c>
      <c r="I166" s="18" t="b">
        <f t="shared" si="31"/>
        <v>0</v>
      </c>
      <c r="J166" s="18">
        <f>IF(Table1[[#This Row],[Rising Through Threshold]],Table1[[#This Row],[Start time]],J165)</f>
        <v>17800</v>
      </c>
      <c r="K166" s="18" t="str">
        <f>IF(AND(Table1[[#This Row],[Rising Through Threshold]],J165&gt;0),J166-J165,"")</f>
        <v/>
      </c>
      <c r="L166" s="18"/>
    </row>
    <row r="167" spans="1:12" x14ac:dyDescent="0.35">
      <c r="A167" s="1" t="s">
        <v>185</v>
      </c>
      <c r="B167" s="1">
        <f t="shared" si="32"/>
        <v>6</v>
      </c>
      <c r="C167" s="1">
        <f t="shared" si="33"/>
        <v>12</v>
      </c>
      <c r="D167" s="1">
        <f t="shared" si="34"/>
        <v>17</v>
      </c>
      <c r="E167" s="1" t="e">
        <f t="shared" si="35"/>
        <v>#VALUE!</v>
      </c>
      <c r="F167" s="3">
        <f t="shared" si="36"/>
        <v>18584</v>
      </c>
      <c r="G167" s="4">
        <f t="shared" si="37"/>
        <v>4.1900000000000004</v>
      </c>
      <c r="H167" s="3" t="e">
        <f t="shared" si="38"/>
        <v>#VALUE!</v>
      </c>
      <c r="I167" s="18" t="b">
        <f t="shared" si="31"/>
        <v>0</v>
      </c>
      <c r="J167" s="18">
        <f>IF(Table1[[#This Row],[Rising Through Threshold]],Table1[[#This Row],[Start time]],J166)</f>
        <v>17800</v>
      </c>
      <c r="K167" s="18" t="str">
        <f>IF(AND(Table1[[#This Row],[Rising Through Threshold]],J166&gt;0),J167-J166,"")</f>
        <v/>
      </c>
      <c r="L167" s="18"/>
    </row>
    <row r="168" spans="1:12" x14ac:dyDescent="0.35">
      <c r="A168" s="1" t="s">
        <v>186</v>
      </c>
      <c r="B168" s="1">
        <f t="shared" si="32"/>
        <v>6</v>
      </c>
      <c r="C168" s="1">
        <f t="shared" si="33"/>
        <v>12</v>
      </c>
      <c r="D168" s="1">
        <f t="shared" si="34"/>
        <v>17</v>
      </c>
      <c r="E168" s="1" t="e">
        <f t="shared" si="35"/>
        <v>#VALUE!</v>
      </c>
      <c r="F168" s="3">
        <f t="shared" si="36"/>
        <v>18696</v>
      </c>
      <c r="G168" s="4">
        <f t="shared" si="37"/>
        <v>4.12</v>
      </c>
      <c r="H168" s="3" t="e">
        <f t="shared" si="38"/>
        <v>#VALUE!</v>
      </c>
      <c r="I168" s="18" t="b">
        <f t="shared" si="31"/>
        <v>0</v>
      </c>
      <c r="J168" s="18">
        <f>IF(Table1[[#This Row],[Rising Through Threshold]],Table1[[#This Row],[Start time]],J167)</f>
        <v>17800</v>
      </c>
      <c r="K168" s="18" t="str">
        <f>IF(AND(Table1[[#This Row],[Rising Through Threshold]],J167&gt;0),J168-J167,"")</f>
        <v/>
      </c>
      <c r="L168" s="18"/>
    </row>
    <row r="169" spans="1:12" x14ac:dyDescent="0.35">
      <c r="A169" s="1" t="s">
        <v>187</v>
      </c>
      <c r="B169" s="1">
        <f t="shared" si="32"/>
        <v>6</v>
      </c>
      <c r="C169" s="1">
        <f t="shared" si="33"/>
        <v>12</v>
      </c>
      <c r="D169" s="1">
        <f t="shared" si="34"/>
        <v>17</v>
      </c>
      <c r="E169" s="1" t="e">
        <f t="shared" si="35"/>
        <v>#VALUE!</v>
      </c>
      <c r="F169" s="3">
        <f t="shared" si="36"/>
        <v>18808</v>
      </c>
      <c r="G169" s="4">
        <f t="shared" si="37"/>
        <v>3.97</v>
      </c>
      <c r="H169" s="3" t="e">
        <f t="shared" si="38"/>
        <v>#VALUE!</v>
      </c>
      <c r="I169" s="18" t="b">
        <f t="shared" si="31"/>
        <v>0</v>
      </c>
      <c r="J169" s="18">
        <f>IF(Table1[[#This Row],[Rising Through Threshold]],Table1[[#This Row],[Start time]],J168)</f>
        <v>17800</v>
      </c>
      <c r="K169" s="18" t="str">
        <f>IF(AND(Table1[[#This Row],[Rising Through Threshold]],J168&gt;0),J169-J168,"")</f>
        <v/>
      </c>
      <c r="L169" s="18"/>
    </row>
    <row r="170" spans="1:12" x14ac:dyDescent="0.35">
      <c r="A170" s="1" t="s">
        <v>188</v>
      </c>
      <c r="B170" s="1">
        <f t="shared" si="32"/>
        <v>6</v>
      </c>
      <c r="C170" s="1">
        <f t="shared" si="33"/>
        <v>12</v>
      </c>
      <c r="D170" s="1">
        <f t="shared" si="34"/>
        <v>17</v>
      </c>
      <c r="E170" s="1" t="e">
        <f t="shared" si="35"/>
        <v>#VALUE!</v>
      </c>
      <c r="F170" s="3">
        <f t="shared" si="36"/>
        <v>18920</v>
      </c>
      <c r="G170" s="4">
        <f t="shared" si="37"/>
        <v>3.76</v>
      </c>
      <c r="H170" s="3" t="e">
        <f t="shared" si="38"/>
        <v>#VALUE!</v>
      </c>
      <c r="I170" s="18" t="b">
        <f t="shared" si="31"/>
        <v>0</v>
      </c>
      <c r="J170" s="18">
        <f>IF(Table1[[#This Row],[Rising Through Threshold]],Table1[[#This Row],[Start time]],J169)</f>
        <v>17800</v>
      </c>
      <c r="K170" s="18" t="str">
        <f>IF(AND(Table1[[#This Row],[Rising Through Threshold]],J169&gt;0),J170-J169,"")</f>
        <v/>
      </c>
      <c r="L170" s="18"/>
    </row>
    <row r="171" spans="1:12" x14ac:dyDescent="0.35">
      <c r="A171" s="1" t="s">
        <v>189</v>
      </c>
      <c r="B171" s="1">
        <f t="shared" si="32"/>
        <v>6</v>
      </c>
      <c r="C171" s="1">
        <f t="shared" si="33"/>
        <v>12</v>
      </c>
      <c r="D171" s="1">
        <f t="shared" si="34"/>
        <v>17</v>
      </c>
      <c r="E171" s="1" t="e">
        <f t="shared" si="35"/>
        <v>#VALUE!</v>
      </c>
      <c r="F171" s="3">
        <f t="shared" si="36"/>
        <v>19032</v>
      </c>
      <c r="G171" s="4">
        <f t="shared" si="37"/>
        <v>3.48</v>
      </c>
      <c r="H171" s="3" t="e">
        <f t="shared" si="38"/>
        <v>#VALUE!</v>
      </c>
      <c r="I171" s="18" t="b">
        <f t="shared" si="31"/>
        <v>0</v>
      </c>
      <c r="J171" s="18">
        <f>IF(Table1[[#This Row],[Rising Through Threshold]],Table1[[#This Row],[Start time]],J170)</f>
        <v>17800</v>
      </c>
      <c r="K171" s="18" t="str">
        <f>IF(AND(Table1[[#This Row],[Rising Through Threshold]],J170&gt;0),J171-J170,"")</f>
        <v/>
      </c>
      <c r="L171" s="18"/>
    </row>
    <row r="172" spans="1:12" x14ac:dyDescent="0.35">
      <c r="A172" s="1" t="s">
        <v>190</v>
      </c>
      <c r="B172" s="1">
        <f t="shared" si="32"/>
        <v>6</v>
      </c>
      <c r="C172" s="1">
        <f t="shared" si="33"/>
        <v>12</v>
      </c>
      <c r="D172" s="1">
        <f t="shared" si="34"/>
        <v>17</v>
      </c>
      <c r="E172" s="1" t="e">
        <f t="shared" si="35"/>
        <v>#VALUE!</v>
      </c>
      <c r="F172" s="3">
        <f t="shared" si="36"/>
        <v>19144</v>
      </c>
      <c r="G172" s="4">
        <f t="shared" si="37"/>
        <v>3.16</v>
      </c>
      <c r="H172" s="3" t="e">
        <f t="shared" si="38"/>
        <v>#VALUE!</v>
      </c>
      <c r="I172" s="18" t="b">
        <f t="shared" si="31"/>
        <v>0</v>
      </c>
      <c r="J172" s="18">
        <f>IF(Table1[[#This Row],[Rising Through Threshold]],Table1[[#This Row],[Start time]],J171)</f>
        <v>17800</v>
      </c>
      <c r="K172" s="18" t="str">
        <f>IF(AND(Table1[[#This Row],[Rising Through Threshold]],J171&gt;0),J172-J171,"")</f>
        <v/>
      </c>
      <c r="L172" s="18"/>
    </row>
    <row r="173" spans="1:12" x14ac:dyDescent="0.35">
      <c r="A173" s="1" t="s">
        <v>191</v>
      </c>
      <c r="B173" s="1">
        <f t="shared" si="32"/>
        <v>6</v>
      </c>
      <c r="C173" s="1">
        <f t="shared" si="33"/>
        <v>12</v>
      </c>
      <c r="D173" s="1">
        <f t="shared" si="34"/>
        <v>17</v>
      </c>
      <c r="E173" s="1" t="e">
        <f t="shared" si="35"/>
        <v>#VALUE!</v>
      </c>
      <c r="F173" s="3">
        <f t="shared" si="36"/>
        <v>19256</v>
      </c>
      <c r="G173" s="4">
        <f t="shared" si="37"/>
        <v>2.82</v>
      </c>
      <c r="H173" s="3" t="e">
        <f t="shared" si="38"/>
        <v>#VALUE!</v>
      </c>
      <c r="I173" s="18" t="b">
        <f t="shared" ref="I173:I236" si="39">AND(G172&lt;Threshold,G173&gt;Threshold)</f>
        <v>0</v>
      </c>
      <c r="J173" s="18">
        <f>IF(Table1[[#This Row],[Rising Through Threshold]],Table1[[#This Row],[Start time]],J172)</f>
        <v>17800</v>
      </c>
      <c r="K173" s="18" t="str">
        <f>IF(AND(Table1[[#This Row],[Rising Through Threshold]],J172&gt;0),J173-J172,"")</f>
        <v/>
      </c>
      <c r="L173" s="18"/>
    </row>
    <row r="174" spans="1:12" x14ac:dyDescent="0.35">
      <c r="A174" s="1" t="s">
        <v>192</v>
      </c>
      <c r="B174" s="1">
        <f t="shared" si="32"/>
        <v>6</v>
      </c>
      <c r="C174" s="1">
        <f t="shared" si="33"/>
        <v>12</v>
      </c>
      <c r="D174" s="1">
        <f t="shared" si="34"/>
        <v>17</v>
      </c>
      <c r="E174" s="1" t="e">
        <f t="shared" si="35"/>
        <v>#VALUE!</v>
      </c>
      <c r="F174" s="3">
        <f t="shared" si="36"/>
        <v>19368</v>
      </c>
      <c r="G174" s="4">
        <f t="shared" si="37"/>
        <v>2.4500000000000002</v>
      </c>
      <c r="H174" s="3" t="e">
        <f t="shared" si="38"/>
        <v>#VALUE!</v>
      </c>
      <c r="I174" s="18" t="b">
        <f t="shared" si="39"/>
        <v>0</v>
      </c>
      <c r="J174" s="18">
        <f>IF(Table1[[#This Row],[Rising Through Threshold]],Table1[[#This Row],[Start time]],J173)</f>
        <v>17800</v>
      </c>
      <c r="K174" s="18" t="str">
        <f>IF(AND(Table1[[#This Row],[Rising Through Threshold]],J173&gt;0),J174-J173,"")</f>
        <v/>
      </c>
      <c r="L174" s="18"/>
    </row>
    <row r="175" spans="1:12" x14ac:dyDescent="0.35">
      <c r="A175" s="1" t="s">
        <v>193</v>
      </c>
      <c r="B175" s="1">
        <f t="shared" si="32"/>
        <v>6</v>
      </c>
      <c r="C175" s="1">
        <f t="shared" si="33"/>
        <v>12</v>
      </c>
      <c r="D175" s="1">
        <f t="shared" si="34"/>
        <v>17</v>
      </c>
      <c r="E175" s="1" t="e">
        <f t="shared" si="35"/>
        <v>#VALUE!</v>
      </c>
      <c r="F175" s="3">
        <f t="shared" si="36"/>
        <v>19480</v>
      </c>
      <c r="G175" s="4">
        <f t="shared" si="37"/>
        <v>2.08</v>
      </c>
      <c r="H175" s="3" t="e">
        <f t="shared" si="38"/>
        <v>#VALUE!</v>
      </c>
      <c r="I175" s="18" t="b">
        <f t="shared" si="39"/>
        <v>0</v>
      </c>
      <c r="J175" s="18">
        <f>IF(Table1[[#This Row],[Rising Through Threshold]],Table1[[#This Row],[Start time]],J174)</f>
        <v>17800</v>
      </c>
      <c r="K175" s="18" t="str">
        <f>IF(AND(Table1[[#This Row],[Rising Through Threshold]],J174&gt;0),J175-J174,"")</f>
        <v/>
      </c>
      <c r="L175" s="18"/>
    </row>
    <row r="176" spans="1:12" x14ac:dyDescent="0.35">
      <c r="A176" s="1" t="s">
        <v>194</v>
      </c>
      <c r="B176" s="1">
        <f t="shared" si="32"/>
        <v>6</v>
      </c>
      <c r="C176" s="1">
        <f t="shared" si="33"/>
        <v>12</v>
      </c>
      <c r="D176" s="1">
        <f t="shared" si="34"/>
        <v>17</v>
      </c>
      <c r="E176" s="1" t="e">
        <f t="shared" si="35"/>
        <v>#VALUE!</v>
      </c>
      <c r="F176" s="3">
        <f t="shared" si="36"/>
        <v>19592</v>
      </c>
      <c r="G176" s="4">
        <f t="shared" si="37"/>
        <v>1.73</v>
      </c>
      <c r="H176" s="3" t="e">
        <f t="shared" si="38"/>
        <v>#VALUE!</v>
      </c>
      <c r="I176" s="18" t="b">
        <f t="shared" si="39"/>
        <v>0</v>
      </c>
      <c r="J176" s="18">
        <f>IF(Table1[[#This Row],[Rising Through Threshold]],Table1[[#This Row],[Start time]],J175)</f>
        <v>17800</v>
      </c>
      <c r="K176" s="18" t="str">
        <f>IF(AND(Table1[[#This Row],[Rising Through Threshold]],J175&gt;0),J176-J175,"")</f>
        <v/>
      </c>
      <c r="L176" s="18"/>
    </row>
    <row r="177" spans="1:12" x14ac:dyDescent="0.35">
      <c r="A177" s="1" t="s">
        <v>195</v>
      </c>
      <c r="B177" s="1">
        <f t="shared" si="32"/>
        <v>6</v>
      </c>
      <c r="C177" s="1">
        <f t="shared" si="33"/>
        <v>12</v>
      </c>
      <c r="D177" s="1">
        <f t="shared" si="34"/>
        <v>17</v>
      </c>
      <c r="E177" s="1" t="e">
        <f t="shared" si="35"/>
        <v>#VALUE!</v>
      </c>
      <c r="F177" s="3">
        <f t="shared" si="36"/>
        <v>19704</v>
      </c>
      <c r="G177" s="4">
        <f t="shared" si="37"/>
        <v>1.41</v>
      </c>
      <c r="H177" s="3" t="e">
        <f t="shared" si="38"/>
        <v>#VALUE!</v>
      </c>
      <c r="I177" s="18" t="b">
        <f t="shared" si="39"/>
        <v>0</v>
      </c>
      <c r="J177" s="18">
        <f>IF(Table1[[#This Row],[Rising Through Threshold]],Table1[[#This Row],[Start time]],J176)</f>
        <v>17800</v>
      </c>
      <c r="K177" s="18" t="str">
        <f>IF(AND(Table1[[#This Row],[Rising Through Threshold]],J176&gt;0),J177-J176,"")</f>
        <v/>
      </c>
      <c r="L177" s="18"/>
    </row>
    <row r="178" spans="1:12" x14ac:dyDescent="0.35">
      <c r="A178" s="1" t="s">
        <v>196</v>
      </c>
      <c r="B178" s="1">
        <f t="shared" si="32"/>
        <v>6</v>
      </c>
      <c r="C178" s="1">
        <f t="shared" si="33"/>
        <v>12</v>
      </c>
      <c r="D178" s="1">
        <f t="shared" si="34"/>
        <v>17</v>
      </c>
      <c r="E178" s="1" t="e">
        <f t="shared" si="35"/>
        <v>#VALUE!</v>
      </c>
      <c r="F178" s="3">
        <f t="shared" si="36"/>
        <v>19816</v>
      </c>
      <c r="G178" s="4">
        <f t="shared" si="37"/>
        <v>1.1499999999999999</v>
      </c>
      <c r="H178" s="3" t="e">
        <f t="shared" si="38"/>
        <v>#VALUE!</v>
      </c>
      <c r="I178" s="18" t="b">
        <f t="shared" si="39"/>
        <v>0</v>
      </c>
      <c r="J178" s="18">
        <f>IF(Table1[[#This Row],[Rising Through Threshold]],Table1[[#This Row],[Start time]],J177)</f>
        <v>17800</v>
      </c>
      <c r="K178" s="18" t="str">
        <f>IF(AND(Table1[[#This Row],[Rising Through Threshold]],J177&gt;0),J178-J177,"")</f>
        <v/>
      </c>
      <c r="L178" s="18"/>
    </row>
    <row r="179" spans="1:12" x14ac:dyDescent="0.35">
      <c r="A179" s="1" t="s">
        <v>197</v>
      </c>
      <c r="B179" s="1">
        <f t="shared" si="32"/>
        <v>6</v>
      </c>
      <c r="C179" s="1">
        <f t="shared" si="33"/>
        <v>12</v>
      </c>
      <c r="D179" s="1">
        <f t="shared" si="34"/>
        <v>17</v>
      </c>
      <c r="E179" s="1" t="e">
        <f t="shared" si="35"/>
        <v>#VALUE!</v>
      </c>
      <c r="F179" s="3">
        <f t="shared" si="36"/>
        <v>19928</v>
      </c>
      <c r="G179" s="4">
        <f t="shared" si="37"/>
        <v>0.96</v>
      </c>
      <c r="H179" s="3" t="e">
        <f t="shared" si="38"/>
        <v>#VALUE!</v>
      </c>
      <c r="I179" s="18" t="b">
        <f t="shared" si="39"/>
        <v>0</v>
      </c>
      <c r="J179" s="18">
        <f>IF(Table1[[#This Row],[Rising Through Threshold]],Table1[[#This Row],[Start time]],J178)</f>
        <v>17800</v>
      </c>
      <c r="K179" s="18" t="str">
        <f>IF(AND(Table1[[#This Row],[Rising Through Threshold]],J178&gt;0),J179-J178,"")</f>
        <v/>
      </c>
      <c r="L179" s="18"/>
    </row>
    <row r="180" spans="1:12" x14ac:dyDescent="0.35">
      <c r="A180" s="1" t="s">
        <v>198</v>
      </c>
      <c r="B180" s="1">
        <f t="shared" si="32"/>
        <v>6</v>
      </c>
      <c r="C180" s="1">
        <f t="shared" si="33"/>
        <v>12</v>
      </c>
      <c r="D180" s="1">
        <f t="shared" si="34"/>
        <v>17</v>
      </c>
      <c r="E180" s="1" t="e">
        <f t="shared" si="35"/>
        <v>#VALUE!</v>
      </c>
      <c r="F180" s="3">
        <f t="shared" si="36"/>
        <v>20040</v>
      </c>
      <c r="G180" s="4">
        <f t="shared" si="37"/>
        <v>0.85</v>
      </c>
      <c r="H180" s="3" t="e">
        <f t="shared" si="38"/>
        <v>#VALUE!</v>
      </c>
      <c r="I180" s="18" t="b">
        <f t="shared" si="39"/>
        <v>0</v>
      </c>
      <c r="J180" s="18">
        <f>IF(Table1[[#This Row],[Rising Through Threshold]],Table1[[#This Row],[Start time]],J179)</f>
        <v>17800</v>
      </c>
      <c r="K180" s="18" t="str">
        <f>IF(AND(Table1[[#This Row],[Rising Through Threshold]],J179&gt;0),J180-J179,"")</f>
        <v/>
      </c>
      <c r="L180" s="18"/>
    </row>
    <row r="181" spans="1:12" x14ac:dyDescent="0.35">
      <c r="A181" s="1" t="s">
        <v>199</v>
      </c>
      <c r="B181" s="1">
        <f t="shared" si="32"/>
        <v>6</v>
      </c>
      <c r="C181" s="1">
        <f t="shared" si="33"/>
        <v>12</v>
      </c>
      <c r="D181" s="1">
        <f t="shared" si="34"/>
        <v>17</v>
      </c>
      <c r="E181" s="1" t="e">
        <f t="shared" si="35"/>
        <v>#VALUE!</v>
      </c>
      <c r="F181" s="3">
        <f t="shared" si="36"/>
        <v>20152</v>
      </c>
      <c r="G181" s="4">
        <f t="shared" si="37"/>
        <v>0.84</v>
      </c>
      <c r="H181" s="3" t="e">
        <f t="shared" si="38"/>
        <v>#VALUE!</v>
      </c>
      <c r="I181" s="18" t="b">
        <f t="shared" si="39"/>
        <v>0</v>
      </c>
      <c r="J181" s="18">
        <f>IF(Table1[[#This Row],[Rising Through Threshold]],Table1[[#This Row],[Start time]],J180)</f>
        <v>17800</v>
      </c>
      <c r="K181" s="18" t="str">
        <f>IF(AND(Table1[[#This Row],[Rising Through Threshold]],J180&gt;0),J181-J180,"")</f>
        <v/>
      </c>
      <c r="L181" s="18"/>
    </row>
    <row r="182" spans="1:12" x14ac:dyDescent="0.35">
      <c r="A182" s="1" t="s">
        <v>200</v>
      </c>
      <c r="B182" s="1">
        <f t="shared" si="32"/>
        <v>6</v>
      </c>
      <c r="C182" s="1">
        <f t="shared" si="33"/>
        <v>12</v>
      </c>
      <c r="D182" s="1">
        <f t="shared" si="34"/>
        <v>17</v>
      </c>
      <c r="E182" s="1" t="e">
        <f t="shared" si="35"/>
        <v>#VALUE!</v>
      </c>
      <c r="F182" s="3">
        <f t="shared" si="36"/>
        <v>20264</v>
      </c>
      <c r="G182" s="4">
        <f t="shared" si="37"/>
        <v>0.92</v>
      </c>
      <c r="H182" s="3" t="e">
        <f t="shared" si="38"/>
        <v>#VALUE!</v>
      </c>
      <c r="I182" s="18" t="b">
        <f t="shared" si="39"/>
        <v>0</v>
      </c>
      <c r="J182" s="18">
        <f>IF(Table1[[#This Row],[Rising Through Threshold]],Table1[[#This Row],[Start time]],J181)</f>
        <v>17800</v>
      </c>
      <c r="K182" s="18" t="str">
        <f>IF(AND(Table1[[#This Row],[Rising Through Threshold]],J181&gt;0),J182-J181,"")</f>
        <v/>
      </c>
      <c r="L182" s="18"/>
    </row>
    <row r="183" spans="1:12" x14ac:dyDescent="0.35">
      <c r="A183" s="1" t="s">
        <v>201</v>
      </c>
      <c r="B183" s="1">
        <f t="shared" si="32"/>
        <v>6</v>
      </c>
      <c r="C183" s="1">
        <f t="shared" si="33"/>
        <v>12</v>
      </c>
      <c r="D183" s="1">
        <f t="shared" si="34"/>
        <v>17</v>
      </c>
      <c r="E183" s="1" t="e">
        <f t="shared" si="35"/>
        <v>#VALUE!</v>
      </c>
      <c r="F183" s="3">
        <f t="shared" si="36"/>
        <v>20376</v>
      </c>
      <c r="G183" s="4">
        <f t="shared" si="37"/>
        <v>1.0900000000000001</v>
      </c>
      <c r="H183" s="3" t="e">
        <f t="shared" si="38"/>
        <v>#VALUE!</v>
      </c>
      <c r="I183" s="18" t="b">
        <f t="shared" si="39"/>
        <v>0</v>
      </c>
      <c r="J183" s="18">
        <f>IF(Table1[[#This Row],[Rising Through Threshold]],Table1[[#This Row],[Start time]],J182)</f>
        <v>17800</v>
      </c>
      <c r="K183" s="18" t="str">
        <f>IF(AND(Table1[[#This Row],[Rising Through Threshold]],J182&gt;0),J183-J182,"")</f>
        <v/>
      </c>
      <c r="L183" s="18"/>
    </row>
    <row r="184" spans="1:12" x14ac:dyDescent="0.35">
      <c r="A184" s="1" t="s">
        <v>202</v>
      </c>
      <c r="B184" s="1">
        <f t="shared" si="32"/>
        <v>6</v>
      </c>
      <c r="C184" s="1">
        <f t="shared" si="33"/>
        <v>12</v>
      </c>
      <c r="D184" s="1">
        <f t="shared" si="34"/>
        <v>17</v>
      </c>
      <c r="E184" s="1" t="e">
        <f t="shared" si="35"/>
        <v>#VALUE!</v>
      </c>
      <c r="F184" s="3">
        <f t="shared" si="36"/>
        <v>20488</v>
      </c>
      <c r="G184" s="4">
        <f t="shared" si="37"/>
        <v>1.34</v>
      </c>
      <c r="H184" s="3" t="e">
        <f t="shared" si="38"/>
        <v>#VALUE!</v>
      </c>
      <c r="I184" s="18" t="b">
        <f t="shared" si="39"/>
        <v>0</v>
      </c>
      <c r="J184" s="18">
        <f>IF(Table1[[#This Row],[Rising Through Threshold]],Table1[[#This Row],[Start time]],J183)</f>
        <v>17800</v>
      </c>
      <c r="K184" s="18" t="str">
        <f>IF(AND(Table1[[#This Row],[Rising Through Threshold]],J183&gt;0),J184-J183,"")</f>
        <v/>
      </c>
      <c r="L184" s="18"/>
    </row>
    <row r="185" spans="1:12" x14ac:dyDescent="0.35">
      <c r="A185" s="1" t="s">
        <v>203</v>
      </c>
      <c r="B185" s="1">
        <f t="shared" ref="B185:B248" si="40">FIND(":",$A185,1)</f>
        <v>6</v>
      </c>
      <c r="C185" s="1">
        <f t="shared" ref="C185:C248" si="41">FIND(":",$A185,B185+1)</f>
        <v>12</v>
      </c>
      <c r="D185" s="1">
        <f t="shared" ref="D185:D248" si="42">FIND(":",$A185,C185+1)</f>
        <v>17</v>
      </c>
      <c r="E185" s="1" t="e">
        <f t="shared" ref="E185:E248" si="43">FIND(":",$A185,D185+1)</f>
        <v>#VALUE!</v>
      </c>
      <c r="F185" s="3">
        <f t="shared" ref="F185:F248" si="44">_xlfn.NUMBERVALUE(MID($A185,B185+1,C185-B185-1))</f>
        <v>20600</v>
      </c>
      <c r="G185" s="4">
        <f t="shared" ref="G185:G248" si="45">_xlfn.NUMBERVALUE(MID($A185,C185+1,D185-C185-1))</f>
        <v>1.66</v>
      </c>
      <c r="H185" s="3" t="e">
        <f t="shared" ref="H185:H248" si="46">_xlfn.NUMBERVALUE(MID($A185,E185+1,1000))</f>
        <v>#VALUE!</v>
      </c>
      <c r="I185" s="18" t="b">
        <f t="shared" si="39"/>
        <v>0</v>
      </c>
      <c r="J185" s="18">
        <f>IF(Table1[[#This Row],[Rising Through Threshold]],Table1[[#This Row],[Start time]],J184)</f>
        <v>17800</v>
      </c>
      <c r="K185" s="18" t="str">
        <f>IF(AND(Table1[[#This Row],[Rising Through Threshold]],J184&gt;0),J185-J184,"")</f>
        <v/>
      </c>
      <c r="L185" s="18"/>
    </row>
    <row r="186" spans="1:12" x14ac:dyDescent="0.35">
      <c r="A186" s="1" t="s">
        <v>204</v>
      </c>
      <c r="B186" s="1">
        <f t="shared" si="40"/>
        <v>6</v>
      </c>
      <c r="C186" s="1">
        <f t="shared" si="41"/>
        <v>12</v>
      </c>
      <c r="D186" s="1">
        <f t="shared" si="42"/>
        <v>17</v>
      </c>
      <c r="E186" s="1" t="e">
        <f t="shared" si="43"/>
        <v>#VALUE!</v>
      </c>
      <c r="F186" s="3">
        <f t="shared" si="44"/>
        <v>20712</v>
      </c>
      <c r="G186" s="4">
        <f t="shared" si="45"/>
        <v>2.0299999999999998</v>
      </c>
      <c r="H186" s="3" t="e">
        <f t="shared" si="46"/>
        <v>#VALUE!</v>
      </c>
      <c r="I186" s="18" t="b">
        <f t="shared" si="39"/>
        <v>0</v>
      </c>
      <c r="J186" s="18">
        <f>IF(Table1[[#This Row],[Rising Through Threshold]],Table1[[#This Row],[Start time]],J185)</f>
        <v>17800</v>
      </c>
      <c r="K186" s="18" t="str">
        <f>IF(AND(Table1[[#This Row],[Rising Through Threshold]],J185&gt;0),J186-J185,"")</f>
        <v/>
      </c>
      <c r="L186" s="18"/>
    </row>
    <row r="187" spans="1:12" x14ac:dyDescent="0.35">
      <c r="A187" s="1" t="s">
        <v>205</v>
      </c>
      <c r="B187" s="1">
        <f t="shared" si="40"/>
        <v>6</v>
      </c>
      <c r="C187" s="1">
        <f t="shared" si="41"/>
        <v>12</v>
      </c>
      <c r="D187" s="1">
        <f t="shared" si="42"/>
        <v>17</v>
      </c>
      <c r="E187" s="1" t="e">
        <f t="shared" si="43"/>
        <v>#VALUE!</v>
      </c>
      <c r="F187" s="3">
        <f t="shared" si="44"/>
        <v>20824</v>
      </c>
      <c r="G187" s="4">
        <f t="shared" si="45"/>
        <v>2.4300000000000002</v>
      </c>
      <c r="H187" s="3" t="e">
        <f t="shared" si="46"/>
        <v>#VALUE!</v>
      </c>
      <c r="I187" s="18" t="b">
        <f t="shared" si="39"/>
        <v>0</v>
      </c>
      <c r="J187" s="18">
        <f>IF(Table1[[#This Row],[Rising Through Threshold]],Table1[[#This Row],[Start time]],J186)</f>
        <v>17800</v>
      </c>
      <c r="K187" s="18" t="str">
        <f>IF(AND(Table1[[#This Row],[Rising Through Threshold]],J186&gt;0),J187-J186,"")</f>
        <v/>
      </c>
      <c r="L187" s="18"/>
    </row>
    <row r="188" spans="1:12" x14ac:dyDescent="0.35">
      <c r="A188" s="1" t="s">
        <v>206</v>
      </c>
      <c r="B188" s="1">
        <f t="shared" si="40"/>
        <v>6</v>
      </c>
      <c r="C188" s="1">
        <f t="shared" si="41"/>
        <v>12</v>
      </c>
      <c r="D188" s="1">
        <f t="shared" si="42"/>
        <v>17</v>
      </c>
      <c r="E188" s="1" t="e">
        <f t="shared" si="43"/>
        <v>#VALUE!</v>
      </c>
      <c r="F188" s="3">
        <f t="shared" si="44"/>
        <v>20936</v>
      </c>
      <c r="G188" s="4">
        <f t="shared" si="45"/>
        <v>2.83</v>
      </c>
      <c r="H188" s="3" t="e">
        <f t="shared" si="46"/>
        <v>#VALUE!</v>
      </c>
      <c r="I188" s="18" t="b">
        <f t="shared" si="39"/>
        <v>1</v>
      </c>
      <c r="J188" s="18">
        <f>IF(Table1[[#This Row],[Rising Through Threshold]],Table1[[#This Row],[Start time]],J187)</f>
        <v>20936</v>
      </c>
      <c r="K188" s="18">
        <f>IF(AND(Table1[[#This Row],[Rising Through Threshold]],J187&gt;0),J188-J187,"")</f>
        <v>3136</v>
      </c>
      <c r="L188" s="18"/>
    </row>
    <row r="189" spans="1:12" x14ac:dyDescent="0.35">
      <c r="A189" s="1" t="s">
        <v>207</v>
      </c>
      <c r="B189" s="1">
        <f t="shared" si="40"/>
        <v>6</v>
      </c>
      <c r="C189" s="1">
        <f t="shared" si="41"/>
        <v>12</v>
      </c>
      <c r="D189" s="1">
        <f t="shared" si="42"/>
        <v>17</v>
      </c>
      <c r="E189" s="1" t="e">
        <f t="shared" si="43"/>
        <v>#VALUE!</v>
      </c>
      <c r="F189" s="3">
        <f t="shared" si="44"/>
        <v>21048</v>
      </c>
      <c r="G189" s="4">
        <f t="shared" si="45"/>
        <v>3.23</v>
      </c>
      <c r="H189" s="3" t="e">
        <f t="shared" si="46"/>
        <v>#VALUE!</v>
      </c>
      <c r="I189" s="18" t="b">
        <f t="shared" si="39"/>
        <v>0</v>
      </c>
      <c r="J189" s="18">
        <f>IF(Table1[[#This Row],[Rising Through Threshold]],Table1[[#This Row],[Start time]],J188)</f>
        <v>20936</v>
      </c>
      <c r="K189" s="18" t="str">
        <f>IF(AND(Table1[[#This Row],[Rising Through Threshold]],J188&gt;0),J189-J188,"")</f>
        <v/>
      </c>
      <c r="L189" s="18"/>
    </row>
    <row r="190" spans="1:12" x14ac:dyDescent="0.35">
      <c r="A190" s="1" t="s">
        <v>208</v>
      </c>
      <c r="B190" s="1">
        <f t="shared" si="40"/>
        <v>6</v>
      </c>
      <c r="C190" s="1">
        <f t="shared" si="41"/>
        <v>12</v>
      </c>
      <c r="D190" s="1">
        <f t="shared" si="42"/>
        <v>17</v>
      </c>
      <c r="E190" s="1" t="e">
        <f t="shared" si="43"/>
        <v>#VALUE!</v>
      </c>
      <c r="F190" s="3">
        <f t="shared" si="44"/>
        <v>21160</v>
      </c>
      <c r="G190" s="4">
        <f t="shared" si="45"/>
        <v>3.57</v>
      </c>
      <c r="H190" s="3" t="e">
        <f t="shared" si="46"/>
        <v>#VALUE!</v>
      </c>
      <c r="I190" s="18" t="b">
        <f t="shared" si="39"/>
        <v>0</v>
      </c>
      <c r="J190" s="18">
        <f>IF(Table1[[#This Row],[Rising Through Threshold]],Table1[[#This Row],[Start time]],J189)</f>
        <v>20936</v>
      </c>
      <c r="K190" s="18" t="str">
        <f>IF(AND(Table1[[#This Row],[Rising Through Threshold]],J189&gt;0),J190-J189,"")</f>
        <v/>
      </c>
      <c r="L190" s="18"/>
    </row>
    <row r="191" spans="1:12" x14ac:dyDescent="0.35">
      <c r="A191" s="1" t="s">
        <v>209</v>
      </c>
      <c r="B191" s="1">
        <f t="shared" si="40"/>
        <v>6</v>
      </c>
      <c r="C191" s="1">
        <f t="shared" si="41"/>
        <v>12</v>
      </c>
      <c r="D191" s="1">
        <f t="shared" si="42"/>
        <v>17</v>
      </c>
      <c r="E191" s="1" t="e">
        <f t="shared" si="43"/>
        <v>#VALUE!</v>
      </c>
      <c r="F191" s="3">
        <f t="shared" si="44"/>
        <v>21272</v>
      </c>
      <c r="G191" s="4">
        <f t="shared" si="45"/>
        <v>3.85</v>
      </c>
      <c r="H191" s="3" t="e">
        <f t="shared" si="46"/>
        <v>#VALUE!</v>
      </c>
      <c r="I191" s="18" t="b">
        <f t="shared" si="39"/>
        <v>0</v>
      </c>
      <c r="J191" s="18">
        <f>IF(Table1[[#This Row],[Rising Through Threshold]],Table1[[#This Row],[Start time]],J190)</f>
        <v>20936</v>
      </c>
      <c r="K191" s="18" t="str">
        <f>IF(AND(Table1[[#This Row],[Rising Through Threshold]],J190&gt;0),J191-J190,"")</f>
        <v/>
      </c>
      <c r="L191" s="18"/>
    </row>
    <row r="192" spans="1:12" x14ac:dyDescent="0.35">
      <c r="A192" s="1" t="s">
        <v>210</v>
      </c>
      <c r="B192" s="1">
        <f t="shared" si="40"/>
        <v>6</v>
      </c>
      <c r="C192" s="1">
        <f t="shared" si="41"/>
        <v>12</v>
      </c>
      <c r="D192" s="1">
        <f t="shared" si="42"/>
        <v>17</v>
      </c>
      <c r="E192" s="1" t="e">
        <f t="shared" si="43"/>
        <v>#VALUE!</v>
      </c>
      <c r="F192" s="3">
        <f t="shared" si="44"/>
        <v>21384</v>
      </c>
      <c r="G192" s="4">
        <f t="shared" si="45"/>
        <v>4.05</v>
      </c>
      <c r="H192" s="3" t="e">
        <f t="shared" si="46"/>
        <v>#VALUE!</v>
      </c>
      <c r="I192" s="18" t="b">
        <f t="shared" si="39"/>
        <v>0</v>
      </c>
      <c r="J192" s="18">
        <f>IF(Table1[[#This Row],[Rising Through Threshold]],Table1[[#This Row],[Start time]],J191)</f>
        <v>20936</v>
      </c>
      <c r="K192" s="18" t="str">
        <f>IF(AND(Table1[[#This Row],[Rising Through Threshold]],J191&gt;0),J192-J191,"")</f>
        <v/>
      </c>
      <c r="L192" s="18"/>
    </row>
    <row r="193" spans="1:12" x14ac:dyDescent="0.35">
      <c r="A193" s="1" t="s">
        <v>211</v>
      </c>
      <c r="B193" s="1">
        <f t="shared" si="40"/>
        <v>6</v>
      </c>
      <c r="C193" s="1">
        <f t="shared" si="41"/>
        <v>12</v>
      </c>
      <c r="D193" s="1">
        <f t="shared" si="42"/>
        <v>17</v>
      </c>
      <c r="E193" s="1" t="e">
        <f t="shared" si="43"/>
        <v>#VALUE!</v>
      </c>
      <c r="F193" s="3">
        <f t="shared" si="44"/>
        <v>21496</v>
      </c>
      <c r="G193" s="4">
        <f t="shared" si="45"/>
        <v>4.17</v>
      </c>
      <c r="H193" s="3" t="e">
        <f t="shared" si="46"/>
        <v>#VALUE!</v>
      </c>
      <c r="I193" s="18" t="b">
        <f t="shared" si="39"/>
        <v>0</v>
      </c>
      <c r="J193" s="18">
        <f>IF(Table1[[#This Row],[Rising Through Threshold]],Table1[[#This Row],[Start time]],J192)</f>
        <v>20936</v>
      </c>
      <c r="K193" s="18" t="str">
        <f>IF(AND(Table1[[#This Row],[Rising Through Threshold]],J192&gt;0),J193-J192,"")</f>
        <v/>
      </c>
      <c r="L193" s="18"/>
    </row>
    <row r="194" spans="1:12" x14ac:dyDescent="0.35">
      <c r="A194" s="1" t="s">
        <v>212</v>
      </c>
      <c r="B194" s="1">
        <f t="shared" si="40"/>
        <v>6</v>
      </c>
      <c r="C194" s="1">
        <f t="shared" si="41"/>
        <v>12</v>
      </c>
      <c r="D194" s="1">
        <f t="shared" si="42"/>
        <v>17</v>
      </c>
      <c r="E194" s="1" t="e">
        <f t="shared" si="43"/>
        <v>#VALUE!</v>
      </c>
      <c r="F194" s="3">
        <f t="shared" si="44"/>
        <v>21608</v>
      </c>
      <c r="G194" s="4">
        <f t="shared" si="45"/>
        <v>4.21</v>
      </c>
      <c r="H194" s="3" t="e">
        <f t="shared" si="46"/>
        <v>#VALUE!</v>
      </c>
      <c r="I194" s="18" t="b">
        <f t="shared" si="39"/>
        <v>0</v>
      </c>
      <c r="J194" s="18">
        <f>IF(Table1[[#This Row],[Rising Through Threshold]],Table1[[#This Row],[Start time]],J193)</f>
        <v>20936</v>
      </c>
      <c r="K194" s="18" t="str">
        <f>IF(AND(Table1[[#This Row],[Rising Through Threshold]],J193&gt;0),J194-J193,"")</f>
        <v/>
      </c>
      <c r="L194" s="18"/>
    </row>
    <row r="195" spans="1:12" x14ac:dyDescent="0.35">
      <c r="A195" s="1" t="s">
        <v>213</v>
      </c>
      <c r="B195" s="1">
        <f t="shared" si="40"/>
        <v>6</v>
      </c>
      <c r="C195" s="1">
        <f t="shared" si="41"/>
        <v>12</v>
      </c>
      <c r="D195" s="1">
        <f t="shared" si="42"/>
        <v>17</v>
      </c>
      <c r="E195" s="1" t="e">
        <f t="shared" si="43"/>
        <v>#VALUE!</v>
      </c>
      <c r="F195" s="3">
        <f t="shared" si="44"/>
        <v>21720</v>
      </c>
      <c r="G195" s="4">
        <f t="shared" si="45"/>
        <v>4.17</v>
      </c>
      <c r="H195" s="3" t="e">
        <f t="shared" si="46"/>
        <v>#VALUE!</v>
      </c>
      <c r="I195" s="18" t="b">
        <f t="shared" si="39"/>
        <v>0</v>
      </c>
      <c r="J195" s="18">
        <f>IF(Table1[[#This Row],[Rising Through Threshold]],Table1[[#This Row],[Start time]],J194)</f>
        <v>20936</v>
      </c>
      <c r="K195" s="18" t="str">
        <f>IF(AND(Table1[[#This Row],[Rising Through Threshold]],J194&gt;0),J195-J194,"")</f>
        <v/>
      </c>
      <c r="L195" s="18"/>
    </row>
    <row r="196" spans="1:12" x14ac:dyDescent="0.35">
      <c r="A196" s="1" t="s">
        <v>214</v>
      </c>
      <c r="B196" s="1">
        <f t="shared" si="40"/>
        <v>6</v>
      </c>
      <c r="C196" s="1">
        <f t="shared" si="41"/>
        <v>12</v>
      </c>
      <c r="D196" s="1">
        <f t="shared" si="42"/>
        <v>17</v>
      </c>
      <c r="E196" s="1" t="e">
        <f t="shared" si="43"/>
        <v>#VALUE!</v>
      </c>
      <c r="F196" s="3">
        <f t="shared" si="44"/>
        <v>21832</v>
      </c>
      <c r="G196" s="4">
        <f t="shared" si="45"/>
        <v>4.07</v>
      </c>
      <c r="H196" s="3" t="e">
        <f t="shared" si="46"/>
        <v>#VALUE!</v>
      </c>
      <c r="I196" s="18" t="b">
        <f t="shared" si="39"/>
        <v>0</v>
      </c>
      <c r="J196" s="18">
        <f>IF(Table1[[#This Row],[Rising Through Threshold]],Table1[[#This Row],[Start time]],J195)</f>
        <v>20936</v>
      </c>
      <c r="K196" s="18" t="str">
        <f>IF(AND(Table1[[#This Row],[Rising Through Threshold]],J195&gt;0),J196-J195,"")</f>
        <v/>
      </c>
      <c r="L196" s="18"/>
    </row>
    <row r="197" spans="1:12" x14ac:dyDescent="0.35">
      <c r="A197" s="1" t="s">
        <v>215</v>
      </c>
      <c r="B197" s="1">
        <f t="shared" si="40"/>
        <v>6</v>
      </c>
      <c r="C197" s="1">
        <f t="shared" si="41"/>
        <v>12</v>
      </c>
      <c r="D197" s="1">
        <f t="shared" si="42"/>
        <v>17</v>
      </c>
      <c r="E197" s="1" t="e">
        <f t="shared" si="43"/>
        <v>#VALUE!</v>
      </c>
      <c r="F197" s="3">
        <f t="shared" si="44"/>
        <v>21944</v>
      </c>
      <c r="G197" s="4">
        <f t="shared" si="45"/>
        <v>3.89</v>
      </c>
      <c r="H197" s="3" t="e">
        <f t="shared" si="46"/>
        <v>#VALUE!</v>
      </c>
      <c r="I197" s="18" t="b">
        <f t="shared" si="39"/>
        <v>0</v>
      </c>
      <c r="J197" s="18">
        <f>IF(Table1[[#This Row],[Rising Through Threshold]],Table1[[#This Row],[Start time]],J196)</f>
        <v>20936</v>
      </c>
      <c r="K197" s="18" t="str">
        <f>IF(AND(Table1[[#This Row],[Rising Through Threshold]],J196&gt;0),J197-J196,"")</f>
        <v/>
      </c>
      <c r="L197" s="18"/>
    </row>
    <row r="198" spans="1:12" x14ac:dyDescent="0.35">
      <c r="A198" s="1" t="s">
        <v>216</v>
      </c>
      <c r="B198" s="1">
        <f t="shared" si="40"/>
        <v>6</v>
      </c>
      <c r="C198" s="1">
        <f t="shared" si="41"/>
        <v>12</v>
      </c>
      <c r="D198" s="1">
        <f t="shared" si="42"/>
        <v>17</v>
      </c>
      <c r="E198" s="1" t="e">
        <f t="shared" si="43"/>
        <v>#VALUE!</v>
      </c>
      <c r="F198" s="3">
        <f t="shared" si="44"/>
        <v>22056</v>
      </c>
      <c r="G198" s="4">
        <f t="shared" si="45"/>
        <v>3.64</v>
      </c>
      <c r="H198" s="3" t="e">
        <f t="shared" si="46"/>
        <v>#VALUE!</v>
      </c>
      <c r="I198" s="18" t="b">
        <f t="shared" si="39"/>
        <v>0</v>
      </c>
      <c r="J198" s="18">
        <f>IF(Table1[[#This Row],[Rising Through Threshold]],Table1[[#This Row],[Start time]],J197)</f>
        <v>20936</v>
      </c>
      <c r="K198" s="18" t="str">
        <f>IF(AND(Table1[[#This Row],[Rising Through Threshold]],J197&gt;0),J198-J197,"")</f>
        <v/>
      </c>
      <c r="L198" s="18"/>
    </row>
    <row r="199" spans="1:12" x14ac:dyDescent="0.35">
      <c r="A199" s="1" t="s">
        <v>217</v>
      </c>
      <c r="B199" s="1">
        <f t="shared" si="40"/>
        <v>6</v>
      </c>
      <c r="C199" s="1">
        <f t="shared" si="41"/>
        <v>12</v>
      </c>
      <c r="D199" s="1">
        <f t="shared" si="42"/>
        <v>17</v>
      </c>
      <c r="E199" s="1" t="e">
        <f t="shared" si="43"/>
        <v>#VALUE!</v>
      </c>
      <c r="F199" s="3">
        <f t="shared" si="44"/>
        <v>22168</v>
      </c>
      <c r="G199" s="4">
        <f t="shared" si="45"/>
        <v>3.34</v>
      </c>
      <c r="H199" s="3" t="e">
        <f t="shared" si="46"/>
        <v>#VALUE!</v>
      </c>
      <c r="I199" s="18" t="b">
        <f t="shared" si="39"/>
        <v>0</v>
      </c>
      <c r="J199" s="18">
        <f>IF(Table1[[#This Row],[Rising Through Threshold]],Table1[[#This Row],[Start time]],J198)</f>
        <v>20936</v>
      </c>
      <c r="K199" s="18" t="str">
        <f>IF(AND(Table1[[#This Row],[Rising Through Threshold]],J198&gt;0),J199-J198,"")</f>
        <v/>
      </c>
      <c r="L199" s="18"/>
    </row>
    <row r="200" spans="1:12" x14ac:dyDescent="0.35">
      <c r="A200" s="1" t="s">
        <v>218</v>
      </c>
      <c r="B200" s="1">
        <f t="shared" si="40"/>
        <v>6</v>
      </c>
      <c r="C200" s="1">
        <f t="shared" si="41"/>
        <v>12</v>
      </c>
      <c r="D200" s="1">
        <f t="shared" si="42"/>
        <v>17</v>
      </c>
      <c r="E200" s="1" t="e">
        <f t="shared" si="43"/>
        <v>#VALUE!</v>
      </c>
      <c r="F200" s="3">
        <f t="shared" si="44"/>
        <v>22280</v>
      </c>
      <c r="G200" s="4">
        <f t="shared" si="45"/>
        <v>3.01</v>
      </c>
      <c r="H200" s="3" t="e">
        <f t="shared" si="46"/>
        <v>#VALUE!</v>
      </c>
      <c r="I200" s="18" t="b">
        <f t="shared" si="39"/>
        <v>0</v>
      </c>
      <c r="J200" s="18">
        <f>IF(Table1[[#This Row],[Rising Through Threshold]],Table1[[#This Row],[Start time]],J199)</f>
        <v>20936</v>
      </c>
      <c r="K200" s="18" t="str">
        <f>IF(AND(Table1[[#This Row],[Rising Through Threshold]],J199&gt;0),J200-J199,"")</f>
        <v/>
      </c>
      <c r="L200" s="18"/>
    </row>
    <row r="201" spans="1:12" x14ac:dyDescent="0.35">
      <c r="A201" s="1" t="s">
        <v>219</v>
      </c>
      <c r="B201" s="1">
        <f t="shared" si="40"/>
        <v>6</v>
      </c>
      <c r="C201" s="1">
        <f t="shared" si="41"/>
        <v>12</v>
      </c>
      <c r="D201" s="1">
        <f t="shared" si="42"/>
        <v>17</v>
      </c>
      <c r="E201" s="1" t="e">
        <f t="shared" si="43"/>
        <v>#VALUE!</v>
      </c>
      <c r="F201" s="3">
        <f t="shared" si="44"/>
        <v>22392</v>
      </c>
      <c r="G201" s="4">
        <f t="shared" si="45"/>
        <v>2.65</v>
      </c>
      <c r="H201" s="3" t="e">
        <f t="shared" si="46"/>
        <v>#VALUE!</v>
      </c>
      <c r="I201" s="18" t="b">
        <f t="shared" si="39"/>
        <v>0</v>
      </c>
      <c r="J201" s="18">
        <f>IF(Table1[[#This Row],[Rising Through Threshold]],Table1[[#This Row],[Start time]],J200)</f>
        <v>20936</v>
      </c>
      <c r="K201" s="18" t="str">
        <f>IF(AND(Table1[[#This Row],[Rising Through Threshold]],J200&gt;0),J201-J200,"")</f>
        <v/>
      </c>
      <c r="L201" s="18"/>
    </row>
    <row r="202" spans="1:12" x14ac:dyDescent="0.35">
      <c r="A202" s="1" t="s">
        <v>220</v>
      </c>
      <c r="B202" s="1">
        <f t="shared" si="40"/>
        <v>6</v>
      </c>
      <c r="C202" s="1">
        <f t="shared" si="41"/>
        <v>12</v>
      </c>
      <c r="D202" s="1">
        <f t="shared" si="42"/>
        <v>17</v>
      </c>
      <c r="E202" s="1" t="e">
        <f t="shared" si="43"/>
        <v>#VALUE!</v>
      </c>
      <c r="F202" s="3">
        <f t="shared" si="44"/>
        <v>22504</v>
      </c>
      <c r="G202" s="4">
        <f t="shared" si="45"/>
        <v>2.2799999999999998</v>
      </c>
      <c r="H202" s="3" t="e">
        <f t="shared" si="46"/>
        <v>#VALUE!</v>
      </c>
      <c r="I202" s="18" t="b">
        <f t="shared" si="39"/>
        <v>0</v>
      </c>
      <c r="J202" s="18">
        <f>IF(Table1[[#This Row],[Rising Through Threshold]],Table1[[#This Row],[Start time]],J201)</f>
        <v>20936</v>
      </c>
      <c r="K202" s="18" t="str">
        <f>IF(AND(Table1[[#This Row],[Rising Through Threshold]],J201&gt;0),J202-J201,"")</f>
        <v/>
      </c>
      <c r="L202" s="18"/>
    </row>
    <row r="203" spans="1:12" x14ac:dyDescent="0.35">
      <c r="A203" s="1" t="s">
        <v>221</v>
      </c>
      <c r="B203" s="1">
        <f t="shared" si="40"/>
        <v>6</v>
      </c>
      <c r="C203" s="1">
        <f t="shared" si="41"/>
        <v>12</v>
      </c>
      <c r="D203" s="1">
        <f t="shared" si="42"/>
        <v>17</v>
      </c>
      <c r="E203" s="1" t="e">
        <f t="shared" si="43"/>
        <v>#VALUE!</v>
      </c>
      <c r="F203" s="3">
        <f t="shared" si="44"/>
        <v>22616</v>
      </c>
      <c r="G203" s="4">
        <f t="shared" si="45"/>
        <v>1.92</v>
      </c>
      <c r="H203" s="3" t="e">
        <f t="shared" si="46"/>
        <v>#VALUE!</v>
      </c>
      <c r="I203" s="18" t="b">
        <f t="shared" si="39"/>
        <v>0</v>
      </c>
      <c r="J203" s="18">
        <f>IF(Table1[[#This Row],[Rising Through Threshold]],Table1[[#This Row],[Start time]],J202)</f>
        <v>20936</v>
      </c>
      <c r="K203" s="18" t="str">
        <f>IF(AND(Table1[[#This Row],[Rising Through Threshold]],J202&gt;0),J203-J202,"")</f>
        <v/>
      </c>
      <c r="L203" s="18"/>
    </row>
    <row r="204" spans="1:12" x14ac:dyDescent="0.35">
      <c r="A204" s="1" t="s">
        <v>222</v>
      </c>
      <c r="B204" s="1">
        <f t="shared" si="40"/>
        <v>6</v>
      </c>
      <c r="C204" s="1">
        <f t="shared" si="41"/>
        <v>12</v>
      </c>
      <c r="D204" s="1">
        <f t="shared" si="42"/>
        <v>17</v>
      </c>
      <c r="E204" s="1" t="e">
        <f t="shared" si="43"/>
        <v>#VALUE!</v>
      </c>
      <c r="F204" s="3">
        <f t="shared" si="44"/>
        <v>22728</v>
      </c>
      <c r="G204" s="4">
        <f t="shared" si="45"/>
        <v>1.58</v>
      </c>
      <c r="H204" s="3" t="e">
        <f t="shared" si="46"/>
        <v>#VALUE!</v>
      </c>
      <c r="I204" s="18" t="b">
        <f t="shared" si="39"/>
        <v>0</v>
      </c>
      <c r="J204" s="18">
        <f>IF(Table1[[#This Row],[Rising Through Threshold]],Table1[[#This Row],[Start time]],J203)</f>
        <v>20936</v>
      </c>
      <c r="K204" s="18" t="str">
        <f>IF(AND(Table1[[#This Row],[Rising Through Threshold]],J203&gt;0),J204-J203,"")</f>
        <v/>
      </c>
      <c r="L204" s="18"/>
    </row>
    <row r="205" spans="1:12" x14ac:dyDescent="0.35">
      <c r="A205" s="1" t="s">
        <v>223</v>
      </c>
      <c r="B205" s="1">
        <f t="shared" si="40"/>
        <v>6</v>
      </c>
      <c r="C205" s="1">
        <f t="shared" si="41"/>
        <v>12</v>
      </c>
      <c r="D205" s="1">
        <f t="shared" si="42"/>
        <v>17</v>
      </c>
      <c r="E205" s="1" t="e">
        <f t="shared" si="43"/>
        <v>#VALUE!</v>
      </c>
      <c r="F205" s="3">
        <f t="shared" si="44"/>
        <v>22840</v>
      </c>
      <c r="G205" s="4">
        <f t="shared" si="45"/>
        <v>1.29</v>
      </c>
      <c r="H205" s="3" t="e">
        <f t="shared" si="46"/>
        <v>#VALUE!</v>
      </c>
      <c r="I205" s="18" t="b">
        <f t="shared" si="39"/>
        <v>0</v>
      </c>
      <c r="J205" s="18">
        <f>IF(Table1[[#This Row],[Rising Through Threshold]],Table1[[#This Row],[Start time]],J204)</f>
        <v>20936</v>
      </c>
      <c r="K205" s="18" t="str">
        <f>IF(AND(Table1[[#This Row],[Rising Through Threshold]],J204&gt;0),J205-J204,"")</f>
        <v/>
      </c>
      <c r="L205" s="18"/>
    </row>
    <row r="206" spans="1:12" x14ac:dyDescent="0.35">
      <c r="A206" s="1" t="s">
        <v>224</v>
      </c>
      <c r="B206" s="1">
        <f t="shared" si="40"/>
        <v>6</v>
      </c>
      <c r="C206" s="1">
        <f t="shared" si="41"/>
        <v>12</v>
      </c>
      <c r="D206" s="1">
        <f t="shared" si="42"/>
        <v>17</v>
      </c>
      <c r="E206" s="1" t="e">
        <f t="shared" si="43"/>
        <v>#VALUE!</v>
      </c>
      <c r="F206" s="3">
        <f t="shared" si="44"/>
        <v>22952</v>
      </c>
      <c r="G206" s="4">
        <f t="shared" si="45"/>
        <v>1.06</v>
      </c>
      <c r="H206" s="3" t="e">
        <f t="shared" si="46"/>
        <v>#VALUE!</v>
      </c>
      <c r="I206" s="18" t="b">
        <f t="shared" si="39"/>
        <v>0</v>
      </c>
      <c r="J206" s="18">
        <f>IF(Table1[[#This Row],[Rising Through Threshold]],Table1[[#This Row],[Start time]],J205)</f>
        <v>20936</v>
      </c>
      <c r="K206" s="18" t="str">
        <f>IF(AND(Table1[[#This Row],[Rising Through Threshold]],J205&gt;0),J206-J205,"")</f>
        <v/>
      </c>
      <c r="L206" s="18"/>
    </row>
    <row r="207" spans="1:12" x14ac:dyDescent="0.35">
      <c r="A207" s="1" t="s">
        <v>225</v>
      </c>
      <c r="B207" s="1">
        <f t="shared" si="40"/>
        <v>6</v>
      </c>
      <c r="C207" s="1">
        <f t="shared" si="41"/>
        <v>12</v>
      </c>
      <c r="D207" s="1">
        <f t="shared" si="42"/>
        <v>17</v>
      </c>
      <c r="E207" s="1" t="e">
        <f t="shared" si="43"/>
        <v>#VALUE!</v>
      </c>
      <c r="F207" s="3">
        <f t="shared" si="44"/>
        <v>23064</v>
      </c>
      <c r="G207" s="4">
        <f t="shared" si="45"/>
        <v>0.9</v>
      </c>
      <c r="H207" s="3" t="e">
        <f t="shared" si="46"/>
        <v>#VALUE!</v>
      </c>
      <c r="I207" s="18" t="b">
        <f t="shared" si="39"/>
        <v>0</v>
      </c>
      <c r="J207" s="18">
        <f>IF(Table1[[#This Row],[Rising Through Threshold]],Table1[[#This Row],[Start time]],J206)</f>
        <v>20936</v>
      </c>
      <c r="K207" s="18" t="str">
        <f>IF(AND(Table1[[#This Row],[Rising Through Threshold]],J206&gt;0),J207-J206,"")</f>
        <v/>
      </c>
      <c r="L207" s="18"/>
    </row>
    <row r="208" spans="1:12" x14ac:dyDescent="0.35">
      <c r="A208" s="1" t="s">
        <v>226</v>
      </c>
      <c r="B208" s="1">
        <f t="shared" si="40"/>
        <v>6</v>
      </c>
      <c r="C208" s="1">
        <f t="shared" si="41"/>
        <v>12</v>
      </c>
      <c r="D208" s="1">
        <f t="shared" si="42"/>
        <v>17</v>
      </c>
      <c r="E208" s="1" t="e">
        <f t="shared" si="43"/>
        <v>#VALUE!</v>
      </c>
      <c r="F208" s="3">
        <f t="shared" si="44"/>
        <v>23176</v>
      </c>
      <c r="G208" s="4">
        <f t="shared" si="45"/>
        <v>0.84</v>
      </c>
      <c r="H208" s="3" t="e">
        <f t="shared" si="46"/>
        <v>#VALUE!</v>
      </c>
      <c r="I208" s="18" t="b">
        <f t="shared" si="39"/>
        <v>0</v>
      </c>
      <c r="J208" s="18">
        <f>IF(Table1[[#This Row],[Rising Through Threshold]],Table1[[#This Row],[Start time]],J207)</f>
        <v>20936</v>
      </c>
      <c r="K208" s="18" t="str">
        <f>IF(AND(Table1[[#This Row],[Rising Through Threshold]],J207&gt;0),J208-J207,"")</f>
        <v/>
      </c>
      <c r="L208" s="18"/>
    </row>
    <row r="209" spans="1:12" x14ac:dyDescent="0.35">
      <c r="A209" s="1" t="s">
        <v>227</v>
      </c>
      <c r="B209" s="1">
        <f t="shared" si="40"/>
        <v>6</v>
      </c>
      <c r="C209" s="1">
        <f t="shared" si="41"/>
        <v>12</v>
      </c>
      <c r="D209" s="1">
        <f t="shared" si="42"/>
        <v>17</v>
      </c>
      <c r="E209" s="1" t="e">
        <f t="shared" si="43"/>
        <v>#VALUE!</v>
      </c>
      <c r="F209" s="3">
        <f t="shared" si="44"/>
        <v>23288</v>
      </c>
      <c r="G209" s="4">
        <f t="shared" si="45"/>
        <v>0.87</v>
      </c>
      <c r="H209" s="3" t="e">
        <f t="shared" si="46"/>
        <v>#VALUE!</v>
      </c>
      <c r="I209" s="18" t="b">
        <f t="shared" si="39"/>
        <v>0</v>
      </c>
      <c r="J209" s="18">
        <f>IF(Table1[[#This Row],[Rising Through Threshold]],Table1[[#This Row],[Start time]],J208)</f>
        <v>20936</v>
      </c>
      <c r="K209" s="18" t="str">
        <f>IF(AND(Table1[[#This Row],[Rising Through Threshold]],J208&gt;0),J209-J208,"")</f>
        <v/>
      </c>
      <c r="L209" s="18"/>
    </row>
    <row r="210" spans="1:12" x14ac:dyDescent="0.35">
      <c r="A210" s="1" t="s">
        <v>228</v>
      </c>
      <c r="B210" s="1">
        <f t="shared" si="40"/>
        <v>6</v>
      </c>
      <c r="C210" s="1">
        <f t="shared" si="41"/>
        <v>12</v>
      </c>
      <c r="D210" s="1">
        <f t="shared" si="42"/>
        <v>17</v>
      </c>
      <c r="E210" s="1" t="e">
        <f t="shared" si="43"/>
        <v>#VALUE!</v>
      </c>
      <c r="F210" s="3">
        <f t="shared" si="44"/>
        <v>23400</v>
      </c>
      <c r="G210" s="4">
        <f t="shared" si="45"/>
        <v>0.98</v>
      </c>
      <c r="H210" s="3" t="e">
        <f t="shared" si="46"/>
        <v>#VALUE!</v>
      </c>
      <c r="I210" s="18" t="b">
        <f t="shared" si="39"/>
        <v>0</v>
      </c>
      <c r="J210" s="18">
        <f>IF(Table1[[#This Row],[Rising Through Threshold]],Table1[[#This Row],[Start time]],J209)</f>
        <v>20936</v>
      </c>
      <c r="K210" s="18" t="str">
        <f>IF(AND(Table1[[#This Row],[Rising Through Threshold]],J209&gt;0),J210-J209,"")</f>
        <v/>
      </c>
      <c r="L210" s="18"/>
    </row>
    <row r="211" spans="1:12" x14ac:dyDescent="0.35">
      <c r="A211" s="1" t="s">
        <v>229</v>
      </c>
      <c r="B211" s="1">
        <f t="shared" si="40"/>
        <v>6</v>
      </c>
      <c r="C211" s="1">
        <f t="shared" si="41"/>
        <v>12</v>
      </c>
      <c r="D211" s="1">
        <f t="shared" si="42"/>
        <v>17</v>
      </c>
      <c r="E211" s="1" t="e">
        <f t="shared" si="43"/>
        <v>#VALUE!</v>
      </c>
      <c r="F211" s="3">
        <f t="shared" si="44"/>
        <v>23512</v>
      </c>
      <c r="G211" s="4">
        <f t="shared" si="45"/>
        <v>1.19</v>
      </c>
      <c r="H211" s="3" t="e">
        <f t="shared" si="46"/>
        <v>#VALUE!</v>
      </c>
      <c r="I211" s="18" t="b">
        <f t="shared" si="39"/>
        <v>0</v>
      </c>
      <c r="J211" s="18">
        <f>IF(Table1[[#This Row],[Rising Through Threshold]],Table1[[#This Row],[Start time]],J210)</f>
        <v>20936</v>
      </c>
      <c r="K211" s="18" t="str">
        <f>IF(AND(Table1[[#This Row],[Rising Through Threshold]],J210&gt;0),J211-J210,"")</f>
        <v/>
      </c>
      <c r="L211" s="18"/>
    </row>
    <row r="212" spans="1:12" x14ac:dyDescent="0.35">
      <c r="A212" s="1" t="s">
        <v>230</v>
      </c>
      <c r="B212" s="1">
        <f t="shared" si="40"/>
        <v>6</v>
      </c>
      <c r="C212" s="1">
        <f t="shared" si="41"/>
        <v>12</v>
      </c>
      <c r="D212" s="1">
        <f t="shared" si="42"/>
        <v>17</v>
      </c>
      <c r="E212" s="1" t="e">
        <f t="shared" si="43"/>
        <v>#VALUE!</v>
      </c>
      <c r="F212" s="3">
        <f t="shared" si="44"/>
        <v>23624</v>
      </c>
      <c r="G212" s="4">
        <f t="shared" si="45"/>
        <v>1.47</v>
      </c>
      <c r="H212" s="3" t="e">
        <f t="shared" si="46"/>
        <v>#VALUE!</v>
      </c>
      <c r="I212" s="18" t="b">
        <f t="shared" si="39"/>
        <v>0</v>
      </c>
      <c r="J212" s="18">
        <f>IF(Table1[[#This Row],[Rising Through Threshold]],Table1[[#This Row],[Start time]],J211)</f>
        <v>20936</v>
      </c>
      <c r="K212" s="18" t="str">
        <f>IF(AND(Table1[[#This Row],[Rising Through Threshold]],J211&gt;0),J212-J211,"")</f>
        <v/>
      </c>
      <c r="L212" s="18"/>
    </row>
    <row r="213" spans="1:12" x14ac:dyDescent="0.35">
      <c r="A213" s="1" t="s">
        <v>231</v>
      </c>
      <c r="B213" s="1">
        <f t="shared" si="40"/>
        <v>6</v>
      </c>
      <c r="C213" s="1">
        <f t="shared" si="41"/>
        <v>12</v>
      </c>
      <c r="D213" s="1">
        <f t="shared" si="42"/>
        <v>17</v>
      </c>
      <c r="E213" s="1" t="e">
        <f t="shared" si="43"/>
        <v>#VALUE!</v>
      </c>
      <c r="F213" s="3">
        <f t="shared" si="44"/>
        <v>23736</v>
      </c>
      <c r="G213" s="4">
        <f t="shared" si="45"/>
        <v>1.82</v>
      </c>
      <c r="H213" s="3" t="e">
        <f t="shared" si="46"/>
        <v>#VALUE!</v>
      </c>
      <c r="I213" s="18" t="b">
        <f t="shared" si="39"/>
        <v>0</v>
      </c>
      <c r="J213" s="18">
        <f>IF(Table1[[#This Row],[Rising Through Threshold]],Table1[[#This Row],[Start time]],J212)</f>
        <v>20936</v>
      </c>
      <c r="K213" s="18" t="str">
        <f>IF(AND(Table1[[#This Row],[Rising Through Threshold]],J212&gt;0),J213-J212,"")</f>
        <v/>
      </c>
      <c r="L213" s="18"/>
    </row>
    <row r="214" spans="1:12" x14ac:dyDescent="0.35">
      <c r="A214" s="1" t="s">
        <v>232</v>
      </c>
      <c r="B214" s="1">
        <f t="shared" si="40"/>
        <v>6</v>
      </c>
      <c r="C214" s="1">
        <f t="shared" si="41"/>
        <v>12</v>
      </c>
      <c r="D214" s="1">
        <f t="shared" si="42"/>
        <v>17</v>
      </c>
      <c r="E214" s="1" t="e">
        <f t="shared" si="43"/>
        <v>#VALUE!</v>
      </c>
      <c r="F214" s="3">
        <f t="shared" si="44"/>
        <v>23848</v>
      </c>
      <c r="G214" s="4">
        <f t="shared" si="45"/>
        <v>2.21</v>
      </c>
      <c r="H214" s="3" t="e">
        <f t="shared" si="46"/>
        <v>#VALUE!</v>
      </c>
      <c r="I214" s="18" t="b">
        <f t="shared" si="39"/>
        <v>0</v>
      </c>
      <c r="J214" s="18">
        <f>IF(Table1[[#This Row],[Rising Through Threshold]],Table1[[#This Row],[Start time]],J213)</f>
        <v>20936</v>
      </c>
      <c r="K214" s="18" t="str">
        <f>IF(AND(Table1[[#This Row],[Rising Through Threshold]],J213&gt;0),J214-J213,"")</f>
        <v/>
      </c>
      <c r="L214" s="18"/>
    </row>
    <row r="215" spans="1:12" x14ac:dyDescent="0.35">
      <c r="A215" s="1" t="s">
        <v>233</v>
      </c>
      <c r="B215" s="1">
        <f t="shared" si="40"/>
        <v>6</v>
      </c>
      <c r="C215" s="1">
        <f t="shared" si="41"/>
        <v>12</v>
      </c>
      <c r="D215" s="1">
        <f t="shared" si="42"/>
        <v>17</v>
      </c>
      <c r="E215" s="1" t="e">
        <f t="shared" si="43"/>
        <v>#VALUE!</v>
      </c>
      <c r="F215" s="3">
        <f t="shared" si="44"/>
        <v>23960</v>
      </c>
      <c r="G215" s="4">
        <f t="shared" si="45"/>
        <v>2.61</v>
      </c>
      <c r="H215" s="3" t="e">
        <f t="shared" si="46"/>
        <v>#VALUE!</v>
      </c>
      <c r="I215" s="18" t="b">
        <f t="shared" si="39"/>
        <v>1</v>
      </c>
      <c r="J215" s="18">
        <f>IF(Table1[[#This Row],[Rising Through Threshold]],Table1[[#This Row],[Start time]],J214)</f>
        <v>23960</v>
      </c>
      <c r="K215" s="18">
        <f>IF(AND(Table1[[#This Row],[Rising Through Threshold]],J214&gt;0),J215-J214,"")</f>
        <v>3024</v>
      </c>
      <c r="L215" s="18"/>
    </row>
    <row r="216" spans="1:12" x14ac:dyDescent="0.35">
      <c r="A216" s="1" t="s">
        <v>234</v>
      </c>
      <c r="B216" s="1">
        <f t="shared" si="40"/>
        <v>6</v>
      </c>
      <c r="C216" s="1">
        <f t="shared" si="41"/>
        <v>12</v>
      </c>
      <c r="D216" s="1">
        <f t="shared" si="42"/>
        <v>17</v>
      </c>
      <c r="E216" s="1" t="e">
        <f t="shared" si="43"/>
        <v>#VALUE!</v>
      </c>
      <c r="F216" s="3">
        <f t="shared" si="44"/>
        <v>24072</v>
      </c>
      <c r="G216" s="4">
        <f t="shared" si="45"/>
        <v>3.01</v>
      </c>
      <c r="H216" s="3" t="e">
        <f t="shared" si="46"/>
        <v>#VALUE!</v>
      </c>
      <c r="I216" s="18" t="b">
        <f t="shared" si="39"/>
        <v>0</v>
      </c>
      <c r="J216" s="18">
        <f>IF(Table1[[#This Row],[Rising Through Threshold]],Table1[[#This Row],[Start time]],J215)</f>
        <v>23960</v>
      </c>
      <c r="K216" s="18" t="str">
        <f>IF(AND(Table1[[#This Row],[Rising Through Threshold]],J215&gt;0),J216-J215,"")</f>
        <v/>
      </c>
      <c r="L216" s="18"/>
    </row>
    <row r="217" spans="1:12" x14ac:dyDescent="0.35">
      <c r="A217" s="1" t="s">
        <v>235</v>
      </c>
      <c r="B217" s="1">
        <f t="shared" si="40"/>
        <v>6</v>
      </c>
      <c r="C217" s="1">
        <f t="shared" si="41"/>
        <v>12</v>
      </c>
      <c r="D217" s="1">
        <f t="shared" si="42"/>
        <v>17</v>
      </c>
      <c r="E217" s="1" t="e">
        <f t="shared" si="43"/>
        <v>#VALUE!</v>
      </c>
      <c r="F217" s="3">
        <f t="shared" si="44"/>
        <v>24184</v>
      </c>
      <c r="G217" s="4">
        <f t="shared" si="45"/>
        <v>3.38</v>
      </c>
      <c r="H217" s="3" t="e">
        <f t="shared" si="46"/>
        <v>#VALUE!</v>
      </c>
      <c r="I217" s="18" t="b">
        <f t="shared" si="39"/>
        <v>0</v>
      </c>
      <c r="J217" s="18">
        <f>IF(Table1[[#This Row],[Rising Through Threshold]],Table1[[#This Row],[Start time]],J216)</f>
        <v>23960</v>
      </c>
      <c r="K217" s="18" t="str">
        <f>IF(AND(Table1[[#This Row],[Rising Through Threshold]],J216&gt;0),J217-J216,"")</f>
        <v/>
      </c>
      <c r="L217" s="18"/>
    </row>
    <row r="218" spans="1:12" x14ac:dyDescent="0.35">
      <c r="A218" s="1" t="s">
        <v>236</v>
      </c>
      <c r="B218" s="1">
        <f t="shared" si="40"/>
        <v>6</v>
      </c>
      <c r="C218" s="1">
        <f t="shared" si="41"/>
        <v>12</v>
      </c>
      <c r="D218" s="1">
        <f t="shared" si="42"/>
        <v>17</v>
      </c>
      <c r="E218" s="1" t="e">
        <f t="shared" si="43"/>
        <v>#VALUE!</v>
      </c>
      <c r="F218" s="3">
        <f t="shared" si="44"/>
        <v>24296</v>
      </c>
      <c r="G218" s="4">
        <f t="shared" si="45"/>
        <v>3.7</v>
      </c>
      <c r="H218" s="3" t="e">
        <f t="shared" si="46"/>
        <v>#VALUE!</v>
      </c>
      <c r="I218" s="18" t="b">
        <f t="shared" si="39"/>
        <v>0</v>
      </c>
      <c r="J218" s="18">
        <f>IF(Table1[[#This Row],[Rising Through Threshold]],Table1[[#This Row],[Start time]],J217)</f>
        <v>23960</v>
      </c>
      <c r="K218" s="18" t="str">
        <f>IF(AND(Table1[[#This Row],[Rising Through Threshold]],J217&gt;0),J218-J217,"")</f>
        <v/>
      </c>
      <c r="L218" s="18"/>
    </row>
    <row r="219" spans="1:12" x14ac:dyDescent="0.35">
      <c r="A219" s="1" t="s">
        <v>237</v>
      </c>
      <c r="B219" s="1">
        <f t="shared" si="40"/>
        <v>6</v>
      </c>
      <c r="C219" s="1">
        <f t="shared" si="41"/>
        <v>12</v>
      </c>
      <c r="D219" s="1">
        <f t="shared" si="42"/>
        <v>17</v>
      </c>
      <c r="E219" s="1" t="e">
        <f t="shared" si="43"/>
        <v>#VALUE!</v>
      </c>
      <c r="F219" s="3">
        <f t="shared" si="44"/>
        <v>24408</v>
      </c>
      <c r="G219" s="4">
        <f t="shared" si="45"/>
        <v>3.95</v>
      </c>
      <c r="H219" s="3" t="e">
        <f t="shared" si="46"/>
        <v>#VALUE!</v>
      </c>
      <c r="I219" s="18" t="b">
        <f t="shared" si="39"/>
        <v>0</v>
      </c>
      <c r="J219" s="18">
        <f>IF(Table1[[#This Row],[Rising Through Threshold]],Table1[[#This Row],[Start time]],J218)</f>
        <v>23960</v>
      </c>
      <c r="K219" s="18" t="str">
        <f>IF(AND(Table1[[#This Row],[Rising Through Threshold]],J218&gt;0),J219-J218,"")</f>
        <v/>
      </c>
      <c r="L219" s="18"/>
    </row>
    <row r="220" spans="1:12" x14ac:dyDescent="0.35">
      <c r="A220" s="1" t="s">
        <v>238</v>
      </c>
      <c r="B220" s="1">
        <f t="shared" si="40"/>
        <v>6</v>
      </c>
      <c r="C220" s="1">
        <f t="shared" si="41"/>
        <v>12</v>
      </c>
      <c r="D220" s="1">
        <f t="shared" si="42"/>
        <v>17</v>
      </c>
      <c r="E220" s="1" t="e">
        <f t="shared" si="43"/>
        <v>#VALUE!</v>
      </c>
      <c r="F220" s="3">
        <f t="shared" si="44"/>
        <v>24520</v>
      </c>
      <c r="G220" s="4">
        <f t="shared" si="45"/>
        <v>4.1100000000000003</v>
      </c>
      <c r="H220" s="3" t="e">
        <f t="shared" si="46"/>
        <v>#VALUE!</v>
      </c>
      <c r="I220" s="18" t="b">
        <f t="shared" si="39"/>
        <v>0</v>
      </c>
      <c r="J220" s="18">
        <f>IF(Table1[[#This Row],[Rising Through Threshold]],Table1[[#This Row],[Start time]],J219)</f>
        <v>23960</v>
      </c>
      <c r="K220" s="18" t="str">
        <f>IF(AND(Table1[[#This Row],[Rising Through Threshold]],J219&gt;0),J220-J219,"")</f>
        <v/>
      </c>
      <c r="L220" s="18"/>
    </row>
    <row r="221" spans="1:12" x14ac:dyDescent="0.35">
      <c r="A221" s="1" t="s">
        <v>239</v>
      </c>
      <c r="B221" s="1">
        <f t="shared" si="40"/>
        <v>6</v>
      </c>
      <c r="C221" s="1">
        <f t="shared" si="41"/>
        <v>12</v>
      </c>
      <c r="D221" s="1">
        <f t="shared" si="42"/>
        <v>17</v>
      </c>
      <c r="E221" s="1" t="e">
        <f t="shared" si="43"/>
        <v>#VALUE!</v>
      </c>
      <c r="F221" s="3">
        <f t="shared" si="44"/>
        <v>24632</v>
      </c>
      <c r="G221" s="4">
        <f t="shared" si="45"/>
        <v>4.1900000000000004</v>
      </c>
      <c r="H221" s="3" t="e">
        <f t="shared" si="46"/>
        <v>#VALUE!</v>
      </c>
      <c r="I221" s="18" t="b">
        <f t="shared" si="39"/>
        <v>0</v>
      </c>
      <c r="J221" s="18">
        <f>IF(Table1[[#This Row],[Rising Through Threshold]],Table1[[#This Row],[Start time]],J220)</f>
        <v>23960</v>
      </c>
      <c r="K221" s="18" t="str">
        <f>IF(AND(Table1[[#This Row],[Rising Through Threshold]],J220&gt;0),J221-J220,"")</f>
        <v/>
      </c>
      <c r="L221" s="18"/>
    </row>
    <row r="222" spans="1:12" x14ac:dyDescent="0.35">
      <c r="A222" s="1" t="s">
        <v>240</v>
      </c>
      <c r="B222" s="1">
        <f t="shared" si="40"/>
        <v>6</v>
      </c>
      <c r="C222" s="1">
        <f t="shared" si="41"/>
        <v>12</v>
      </c>
      <c r="D222" s="1">
        <f t="shared" si="42"/>
        <v>17</v>
      </c>
      <c r="E222" s="1" t="e">
        <f t="shared" si="43"/>
        <v>#VALUE!</v>
      </c>
      <c r="F222" s="3">
        <f t="shared" si="44"/>
        <v>24744</v>
      </c>
      <c r="G222" s="4">
        <f t="shared" si="45"/>
        <v>4.2</v>
      </c>
      <c r="H222" s="3" t="e">
        <f t="shared" si="46"/>
        <v>#VALUE!</v>
      </c>
      <c r="I222" s="18" t="b">
        <f t="shared" si="39"/>
        <v>0</v>
      </c>
      <c r="J222" s="18">
        <f>IF(Table1[[#This Row],[Rising Through Threshold]],Table1[[#This Row],[Start time]],J221)</f>
        <v>23960</v>
      </c>
      <c r="K222" s="18" t="str">
        <f>IF(AND(Table1[[#This Row],[Rising Through Threshold]],J221&gt;0),J222-J221,"")</f>
        <v/>
      </c>
      <c r="L222" s="18"/>
    </row>
    <row r="223" spans="1:12" x14ac:dyDescent="0.35">
      <c r="A223" s="1" t="s">
        <v>241</v>
      </c>
      <c r="B223" s="1">
        <f t="shared" si="40"/>
        <v>6</v>
      </c>
      <c r="C223" s="1">
        <f t="shared" si="41"/>
        <v>12</v>
      </c>
      <c r="D223" s="1">
        <f t="shared" si="42"/>
        <v>17</v>
      </c>
      <c r="E223" s="1" t="e">
        <f t="shared" si="43"/>
        <v>#VALUE!</v>
      </c>
      <c r="F223" s="3">
        <f t="shared" si="44"/>
        <v>24856</v>
      </c>
      <c r="G223" s="4">
        <f t="shared" si="45"/>
        <v>4.13</v>
      </c>
      <c r="H223" s="3" t="e">
        <f t="shared" si="46"/>
        <v>#VALUE!</v>
      </c>
      <c r="I223" s="18" t="b">
        <f t="shared" si="39"/>
        <v>0</v>
      </c>
      <c r="J223" s="18">
        <f>IF(Table1[[#This Row],[Rising Through Threshold]],Table1[[#This Row],[Start time]],J222)</f>
        <v>23960</v>
      </c>
      <c r="K223" s="18" t="str">
        <f>IF(AND(Table1[[#This Row],[Rising Through Threshold]],J222&gt;0),J223-J222,"")</f>
        <v/>
      </c>
      <c r="L223" s="18"/>
    </row>
    <row r="224" spans="1:12" x14ac:dyDescent="0.35">
      <c r="A224" s="1" t="s">
        <v>242</v>
      </c>
      <c r="B224" s="1">
        <f t="shared" si="40"/>
        <v>6</v>
      </c>
      <c r="C224" s="1">
        <f t="shared" si="41"/>
        <v>12</v>
      </c>
      <c r="D224" s="1">
        <f t="shared" si="42"/>
        <v>17</v>
      </c>
      <c r="E224" s="1" t="e">
        <f t="shared" si="43"/>
        <v>#VALUE!</v>
      </c>
      <c r="F224" s="3">
        <f t="shared" si="44"/>
        <v>24968</v>
      </c>
      <c r="G224" s="4">
        <f t="shared" si="45"/>
        <v>3.99</v>
      </c>
      <c r="H224" s="3" t="e">
        <f t="shared" si="46"/>
        <v>#VALUE!</v>
      </c>
      <c r="I224" s="18" t="b">
        <f t="shared" si="39"/>
        <v>0</v>
      </c>
      <c r="J224" s="18">
        <f>IF(Table1[[#This Row],[Rising Through Threshold]],Table1[[#This Row],[Start time]],J223)</f>
        <v>23960</v>
      </c>
      <c r="K224" s="18" t="str">
        <f>IF(AND(Table1[[#This Row],[Rising Through Threshold]],J223&gt;0),J224-J223,"")</f>
        <v/>
      </c>
      <c r="L224" s="18"/>
    </row>
    <row r="225" spans="1:12" x14ac:dyDescent="0.35">
      <c r="A225" s="1" t="s">
        <v>243</v>
      </c>
      <c r="B225" s="1">
        <f t="shared" si="40"/>
        <v>6</v>
      </c>
      <c r="C225" s="1">
        <f t="shared" si="41"/>
        <v>12</v>
      </c>
      <c r="D225" s="1">
        <f t="shared" si="42"/>
        <v>17</v>
      </c>
      <c r="E225" s="1" t="e">
        <f t="shared" si="43"/>
        <v>#VALUE!</v>
      </c>
      <c r="F225" s="3">
        <f t="shared" si="44"/>
        <v>25080</v>
      </c>
      <c r="G225" s="4">
        <f t="shared" si="45"/>
        <v>3.79</v>
      </c>
      <c r="H225" s="3" t="e">
        <f t="shared" si="46"/>
        <v>#VALUE!</v>
      </c>
      <c r="I225" s="18" t="b">
        <f t="shared" si="39"/>
        <v>0</v>
      </c>
      <c r="J225" s="18">
        <f>IF(Table1[[#This Row],[Rising Through Threshold]],Table1[[#This Row],[Start time]],J224)</f>
        <v>23960</v>
      </c>
      <c r="K225" s="18" t="str">
        <f>IF(AND(Table1[[#This Row],[Rising Through Threshold]],J224&gt;0),J225-J224,"")</f>
        <v/>
      </c>
      <c r="L225" s="18"/>
    </row>
    <row r="226" spans="1:12" x14ac:dyDescent="0.35">
      <c r="A226" s="1" t="s">
        <v>18</v>
      </c>
      <c r="B226" s="1">
        <f t="shared" si="40"/>
        <v>6</v>
      </c>
      <c r="C226" s="1">
        <f t="shared" si="41"/>
        <v>12</v>
      </c>
      <c r="D226" s="1">
        <f t="shared" si="42"/>
        <v>17</v>
      </c>
      <c r="E226" s="1" t="e">
        <f t="shared" si="43"/>
        <v>#VALUE!</v>
      </c>
      <c r="F226" s="3">
        <f t="shared" si="44"/>
        <v>25192</v>
      </c>
      <c r="G226" s="4">
        <f t="shared" si="45"/>
        <v>3.51</v>
      </c>
      <c r="H226" s="3" t="e">
        <f t="shared" si="46"/>
        <v>#VALUE!</v>
      </c>
      <c r="I226" s="18" t="b">
        <f t="shared" si="39"/>
        <v>0</v>
      </c>
      <c r="J226" s="18">
        <f>IF(Table1[[#This Row],[Rising Through Threshold]],Table1[[#This Row],[Start time]],J225)</f>
        <v>23960</v>
      </c>
      <c r="K226" s="18" t="str">
        <f>IF(AND(Table1[[#This Row],[Rising Through Threshold]],J225&gt;0),J226-J225,"")</f>
        <v/>
      </c>
      <c r="L226" s="18"/>
    </row>
    <row r="227" spans="1:12" x14ac:dyDescent="0.35">
      <c r="A227" s="1" t="s">
        <v>244</v>
      </c>
      <c r="B227" s="1">
        <f t="shared" si="40"/>
        <v>6</v>
      </c>
      <c r="C227" s="1">
        <f t="shared" si="41"/>
        <v>12</v>
      </c>
      <c r="D227" s="1">
        <f t="shared" si="42"/>
        <v>17</v>
      </c>
      <c r="E227" s="1" t="e">
        <f t="shared" si="43"/>
        <v>#VALUE!</v>
      </c>
      <c r="F227" s="3">
        <f t="shared" si="44"/>
        <v>25304</v>
      </c>
      <c r="G227" s="4">
        <f t="shared" si="45"/>
        <v>3.2</v>
      </c>
      <c r="H227" s="3" t="e">
        <f t="shared" si="46"/>
        <v>#VALUE!</v>
      </c>
      <c r="I227" s="18" t="b">
        <f t="shared" si="39"/>
        <v>0</v>
      </c>
      <c r="J227" s="18">
        <f>IF(Table1[[#This Row],[Rising Through Threshold]],Table1[[#This Row],[Start time]],J226)</f>
        <v>23960</v>
      </c>
      <c r="K227" s="18" t="str">
        <f>IF(AND(Table1[[#This Row],[Rising Through Threshold]],J226&gt;0),J227-J226,"")</f>
        <v/>
      </c>
      <c r="L227" s="18"/>
    </row>
    <row r="228" spans="1:12" x14ac:dyDescent="0.35">
      <c r="A228" s="1" t="s">
        <v>245</v>
      </c>
      <c r="B228" s="1">
        <f t="shared" si="40"/>
        <v>6</v>
      </c>
      <c r="C228" s="1">
        <f t="shared" si="41"/>
        <v>12</v>
      </c>
      <c r="D228" s="1">
        <f t="shared" si="42"/>
        <v>17</v>
      </c>
      <c r="E228" s="1" t="e">
        <f t="shared" si="43"/>
        <v>#VALUE!</v>
      </c>
      <c r="F228" s="3">
        <f t="shared" si="44"/>
        <v>25416</v>
      </c>
      <c r="G228" s="4">
        <f t="shared" si="45"/>
        <v>2.85</v>
      </c>
      <c r="H228" s="3" t="e">
        <f t="shared" si="46"/>
        <v>#VALUE!</v>
      </c>
      <c r="I228" s="18" t="b">
        <f t="shared" si="39"/>
        <v>0</v>
      </c>
      <c r="J228" s="18">
        <f>IF(Table1[[#This Row],[Rising Through Threshold]],Table1[[#This Row],[Start time]],J227)</f>
        <v>23960</v>
      </c>
      <c r="K228" s="18" t="str">
        <f>IF(AND(Table1[[#This Row],[Rising Through Threshold]],J227&gt;0),J228-J227,"")</f>
        <v/>
      </c>
      <c r="L228" s="18"/>
    </row>
    <row r="229" spans="1:12" x14ac:dyDescent="0.35">
      <c r="A229" s="1" t="s">
        <v>246</v>
      </c>
      <c r="B229" s="1">
        <f t="shared" si="40"/>
        <v>6</v>
      </c>
      <c r="C229" s="1">
        <f t="shared" si="41"/>
        <v>12</v>
      </c>
      <c r="D229" s="1">
        <f t="shared" si="42"/>
        <v>17</v>
      </c>
      <c r="E229" s="1" t="e">
        <f t="shared" si="43"/>
        <v>#VALUE!</v>
      </c>
      <c r="F229" s="3">
        <f t="shared" si="44"/>
        <v>25528</v>
      </c>
      <c r="G229" s="4">
        <f t="shared" si="45"/>
        <v>2.48</v>
      </c>
      <c r="H229" s="3" t="e">
        <f t="shared" si="46"/>
        <v>#VALUE!</v>
      </c>
      <c r="I229" s="18" t="b">
        <f t="shared" si="39"/>
        <v>0</v>
      </c>
      <c r="J229" s="18">
        <f>IF(Table1[[#This Row],[Rising Through Threshold]],Table1[[#This Row],[Start time]],J228)</f>
        <v>23960</v>
      </c>
      <c r="K229" s="18" t="str">
        <f>IF(AND(Table1[[#This Row],[Rising Through Threshold]],J228&gt;0),J229-J228,"")</f>
        <v/>
      </c>
      <c r="L229" s="18"/>
    </row>
    <row r="230" spans="1:12" x14ac:dyDescent="0.35">
      <c r="A230" s="1" t="s">
        <v>247</v>
      </c>
      <c r="B230" s="1">
        <f t="shared" si="40"/>
        <v>6</v>
      </c>
      <c r="C230" s="1">
        <f t="shared" si="41"/>
        <v>12</v>
      </c>
      <c r="D230" s="1">
        <f t="shared" si="42"/>
        <v>17</v>
      </c>
      <c r="E230" s="1" t="e">
        <f t="shared" si="43"/>
        <v>#VALUE!</v>
      </c>
      <c r="F230" s="3">
        <f t="shared" si="44"/>
        <v>25640</v>
      </c>
      <c r="G230" s="4">
        <f t="shared" si="45"/>
        <v>2.12</v>
      </c>
      <c r="H230" s="3" t="e">
        <f t="shared" si="46"/>
        <v>#VALUE!</v>
      </c>
      <c r="I230" s="18" t="b">
        <f t="shared" si="39"/>
        <v>0</v>
      </c>
      <c r="J230" s="18">
        <f>IF(Table1[[#This Row],[Rising Through Threshold]],Table1[[#This Row],[Start time]],J229)</f>
        <v>23960</v>
      </c>
      <c r="K230" s="18" t="str">
        <f>IF(AND(Table1[[#This Row],[Rising Through Threshold]],J229&gt;0),J230-J229,"")</f>
        <v/>
      </c>
      <c r="L230" s="18"/>
    </row>
    <row r="231" spans="1:12" x14ac:dyDescent="0.35">
      <c r="A231" s="1" t="s">
        <v>248</v>
      </c>
      <c r="B231" s="1">
        <f t="shared" si="40"/>
        <v>6</v>
      </c>
      <c r="C231" s="1">
        <f t="shared" si="41"/>
        <v>12</v>
      </c>
      <c r="D231" s="1">
        <f t="shared" si="42"/>
        <v>17</v>
      </c>
      <c r="E231" s="1" t="e">
        <f t="shared" si="43"/>
        <v>#VALUE!</v>
      </c>
      <c r="F231" s="3">
        <f t="shared" si="44"/>
        <v>25752</v>
      </c>
      <c r="G231" s="4">
        <f t="shared" si="45"/>
        <v>1.76</v>
      </c>
      <c r="H231" s="3" t="e">
        <f t="shared" si="46"/>
        <v>#VALUE!</v>
      </c>
      <c r="I231" s="18" t="b">
        <f t="shared" si="39"/>
        <v>0</v>
      </c>
      <c r="J231" s="18">
        <f>IF(Table1[[#This Row],[Rising Through Threshold]],Table1[[#This Row],[Start time]],J230)</f>
        <v>23960</v>
      </c>
      <c r="K231" s="18" t="str">
        <f>IF(AND(Table1[[#This Row],[Rising Through Threshold]],J230&gt;0),J231-J230,"")</f>
        <v/>
      </c>
      <c r="L231" s="18"/>
    </row>
    <row r="232" spans="1:12" x14ac:dyDescent="0.35">
      <c r="A232" s="1" t="s">
        <v>249</v>
      </c>
      <c r="B232" s="1">
        <f t="shared" si="40"/>
        <v>6</v>
      </c>
      <c r="C232" s="1">
        <f t="shared" si="41"/>
        <v>12</v>
      </c>
      <c r="D232" s="1">
        <f t="shared" si="42"/>
        <v>17</v>
      </c>
      <c r="E232" s="1" t="e">
        <f t="shared" si="43"/>
        <v>#VALUE!</v>
      </c>
      <c r="F232" s="3">
        <f t="shared" si="44"/>
        <v>25864</v>
      </c>
      <c r="G232" s="4">
        <f t="shared" si="45"/>
        <v>1.44</v>
      </c>
      <c r="H232" s="3" t="e">
        <f t="shared" si="46"/>
        <v>#VALUE!</v>
      </c>
      <c r="I232" s="18" t="b">
        <f t="shared" si="39"/>
        <v>0</v>
      </c>
      <c r="J232" s="18">
        <f>IF(Table1[[#This Row],[Rising Through Threshold]],Table1[[#This Row],[Start time]],J231)</f>
        <v>23960</v>
      </c>
      <c r="K232" s="18" t="str">
        <f>IF(AND(Table1[[#This Row],[Rising Through Threshold]],J231&gt;0),J232-J231,"")</f>
        <v/>
      </c>
      <c r="L232" s="18"/>
    </row>
    <row r="233" spans="1:12" x14ac:dyDescent="0.35">
      <c r="A233" s="1" t="s">
        <v>250</v>
      </c>
      <c r="B233" s="1">
        <f t="shared" si="40"/>
        <v>6</v>
      </c>
      <c r="C233" s="1">
        <f t="shared" si="41"/>
        <v>12</v>
      </c>
      <c r="D233" s="1">
        <f t="shared" si="42"/>
        <v>17</v>
      </c>
      <c r="E233" s="1" t="e">
        <f t="shared" si="43"/>
        <v>#VALUE!</v>
      </c>
      <c r="F233" s="3">
        <f t="shared" si="44"/>
        <v>25976</v>
      </c>
      <c r="G233" s="4">
        <f t="shared" si="45"/>
        <v>1.17</v>
      </c>
      <c r="H233" s="3" t="e">
        <f t="shared" si="46"/>
        <v>#VALUE!</v>
      </c>
      <c r="I233" s="18" t="b">
        <f t="shared" si="39"/>
        <v>0</v>
      </c>
      <c r="J233" s="18">
        <f>IF(Table1[[#This Row],[Rising Through Threshold]],Table1[[#This Row],[Start time]],J232)</f>
        <v>23960</v>
      </c>
      <c r="K233" s="18" t="str">
        <f>IF(AND(Table1[[#This Row],[Rising Through Threshold]],J232&gt;0),J233-J232,"")</f>
        <v/>
      </c>
      <c r="L233" s="18"/>
    </row>
    <row r="234" spans="1:12" x14ac:dyDescent="0.35">
      <c r="A234" s="1" t="s">
        <v>251</v>
      </c>
      <c r="B234" s="1">
        <f t="shared" si="40"/>
        <v>6</v>
      </c>
      <c r="C234" s="1">
        <f t="shared" si="41"/>
        <v>12</v>
      </c>
      <c r="D234" s="1">
        <f t="shared" si="42"/>
        <v>17</v>
      </c>
      <c r="E234" s="1" t="e">
        <f t="shared" si="43"/>
        <v>#VALUE!</v>
      </c>
      <c r="F234" s="3">
        <f t="shared" si="44"/>
        <v>26088</v>
      </c>
      <c r="G234" s="4">
        <f t="shared" si="45"/>
        <v>0.97</v>
      </c>
      <c r="H234" s="3" t="e">
        <f t="shared" si="46"/>
        <v>#VALUE!</v>
      </c>
      <c r="I234" s="18" t="b">
        <f t="shared" si="39"/>
        <v>0</v>
      </c>
      <c r="J234" s="18">
        <f>IF(Table1[[#This Row],[Rising Through Threshold]],Table1[[#This Row],[Start time]],J233)</f>
        <v>23960</v>
      </c>
      <c r="K234" s="18" t="str">
        <f>IF(AND(Table1[[#This Row],[Rising Through Threshold]],J233&gt;0),J234-J233,"")</f>
        <v/>
      </c>
      <c r="L234" s="18"/>
    </row>
    <row r="235" spans="1:12" x14ac:dyDescent="0.35">
      <c r="A235" s="1" t="s">
        <v>252</v>
      </c>
      <c r="B235" s="1">
        <f t="shared" si="40"/>
        <v>6</v>
      </c>
      <c r="C235" s="1">
        <f t="shared" si="41"/>
        <v>12</v>
      </c>
      <c r="D235" s="1">
        <f t="shared" si="42"/>
        <v>17</v>
      </c>
      <c r="E235" s="1" t="e">
        <f t="shared" si="43"/>
        <v>#VALUE!</v>
      </c>
      <c r="F235" s="3">
        <f t="shared" si="44"/>
        <v>26200</v>
      </c>
      <c r="G235" s="4">
        <f t="shared" si="45"/>
        <v>0.86</v>
      </c>
      <c r="H235" s="3" t="e">
        <f t="shared" si="46"/>
        <v>#VALUE!</v>
      </c>
      <c r="I235" s="18" t="b">
        <f t="shared" si="39"/>
        <v>0</v>
      </c>
      <c r="J235" s="18">
        <f>IF(Table1[[#This Row],[Rising Through Threshold]],Table1[[#This Row],[Start time]],J234)</f>
        <v>23960</v>
      </c>
      <c r="K235" s="18" t="str">
        <f>IF(AND(Table1[[#This Row],[Rising Through Threshold]],J234&gt;0),J235-J234,"")</f>
        <v/>
      </c>
      <c r="L235" s="18"/>
    </row>
    <row r="236" spans="1:12" x14ac:dyDescent="0.35">
      <c r="A236" s="1" t="s">
        <v>253</v>
      </c>
      <c r="B236" s="1">
        <f t="shared" si="40"/>
        <v>6</v>
      </c>
      <c r="C236" s="1">
        <f t="shared" si="41"/>
        <v>12</v>
      </c>
      <c r="D236" s="1">
        <f t="shared" si="42"/>
        <v>17</v>
      </c>
      <c r="E236" s="1" t="e">
        <f t="shared" si="43"/>
        <v>#VALUE!</v>
      </c>
      <c r="F236" s="3">
        <f t="shared" si="44"/>
        <v>26312</v>
      </c>
      <c r="G236" s="4">
        <f t="shared" si="45"/>
        <v>0.84</v>
      </c>
      <c r="H236" s="3" t="e">
        <f t="shared" si="46"/>
        <v>#VALUE!</v>
      </c>
      <c r="I236" s="18" t="b">
        <f t="shared" si="39"/>
        <v>0</v>
      </c>
      <c r="J236" s="18">
        <f>IF(Table1[[#This Row],[Rising Through Threshold]],Table1[[#This Row],[Start time]],J235)</f>
        <v>23960</v>
      </c>
      <c r="K236" s="18" t="str">
        <f>IF(AND(Table1[[#This Row],[Rising Through Threshold]],J235&gt;0),J236-J235,"")</f>
        <v/>
      </c>
      <c r="L236" s="18"/>
    </row>
    <row r="237" spans="1:12" x14ac:dyDescent="0.35">
      <c r="A237" s="1" t="s">
        <v>254</v>
      </c>
      <c r="B237" s="1">
        <f t="shared" si="40"/>
        <v>6</v>
      </c>
      <c r="C237" s="1">
        <f t="shared" si="41"/>
        <v>12</v>
      </c>
      <c r="D237" s="1">
        <f t="shared" si="42"/>
        <v>17</v>
      </c>
      <c r="E237" s="1" t="e">
        <f t="shared" si="43"/>
        <v>#VALUE!</v>
      </c>
      <c r="F237" s="3">
        <f t="shared" si="44"/>
        <v>26424</v>
      </c>
      <c r="G237" s="4">
        <f t="shared" si="45"/>
        <v>0.9</v>
      </c>
      <c r="H237" s="3" t="e">
        <f t="shared" si="46"/>
        <v>#VALUE!</v>
      </c>
      <c r="I237" s="18" t="b">
        <f t="shared" ref="I237:I300" si="47">AND(G236&lt;Threshold,G237&gt;Threshold)</f>
        <v>0</v>
      </c>
      <c r="J237" s="18">
        <f>IF(Table1[[#This Row],[Rising Through Threshold]],Table1[[#This Row],[Start time]],J236)</f>
        <v>23960</v>
      </c>
      <c r="K237" s="18" t="str">
        <f>IF(AND(Table1[[#This Row],[Rising Through Threshold]],J236&gt;0),J237-J236,"")</f>
        <v/>
      </c>
      <c r="L237" s="18"/>
    </row>
    <row r="238" spans="1:12" x14ac:dyDescent="0.35">
      <c r="A238" s="1" t="s">
        <v>255</v>
      </c>
      <c r="B238" s="1">
        <f t="shared" si="40"/>
        <v>6</v>
      </c>
      <c r="C238" s="1">
        <f t="shared" si="41"/>
        <v>12</v>
      </c>
      <c r="D238" s="1">
        <f t="shared" si="42"/>
        <v>17</v>
      </c>
      <c r="E238" s="1" t="e">
        <f t="shared" si="43"/>
        <v>#VALUE!</v>
      </c>
      <c r="F238" s="3">
        <f t="shared" si="44"/>
        <v>26536</v>
      </c>
      <c r="G238" s="4">
        <f t="shared" si="45"/>
        <v>1.07</v>
      </c>
      <c r="H238" s="3" t="e">
        <f t="shared" si="46"/>
        <v>#VALUE!</v>
      </c>
      <c r="I238" s="18" t="b">
        <f t="shared" si="47"/>
        <v>0</v>
      </c>
      <c r="J238" s="18">
        <f>IF(Table1[[#This Row],[Rising Through Threshold]],Table1[[#This Row],[Start time]],J237)</f>
        <v>23960</v>
      </c>
      <c r="K238" s="18" t="str">
        <f>IF(AND(Table1[[#This Row],[Rising Through Threshold]],J237&gt;0),J238-J237,"")</f>
        <v/>
      </c>
      <c r="L238" s="18"/>
    </row>
    <row r="239" spans="1:12" x14ac:dyDescent="0.35">
      <c r="A239" s="1" t="s">
        <v>256</v>
      </c>
      <c r="B239" s="1">
        <f t="shared" si="40"/>
        <v>6</v>
      </c>
      <c r="C239" s="1">
        <f t="shared" si="41"/>
        <v>12</v>
      </c>
      <c r="D239" s="1">
        <f t="shared" si="42"/>
        <v>17</v>
      </c>
      <c r="E239" s="1" t="e">
        <f t="shared" si="43"/>
        <v>#VALUE!</v>
      </c>
      <c r="F239" s="3">
        <f t="shared" si="44"/>
        <v>26648</v>
      </c>
      <c r="G239" s="4">
        <f t="shared" si="45"/>
        <v>1.31</v>
      </c>
      <c r="H239" s="3" t="e">
        <f t="shared" si="46"/>
        <v>#VALUE!</v>
      </c>
      <c r="I239" s="18" t="b">
        <f t="shared" si="47"/>
        <v>0</v>
      </c>
      <c r="J239" s="18">
        <f>IF(Table1[[#This Row],[Rising Through Threshold]],Table1[[#This Row],[Start time]],J238)</f>
        <v>23960</v>
      </c>
      <c r="K239" s="18" t="str">
        <f>IF(AND(Table1[[#This Row],[Rising Through Threshold]],J238&gt;0),J239-J238,"")</f>
        <v/>
      </c>
      <c r="L239" s="18"/>
    </row>
    <row r="240" spans="1:12" x14ac:dyDescent="0.35">
      <c r="A240" s="1" t="s">
        <v>257</v>
      </c>
      <c r="B240" s="1">
        <f t="shared" si="40"/>
        <v>6</v>
      </c>
      <c r="C240" s="1">
        <f t="shared" si="41"/>
        <v>12</v>
      </c>
      <c r="D240" s="1">
        <f t="shared" si="42"/>
        <v>17</v>
      </c>
      <c r="E240" s="1" t="e">
        <f t="shared" si="43"/>
        <v>#VALUE!</v>
      </c>
      <c r="F240" s="3">
        <f t="shared" si="44"/>
        <v>26760</v>
      </c>
      <c r="G240" s="4">
        <f t="shared" si="45"/>
        <v>1.63</v>
      </c>
      <c r="H240" s="3" t="e">
        <f t="shared" si="46"/>
        <v>#VALUE!</v>
      </c>
      <c r="I240" s="18" t="b">
        <f t="shared" si="47"/>
        <v>0</v>
      </c>
      <c r="J240" s="18">
        <f>IF(Table1[[#This Row],[Rising Through Threshold]],Table1[[#This Row],[Start time]],J239)</f>
        <v>23960</v>
      </c>
      <c r="K240" s="18" t="str">
        <f>IF(AND(Table1[[#This Row],[Rising Through Threshold]],J239&gt;0),J240-J239,"")</f>
        <v/>
      </c>
      <c r="L240" s="18"/>
    </row>
    <row r="241" spans="1:12" x14ac:dyDescent="0.35">
      <c r="A241" s="1" t="s">
        <v>258</v>
      </c>
      <c r="B241" s="1">
        <f t="shared" si="40"/>
        <v>6</v>
      </c>
      <c r="C241" s="1">
        <f t="shared" si="41"/>
        <v>12</v>
      </c>
      <c r="D241" s="1">
        <f t="shared" si="42"/>
        <v>17</v>
      </c>
      <c r="E241" s="1" t="e">
        <f t="shared" si="43"/>
        <v>#VALUE!</v>
      </c>
      <c r="F241" s="3">
        <f t="shared" si="44"/>
        <v>26872</v>
      </c>
      <c r="G241" s="4">
        <f t="shared" si="45"/>
        <v>1.99</v>
      </c>
      <c r="H241" s="3" t="e">
        <f t="shared" si="46"/>
        <v>#VALUE!</v>
      </c>
      <c r="I241" s="18" t="b">
        <f t="shared" si="47"/>
        <v>0</v>
      </c>
      <c r="J241" s="18">
        <f>IF(Table1[[#This Row],[Rising Through Threshold]],Table1[[#This Row],[Start time]],J240)</f>
        <v>23960</v>
      </c>
      <c r="K241" s="18" t="str">
        <f>IF(AND(Table1[[#This Row],[Rising Through Threshold]],J240&gt;0),J241-J240,"")</f>
        <v/>
      </c>
      <c r="L241" s="18"/>
    </row>
    <row r="242" spans="1:12" x14ac:dyDescent="0.35">
      <c r="A242" s="1" t="s">
        <v>259</v>
      </c>
      <c r="B242" s="1">
        <f t="shared" si="40"/>
        <v>6</v>
      </c>
      <c r="C242" s="1">
        <f t="shared" si="41"/>
        <v>12</v>
      </c>
      <c r="D242" s="1">
        <f t="shared" si="42"/>
        <v>17</v>
      </c>
      <c r="E242" s="1" t="e">
        <f t="shared" si="43"/>
        <v>#VALUE!</v>
      </c>
      <c r="F242" s="3">
        <f t="shared" si="44"/>
        <v>26984</v>
      </c>
      <c r="G242" s="4">
        <f t="shared" si="45"/>
        <v>2.39</v>
      </c>
      <c r="H242" s="3" t="e">
        <f t="shared" si="46"/>
        <v>#VALUE!</v>
      </c>
      <c r="I242" s="18" t="b">
        <f t="shared" si="47"/>
        <v>0</v>
      </c>
      <c r="J242" s="18">
        <f>IF(Table1[[#This Row],[Rising Through Threshold]],Table1[[#This Row],[Start time]],J241)</f>
        <v>23960</v>
      </c>
      <c r="K242" s="18" t="str">
        <f>IF(AND(Table1[[#This Row],[Rising Through Threshold]],J241&gt;0),J242-J241,"")</f>
        <v/>
      </c>
      <c r="L242" s="18"/>
    </row>
    <row r="243" spans="1:12" x14ac:dyDescent="0.35">
      <c r="A243" s="1" t="s">
        <v>260</v>
      </c>
      <c r="B243" s="1">
        <f t="shared" si="40"/>
        <v>6</v>
      </c>
      <c r="C243" s="1">
        <f t="shared" si="41"/>
        <v>12</v>
      </c>
      <c r="D243" s="1">
        <f t="shared" si="42"/>
        <v>17</v>
      </c>
      <c r="E243" s="1" t="e">
        <f t="shared" si="43"/>
        <v>#VALUE!</v>
      </c>
      <c r="F243" s="3">
        <f t="shared" si="44"/>
        <v>27096</v>
      </c>
      <c r="G243" s="4">
        <f t="shared" si="45"/>
        <v>2.8</v>
      </c>
      <c r="H243" s="3" t="e">
        <f t="shared" si="46"/>
        <v>#VALUE!</v>
      </c>
      <c r="I243" s="18" t="b">
        <f t="shared" si="47"/>
        <v>1</v>
      </c>
      <c r="J243" s="18">
        <f>IF(Table1[[#This Row],[Rising Through Threshold]],Table1[[#This Row],[Start time]],J242)</f>
        <v>27096</v>
      </c>
      <c r="K243" s="18">
        <f>IF(AND(Table1[[#This Row],[Rising Through Threshold]],J242&gt;0),J243-J242,"")</f>
        <v>3136</v>
      </c>
      <c r="L243" s="18"/>
    </row>
    <row r="244" spans="1:12" x14ac:dyDescent="0.35">
      <c r="A244" s="1" t="s">
        <v>261</v>
      </c>
      <c r="B244" s="1">
        <f t="shared" si="40"/>
        <v>6</v>
      </c>
      <c r="C244" s="1">
        <f t="shared" si="41"/>
        <v>12</v>
      </c>
      <c r="D244" s="1">
        <f t="shared" si="42"/>
        <v>17</v>
      </c>
      <c r="E244" s="1" t="e">
        <f t="shared" si="43"/>
        <v>#VALUE!</v>
      </c>
      <c r="F244" s="3">
        <f t="shared" si="44"/>
        <v>27208</v>
      </c>
      <c r="G244" s="4">
        <f t="shared" si="45"/>
        <v>3.19</v>
      </c>
      <c r="H244" s="3" t="e">
        <f t="shared" si="46"/>
        <v>#VALUE!</v>
      </c>
      <c r="I244" s="18" t="b">
        <f t="shared" si="47"/>
        <v>0</v>
      </c>
      <c r="J244" s="18">
        <f>IF(Table1[[#This Row],[Rising Through Threshold]],Table1[[#This Row],[Start time]],J243)</f>
        <v>27096</v>
      </c>
      <c r="K244" s="18" t="str">
        <f>IF(AND(Table1[[#This Row],[Rising Through Threshold]],J243&gt;0),J244-J243,"")</f>
        <v/>
      </c>
      <c r="L244" s="18"/>
    </row>
    <row r="245" spans="1:12" x14ac:dyDescent="0.35">
      <c r="A245" s="1" t="s">
        <v>262</v>
      </c>
      <c r="B245" s="1">
        <f t="shared" si="40"/>
        <v>6</v>
      </c>
      <c r="C245" s="1">
        <f t="shared" si="41"/>
        <v>12</v>
      </c>
      <c r="D245" s="1">
        <f t="shared" si="42"/>
        <v>17</v>
      </c>
      <c r="E245" s="1" t="e">
        <f t="shared" si="43"/>
        <v>#VALUE!</v>
      </c>
      <c r="F245" s="3">
        <f t="shared" si="44"/>
        <v>27320</v>
      </c>
      <c r="G245" s="4">
        <f t="shared" si="45"/>
        <v>3.54</v>
      </c>
      <c r="H245" s="3" t="e">
        <f t="shared" si="46"/>
        <v>#VALUE!</v>
      </c>
      <c r="I245" s="18" t="b">
        <f t="shared" si="47"/>
        <v>0</v>
      </c>
      <c r="J245" s="18">
        <f>IF(Table1[[#This Row],[Rising Through Threshold]],Table1[[#This Row],[Start time]],J244)</f>
        <v>27096</v>
      </c>
      <c r="K245" s="18" t="str">
        <f>IF(AND(Table1[[#This Row],[Rising Through Threshold]],J244&gt;0),J245-J244,"")</f>
        <v/>
      </c>
      <c r="L245" s="18"/>
    </row>
    <row r="246" spans="1:12" x14ac:dyDescent="0.35">
      <c r="A246" s="1" t="s">
        <v>263</v>
      </c>
      <c r="B246" s="1">
        <f t="shared" si="40"/>
        <v>6</v>
      </c>
      <c r="C246" s="1">
        <f t="shared" si="41"/>
        <v>12</v>
      </c>
      <c r="D246" s="1">
        <f t="shared" si="42"/>
        <v>17</v>
      </c>
      <c r="E246" s="1" t="e">
        <f t="shared" si="43"/>
        <v>#VALUE!</v>
      </c>
      <c r="F246" s="3">
        <f t="shared" si="44"/>
        <v>27432</v>
      </c>
      <c r="G246" s="4">
        <f t="shared" si="45"/>
        <v>3.82</v>
      </c>
      <c r="H246" s="3" t="e">
        <f t="shared" si="46"/>
        <v>#VALUE!</v>
      </c>
      <c r="I246" s="18" t="b">
        <f t="shared" si="47"/>
        <v>0</v>
      </c>
      <c r="J246" s="18">
        <f>IF(Table1[[#This Row],[Rising Through Threshold]],Table1[[#This Row],[Start time]],J245)</f>
        <v>27096</v>
      </c>
      <c r="K246" s="18" t="str">
        <f>IF(AND(Table1[[#This Row],[Rising Through Threshold]],J245&gt;0),J246-J245,"")</f>
        <v/>
      </c>
      <c r="L246" s="18"/>
    </row>
    <row r="247" spans="1:12" x14ac:dyDescent="0.35">
      <c r="A247" s="1" t="s">
        <v>264</v>
      </c>
      <c r="B247" s="1">
        <f t="shared" si="40"/>
        <v>6</v>
      </c>
      <c r="C247" s="1">
        <f t="shared" si="41"/>
        <v>12</v>
      </c>
      <c r="D247" s="1">
        <f t="shared" si="42"/>
        <v>17</v>
      </c>
      <c r="E247" s="1" t="e">
        <f t="shared" si="43"/>
        <v>#VALUE!</v>
      </c>
      <c r="F247" s="3">
        <f t="shared" si="44"/>
        <v>27544</v>
      </c>
      <c r="G247" s="4">
        <f t="shared" si="45"/>
        <v>4.03</v>
      </c>
      <c r="H247" s="3" t="e">
        <f t="shared" si="46"/>
        <v>#VALUE!</v>
      </c>
      <c r="I247" s="18" t="b">
        <f t="shared" si="47"/>
        <v>0</v>
      </c>
      <c r="J247" s="18">
        <f>IF(Table1[[#This Row],[Rising Through Threshold]],Table1[[#This Row],[Start time]],J246)</f>
        <v>27096</v>
      </c>
      <c r="K247" s="18" t="str">
        <f>IF(AND(Table1[[#This Row],[Rising Through Threshold]],J246&gt;0),J247-J246,"")</f>
        <v/>
      </c>
      <c r="L247" s="18"/>
    </row>
    <row r="248" spans="1:12" x14ac:dyDescent="0.35">
      <c r="A248" s="1" t="s">
        <v>265</v>
      </c>
      <c r="B248" s="1">
        <f t="shared" si="40"/>
        <v>6</v>
      </c>
      <c r="C248" s="1">
        <f t="shared" si="41"/>
        <v>12</v>
      </c>
      <c r="D248" s="1">
        <f t="shared" si="42"/>
        <v>17</v>
      </c>
      <c r="E248" s="1" t="e">
        <f t="shared" si="43"/>
        <v>#VALUE!</v>
      </c>
      <c r="F248" s="3">
        <f t="shared" si="44"/>
        <v>27656</v>
      </c>
      <c r="G248" s="4">
        <f t="shared" si="45"/>
        <v>4.16</v>
      </c>
      <c r="H248" s="3" t="e">
        <f t="shared" si="46"/>
        <v>#VALUE!</v>
      </c>
      <c r="I248" s="18" t="b">
        <f t="shared" si="47"/>
        <v>0</v>
      </c>
      <c r="J248" s="18">
        <f>IF(Table1[[#This Row],[Rising Through Threshold]],Table1[[#This Row],[Start time]],J247)</f>
        <v>27096</v>
      </c>
      <c r="K248" s="18" t="str">
        <f>IF(AND(Table1[[#This Row],[Rising Through Threshold]],J247&gt;0),J248-J247,"")</f>
        <v/>
      </c>
      <c r="L248" s="18"/>
    </row>
    <row r="249" spans="1:12" x14ac:dyDescent="0.35">
      <c r="A249" s="1" t="s">
        <v>266</v>
      </c>
      <c r="B249" s="1">
        <f t="shared" ref="B249:B312" si="48">FIND(":",$A249,1)</f>
        <v>6</v>
      </c>
      <c r="C249" s="1">
        <f t="shared" ref="C249:C312" si="49">FIND(":",$A249,B249+1)</f>
        <v>12</v>
      </c>
      <c r="D249" s="1">
        <f t="shared" ref="D249:D312" si="50">FIND(":",$A249,C249+1)</f>
        <v>17</v>
      </c>
      <c r="E249" s="1" t="e">
        <f t="shared" ref="E249:E312" si="51">FIND(":",$A249,D249+1)</f>
        <v>#VALUE!</v>
      </c>
      <c r="F249" s="3">
        <f t="shared" ref="F249:F312" si="52">_xlfn.NUMBERVALUE(MID($A249,B249+1,C249-B249-1))</f>
        <v>27768</v>
      </c>
      <c r="G249" s="4">
        <f t="shared" ref="G249:G312" si="53">_xlfn.NUMBERVALUE(MID($A249,C249+1,D249-C249-1))</f>
        <v>4.2</v>
      </c>
      <c r="H249" s="3" t="e">
        <f t="shared" ref="H249:H312" si="54">_xlfn.NUMBERVALUE(MID($A249,E249+1,1000))</f>
        <v>#VALUE!</v>
      </c>
      <c r="I249" s="18" t="b">
        <f t="shared" si="47"/>
        <v>0</v>
      </c>
      <c r="J249" s="18">
        <f>IF(Table1[[#This Row],[Rising Through Threshold]],Table1[[#This Row],[Start time]],J248)</f>
        <v>27096</v>
      </c>
      <c r="K249" s="18" t="str">
        <f>IF(AND(Table1[[#This Row],[Rising Through Threshold]],J248&gt;0),J249-J248,"")</f>
        <v/>
      </c>
      <c r="L249" s="18"/>
    </row>
    <row r="250" spans="1:12" x14ac:dyDescent="0.35">
      <c r="A250" s="1" t="s">
        <v>267</v>
      </c>
      <c r="B250" s="1">
        <f t="shared" si="48"/>
        <v>6</v>
      </c>
      <c r="C250" s="1">
        <f t="shared" si="49"/>
        <v>12</v>
      </c>
      <c r="D250" s="1">
        <f t="shared" si="50"/>
        <v>17</v>
      </c>
      <c r="E250" s="1" t="e">
        <f t="shared" si="51"/>
        <v>#VALUE!</v>
      </c>
      <c r="F250" s="3">
        <f t="shared" si="52"/>
        <v>27880</v>
      </c>
      <c r="G250" s="4">
        <f t="shared" si="53"/>
        <v>4.18</v>
      </c>
      <c r="H250" s="3" t="e">
        <f t="shared" si="54"/>
        <v>#VALUE!</v>
      </c>
      <c r="I250" s="18" t="b">
        <f t="shared" si="47"/>
        <v>0</v>
      </c>
      <c r="J250" s="18">
        <f>IF(Table1[[#This Row],[Rising Through Threshold]],Table1[[#This Row],[Start time]],J249)</f>
        <v>27096</v>
      </c>
      <c r="K250" s="18" t="str">
        <f>IF(AND(Table1[[#This Row],[Rising Through Threshold]],J249&gt;0),J250-J249,"")</f>
        <v/>
      </c>
      <c r="L250" s="18"/>
    </row>
    <row r="251" spans="1:12" x14ac:dyDescent="0.35">
      <c r="A251" s="1" t="s">
        <v>268</v>
      </c>
      <c r="B251" s="1">
        <f t="shared" si="48"/>
        <v>6</v>
      </c>
      <c r="C251" s="1">
        <f t="shared" si="49"/>
        <v>12</v>
      </c>
      <c r="D251" s="1">
        <f t="shared" si="50"/>
        <v>17</v>
      </c>
      <c r="E251" s="1" t="e">
        <f t="shared" si="51"/>
        <v>#VALUE!</v>
      </c>
      <c r="F251" s="3">
        <f t="shared" si="52"/>
        <v>27992</v>
      </c>
      <c r="G251" s="4">
        <f t="shared" si="53"/>
        <v>4.08</v>
      </c>
      <c r="H251" s="3" t="e">
        <f t="shared" si="54"/>
        <v>#VALUE!</v>
      </c>
      <c r="I251" s="18" t="b">
        <f t="shared" si="47"/>
        <v>0</v>
      </c>
      <c r="J251" s="18">
        <f>IF(Table1[[#This Row],[Rising Through Threshold]],Table1[[#This Row],[Start time]],J250)</f>
        <v>27096</v>
      </c>
      <c r="K251" s="18" t="str">
        <f>IF(AND(Table1[[#This Row],[Rising Through Threshold]],J250&gt;0),J251-J250,"")</f>
        <v/>
      </c>
      <c r="L251" s="18"/>
    </row>
    <row r="252" spans="1:12" x14ac:dyDescent="0.35">
      <c r="A252" s="1" t="s">
        <v>269</v>
      </c>
      <c r="B252" s="1">
        <f t="shared" si="48"/>
        <v>6</v>
      </c>
      <c r="C252" s="1">
        <f t="shared" si="49"/>
        <v>12</v>
      </c>
      <c r="D252" s="1">
        <f t="shared" si="50"/>
        <v>17</v>
      </c>
      <c r="E252" s="1" t="e">
        <f t="shared" si="51"/>
        <v>#VALUE!</v>
      </c>
      <c r="F252" s="3">
        <f t="shared" si="52"/>
        <v>28104</v>
      </c>
      <c r="G252" s="4">
        <f t="shared" si="53"/>
        <v>3.91</v>
      </c>
      <c r="H252" s="3" t="e">
        <f t="shared" si="54"/>
        <v>#VALUE!</v>
      </c>
      <c r="I252" s="18" t="b">
        <f t="shared" si="47"/>
        <v>0</v>
      </c>
      <c r="J252" s="18">
        <f>IF(Table1[[#This Row],[Rising Through Threshold]],Table1[[#This Row],[Start time]],J251)</f>
        <v>27096</v>
      </c>
      <c r="K252" s="18" t="str">
        <f>IF(AND(Table1[[#This Row],[Rising Through Threshold]],J251&gt;0),J252-J251,"")</f>
        <v/>
      </c>
      <c r="L252" s="18"/>
    </row>
    <row r="253" spans="1:12" x14ac:dyDescent="0.35">
      <c r="A253" s="1" t="s">
        <v>270</v>
      </c>
      <c r="B253" s="1">
        <f t="shared" si="48"/>
        <v>6</v>
      </c>
      <c r="C253" s="1">
        <f t="shared" si="49"/>
        <v>12</v>
      </c>
      <c r="D253" s="1">
        <f t="shared" si="50"/>
        <v>17</v>
      </c>
      <c r="E253" s="1" t="e">
        <f t="shared" si="51"/>
        <v>#VALUE!</v>
      </c>
      <c r="F253" s="3">
        <f t="shared" si="52"/>
        <v>28216</v>
      </c>
      <c r="G253" s="4">
        <f t="shared" si="53"/>
        <v>3.67</v>
      </c>
      <c r="H253" s="3" t="e">
        <f t="shared" si="54"/>
        <v>#VALUE!</v>
      </c>
      <c r="I253" s="18" t="b">
        <f t="shared" si="47"/>
        <v>0</v>
      </c>
      <c r="J253" s="18">
        <f>IF(Table1[[#This Row],[Rising Through Threshold]],Table1[[#This Row],[Start time]],J252)</f>
        <v>27096</v>
      </c>
      <c r="K253" s="18" t="str">
        <f>IF(AND(Table1[[#This Row],[Rising Through Threshold]],J252&gt;0),J253-J252,"")</f>
        <v/>
      </c>
      <c r="L253" s="18"/>
    </row>
    <row r="254" spans="1:12" x14ac:dyDescent="0.35">
      <c r="A254" s="1" t="s">
        <v>271</v>
      </c>
      <c r="B254" s="1">
        <f t="shared" si="48"/>
        <v>6</v>
      </c>
      <c r="C254" s="1">
        <f t="shared" si="49"/>
        <v>12</v>
      </c>
      <c r="D254" s="1">
        <f t="shared" si="50"/>
        <v>17</v>
      </c>
      <c r="E254" s="1" t="e">
        <f t="shared" si="51"/>
        <v>#VALUE!</v>
      </c>
      <c r="F254" s="3">
        <f t="shared" si="52"/>
        <v>28328</v>
      </c>
      <c r="G254" s="4">
        <f t="shared" si="53"/>
        <v>3.38</v>
      </c>
      <c r="H254" s="3" t="e">
        <f t="shared" si="54"/>
        <v>#VALUE!</v>
      </c>
      <c r="I254" s="18" t="b">
        <f t="shared" si="47"/>
        <v>0</v>
      </c>
      <c r="J254" s="18">
        <f>IF(Table1[[#This Row],[Rising Through Threshold]],Table1[[#This Row],[Start time]],J253)</f>
        <v>27096</v>
      </c>
      <c r="K254" s="18" t="str">
        <f>IF(AND(Table1[[#This Row],[Rising Through Threshold]],J253&gt;0),J254-J253,"")</f>
        <v/>
      </c>
      <c r="L254" s="18"/>
    </row>
    <row r="255" spans="1:12" x14ac:dyDescent="0.35">
      <c r="A255" s="1" t="s">
        <v>272</v>
      </c>
      <c r="B255" s="1">
        <f t="shared" si="48"/>
        <v>6</v>
      </c>
      <c r="C255" s="1">
        <f t="shared" si="49"/>
        <v>12</v>
      </c>
      <c r="D255" s="1">
        <f t="shared" si="50"/>
        <v>17</v>
      </c>
      <c r="E255" s="1" t="e">
        <f t="shared" si="51"/>
        <v>#VALUE!</v>
      </c>
      <c r="F255" s="3">
        <f t="shared" si="52"/>
        <v>28440</v>
      </c>
      <c r="G255" s="4">
        <f t="shared" si="53"/>
        <v>3.04</v>
      </c>
      <c r="H255" s="3" t="e">
        <f t="shared" si="54"/>
        <v>#VALUE!</v>
      </c>
      <c r="I255" s="18" t="b">
        <f t="shared" si="47"/>
        <v>0</v>
      </c>
      <c r="J255" s="18">
        <f>IF(Table1[[#This Row],[Rising Through Threshold]],Table1[[#This Row],[Start time]],J254)</f>
        <v>27096</v>
      </c>
      <c r="K255" s="18" t="str">
        <f>IF(AND(Table1[[#This Row],[Rising Through Threshold]],J254&gt;0),J255-J254,"")</f>
        <v/>
      </c>
      <c r="L255" s="18"/>
    </row>
    <row r="256" spans="1:12" x14ac:dyDescent="0.35">
      <c r="A256" s="1" t="s">
        <v>273</v>
      </c>
      <c r="B256" s="1">
        <f t="shared" si="48"/>
        <v>6</v>
      </c>
      <c r="C256" s="1">
        <f t="shared" si="49"/>
        <v>12</v>
      </c>
      <c r="D256" s="1">
        <f t="shared" si="50"/>
        <v>17</v>
      </c>
      <c r="E256" s="1" t="e">
        <f t="shared" si="51"/>
        <v>#VALUE!</v>
      </c>
      <c r="F256" s="3">
        <f t="shared" si="52"/>
        <v>28552</v>
      </c>
      <c r="G256" s="4">
        <f t="shared" si="53"/>
        <v>2.69</v>
      </c>
      <c r="H256" s="3" t="e">
        <f t="shared" si="54"/>
        <v>#VALUE!</v>
      </c>
      <c r="I256" s="18" t="b">
        <f t="shared" si="47"/>
        <v>0</v>
      </c>
      <c r="J256" s="18">
        <f>IF(Table1[[#This Row],[Rising Through Threshold]],Table1[[#This Row],[Start time]],J255)</f>
        <v>27096</v>
      </c>
      <c r="K256" s="18" t="str">
        <f>IF(AND(Table1[[#This Row],[Rising Through Threshold]],J255&gt;0),J256-J255,"")</f>
        <v/>
      </c>
      <c r="L256" s="18"/>
    </row>
    <row r="257" spans="1:12" x14ac:dyDescent="0.35">
      <c r="A257" s="1" t="s">
        <v>274</v>
      </c>
      <c r="B257" s="1">
        <f t="shared" si="48"/>
        <v>6</v>
      </c>
      <c r="C257" s="1">
        <f t="shared" si="49"/>
        <v>12</v>
      </c>
      <c r="D257" s="1">
        <f t="shared" si="50"/>
        <v>17</v>
      </c>
      <c r="E257" s="1" t="e">
        <f t="shared" si="51"/>
        <v>#VALUE!</v>
      </c>
      <c r="F257" s="3">
        <f t="shared" si="52"/>
        <v>28664</v>
      </c>
      <c r="G257" s="4">
        <f t="shared" si="53"/>
        <v>2.3199999999999998</v>
      </c>
      <c r="H257" s="3" t="e">
        <f t="shared" si="54"/>
        <v>#VALUE!</v>
      </c>
      <c r="I257" s="18" t="b">
        <f t="shared" si="47"/>
        <v>0</v>
      </c>
      <c r="J257" s="18">
        <f>IF(Table1[[#This Row],[Rising Through Threshold]],Table1[[#This Row],[Start time]],J256)</f>
        <v>27096</v>
      </c>
      <c r="K257" s="18" t="str">
        <f>IF(AND(Table1[[#This Row],[Rising Through Threshold]],J256&gt;0),J257-J256,"")</f>
        <v/>
      </c>
      <c r="L257" s="18"/>
    </row>
    <row r="258" spans="1:12" x14ac:dyDescent="0.35">
      <c r="A258" s="1" t="s">
        <v>275</v>
      </c>
      <c r="B258" s="1">
        <f t="shared" si="48"/>
        <v>6</v>
      </c>
      <c r="C258" s="1">
        <f t="shared" si="49"/>
        <v>12</v>
      </c>
      <c r="D258" s="1">
        <f t="shared" si="50"/>
        <v>17</v>
      </c>
      <c r="E258" s="1" t="e">
        <f t="shared" si="51"/>
        <v>#VALUE!</v>
      </c>
      <c r="F258" s="3">
        <f t="shared" si="52"/>
        <v>28776</v>
      </c>
      <c r="G258" s="4">
        <f t="shared" si="53"/>
        <v>1.95</v>
      </c>
      <c r="H258" s="3" t="e">
        <f t="shared" si="54"/>
        <v>#VALUE!</v>
      </c>
      <c r="I258" s="18" t="b">
        <f t="shared" si="47"/>
        <v>0</v>
      </c>
      <c r="J258" s="18">
        <f>IF(Table1[[#This Row],[Rising Through Threshold]],Table1[[#This Row],[Start time]],J257)</f>
        <v>27096</v>
      </c>
      <c r="K258" s="18" t="str">
        <f>IF(AND(Table1[[#This Row],[Rising Through Threshold]],J257&gt;0),J258-J257,"")</f>
        <v/>
      </c>
      <c r="L258" s="18"/>
    </row>
    <row r="259" spans="1:12" x14ac:dyDescent="0.35">
      <c r="A259" s="1" t="s">
        <v>276</v>
      </c>
      <c r="B259" s="1">
        <f t="shared" si="48"/>
        <v>6</v>
      </c>
      <c r="C259" s="1">
        <f t="shared" si="49"/>
        <v>12</v>
      </c>
      <c r="D259" s="1">
        <f t="shared" si="50"/>
        <v>17</v>
      </c>
      <c r="E259" s="1" t="e">
        <f t="shared" si="51"/>
        <v>#VALUE!</v>
      </c>
      <c r="F259" s="3">
        <f t="shared" si="52"/>
        <v>28888</v>
      </c>
      <c r="G259" s="4">
        <f t="shared" si="53"/>
        <v>1.61</v>
      </c>
      <c r="H259" s="3" t="e">
        <f t="shared" si="54"/>
        <v>#VALUE!</v>
      </c>
      <c r="I259" s="18" t="b">
        <f t="shared" si="47"/>
        <v>0</v>
      </c>
      <c r="J259" s="18">
        <f>IF(Table1[[#This Row],[Rising Through Threshold]],Table1[[#This Row],[Start time]],J258)</f>
        <v>27096</v>
      </c>
      <c r="K259" s="18" t="str">
        <f>IF(AND(Table1[[#This Row],[Rising Through Threshold]],J258&gt;0),J259-J258,"")</f>
        <v/>
      </c>
      <c r="L259" s="18"/>
    </row>
    <row r="260" spans="1:12" x14ac:dyDescent="0.35">
      <c r="A260" s="1" t="s">
        <v>277</v>
      </c>
      <c r="B260" s="1">
        <f t="shared" si="48"/>
        <v>6</v>
      </c>
      <c r="C260" s="1">
        <f t="shared" si="49"/>
        <v>12</v>
      </c>
      <c r="D260" s="1">
        <f t="shared" si="50"/>
        <v>17</v>
      </c>
      <c r="E260" s="1" t="e">
        <f t="shared" si="51"/>
        <v>#VALUE!</v>
      </c>
      <c r="F260" s="3">
        <f t="shared" si="52"/>
        <v>29000</v>
      </c>
      <c r="G260" s="4">
        <f t="shared" si="53"/>
        <v>1.31</v>
      </c>
      <c r="H260" s="3" t="e">
        <f t="shared" si="54"/>
        <v>#VALUE!</v>
      </c>
      <c r="I260" s="18" t="b">
        <f t="shared" si="47"/>
        <v>0</v>
      </c>
      <c r="J260" s="18">
        <f>IF(Table1[[#This Row],[Rising Through Threshold]],Table1[[#This Row],[Start time]],J259)</f>
        <v>27096</v>
      </c>
      <c r="K260" s="18" t="str">
        <f>IF(AND(Table1[[#This Row],[Rising Through Threshold]],J259&gt;0),J260-J259,"")</f>
        <v/>
      </c>
      <c r="L260" s="18"/>
    </row>
    <row r="261" spans="1:12" x14ac:dyDescent="0.35">
      <c r="A261" s="1" t="s">
        <v>278</v>
      </c>
      <c r="B261" s="1">
        <f t="shared" si="48"/>
        <v>6</v>
      </c>
      <c r="C261" s="1">
        <f t="shared" si="49"/>
        <v>12</v>
      </c>
      <c r="D261" s="1">
        <f t="shared" si="50"/>
        <v>17</v>
      </c>
      <c r="E261" s="1" t="e">
        <f t="shared" si="51"/>
        <v>#VALUE!</v>
      </c>
      <c r="F261" s="3">
        <f t="shared" si="52"/>
        <v>29112</v>
      </c>
      <c r="G261" s="4">
        <f t="shared" si="53"/>
        <v>1.07</v>
      </c>
      <c r="H261" s="3" t="e">
        <f t="shared" si="54"/>
        <v>#VALUE!</v>
      </c>
      <c r="I261" s="18" t="b">
        <f t="shared" si="47"/>
        <v>0</v>
      </c>
      <c r="J261" s="18">
        <f>IF(Table1[[#This Row],[Rising Through Threshold]],Table1[[#This Row],[Start time]],J260)</f>
        <v>27096</v>
      </c>
      <c r="K261" s="18" t="str">
        <f>IF(AND(Table1[[#This Row],[Rising Through Threshold]],J260&gt;0),J261-J260,"")</f>
        <v/>
      </c>
      <c r="L261" s="18"/>
    </row>
    <row r="262" spans="1:12" x14ac:dyDescent="0.35">
      <c r="A262" s="1" t="s">
        <v>279</v>
      </c>
      <c r="B262" s="1">
        <f t="shared" si="48"/>
        <v>6</v>
      </c>
      <c r="C262" s="1">
        <f t="shared" si="49"/>
        <v>12</v>
      </c>
      <c r="D262" s="1">
        <f t="shared" si="50"/>
        <v>17</v>
      </c>
      <c r="E262" s="1" t="e">
        <f t="shared" si="51"/>
        <v>#VALUE!</v>
      </c>
      <c r="F262" s="3">
        <f t="shared" si="52"/>
        <v>29224</v>
      </c>
      <c r="G262" s="4">
        <f t="shared" si="53"/>
        <v>0.91</v>
      </c>
      <c r="H262" s="3" t="e">
        <f t="shared" si="54"/>
        <v>#VALUE!</v>
      </c>
      <c r="I262" s="18" t="b">
        <f t="shared" si="47"/>
        <v>0</v>
      </c>
      <c r="J262" s="18">
        <f>IF(Table1[[#This Row],[Rising Through Threshold]],Table1[[#This Row],[Start time]],J261)</f>
        <v>27096</v>
      </c>
      <c r="K262" s="18" t="str">
        <f>IF(AND(Table1[[#This Row],[Rising Through Threshold]],J261&gt;0),J262-J261,"")</f>
        <v/>
      </c>
      <c r="L262" s="18"/>
    </row>
    <row r="263" spans="1:12" x14ac:dyDescent="0.35">
      <c r="A263" s="1" t="s">
        <v>280</v>
      </c>
      <c r="B263" s="1">
        <f t="shared" si="48"/>
        <v>6</v>
      </c>
      <c r="C263" s="1">
        <f t="shared" si="49"/>
        <v>12</v>
      </c>
      <c r="D263" s="1">
        <f t="shared" si="50"/>
        <v>17</v>
      </c>
      <c r="E263" s="1" t="e">
        <f t="shared" si="51"/>
        <v>#VALUE!</v>
      </c>
      <c r="F263" s="3">
        <f t="shared" si="52"/>
        <v>29336</v>
      </c>
      <c r="G263" s="4">
        <f t="shared" si="53"/>
        <v>0.83</v>
      </c>
      <c r="H263" s="3" t="e">
        <f t="shared" si="54"/>
        <v>#VALUE!</v>
      </c>
      <c r="I263" s="18" t="b">
        <f t="shared" si="47"/>
        <v>0</v>
      </c>
      <c r="J263" s="18">
        <f>IF(Table1[[#This Row],[Rising Through Threshold]],Table1[[#This Row],[Start time]],J262)</f>
        <v>27096</v>
      </c>
      <c r="K263" s="18" t="str">
        <f>IF(AND(Table1[[#This Row],[Rising Through Threshold]],J262&gt;0),J263-J262,"")</f>
        <v/>
      </c>
      <c r="L263" s="18"/>
    </row>
    <row r="264" spans="1:12" x14ac:dyDescent="0.35">
      <c r="A264" s="1" t="s">
        <v>281</v>
      </c>
      <c r="B264" s="1">
        <f t="shared" si="48"/>
        <v>6</v>
      </c>
      <c r="C264" s="1">
        <f t="shared" si="49"/>
        <v>12</v>
      </c>
      <c r="D264" s="1">
        <f t="shared" si="50"/>
        <v>17</v>
      </c>
      <c r="E264" s="1" t="e">
        <f t="shared" si="51"/>
        <v>#VALUE!</v>
      </c>
      <c r="F264" s="3">
        <f t="shared" si="52"/>
        <v>29448</v>
      </c>
      <c r="G264" s="4">
        <f t="shared" si="53"/>
        <v>0.86</v>
      </c>
      <c r="H264" s="3" t="e">
        <f t="shared" si="54"/>
        <v>#VALUE!</v>
      </c>
      <c r="I264" s="18" t="b">
        <f t="shared" si="47"/>
        <v>0</v>
      </c>
      <c r="J264" s="18">
        <f>IF(Table1[[#This Row],[Rising Through Threshold]],Table1[[#This Row],[Start time]],J263)</f>
        <v>27096</v>
      </c>
      <c r="K264" s="18" t="str">
        <f>IF(AND(Table1[[#This Row],[Rising Through Threshold]],J263&gt;0),J264-J263,"")</f>
        <v/>
      </c>
      <c r="L264" s="18"/>
    </row>
    <row r="265" spans="1:12" x14ac:dyDescent="0.35">
      <c r="A265" s="1" t="s">
        <v>282</v>
      </c>
      <c r="B265" s="1">
        <f t="shared" si="48"/>
        <v>6</v>
      </c>
      <c r="C265" s="1">
        <f t="shared" si="49"/>
        <v>12</v>
      </c>
      <c r="D265" s="1">
        <f t="shared" si="50"/>
        <v>17</v>
      </c>
      <c r="E265" s="1" t="e">
        <f t="shared" si="51"/>
        <v>#VALUE!</v>
      </c>
      <c r="F265" s="3">
        <f t="shared" si="52"/>
        <v>29560</v>
      </c>
      <c r="G265" s="4">
        <f t="shared" si="53"/>
        <v>0.96</v>
      </c>
      <c r="H265" s="3" t="e">
        <f t="shared" si="54"/>
        <v>#VALUE!</v>
      </c>
      <c r="I265" s="18" t="b">
        <f t="shared" si="47"/>
        <v>0</v>
      </c>
      <c r="J265" s="18">
        <f>IF(Table1[[#This Row],[Rising Through Threshold]],Table1[[#This Row],[Start time]],J264)</f>
        <v>27096</v>
      </c>
      <c r="K265" s="18" t="str">
        <f>IF(AND(Table1[[#This Row],[Rising Through Threshold]],J264&gt;0),J265-J264,"")</f>
        <v/>
      </c>
      <c r="L265" s="18"/>
    </row>
    <row r="266" spans="1:12" x14ac:dyDescent="0.35">
      <c r="A266" s="1" t="s">
        <v>283</v>
      </c>
      <c r="B266" s="1">
        <f t="shared" si="48"/>
        <v>6</v>
      </c>
      <c r="C266" s="1">
        <f t="shared" si="49"/>
        <v>12</v>
      </c>
      <c r="D266" s="1">
        <f t="shared" si="50"/>
        <v>17</v>
      </c>
      <c r="E266" s="1" t="e">
        <f t="shared" si="51"/>
        <v>#VALUE!</v>
      </c>
      <c r="F266" s="3">
        <f t="shared" si="52"/>
        <v>29672</v>
      </c>
      <c r="G266" s="4">
        <f t="shared" si="53"/>
        <v>1.1599999999999999</v>
      </c>
      <c r="H266" s="3" t="e">
        <f t="shared" si="54"/>
        <v>#VALUE!</v>
      </c>
      <c r="I266" s="18" t="b">
        <f t="shared" si="47"/>
        <v>0</v>
      </c>
      <c r="J266" s="18">
        <f>IF(Table1[[#This Row],[Rising Through Threshold]],Table1[[#This Row],[Start time]],J265)</f>
        <v>27096</v>
      </c>
      <c r="K266" s="18" t="str">
        <f>IF(AND(Table1[[#This Row],[Rising Through Threshold]],J265&gt;0),J266-J265,"")</f>
        <v/>
      </c>
      <c r="L266" s="18"/>
    </row>
    <row r="267" spans="1:12" x14ac:dyDescent="0.35">
      <c r="A267" s="1" t="s">
        <v>284</v>
      </c>
      <c r="B267" s="1">
        <f t="shared" si="48"/>
        <v>6</v>
      </c>
      <c r="C267" s="1">
        <f t="shared" si="49"/>
        <v>12</v>
      </c>
      <c r="D267" s="1">
        <f t="shared" si="50"/>
        <v>17</v>
      </c>
      <c r="E267" s="1" t="e">
        <f t="shared" si="51"/>
        <v>#VALUE!</v>
      </c>
      <c r="F267" s="3">
        <f t="shared" si="52"/>
        <v>29784</v>
      </c>
      <c r="G267" s="4">
        <f t="shared" si="53"/>
        <v>1.44</v>
      </c>
      <c r="H267" s="3" t="e">
        <f t="shared" si="54"/>
        <v>#VALUE!</v>
      </c>
      <c r="I267" s="18" t="b">
        <f t="shared" si="47"/>
        <v>0</v>
      </c>
      <c r="J267" s="18">
        <f>IF(Table1[[#This Row],[Rising Through Threshold]],Table1[[#This Row],[Start time]],J266)</f>
        <v>27096</v>
      </c>
      <c r="K267" s="18" t="str">
        <f>IF(AND(Table1[[#This Row],[Rising Through Threshold]],J266&gt;0),J267-J266,"")</f>
        <v/>
      </c>
      <c r="L267" s="18"/>
    </row>
    <row r="268" spans="1:12" x14ac:dyDescent="0.35">
      <c r="A268" s="1" t="s">
        <v>285</v>
      </c>
      <c r="B268" s="1">
        <f t="shared" si="48"/>
        <v>6</v>
      </c>
      <c r="C268" s="1">
        <f t="shared" si="49"/>
        <v>12</v>
      </c>
      <c r="D268" s="1">
        <f t="shared" si="50"/>
        <v>17</v>
      </c>
      <c r="E268" s="1" t="e">
        <f t="shared" si="51"/>
        <v>#VALUE!</v>
      </c>
      <c r="F268" s="3">
        <f t="shared" si="52"/>
        <v>29896</v>
      </c>
      <c r="G268" s="4">
        <f t="shared" si="53"/>
        <v>1.79</v>
      </c>
      <c r="H268" s="3" t="e">
        <f t="shared" si="54"/>
        <v>#VALUE!</v>
      </c>
      <c r="I268" s="18" t="b">
        <f t="shared" si="47"/>
        <v>0</v>
      </c>
      <c r="J268" s="18">
        <f>IF(Table1[[#This Row],[Rising Through Threshold]],Table1[[#This Row],[Start time]],J267)</f>
        <v>27096</v>
      </c>
      <c r="K268" s="18" t="str">
        <f>IF(AND(Table1[[#This Row],[Rising Through Threshold]],J267&gt;0),J268-J267,"")</f>
        <v/>
      </c>
      <c r="L268" s="18"/>
    </row>
    <row r="269" spans="1:12" x14ac:dyDescent="0.35">
      <c r="A269" s="1" t="s">
        <v>286</v>
      </c>
      <c r="B269" s="1">
        <f t="shared" si="48"/>
        <v>6</v>
      </c>
      <c r="C269" s="1">
        <f t="shared" si="49"/>
        <v>12</v>
      </c>
      <c r="D269" s="1">
        <f t="shared" si="50"/>
        <v>17</v>
      </c>
      <c r="E269" s="1" t="e">
        <f t="shared" si="51"/>
        <v>#VALUE!</v>
      </c>
      <c r="F269" s="3">
        <f t="shared" si="52"/>
        <v>30008</v>
      </c>
      <c r="G269" s="4">
        <f t="shared" si="53"/>
        <v>2.17</v>
      </c>
      <c r="H269" s="3" t="e">
        <f t="shared" si="54"/>
        <v>#VALUE!</v>
      </c>
      <c r="I269" s="18" t="b">
        <f t="shared" si="47"/>
        <v>0</v>
      </c>
      <c r="J269" s="18">
        <f>IF(Table1[[#This Row],[Rising Through Threshold]],Table1[[#This Row],[Start time]],J268)</f>
        <v>27096</v>
      </c>
      <c r="K269" s="18" t="str">
        <f>IF(AND(Table1[[#This Row],[Rising Through Threshold]],J268&gt;0),J269-J268,"")</f>
        <v/>
      </c>
      <c r="L269" s="18"/>
    </row>
    <row r="270" spans="1:12" x14ac:dyDescent="0.35">
      <c r="A270" s="1" t="s">
        <v>287</v>
      </c>
      <c r="B270" s="1">
        <f t="shared" si="48"/>
        <v>6</v>
      </c>
      <c r="C270" s="1">
        <f t="shared" si="49"/>
        <v>12</v>
      </c>
      <c r="D270" s="1">
        <f t="shared" si="50"/>
        <v>17</v>
      </c>
      <c r="E270" s="1" t="e">
        <f t="shared" si="51"/>
        <v>#VALUE!</v>
      </c>
      <c r="F270" s="3">
        <f t="shared" si="52"/>
        <v>30120</v>
      </c>
      <c r="G270" s="4">
        <f t="shared" si="53"/>
        <v>2.58</v>
      </c>
      <c r="H270" s="3" t="e">
        <f t="shared" si="54"/>
        <v>#VALUE!</v>
      </c>
      <c r="I270" s="18" t="b">
        <f t="shared" si="47"/>
        <v>1</v>
      </c>
      <c r="J270" s="18">
        <f>IF(Table1[[#This Row],[Rising Through Threshold]],Table1[[#This Row],[Start time]],J269)</f>
        <v>30120</v>
      </c>
      <c r="K270" s="18">
        <f>IF(AND(Table1[[#This Row],[Rising Through Threshold]],J269&gt;0),J270-J269,"")</f>
        <v>3024</v>
      </c>
      <c r="L270" s="18"/>
    </row>
    <row r="271" spans="1:12" x14ac:dyDescent="0.35">
      <c r="A271" s="1" t="s">
        <v>288</v>
      </c>
      <c r="B271" s="1">
        <f t="shared" si="48"/>
        <v>6</v>
      </c>
      <c r="C271" s="1">
        <f t="shared" si="49"/>
        <v>12</v>
      </c>
      <c r="D271" s="1">
        <f t="shared" si="50"/>
        <v>17</v>
      </c>
      <c r="E271" s="1" t="e">
        <f t="shared" si="51"/>
        <v>#VALUE!</v>
      </c>
      <c r="F271" s="3">
        <f t="shared" si="52"/>
        <v>30232</v>
      </c>
      <c r="G271" s="4">
        <f t="shared" si="53"/>
        <v>2.98</v>
      </c>
      <c r="H271" s="3" t="e">
        <f t="shared" si="54"/>
        <v>#VALUE!</v>
      </c>
      <c r="I271" s="18" t="b">
        <f t="shared" si="47"/>
        <v>0</v>
      </c>
      <c r="J271" s="18">
        <f>IF(Table1[[#This Row],[Rising Through Threshold]],Table1[[#This Row],[Start time]],J270)</f>
        <v>30120</v>
      </c>
      <c r="K271" s="18" t="str">
        <f>IF(AND(Table1[[#This Row],[Rising Through Threshold]],J270&gt;0),J271-J270,"")</f>
        <v/>
      </c>
      <c r="L271" s="18"/>
    </row>
    <row r="272" spans="1:12" x14ac:dyDescent="0.35">
      <c r="A272" s="1" t="s">
        <v>289</v>
      </c>
      <c r="B272" s="1">
        <f t="shared" si="48"/>
        <v>6</v>
      </c>
      <c r="C272" s="1">
        <f t="shared" si="49"/>
        <v>12</v>
      </c>
      <c r="D272" s="1">
        <f t="shared" si="50"/>
        <v>17</v>
      </c>
      <c r="E272" s="1" t="e">
        <f t="shared" si="51"/>
        <v>#VALUE!</v>
      </c>
      <c r="F272" s="3">
        <f t="shared" si="52"/>
        <v>30344</v>
      </c>
      <c r="G272" s="4">
        <f t="shared" si="53"/>
        <v>3.35</v>
      </c>
      <c r="H272" s="3" t="e">
        <f t="shared" si="54"/>
        <v>#VALUE!</v>
      </c>
      <c r="I272" s="18" t="b">
        <f t="shared" si="47"/>
        <v>0</v>
      </c>
      <c r="J272" s="18">
        <f>IF(Table1[[#This Row],[Rising Through Threshold]],Table1[[#This Row],[Start time]],J271)</f>
        <v>30120</v>
      </c>
      <c r="K272" s="18" t="str">
        <f>IF(AND(Table1[[#This Row],[Rising Through Threshold]],J271&gt;0),J272-J271,"")</f>
        <v/>
      </c>
      <c r="L272" s="18"/>
    </row>
    <row r="273" spans="1:12" x14ac:dyDescent="0.35">
      <c r="A273" s="1" t="s">
        <v>290</v>
      </c>
      <c r="B273" s="1">
        <f t="shared" si="48"/>
        <v>6</v>
      </c>
      <c r="C273" s="1">
        <f t="shared" si="49"/>
        <v>12</v>
      </c>
      <c r="D273" s="1">
        <f t="shared" si="50"/>
        <v>17</v>
      </c>
      <c r="E273" s="1" t="e">
        <f t="shared" si="51"/>
        <v>#VALUE!</v>
      </c>
      <c r="F273" s="3">
        <f t="shared" si="52"/>
        <v>30456</v>
      </c>
      <c r="G273" s="4">
        <f t="shared" si="53"/>
        <v>3.68</v>
      </c>
      <c r="H273" s="3" t="e">
        <f t="shared" si="54"/>
        <v>#VALUE!</v>
      </c>
      <c r="I273" s="18" t="b">
        <f t="shared" si="47"/>
        <v>0</v>
      </c>
      <c r="J273" s="18">
        <f>IF(Table1[[#This Row],[Rising Through Threshold]],Table1[[#This Row],[Start time]],J272)</f>
        <v>30120</v>
      </c>
      <c r="K273" s="18" t="str">
        <f>IF(AND(Table1[[#This Row],[Rising Through Threshold]],J272&gt;0),J273-J272,"")</f>
        <v/>
      </c>
      <c r="L273" s="18"/>
    </row>
    <row r="274" spans="1:12" x14ac:dyDescent="0.35">
      <c r="A274" s="1" t="s">
        <v>291</v>
      </c>
      <c r="B274" s="1">
        <f t="shared" si="48"/>
        <v>6</v>
      </c>
      <c r="C274" s="1">
        <f t="shared" si="49"/>
        <v>12</v>
      </c>
      <c r="D274" s="1">
        <f t="shared" si="50"/>
        <v>17</v>
      </c>
      <c r="E274" s="1" t="e">
        <f t="shared" si="51"/>
        <v>#VALUE!</v>
      </c>
      <c r="F274" s="3">
        <f t="shared" si="52"/>
        <v>30568</v>
      </c>
      <c r="G274" s="4">
        <f t="shared" si="53"/>
        <v>3.93</v>
      </c>
      <c r="H274" s="3" t="e">
        <f t="shared" si="54"/>
        <v>#VALUE!</v>
      </c>
      <c r="I274" s="18" t="b">
        <f t="shared" si="47"/>
        <v>0</v>
      </c>
      <c r="J274" s="18">
        <f>IF(Table1[[#This Row],[Rising Through Threshold]],Table1[[#This Row],[Start time]],J273)</f>
        <v>30120</v>
      </c>
      <c r="K274" s="18" t="str">
        <f>IF(AND(Table1[[#This Row],[Rising Through Threshold]],J273&gt;0),J274-J273,"")</f>
        <v/>
      </c>
      <c r="L274" s="18"/>
    </row>
    <row r="275" spans="1:12" x14ac:dyDescent="0.35">
      <c r="A275" s="1" t="s">
        <v>292</v>
      </c>
      <c r="B275" s="1">
        <f t="shared" si="48"/>
        <v>6</v>
      </c>
      <c r="C275" s="1">
        <f t="shared" si="49"/>
        <v>12</v>
      </c>
      <c r="D275" s="1">
        <f t="shared" si="50"/>
        <v>17</v>
      </c>
      <c r="E275" s="1" t="e">
        <f t="shared" si="51"/>
        <v>#VALUE!</v>
      </c>
      <c r="F275" s="3">
        <f t="shared" si="52"/>
        <v>30680</v>
      </c>
      <c r="G275" s="4">
        <f t="shared" si="53"/>
        <v>4.1100000000000003</v>
      </c>
      <c r="H275" s="3" t="e">
        <f t="shared" si="54"/>
        <v>#VALUE!</v>
      </c>
      <c r="I275" s="18" t="b">
        <f t="shared" si="47"/>
        <v>0</v>
      </c>
      <c r="J275" s="18">
        <f>IF(Table1[[#This Row],[Rising Through Threshold]],Table1[[#This Row],[Start time]],J274)</f>
        <v>30120</v>
      </c>
      <c r="K275" s="18" t="str">
        <f>IF(AND(Table1[[#This Row],[Rising Through Threshold]],J274&gt;0),J275-J274,"")</f>
        <v/>
      </c>
      <c r="L275" s="18"/>
    </row>
    <row r="276" spans="1:12" x14ac:dyDescent="0.35">
      <c r="A276" s="1" t="s">
        <v>293</v>
      </c>
      <c r="B276" s="1">
        <f t="shared" si="48"/>
        <v>6</v>
      </c>
      <c r="C276" s="1">
        <f t="shared" si="49"/>
        <v>12</v>
      </c>
      <c r="D276" s="1">
        <f t="shared" si="50"/>
        <v>17</v>
      </c>
      <c r="E276" s="1" t="e">
        <f t="shared" si="51"/>
        <v>#VALUE!</v>
      </c>
      <c r="F276" s="3">
        <f t="shared" si="52"/>
        <v>30792</v>
      </c>
      <c r="G276" s="4">
        <f t="shared" si="53"/>
        <v>4.1900000000000004</v>
      </c>
      <c r="H276" s="3" t="e">
        <f t="shared" si="54"/>
        <v>#VALUE!</v>
      </c>
      <c r="I276" s="18" t="b">
        <f t="shared" si="47"/>
        <v>0</v>
      </c>
      <c r="J276" s="18">
        <f>IF(Table1[[#This Row],[Rising Through Threshold]],Table1[[#This Row],[Start time]],J275)</f>
        <v>30120</v>
      </c>
      <c r="K276" s="18" t="str">
        <f>IF(AND(Table1[[#This Row],[Rising Through Threshold]],J275&gt;0),J276-J275,"")</f>
        <v/>
      </c>
      <c r="L276" s="18"/>
    </row>
    <row r="277" spans="1:12" x14ac:dyDescent="0.35">
      <c r="A277" s="1" t="s">
        <v>294</v>
      </c>
      <c r="B277" s="1">
        <f t="shared" si="48"/>
        <v>6</v>
      </c>
      <c r="C277" s="1">
        <f t="shared" si="49"/>
        <v>12</v>
      </c>
      <c r="D277" s="1">
        <f t="shared" si="50"/>
        <v>17</v>
      </c>
      <c r="E277" s="1" t="e">
        <f t="shared" si="51"/>
        <v>#VALUE!</v>
      </c>
      <c r="F277" s="3">
        <f t="shared" si="52"/>
        <v>30904</v>
      </c>
      <c r="G277" s="4">
        <f t="shared" si="53"/>
        <v>4.2</v>
      </c>
      <c r="H277" s="3" t="e">
        <f t="shared" si="54"/>
        <v>#VALUE!</v>
      </c>
      <c r="I277" s="18" t="b">
        <f t="shared" si="47"/>
        <v>0</v>
      </c>
      <c r="J277" s="18">
        <f>IF(Table1[[#This Row],[Rising Through Threshold]],Table1[[#This Row],[Start time]],J276)</f>
        <v>30120</v>
      </c>
      <c r="K277" s="18" t="str">
        <f>IF(AND(Table1[[#This Row],[Rising Through Threshold]],J276&gt;0),J277-J276,"")</f>
        <v/>
      </c>
      <c r="L277" s="18"/>
    </row>
    <row r="278" spans="1:12" x14ac:dyDescent="0.35">
      <c r="A278" s="1" t="s">
        <v>295</v>
      </c>
      <c r="B278" s="1">
        <f t="shared" si="48"/>
        <v>6</v>
      </c>
      <c r="C278" s="1">
        <f t="shared" si="49"/>
        <v>12</v>
      </c>
      <c r="D278" s="1">
        <f t="shared" si="50"/>
        <v>17</v>
      </c>
      <c r="E278" s="1" t="e">
        <f t="shared" si="51"/>
        <v>#VALUE!</v>
      </c>
      <c r="F278" s="3">
        <f t="shared" si="52"/>
        <v>31016</v>
      </c>
      <c r="G278" s="4">
        <f t="shared" si="53"/>
        <v>4.1399999999999997</v>
      </c>
      <c r="H278" s="3" t="e">
        <f t="shared" si="54"/>
        <v>#VALUE!</v>
      </c>
      <c r="I278" s="18" t="b">
        <f t="shared" si="47"/>
        <v>0</v>
      </c>
      <c r="J278" s="18">
        <f>IF(Table1[[#This Row],[Rising Through Threshold]],Table1[[#This Row],[Start time]],J277)</f>
        <v>30120</v>
      </c>
      <c r="K278" s="18" t="str">
        <f>IF(AND(Table1[[#This Row],[Rising Through Threshold]],J277&gt;0),J278-J277,"")</f>
        <v/>
      </c>
      <c r="L278" s="18"/>
    </row>
    <row r="279" spans="1:12" x14ac:dyDescent="0.35">
      <c r="A279" s="1" t="s">
        <v>296</v>
      </c>
      <c r="B279" s="1">
        <f t="shared" si="48"/>
        <v>6</v>
      </c>
      <c r="C279" s="1">
        <f t="shared" si="49"/>
        <v>12</v>
      </c>
      <c r="D279" s="1">
        <f t="shared" si="50"/>
        <v>17</v>
      </c>
      <c r="E279" s="1" t="e">
        <f t="shared" si="51"/>
        <v>#VALUE!</v>
      </c>
      <c r="F279" s="3">
        <f t="shared" si="52"/>
        <v>31128</v>
      </c>
      <c r="G279" s="4">
        <f t="shared" si="53"/>
        <v>4.01</v>
      </c>
      <c r="H279" s="3" t="e">
        <f t="shared" si="54"/>
        <v>#VALUE!</v>
      </c>
      <c r="I279" s="18" t="b">
        <f t="shared" si="47"/>
        <v>0</v>
      </c>
      <c r="J279" s="18">
        <f>IF(Table1[[#This Row],[Rising Through Threshold]],Table1[[#This Row],[Start time]],J278)</f>
        <v>30120</v>
      </c>
      <c r="K279" s="18" t="str">
        <f>IF(AND(Table1[[#This Row],[Rising Through Threshold]],J278&gt;0),J279-J278,"")</f>
        <v/>
      </c>
      <c r="L279" s="18"/>
    </row>
    <row r="280" spans="1:12" x14ac:dyDescent="0.35">
      <c r="A280" s="1" t="s">
        <v>297</v>
      </c>
      <c r="B280" s="1">
        <f t="shared" si="48"/>
        <v>6</v>
      </c>
      <c r="C280" s="1">
        <f t="shared" si="49"/>
        <v>12</v>
      </c>
      <c r="D280" s="1">
        <f t="shared" si="50"/>
        <v>17</v>
      </c>
      <c r="E280" s="1" t="e">
        <f t="shared" si="51"/>
        <v>#VALUE!</v>
      </c>
      <c r="F280" s="3">
        <f t="shared" si="52"/>
        <v>31240</v>
      </c>
      <c r="G280" s="4">
        <f t="shared" si="53"/>
        <v>3.81</v>
      </c>
      <c r="H280" s="3" t="e">
        <f t="shared" si="54"/>
        <v>#VALUE!</v>
      </c>
      <c r="I280" s="18" t="b">
        <f t="shared" si="47"/>
        <v>0</v>
      </c>
      <c r="J280" s="18">
        <f>IF(Table1[[#This Row],[Rising Through Threshold]],Table1[[#This Row],[Start time]],J279)</f>
        <v>30120</v>
      </c>
      <c r="K280" s="18" t="str">
        <f>IF(AND(Table1[[#This Row],[Rising Through Threshold]],J279&gt;0),J280-J279,"")</f>
        <v/>
      </c>
      <c r="L280" s="18"/>
    </row>
    <row r="281" spans="1:12" x14ac:dyDescent="0.35">
      <c r="A281" s="1" t="s">
        <v>298</v>
      </c>
      <c r="B281" s="1">
        <f t="shared" si="48"/>
        <v>6</v>
      </c>
      <c r="C281" s="1">
        <f t="shared" si="49"/>
        <v>12</v>
      </c>
      <c r="D281" s="1">
        <f t="shared" si="50"/>
        <v>17</v>
      </c>
      <c r="E281" s="1" t="e">
        <f t="shared" si="51"/>
        <v>#VALUE!</v>
      </c>
      <c r="F281" s="3">
        <f t="shared" si="52"/>
        <v>31352</v>
      </c>
      <c r="G281" s="4">
        <f t="shared" si="53"/>
        <v>3.54</v>
      </c>
      <c r="H281" s="3" t="e">
        <f t="shared" si="54"/>
        <v>#VALUE!</v>
      </c>
      <c r="I281" s="18" t="b">
        <f t="shared" si="47"/>
        <v>0</v>
      </c>
      <c r="J281" s="18">
        <f>IF(Table1[[#This Row],[Rising Through Threshold]],Table1[[#This Row],[Start time]],J280)</f>
        <v>30120</v>
      </c>
      <c r="K281" s="18" t="str">
        <f>IF(AND(Table1[[#This Row],[Rising Through Threshold]],J280&gt;0),J281-J280,"")</f>
        <v/>
      </c>
      <c r="L281" s="18"/>
    </row>
    <row r="282" spans="1:12" x14ac:dyDescent="0.35">
      <c r="A282" s="1" t="s">
        <v>299</v>
      </c>
      <c r="B282" s="1">
        <f t="shared" si="48"/>
        <v>6</v>
      </c>
      <c r="C282" s="1">
        <f t="shared" si="49"/>
        <v>12</v>
      </c>
      <c r="D282" s="1">
        <f t="shared" si="50"/>
        <v>17</v>
      </c>
      <c r="E282" s="1" t="e">
        <f t="shared" si="51"/>
        <v>#VALUE!</v>
      </c>
      <c r="F282" s="3">
        <f t="shared" si="52"/>
        <v>31464</v>
      </c>
      <c r="G282" s="4">
        <f t="shared" si="53"/>
        <v>3.23</v>
      </c>
      <c r="H282" s="3" t="e">
        <f t="shared" si="54"/>
        <v>#VALUE!</v>
      </c>
      <c r="I282" s="18" t="b">
        <f t="shared" si="47"/>
        <v>0</v>
      </c>
      <c r="J282" s="18">
        <f>IF(Table1[[#This Row],[Rising Through Threshold]],Table1[[#This Row],[Start time]],J281)</f>
        <v>30120</v>
      </c>
      <c r="K282" s="18" t="str">
        <f>IF(AND(Table1[[#This Row],[Rising Through Threshold]],J281&gt;0),J282-J281,"")</f>
        <v/>
      </c>
      <c r="L282" s="18"/>
    </row>
    <row r="283" spans="1:12" x14ac:dyDescent="0.35">
      <c r="A283" s="1" t="s">
        <v>300</v>
      </c>
      <c r="B283" s="1">
        <f t="shared" si="48"/>
        <v>6</v>
      </c>
      <c r="C283" s="1">
        <f t="shared" si="49"/>
        <v>12</v>
      </c>
      <c r="D283" s="1">
        <f t="shared" si="50"/>
        <v>17</v>
      </c>
      <c r="E283" s="1" t="e">
        <f t="shared" si="51"/>
        <v>#VALUE!</v>
      </c>
      <c r="F283" s="3">
        <f t="shared" si="52"/>
        <v>31576</v>
      </c>
      <c r="G283" s="4">
        <f t="shared" si="53"/>
        <v>2.88</v>
      </c>
      <c r="H283" s="3" t="e">
        <f t="shared" si="54"/>
        <v>#VALUE!</v>
      </c>
      <c r="I283" s="18" t="b">
        <f t="shared" si="47"/>
        <v>0</v>
      </c>
      <c r="J283" s="18">
        <f>IF(Table1[[#This Row],[Rising Through Threshold]],Table1[[#This Row],[Start time]],J282)</f>
        <v>30120</v>
      </c>
      <c r="K283" s="18" t="str">
        <f>IF(AND(Table1[[#This Row],[Rising Through Threshold]],J282&gt;0),J283-J282,"")</f>
        <v/>
      </c>
      <c r="L283" s="18"/>
    </row>
    <row r="284" spans="1:12" x14ac:dyDescent="0.35">
      <c r="A284" s="1" t="s">
        <v>301</v>
      </c>
      <c r="B284" s="1">
        <f t="shared" si="48"/>
        <v>6</v>
      </c>
      <c r="C284" s="1">
        <f t="shared" si="49"/>
        <v>12</v>
      </c>
      <c r="D284" s="1">
        <f t="shared" si="50"/>
        <v>17</v>
      </c>
      <c r="E284" s="1" t="e">
        <f t="shared" si="51"/>
        <v>#VALUE!</v>
      </c>
      <c r="F284" s="3">
        <f t="shared" si="52"/>
        <v>31688</v>
      </c>
      <c r="G284" s="4">
        <f t="shared" si="53"/>
        <v>2.52</v>
      </c>
      <c r="H284" s="3" t="e">
        <f t="shared" si="54"/>
        <v>#VALUE!</v>
      </c>
      <c r="I284" s="18" t="b">
        <f t="shared" si="47"/>
        <v>0</v>
      </c>
      <c r="J284" s="18">
        <f>IF(Table1[[#This Row],[Rising Through Threshold]],Table1[[#This Row],[Start time]],J283)</f>
        <v>30120</v>
      </c>
      <c r="K284" s="18" t="str">
        <f>IF(AND(Table1[[#This Row],[Rising Through Threshold]],J283&gt;0),J284-J283,"")</f>
        <v/>
      </c>
      <c r="L284" s="18"/>
    </row>
    <row r="285" spans="1:12" x14ac:dyDescent="0.35">
      <c r="A285" s="1" t="s">
        <v>302</v>
      </c>
      <c r="B285" s="1">
        <f t="shared" si="48"/>
        <v>6</v>
      </c>
      <c r="C285" s="1">
        <f t="shared" si="49"/>
        <v>12</v>
      </c>
      <c r="D285" s="1">
        <f t="shared" si="50"/>
        <v>17</v>
      </c>
      <c r="E285" s="1" t="e">
        <f t="shared" si="51"/>
        <v>#VALUE!</v>
      </c>
      <c r="F285" s="3">
        <f t="shared" si="52"/>
        <v>31800</v>
      </c>
      <c r="G285" s="4">
        <f t="shared" si="53"/>
        <v>2.15</v>
      </c>
      <c r="H285" s="3" t="e">
        <f t="shared" si="54"/>
        <v>#VALUE!</v>
      </c>
      <c r="I285" s="18" t="b">
        <f t="shared" si="47"/>
        <v>0</v>
      </c>
      <c r="J285" s="18">
        <f>IF(Table1[[#This Row],[Rising Through Threshold]],Table1[[#This Row],[Start time]],J284)</f>
        <v>30120</v>
      </c>
      <c r="K285" s="18" t="str">
        <f>IF(AND(Table1[[#This Row],[Rising Through Threshold]],J284&gt;0),J285-J284,"")</f>
        <v/>
      </c>
      <c r="L285" s="18"/>
    </row>
    <row r="286" spans="1:12" x14ac:dyDescent="0.35">
      <c r="A286" s="1" t="s">
        <v>303</v>
      </c>
      <c r="B286" s="1">
        <f t="shared" si="48"/>
        <v>6</v>
      </c>
      <c r="C286" s="1">
        <f t="shared" si="49"/>
        <v>12</v>
      </c>
      <c r="D286" s="1">
        <f t="shared" si="50"/>
        <v>17</v>
      </c>
      <c r="E286" s="1" t="e">
        <f t="shared" si="51"/>
        <v>#VALUE!</v>
      </c>
      <c r="F286" s="3">
        <f t="shared" si="52"/>
        <v>31912</v>
      </c>
      <c r="G286" s="4">
        <f t="shared" si="53"/>
        <v>1.79</v>
      </c>
      <c r="H286" s="3" t="e">
        <f t="shared" si="54"/>
        <v>#VALUE!</v>
      </c>
      <c r="I286" s="18" t="b">
        <f t="shared" si="47"/>
        <v>0</v>
      </c>
      <c r="J286" s="18">
        <f>IF(Table1[[#This Row],[Rising Through Threshold]],Table1[[#This Row],[Start time]],J285)</f>
        <v>30120</v>
      </c>
      <c r="K286" s="18" t="str">
        <f>IF(AND(Table1[[#This Row],[Rising Through Threshold]],J285&gt;0),J286-J285,"")</f>
        <v/>
      </c>
      <c r="L286" s="18"/>
    </row>
    <row r="287" spans="1:12" x14ac:dyDescent="0.35">
      <c r="A287" s="1" t="s">
        <v>304</v>
      </c>
      <c r="B287" s="1">
        <f t="shared" si="48"/>
        <v>6</v>
      </c>
      <c r="C287" s="1">
        <f t="shared" si="49"/>
        <v>12</v>
      </c>
      <c r="D287" s="1">
        <f t="shared" si="50"/>
        <v>17</v>
      </c>
      <c r="E287" s="1" t="e">
        <f t="shared" si="51"/>
        <v>#VALUE!</v>
      </c>
      <c r="F287" s="3">
        <f t="shared" si="52"/>
        <v>32024</v>
      </c>
      <c r="G287" s="4">
        <f t="shared" si="53"/>
        <v>1.47</v>
      </c>
      <c r="H287" s="3" t="e">
        <f t="shared" si="54"/>
        <v>#VALUE!</v>
      </c>
      <c r="I287" s="18" t="b">
        <f t="shared" si="47"/>
        <v>0</v>
      </c>
      <c r="J287" s="18">
        <f>IF(Table1[[#This Row],[Rising Through Threshold]],Table1[[#This Row],[Start time]],J286)</f>
        <v>30120</v>
      </c>
      <c r="K287" s="18" t="str">
        <f>IF(AND(Table1[[#This Row],[Rising Through Threshold]],J286&gt;0),J287-J286,"")</f>
        <v/>
      </c>
      <c r="L287" s="18"/>
    </row>
    <row r="288" spans="1:12" x14ac:dyDescent="0.35">
      <c r="A288" s="1" t="s">
        <v>305</v>
      </c>
      <c r="B288" s="1">
        <f t="shared" si="48"/>
        <v>6</v>
      </c>
      <c r="C288" s="1">
        <f t="shared" si="49"/>
        <v>12</v>
      </c>
      <c r="D288" s="1">
        <f t="shared" si="50"/>
        <v>17</v>
      </c>
      <c r="E288" s="1" t="e">
        <f t="shared" si="51"/>
        <v>#VALUE!</v>
      </c>
      <c r="F288" s="3">
        <f t="shared" si="52"/>
        <v>32136</v>
      </c>
      <c r="G288" s="4">
        <f t="shared" si="53"/>
        <v>1.19</v>
      </c>
      <c r="H288" s="3" t="e">
        <f t="shared" si="54"/>
        <v>#VALUE!</v>
      </c>
      <c r="I288" s="18" t="b">
        <f t="shared" si="47"/>
        <v>0</v>
      </c>
      <c r="J288" s="18">
        <f>IF(Table1[[#This Row],[Rising Through Threshold]],Table1[[#This Row],[Start time]],J287)</f>
        <v>30120</v>
      </c>
      <c r="K288" s="18" t="str">
        <f>IF(AND(Table1[[#This Row],[Rising Through Threshold]],J287&gt;0),J288-J287,"")</f>
        <v/>
      </c>
      <c r="L288" s="18"/>
    </row>
    <row r="289" spans="1:12" x14ac:dyDescent="0.35">
      <c r="A289" s="1" t="s">
        <v>306</v>
      </c>
      <c r="B289" s="1">
        <f t="shared" si="48"/>
        <v>6</v>
      </c>
      <c r="C289" s="1">
        <f t="shared" si="49"/>
        <v>12</v>
      </c>
      <c r="D289" s="1">
        <f t="shared" si="50"/>
        <v>17</v>
      </c>
      <c r="E289" s="1" t="e">
        <f t="shared" si="51"/>
        <v>#VALUE!</v>
      </c>
      <c r="F289" s="3">
        <f t="shared" si="52"/>
        <v>32248</v>
      </c>
      <c r="G289" s="4">
        <f t="shared" si="53"/>
        <v>0.99</v>
      </c>
      <c r="H289" s="3" t="e">
        <f t="shared" si="54"/>
        <v>#VALUE!</v>
      </c>
      <c r="I289" s="18" t="b">
        <f t="shared" si="47"/>
        <v>0</v>
      </c>
      <c r="J289" s="18">
        <f>IF(Table1[[#This Row],[Rising Through Threshold]],Table1[[#This Row],[Start time]],J288)</f>
        <v>30120</v>
      </c>
      <c r="K289" s="18" t="str">
        <f>IF(AND(Table1[[#This Row],[Rising Through Threshold]],J288&gt;0),J289-J288,"")</f>
        <v/>
      </c>
      <c r="L289" s="18"/>
    </row>
    <row r="290" spans="1:12" x14ac:dyDescent="0.35">
      <c r="A290" s="1" t="s">
        <v>307</v>
      </c>
      <c r="B290" s="1">
        <f t="shared" si="48"/>
        <v>6</v>
      </c>
      <c r="C290" s="1">
        <f t="shared" si="49"/>
        <v>12</v>
      </c>
      <c r="D290" s="1">
        <f t="shared" si="50"/>
        <v>17</v>
      </c>
      <c r="E290" s="1" t="e">
        <f t="shared" si="51"/>
        <v>#VALUE!</v>
      </c>
      <c r="F290" s="3">
        <f t="shared" si="52"/>
        <v>32360</v>
      </c>
      <c r="G290" s="4">
        <f t="shared" si="53"/>
        <v>0.87</v>
      </c>
      <c r="H290" s="3" t="e">
        <f t="shared" si="54"/>
        <v>#VALUE!</v>
      </c>
      <c r="I290" s="18" t="b">
        <f t="shared" si="47"/>
        <v>0</v>
      </c>
      <c r="J290" s="18">
        <f>IF(Table1[[#This Row],[Rising Through Threshold]],Table1[[#This Row],[Start time]],J289)</f>
        <v>30120</v>
      </c>
      <c r="K290" s="18" t="str">
        <f>IF(AND(Table1[[#This Row],[Rising Through Threshold]],J289&gt;0),J290-J289,"")</f>
        <v/>
      </c>
      <c r="L290" s="18"/>
    </row>
    <row r="291" spans="1:12" x14ac:dyDescent="0.35">
      <c r="A291" s="1" t="s">
        <v>308</v>
      </c>
      <c r="B291" s="1">
        <f t="shared" si="48"/>
        <v>6</v>
      </c>
      <c r="C291" s="1">
        <f t="shared" si="49"/>
        <v>12</v>
      </c>
      <c r="D291" s="1">
        <f t="shared" si="50"/>
        <v>17</v>
      </c>
      <c r="E291" s="1" t="e">
        <f t="shared" si="51"/>
        <v>#VALUE!</v>
      </c>
      <c r="F291" s="3">
        <f t="shared" si="52"/>
        <v>32472</v>
      </c>
      <c r="G291" s="4">
        <f t="shared" si="53"/>
        <v>0.84</v>
      </c>
      <c r="H291" s="3" t="e">
        <f t="shared" si="54"/>
        <v>#VALUE!</v>
      </c>
      <c r="I291" s="18" t="b">
        <f t="shared" si="47"/>
        <v>0</v>
      </c>
      <c r="J291" s="18">
        <f>IF(Table1[[#This Row],[Rising Through Threshold]],Table1[[#This Row],[Start time]],J290)</f>
        <v>30120</v>
      </c>
      <c r="K291" s="18" t="str">
        <f>IF(AND(Table1[[#This Row],[Rising Through Threshold]],J290&gt;0),J291-J290,"")</f>
        <v/>
      </c>
      <c r="L291" s="18"/>
    </row>
    <row r="292" spans="1:12" x14ac:dyDescent="0.35">
      <c r="A292" s="1" t="s">
        <v>309</v>
      </c>
      <c r="B292" s="1">
        <f t="shared" si="48"/>
        <v>6</v>
      </c>
      <c r="C292" s="1">
        <f t="shared" si="49"/>
        <v>12</v>
      </c>
      <c r="D292" s="1">
        <f t="shared" si="50"/>
        <v>17</v>
      </c>
      <c r="E292" s="1" t="e">
        <f t="shared" si="51"/>
        <v>#VALUE!</v>
      </c>
      <c r="F292" s="3">
        <f t="shared" si="52"/>
        <v>32584</v>
      </c>
      <c r="G292" s="4">
        <f t="shared" si="53"/>
        <v>0.89</v>
      </c>
      <c r="H292" s="3" t="e">
        <f t="shared" si="54"/>
        <v>#VALUE!</v>
      </c>
      <c r="I292" s="18" t="b">
        <f t="shared" si="47"/>
        <v>0</v>
      </c>
      <c r="J292" s="18">
        <f>IF(Table1[[#This Row],[Rising Through Threshold]],Table1[[#This Row],[Start time]],J291)</f>
        <v>30120</v>
      </c>
      <c r="K292" s="18" t="str">
        <f>IF(AND(Table1[[#This Row],[Rising Through Threshold]],J291&gt;0),J292-J291,"")</f>
        <v/>
      </c>
      <c r="L292" s="18"/>
    </row>
    <row r="293" spans="1:12" x14ac:dyDescent="0.35">
      <c r="A293" s="1" t="s">
        <v>310</v>
      </c>
      <c r="B293" s="1">
        <f t="shared" si="48"/>
        <v>6</v>
      </c>
      <c r="C293" s="1">
        <f t="shared" si="49"/>
        <v>12</v>
      </c>
      <c r="D293" s="1">
        <f t="shared" si="50"/>
        <v>17</v>
      </c>
      <c r="E293" s="1" t="e">
        <f t="shared" si="51"/>
        <v>#VALUE!</v>
      </c>
      <c r="F293" s="3">
        <f t="shared" si="52"/>
        <v>32696</v>
      </c>
      <c r="G293" s="4">
        <f t="shared" si="53"/>
        <v>1.05</v>
      </c>
      <c r="H293" s="3" t="e">
        <f t="shared" si="54"/>
        <v>#VALUE!</v>
      </c>
      <c r="I293" s="18" t="b">
        <f t="shared" si="47"/>
        <v>0</v>
      </c>
      <c r="J293" s="18">
        <f>IF(Table1[[#This Row],[Rising Through Threshold]],Table1[[#This Row],[Start time]],J292)</f>
        <v>30120</v>
      </c>
      <c r="K293" s="18" t="str">
        <f>IF(AND(Table1[[#This Row],[Rising Through Threshold]],J292&gt;0),J293-J292,"")</f>
        <v/>
      </c>
      <c r="L293" s="18"/>
    </row>
    <row r="294" spans="1:12" x14ac:dyDescent="0.35">
      <c r="A294" s="1" t="s">
        <v>311</v>
      </c>
      <c r="B294" s="1">
        <f t="shared" si="48"/>
        <v>6</v>
      </c>
      <c r="C294" s="1">
        <f t="shared" si="49"/>
        <v>12</v>
      </c>
      <c r="D294" s="1">
        <f t="shared" si="50"/>
        <v>17</v>
      </c>
      <c r="E294" s="1" t="e">
        <f t="shared" si="51"/>
        <v>#VALUE!</v>
      </c>
      <c r="F294" s="3">
        <f t="shared" si="52"/>
        <v>32808</v>
      </c>
      <c r="G294" s="4">
        <f t="shared" si="53"/>
        <v>1.28</v>
      </c>
      <c r="H294" s="3" t="e">
        <f t="shared" si="54"/>
        <v>#VALUE!</v>
      </c>
      <c r="I294" s="18" t="b">
        <f t="shared" si="47"/>
        <v>0</v>
      </c>
      <c r="J294" s="18">
        <f>IF(Table1[[#This Row],[Rising Through Threshold]],Table1[[#This Row],[Start time]],J293)</f>
        <v>30120</v>
      </c>
      <c r="K294" s="18" t="str">
        <f>IF(AND(Table1[[#This Row],[Rising Through Threshold]],J293&gt;0),J294-J293,"")</f>
        <v/>
      </c>
      <c r="L294" s="18"/>
    </row>
    <row r="295" spans="1:12" x14ac:dyDescent="0.35">
      <c r="A295" s="1" t="s">
        <v>312</v>
      </c>
      <c r="B295" s="1">
        <f t="shared" si="48"/>
        <v>6</v>
      </c>
      <c r="C295" s="1">
        <f t="shared" si="49"/>
        <v>12</v>
      </c>
      <c r="D295" s="1">
        <f t="shared" si="50"/>
        <v>17</v>
      </c>
      <c r="E295" s="1" t="e">
        <f t="shared" si="51"/>
        <v>#VALUE!</v>
      </c>
      <c r="F295" s="3">
        <f t="shared" si="52"/>
        <v>32920</v>
      </c>
      <c r="G295" s="4">
        <f t="shared" si="53"/>
        <v>1.59</v>
      </c>
      <c r="H295" s="3" t="e">
        <f t="shared" si="54"/>
        <v>#VALUE!</v>
      </c>
      <c r="I295" s="18" t="b">
        <f t="shared" si="47"/>
        <v>0</v>
      </c>
      <c r="J295" s="18">
        <f>IF(Table1[[#This Row],[Rising Through Threshold]],Table1[[#This Row],[Start time]],J294)</f>
        <v>30120</v>
      </c>
      <c r="K295" s="18" t="str">
        <f>IF(AND(Table1[[#This Row],[Rising Through Threshold]],J294&gt;0),J295-J294,"")</f>
        <v/>
      </c>
      <c r="L295" s="18"/>
    </row>
    <row r="296" spans="1:12" x14ac:dyDescent="0.35">
      <c r="A296" s="1" t="s">
        <v>313</v>
      </c>
      <c r="B296" s="1">
        <f t="shared" si="48"/>
        <v>6</v>
      </c>
      <c r="C296" s="1">
        <f t="shared" si="49"/>
        <v>12</v>
      </c>
      <c r="D296" s="1">
        <f t="shared" si="50"/>
        <v>17</v>
      </c>
      <c r="E296" s="1" t="e">
        <f t="shared" si="51"/>
        <v>#VALUE!</v>
      </c>
      <c r="F296" s="3">
        <f t="shared" si="52"/>
        <v>33032</v>
      </c>
      <c r="G296" s="4">
        <f t="shared" si="53"/>
        <v>1.96</v>
      </c>
      <c r="H296" s="3" t="e">
        <f t="shared" si="54"/>
        <v>#VALUE!</v>
      </c>
      <c r="I296" s="18" t="b">
        <f t="shared" si="47"/>
        <v>0</v>
      </c>
      <c r="J296" s="18">
        <f>IF(Table1[[#This Row],[Rising Through Threshold]],Table1[[#This Row],[Start time]],J295)</f>
        <v>30120</v>
      </c>
      <c r="K296" s="18" t="str">
        <f>IF(AND(Table1[[#This Row],[Rising Through Threshold]],J295&gt;0),J296-J295,"")</f>
        <v/>
      </c>
      <c r="L296" s="18"/>
    </row>
    <row r="297" spans="1:12" x14ac:dyDescent="0.35">
      <c r="A297" s="1" t="s">
        <v>314</v>
      </c>
      <c r="B297" s="1">
        <f t="shared" si="48"/>
        <v>6</v>
      </c>
      <c r="C297" s="1">
        <f t="shared" si="49"/>
        <v>12</v>
      </c>
      <c r="D297" s="1">
        <f t="shared" si="50"/>
        <v>17</v>
      </c>
      <c r="E297" s="1" t="e">
        <f t="shared" si="51"/>
        <v>#VALUE!</v>
      </c>
      <c r="F297" s="3">
        <f t="shared" si="52"/>
        <v>33144</v>
      </c>
      <c r="G297" s="4">
        <f t="shared" si="53"/>
        <v>2.35</v>
      </c>
      <c r="H297" s="3" t="e">
        <f t="shared" si="54"/>
        <v>#VALUE!</v>
      </c>
      <c r="I297" s="18" t="b">
        <f t="shared" si="47"/>
        <v>0</v>
      </c>
      <c r="J297" s="18">
        <f>IF(Table1[[#This Row],[Rising Through Threshold]],Table1[[#This Row],[Start time]],J296)</f>
        <v>30120</v>
      </c>
      <c r="K297" s="18" t="str">
        <f>IF(AND(Table1[[#This Row],[Rising Through Threshold]],J296&gt;0),J297-J296,"")</f>
        <v/>
      </c>
      <c r="L297" s="18"/>
    </row>
    <row r="298" spans="1:12" x14ac:dyDescent="0.35">
      <c r="A298" s="1" t="s">
        <v>315</v>
      </c>
      <c r="B298" s="1">
        <f t="shared" si="48"/>
        <v>6</v>
      </c>
      <c r="C298" s="1">
        <f t="shared" si="49"/>
        <v>12</v>
      </c>
      <c r="D298" s="1">
        <f t="shared" si="50"/>
        <v>17</v>
      </c>
      <c r="E298" s="1" t="e">
        <f t="shared" si="51"/>
        <v>#VALUE!</v>
      </c>
      <c r="F298" s="3">
        <f t="shared" si="52"/>
        <v>33256</v>
      </c>
      <c r="G298" s="4">
        <f t="shared" si="53"/>
        <v>2.76</v>
      </c>
      <c r="H298" s="3" t="e">
        <f t="shared" si="54"/>
        <v>#VALUE!</v>
      </c>
      <c r="I298" s="18" t="b">
        <f t="shared" si="47"/>
        <v>1</v>
      </c>
      <c r="J298" s="18">
        <f>IF(Table1[[#This Row],[Rising Through Threshold]],Table1[[#This Row],[Start time]],J297)</f>
        <v>33256</v>
      </c>
      <c r="K298" s="18">
        <f>IF(AND(Table1[[#This Row],[Rising Through Threshold]],J297&gt;0),J298-J297,"")</f>
        <v>3136</v>
      </c>
      <c r="L298" s="18"/>
    </row>
    <row r="299" spans="1:12" x14ac:dyDescent="0.35">
      <c r="A299" s="1" t="s">
        <v>316</v>
      </c>
      <c r="B299" s="1">
        <f t="shared" si="48"/>
        <v>6</v>
      </c>
      <c r="C299" s="1">
        <f t="shared" si="49"/>
        <v>12</v>
      </c>
      <c r="D299" s="1">
        <f t="shared" si="50"/>
        <v>17</v>
      </c>
      <c r="E299" s="1" t="e">
        <f t="shared" si="51"/>
        <v>#VALUE!</v>
      </c>
      <c r="F299" s="3">
        <f t="shared" si="52"/>
        <v>33368</v>
      </c>
      <c r="G299" s="4">
        <f t="shared" si="53"/>
        <v>3.15</v>
      </c>
      <c r="H299" s="3" t="e">
        <f t="shared" si="54"/>
        <v>#VALUE!</v>
      </c>
      <c r="I299" s="18" t="b">
        <f t="shared" si="47"/>
        <v>0</v>
      </c>
      <c r="J299" s="18">
        <f>IF(Table1[[#This Row],[Rising Through Threshold]],Table1[[#This Row],[Start time]],J298)</f>
        <v>33256</v>
      </c>
      <c r="K299" s="18" t="str">
        <f>IF(AND(Table1[[#This Row],[Rising Through Threshold]],J298&gt;0),J299-J298,"")</f>
        <v/>
      </c>
      <c r="L299" s="18"/>
    </row>
    <row r="300" spans="1:12" x14ac:dyDescent="0.35">
      <c r="A300" s="1" t="s">
        <v>317</v>
      </c>
      <c r="B300" s="1">
        <f t="shared" si="48"/>
        <v>6</v>
      </c>
      <c r="C300" s="1">
        <f t="shared" si="49"/>
        <v>12</v>
      </c>
      <c r="D300" s="1">
        <f t="shared" si="50"/>
        <v>17</v>
      </c>
      <c r="E300" s="1" t="e">
        <f t="shared" si="51"/>
        <v>#VALUE!</v>
      </c>
      <c r="F300" s="3">
        <f t="shared" si="52"/>
        <v>33480</v>
      </c>
      <c r="G300" s="4">
        <f t="shared" si="53"/>
        <v>3.51</v>
      </c>
      <c r="H300" s="3" t="e">
        <f t="shared" si="54"/>
        <v>#VALUE!</v>
      </c>
      <c r="I300" s="18" t="b">
        <f t="shared" si="47"/>
        <v>0</v>
      </c>
      <c r="J300" s="18">
        <f>IF(Table1[[#This Row],[Rising Through Threshold]],Table1[[#This Row],[Start time]],J299)</f>
        <v>33256</v>
      </c>
      <c r="K300" s="18" t="str">
        <f>IF(AND(Table1[[#This Row],[Rising Through Threshold]],J299&gt;0),J300-J299,"")</f>
        <v/>
      </c>
      <c r="L300" s="18"/>
    </row>
    <row r="301" spans="1:12" x14ac:dyDescent="0.35">
      <c r="A301" s="1" t="s">
        <v>318</v>
      </c>
      <c r="B301" s="1">
        <f t="shared" si="48"/>
        <v>6</v>
      </c>
      <c r="C301" s="1">
        <f t="shared" si="49"/>
        <v>12</v>
      </c>
      <c r="D301" s="1">
        <f t="shared" si="50"/>
        <v>17</v>
      </c>
      <c r="E301" s="1" t="e">
        <f t="shared" si="51"/>
        <v>#VALUE!</v>
      </c>
      <c r="F301" s="3">
        <f t="shared" si="52"/>
        <v>33592</v>
      </c>
      <c r="G301" s="4">
        <f t="shared" si="53"/>
        <v>3.8</v>
      </c>
      <c r="H301" s="3" t="e">
        <f t="shared" si="54"/>
        <v>#VALUE!</v>
      </c>
      <c r="I301" s="18" t="b">
        <f t="shared" ref="I301:I364" si="55">AND(G300&lt;Threshold,G301&gt;Threshold)</f>
        <v>0</v>
      </c>
      <c r="J301" s="18">
        <f>IF(Table1[[#This Row],[Rising Through Threshold]],Table1[[#This Row],[Start time]],J300)</f>
        <v>33256</v>
      </c>
      <c r="K301" s="18" t="str">
        <f>IF(AND(Table1[[#This Row],[Rising Through Threshold]],J300&gt;0),J301-J300,"")</f>
        <v/>
      </c>
      <c r="L301" s="18"/>
    </row>
    <row r="302" spans="1:12" x14ac:dyDescent="0.35">
      <c r="A302" s="1" t="s">
        <v>319</v>
      </c>
      <c r="B302" s="1">
        <f t="shared" si="48"/>
        <v>6</v>
      </c>
      <c r="C302" s="1">
        <f t="shared" si="49"/>
        <v>12</v>
      </c>
      <c r="D302" s="1">
        <f t="shared" si="50"/>
        <v>17</v>
      </c>
      <c r="E302" s="1" t="e">
        <f t="shared" si="51"/>
        <v>#VALUE!</v>
      </c>
      <c r="F302" s="3">
        <f t="shared" si="52"/>
        <v>33704</v>
      </c>
      <c r="G302" s="4">
        <f t="shared" si="53"/>
        <v>4.0199999999999996</v>
      </c>
      <c r="H302" s="3" t="e">
        <f t="shared" si="54"/>
        <v>#VALUE!</v>
      </c>
      <c r="I302" s="18" t="b">
        <f t="shared" si="55"/>
        <v>0</v>
      </c>
      <c r="J302" s="18">
        <f>IF(Table1[[#This Row],[Rising Through Threshold]],Table1[[#This Row],[Start time]],J301)</f>
        <v>33256</v>
      </c>
      <c r="K302" s="18" t="str">
        <f>IF(AND(Table1[[#This Row],[Rising Through Threshold]],J301&gt;0),J302-J301,"")</f>
        <v/>
      </c>
      <c r="L302" s="18"/>
    </row>
    <row r="303" spans="1:12" x14ac:dyDescent="0.35">
      <c r="A303" s="1" t="s">
        <v>320</v>
      </c>
      <c r="B303" s="1">
        <f t="shared" si="48"/>
        <v>6</v>
      </c>
      <c r="C303" s="1">
        <f t="shared" si="49"/>
        <v>12</v>
      </c>
      <c r="D303" s="1">
        <f t="shared" si="50"/>
        <v>17</v>
      </c>
      <c r="E303" s="1" t="e">
        <f t="shared" si="51"/>
        <v>#VALUE!</v>
      </c>
      <c r="F303" s="3">
        <f t="shared" si="52"/>
        <v>33816</v>
      </c>
      <c r="G303" s="4">
        <f t="shared" si="53"/>
        <v>4.1500000000000004</v>
      </c>
      <c r="H303" s="3" t="e">
        <f t="shared" si="54"/>
        <v>#VALUE!</v>
      </c>
      <c r="I303" s="18" t="b">
        <f t="shared" si="55"/>
        <v>0</v>
      </c>
      <c r="J303" s="18">
        <f>IF(Table1[[#This Row],[Rising Through Threshold]],Table1[[#This Row],[Start time]],J302)</f>
        <v>33256</v>
      </c>
      <c r="K303" s="18" t="str">
        <f>IF(AND(Table1[[#This Row],[Rising Through Threshold]],J302&gt;0),J303-J302,"")</f>
        <v/>
      </c>
      <c r="L303" s="18"/>
    </row>
    <row r="304" spans="1:12" x14ac:dyDescent="0.35">
      <c r="A304" s="1" t="s">
        <v>321</v>
      </c>
      <c r="B304" s="1">
        <f t="shared" si="48"/>
        <v>6</v>
      </c>
      <c r="C304" s="1">
        <f t="shared" si="49"/>
        <v>12</v>
      </c>
      <c r="D304" s="1">
        <f t="shared" si="50"/>
        <v>17</v>
      </c>
      <c r="E304" s="1" t="e">
        <f t="shared" si="51"/>
        <v>#VALUE!</v>
      </c>
      <c r="F304" s="3">
        <f t="shared" si="52"/>
        <v>33928</v>
      </c>
      <c r="G304" s="4">
        <f t="shared" si="53"/>
        <v>4.21</v>
      </c>
      <c r="H304" s="3" t="e">
        <f t="shared" si="54"/>
        <v>#VALUE!</v>
      </c>
      <c r="I304" s="18" t="b">
        <f t="shared" si="55"/>
        <v>0</v>
      </c>
      <c r="J304" s="18">
        <f>IF(Table1[[#This Row],[Rising Through Threshold]],Table1[[#This Row],[Start time]],J303)</f>
        <v>33256</v>
      </c>
      <c r="K304" s="18" t="str">
        <f>IF(AND(Table1[[#This Row],[Rising Through Threshold]],J303&gt;0),J304-J303,"")</f>
        <v/>
      </c>
      <c r="L304" s="18"/>
    </row>
    <row r="305" spans="1:12" x14ac:dyDescent="0.35">
      <c r="A305" s="1" t="s">
        <v>322</v>
      </c>
      <c r="B305" s="1">
        <f t="shared" si="48"/>
        <v>6</v>
      </c>
      <c r="C305" s="1">
        <f t="shared" si="49"/>
        <v>12</v>
      </c>
      <c r="D305" s="1">
        <f t="shared" si="50"/>
        <v>17</v>
      </c>
      <c r="E305" s="1" t="e">
        <f t="shared" si="51"/>
        <v>#VALUE!</v>
      </c>
      <c r="F305" s="3">
        <f t="shared" si="52"/>
        <v>34040</v>
      </c>
      <c r="G305" s="4">
        <f t="shared" si="53"/>
        <v>4.1900000000000004</v>
      </c>
      <c r="H305" s="3" t="e">
        <f t="shared" si="54"/>
        <v>#VALUE!</v>
      </c>
      <c r="I305" s="18" t="b">
        <f t="shared" si="55"/>
        <v>0</v>
      </c>
      <c r="J305" s="18">
        <f>IF(Table1[[#This Row],[Rising Through Threshold]],Table1[[#This Row],[Start time]],J304)</f>
        <v>33256</v>
      </c>
      <c r="K305" s="18" t="str">
        <f>IF(AND(Table1[[#This Row],[Rising Through Threshold]],J304&gt;0),J305-J304,"")</f>
        <v/>
      </c>
      <c r="L305" s="18"/>
    </row>
    <row r="306" spans="1:12" x14ac:dyDescent="0.35">
      <c r="A306" s="1" t="s">
        <v>323</v>
      </c>
      <c r="B306" s="1">
        <f t="shared" si="48"/>
        <v>6</v>
      </c>
      <c r="C306" s="1">
        <f t="shared" si="49"/>
        <v>12</v>
      </c>
      <c r="D306" s="1">
        <f t="shared" si="50"/>
        <v>17</v>
      </c>
      <c r="E306" s="1" t="e">
        <f t="shared" si="51"/>
        <v>#VALUE!</v>
      </c>
      <c r="F306" s="3">
        <f t="shared" si="52"/>
        <v>34152</v>
      </c>
      <c r="G306" s="4">
        <f t="shared" si="53"/>
        <v>4.0999999999999996</v>
      </c>
      <c r="H306" s="3" t="e">
        <f t="shared" si="54"/>
        <v>#VALUE!</v>
      </c>
      <c r="I306" s="18" t="b">
        <f t="shared" si="55"/>
        <v>0</v>
      </c>
      <c r="J306" s="18">
        <f>IF(Table1[[#This Row],[Rising Through Threshold]],Table1[[#This Row],[Start time]],J305)</f>
        <v>33256</v>
      </c>
      <c r="K306" s="18" t="str">
        <f>IF(AND(Table1[[#This Row],[Rising Through Threshold]],J305&gt;0),J306-J305,"")</f>
        <v/>
      </c>
      <c r="L306" s="18"/>
    </row>
    <row r="307" spans="1:12" x14ac:dyDescent="0.35">
      <c r="A307" s="1" t="s">
        <v>324</v>
      </c>
      <c r="B307" s="1">
        <f t="shared" si="48"/>
        <v>6</v>
      </c>
      <c r="C307" s="1">
        <f t="shared" si="49"/>
        <v>12</v>
      </c>
      <c r="D307" s="1">
        <f t="shared" si="50"/>
        <v>17</v>
      </c>
      <c r="E307" s="1" t="e">
        <f t="shared" si="51"/>
        <v>#VALUE!</v>
      </c>
      <c r="F307" s="3">
        <f t="shared" si="52"/>
        <v>34264</v>
      </c>
      <c r="G307" s="4">
        <f t="shared" si="53"/>
        <v>3.93</v>
      </c>
      <c r="H307" s="3" t="e">
        <f t="shared" si="54"/>
        <v>#VALUE!</v>
      </c>
      <c r="I307" s="18" t="b">
        <f t="shared" si="55"/>
        <v>0</v>
      </c>
      <c r="J307" s="18">
        <f>IF(Table1[[#This Row],[Rising Through Threshold]],Table1[[#This Row],[Start time]],J306)</f>
        <v>33256</v>
      </c>
      <c r="K307" s="18" t="str">
        <f>IF(AND(Table1[[#This Row],[Rising Through Threshold]],J306&gt;0),J307-J306,"")</f>
        <v/>
      </c>
      <c r="L307" s="18"/>
    </row>
    <row r="308" spans="1:12" x14ac:dyDescent="0.35">
      <c r="A308" s="1" t="s">
        <v>325</v>
      </c>
      <c r="B308" s="1">
        <f t="shared" si="48"/>
        <v>6</v>
      </c>
      <c r="C308" s="1">
        <f t="shared" si="49"/>
        <v>12</v>
      </c>
      <c r="D308" s="1">
        <f t="shared" si="50"/>
        <v>17</v>
      </c>
      <c r="E308" s="1" t="e">
        <f t="shared" si="51"/>
        <v>#VALUE!</v>
      </c>
      <c r="F308" s="3">
        <f t="shared" si="52"/>
        <v>34376</v>
      </c>
      <c r="G308" s="4">
        <f t="shared" si="53"/>
        <v>3.7</v>
      </c>
      <c r="H308" s="3" t="e">
        <f t="shared" si="54"/>
        <v>#VALUE!</v>
      </c>
      <c r="I308" s="18" t="b">
        <f t="shared" si="55"/>
        <v>0</v>
      </c>
      <c r="J308" s="18">
        <f>IF(Table1[[#This Row],[Rising Through Threshold]],Table1[[#This Row],[Start time]],J307)</f>
        <v>33256</v>
      </c>
      <c r="K308" s="18" t="str">
        <f>IF(AND(Table1[[#This Row],[Rising Through Threshold]],J307&gt;0),J308-J307,"")</f>
        <v/>
      </c>
      <c r="L308" s="18"/>
    </row>
    <row r="309" spans="1:12" x14ac:dyDescent="0.35">
      <c r="A309" s="1" t="s">
        <v>326</v>
      </c>
      <c r="B309" s="1">
        <f t="shared" si="48"/>
        <v>6</v>
      </c>
      <c r="C309" s="1">
        <f t="shared" si="49"/>
        <v>12</v>
      </c>
      <c r="D309" s="1">
        <f t="shared" si="50"/>
        <v>17</v>
      </c>
      <c r="E309" s="1" t="e">
        <f t="shared" si="51"/>
        <v>#VALUE!</v>
      </c>
      <c r="F309" s="3">
        <f t="shared" si="52"/>
        <v>34488</v>
      </c>
      <c r="G309" s="4">
        <f t="shared" si="53"/>
        <v>3.41</v>
      </c>
      <c r="H309" s="3" t="e">
        <f t="shared" si="54"/>
        <v>#VALUE!</v>
      </c>
      <c r="I309" s="18" t="b">
        <f t="shared" si="55"/>
        <v>0</v>
      </c>
      <c r="J309" s="18">
        <f>IF(Table1[[#This Row],[Rising Through Threshold]],Table1[[#This Row],[Start time]],J308)</f>
        <v>33256</v>
      </c>
      <c r="K309" s="18" t="str">
        <f>IF(AND(Table1[[#This Row],[Rising Through Threshold]],J308&gt;0),J309-J308,"")</f>
        <v/>
      </c>
      <c r="L309" s="18"/>
    </row>
    <row r="310" spans="1:12" x14ac:dyDescent="0.35">
      <c r="A310" s="1" t="s">
        <v>327</v>
      </c>
      <c r="B310" s="1">
        <f t="shared" si="48"/>
        <v>6</v>
      </c>
      <c r="C310" s="1">
        <f t="shared" si="49"/>
        <v>12</v>
      </c>
      <c r="D310" s="1">
        <f t="shared" si="50"/>
        <v>17</v>
      </c>
      <c r="E310" s="1" t="e">
        <f t="shared" si="51"/>
        <v>#VALUE!</v>
      </c>
      <c r="F310" s="3">
        <f t="shared" si="52"/>
        <v>34600</v>
      </c>
      <c r="G310" s="4">
        <f t="shared" si="53"/>
        <v>3.08</v>
      </c>
      <c r="H310" s="3" t="e">
        <f t="shared" si="54"/>
        <v>#VALUE!</v>
      </c>
      <c r="I310" s="18" t="b">
        <f t="shared" si="55"/>
        <v>0</v>
      </c>
      <c r="J310" s="18">
        <f>IF(Table1[[#This Row],[Rising Through Threshold]],Table1[[#This Row],[Start time]],J309)</f>
        <v>33256</v>
      </c>
      <c r="K310" s="18" t="str">
        <f>IF(AND(Table1[[#This Row],[Rising Through Threshold]],J309&gt;0),J310-J309,"")</f>
        <v/>
      </c>
      <c r="L310" s="18"/>
    </row>
    <row r="311" spans="1:12" x14ac:dyDescent="0.35">
      <c r="A311" s="1" t="s">
        <v>328</v>
      </c>
      <c r="B311" s="1">
        <f t="shared" si="48"/>
        <v>6</v>
      </c>
      <c r="C311" s="1">
        <f t="shared" si="49"/>
        <v>12</v>
      </c>
      <c r="D311" s="1">
        <f t="shared" si="50"/>
        <v>17</v>
      </c>
      <c r="E311" s="1" t="e">
        <f t="shared" si="51"/>
        <v>#VALUE!</v>
      </c>
      <c r="F311" s="3">
        <f t="shared" si="52"/>
        <v>34712</v>
      </c>
      <c r="G311" s="4">
        <f t="shared" si="53"/>
        <v>2.72</v>
      </c>
      <c r="H311" s="3" t="e">
        <f t="shared" si="54"/>
        <v>#VALUE!</v>
      </c>
      <c r="I311" s="18" t="b">
        <f t="shared" si="55"/>
        <v>0</v>
      </c>
      <c r="J311" s="18">
        <f>IF(Table1[[#This Row],[Rising Through Threshold]],Table1[[#This Row],[Start time]],J310)</f>
        <v>33256</v>
      </c>
      <c r="K311" s="18" t="str">
        <f>IF(AND(Table1[[#This Row],[Rising Through Threshold]],J310&gt;0),J311-J310,"")</f>
        <v/>
      </c>
      <c r="L311" s="18"/>
    </row>
    <row r="312" spans="1:12" x14ac:dyDescent="0.35">
      <c r="A312" s="1" t="s">
        <v>329</v>
      </c>
      <c r="B312" s="1">
        <f t="shared" si="48"/>
        <v>6</v>
      </c>
      <c r="C312" s="1">
        <f t="shared" si="49"/>
        <v>12</v>
      </c>
      <c r="D312" s="1">
        <f t="shared" si="50"/>
        <v>17</v>
      </c>
      <c r="E312" s="1" t="e">
        <f t="shared" si="51"/>
        <v>#VALUE!</v>
      </c>
      <c r="F312" s="3">
        <f t="shared" si="52"/>
        <v>34824</v>
      </c>
      <c r="G312" s="4">
        <f t="shared" si="53"/>
        <v>2.35</v>
      </c>
      <c r="H312" s="3" t="e">
        <f t="shared" si="54"/>
        <v>#VALUE!</v>
      </c>
      <c r="I312" s="18" t="b">
        <f t="shared" si="55"/>
        <v>0</v>
      </c>
      <c r="J312" s="18">
        <f>IF(Table1[[#This Row],[Rising Through Threshold]],Table1[[#This Row],[Start time]],J311)</f>
        <v>33256</v>
      </c>
      <c r="K312" s="18" t="str">
        <f>IF(AND(Table1[[#This Row],[Rising Through Threshold]],J311&gt;0),J312-J311,"")</f>
        <v/>
      </c>
      <c r="L312" s="18"/>
    </row>
    <row r="313" spans="1:12" x14ac:dyDescent="0.35">
      <c r="A313" s="1" t="s">
        <v>330</v>
      </c>
      <c r="B313" s="1">
        <f t="shared" ref="B313:B376" si="56">FIND(":",$A313,1)</f>
        <v>6</v>
      </c>
      <c r="C313" s="1">
        <f t="shared" ref="C313:C376" si="57">FIND(":",$A313,B313+1)</f>
        <v>12</v>
      </c>
      <c r="D313" s="1">
        <f t="shared" ref="D313:D376" si="58">FIND(":",$A313,C313+1)</f>
        <v>17</v>
      </c>
      <c r="E313" s="1" t="e">
        <f t="shared" ref="E313:E376" si="59">FIND(":",$A313,D313+1)</f>
        <v>#VALUE!</v>
      </c>
      <c r="F313" s="3">
        <f t="shared" ref="F313:F376" si="60">_xlfn.NUMBERVALUE(MID($A313,B313+1,C313-B313-1))</f>
        <v>34936</v>
      </c>
      <c r="G313" s="4">
        <f t="shared" ref="G313:G376" si="61">_xlfn.NUMBERVALUE(MID($A313,C313+1,D313-C313-1))</f>
        <v>1.98</v>
      </c>
      <c r="H313" s="3" t="e">
        <f t="shared" ref="H313:H376" si="62">_xlfn.NUMBERVALUE(MID($A313,E313+1,1000))</f>
        <v>#VALUE!</v>
      </c>
      <c r="I313" s="18" t="b">
        <f t="shared" si="55"/>
        <v>0</v>
      </c>
      <c r="J313" s="18">
        <f>IF(Table1[[#This Row],[Rising Through Threshold]],Table1[[#This Row],[Start time]],J312)</f>
        <v>33256</v>
      </c>
      <c r="K313" s="18" t="str">
        <f>IF(AND(Table1[[#This Row],[Rising Through Threshold]],J312&gt;0),J313-J312,"")</f>
        <v/>
      </c>
      <c r="L313" s="18"/>
    </row>
    <row r="314" spans="1:12" x14ac:dyDescent="0.35">
      <c r="A314" s="1" t="s">
        <v>331</v>
      </c>
      <c r="B314" s="1">
        <f t="shared" si="56"/>
        <v>6</v>
      </c>
      <c r="C314" s="1">
        <f t="shared" si="57"/>
        <v>12</v>
      </c>
      <c r="D314" s="1">
        <f t="shared" si="58"/>
        <v>17</v>
      </c>
      <c r="E314" s="1" t="e">
        <f t="shared" si="59"/>
        <v>#VALUE!</v>
      </c>
      <c r="F314" s="3">
        <f t="shared" si="60"/>
        <v>35048</v>
      </c>
      <c r="G314" s="4">
        <f t="shared" si="61"/>
        <v>1.64</v>
      </c>
      <c r="H314" s="3" t="e">
        <f t="shared" si="62"/>
        <v>#VALUE!</v>
      </c>
      <c r="I314" s="18" t="b">
        <f t="shared" si="55"/>
        <v>0</v>
      </c>
      <c r="J314" s="18">
        <f>IF(Table1[[#This Row],[Rising Through Threshold]],Table1[[#This Row],[Start time]],J313)</f>
        <v>33256</v>
      </c>
      <c r="K314" s="18" t="str">
        <f>IF(AND(Table1[[#This Row],[Rising Through Threshold]],J313&gt;0),J314-J313,"")</f>
        <v/>
      </c>
      <c r="L314" s="18"/>
    </row>
    <row r="315" spans="1:12" x14ac:dyDescent="0.35">
      <c r="A315" s="1" t="s">
        <v>332</v>
      </c>
      <c r="B315" s="1">
        <f t="shared" si="56"/>
        <v>6</v>
      </c>
      <c r="C315" s="1">
        <f t="shared" si="57"/>
        <v>12</v>
      </c>
      <c r="D315" s="1">
        <f t="shared" si="58"/>
        <v>17</v>
      </c>
      <c r="E315" s="1" t="e">
        <f t="shared" si="59"/>
        <v>#VALUE!</v>
      </c>
      <c r="F315" s="3">
        <f t="shared" si="60"/>
        <v>35160</v>
      </c>
      <c r="G315" s="4">
        <f t="shared" si="61"/>
        <v>1.33</v>
      </c>
      <c r="H315" s="3" t="e">
        <f t="shared" si="62"/>
        <v>#VALUE!</v>
      </c>
      <c r="I315" s="18" t="b">
        <f t="shared" si="55"/>
        <v>0</v>
      </c>
      <c r="J315" s="18">
        <f>IF(Table1[[#This Row],[Rising Through Threshold]],Table1[[#This Row],[Start time]],J314)</f>
        <v>33256</v>
      </c>
      <c r="K315" s="18" t="str">
        <f>IF(AND(Table1[[#This Row],[Rising Through Threshold]],J314&gt;0),J315-J314,"")</f>
        <v/>
      </c>
      <c r="L315" s="18"/>
    </row>
    <row r="316" spans="1:12" x14ac:dyDescent="0.35">
      <c r="A316" s="1" t="s">
        <v>333</v>
      </c>
      <c r="B316" s="1">
        <f t="shared" si="56"/>
        <v>6</v>
      </c>
      <c r="C316" s="1">
        <f t="shared" si="57"/>
        <v>12</v>
      </c>
      <c r="D316" s="1">
        <f t="shared" si="58"/>
        <v>17</v>
      </c>
      <c r="E316" s="1" t="e">
        <f t="shared" si="59"/>
        <v>#VALUE!</v>
      </c>
      <c r="F316" s="3">
        <f t="shared" si="60"/>
        <v>35272</v>
      </c>
      <c r="G316" s="4">
        <f t="shared" si="61"/>
        <v>1.0900000000000001</v>
      </c>
      <c r="H316" s="3" t="e">
        <f t="shared" si="62"/>
        <v>#VALUE!</v>
      </c>
      <c r="I316" s="18" t="b">
        <f t="shared" si="55"/>
        <v>0</v>
      </c>
      <c r="J316" s="18">
        <f>IF(Table1[[#This Row],[Rising Through Threshold]],Table1[[#This Row],[Start time]],J315)</f>
        <v>33256</v>
      </c>
      <c r="K316" s="18" t="str">
        <f>IF(AND(Table1[[#This Row],[Rising Through Threshold]],J315&gt;0),J316-J315,"")</f>
        <v/>
      </c>
      <c r="L316" s="18"/>
    </row>
    <row r="317" spans="1:12" x14ac:dyDescent="0.35">
      <c r="A317" s="1" t="s">
        <v>334</v>
      </c>
      <c r="B317" s="1">
        <f t="shared" si="56"/>
        <v>6</v>
      </c>
      <c r="C317" s="1">
        <f t="shared" si="57"/>
        <v>12</v>
      </c>
      <c r="D317" s="1">
        <f t="shared" si="58"/>
        <v>17</v>
      </c>
      <c r="E317" s="1" t="e">
        <f t="shared" si="59"/>
        <v>#VALUE!</v>
      </c>
      <c r="F317" s="3">
        <f t="shared" si="60"/>
        <v>35384</v>
      </c>
      <c r="G317" s="4">
        <f t="shared" si="61"/>
        <v>0.92</v>
      </c>
      <c r="H317" s="3" t="e">
        <f t="shared" si="62"/>
        <v>#VALUE!</v>
      </c>
      <c r="I317" s="18" t="b">
        <f t="shared" si="55"/>
        <v>0</v>
      </c>
      <c r="J317" s="18">
        <f>IF(Table1[[#This Row],[Rising Through Threshold]],Table1[[#This Row],[Start time]],J316)</f>
        <v>33256</v>
      </c>
      <c r="K317" s="18" t="str">
        <f>IF(AND(Table1[[#This Row],[Rising Through Threshold]],J316&gt;0),J317-J316,"")</f>
        <v/>
      </c>
      <c r="L317" s="18"/>
    </row>
    <row r="318" spans="1:12" x14ac:dyDescent="0.35">
      <c r="A318" s="1" t="s">
        <v>335</v>
      </c>
      <c r="B318" s="1">
        <f t="shared" si="56"/>
        <v>6</v>
      </c>
      <c r="C318" s="1">
        <f t="shared" si="57"/>
        <v>12</v>
      </c>
      <c r="D318" s="1">
        <f t="shared" si="58"/>
        <v>17</v>
      </c>
      <c r="E318" s="1" t="e">
        <f t="shared" si="59"/>
        <v>#VALUE!</v>
      </c>
      <c r="F318" s="3">
        <f t="shared" si="60"/>
        <v>35496</v>
      </c>
      <c r="G318" s="4">
        <f t="shared" si="61"/>
        <v>0.84</v>
      </c>
      <c r="H318" s="3" t="e">
        <f t="shared" si="62"/>
        <v>#VALUE!</v>
      </c>
      <c r="I318" s="18" t="b">
        <f t="shared" si="55"/>
        <v>0</v>
      </c>
      <c r="J318" s="18">
        <f>IF(Table1[[#This Row],[Rising Through Threshold]],Table1[[#This Row],[Start time]],J317)</f>
        <v>33256</v>
      </c>
      <c r="K318" s="18" t="str">
        <f>IF(AND(Table1[[#This Row],[Rising Through Threshold]],J317&gt;0),J318-J317,"")</f>
        <v/>
      </c>
      <c r="L318" s="18"/>
    </row>
    <row r="319" spans="1:12" x14ac:dyDescent="0.35">
      <c r="A319" s="1" t="s">
        <v>336</v>
      </c>
      <c r="B319" s="1">
        <f t="shared" si="56"/>
        <v>6</v>
      </c>
      <c r="C319" s="1">
        <f t="shared" si="57"/>
        <v>12</v>
      </c>
      <c r="D319" s="1">
        <f t="shared" si="58"/>
        <v>17</v>
      </c>
      <c r="E319" s="1" t="e">
        <f t="shared" si="59"/>
        <v>#VALUE!</v>
      </c>
      <c r="F319" s="3">
        <f t="shared" si="60"/>
        <v>35608</v>
      </c>
      <c r="G319" s="4">
        <f t="shared" si="61"/>
        <v>0.85</v>
      </c>
      <c r="H319" s="3" t="e">
        <f t="shared" si="62"/>
        <v>#VALUE!</v>
      </c>
      <c r="I319" s="18" t="b">
        <f t="shared" si="55"/>
        <v>0</v>
      </c>
      <c r="J319" s="18">
        <f>IF(Table1[[#This Row],[Rising Through Threshold]],Table1[[#This Row],[Start time]],J318)</f>
        <v>33256</v>
      </c>
      <c r="K319" s="18" t="str">
        <f>IF(AND(Table1[[#This Row],[Rising Through Threshold]],J318&gt;0),J319-J318,"")</f>
        <v/>
      </c>
      <c r="L319" s="18"/>
    </row>
    <row r="320" spans="1:12" x14ac:dyDescent="0.35">
      <c r="A320" s="1" t="s">
        <v>337</v>
      </c>
      <c r="B320" s="1">
        <f t="shared" si="56"/>
        <v>6</v>
      </c>
      <c r="C320" s="1">
        <f t="shared" si="57"/>
        <v>12</v>
      </c>
      <c r="D320" s="1">
        <f t="shared" si="58"/>
        <v>17</v>
      </c>
      <c r="E320" s="1" t="e">
        <f t="shared" si="59"/>
        <v>#VALUE!</v>
      </c>
      <c r="F320" s="3">
        <f t="shared" si="60"/>
        <v>35720</v>
      </c>
      <c r="G320" s="4">
        <f t="shared" si="61"/>
        <v>0.95</v>
      </c>
      <c r="H320" s="3" t="e">
        <f t="shared" si="62"/>
        <v>#VALUE!</v>
      </c>
      <c r="I320" s="18" t="b">
        <f t="shared" si="55"/>
        <v>0</v>
      </c>
      <c r="J320" s="18">
        <f>IF(Table1[[#This Row],[Rising Through Threshold]],Table1[[#This Row],[Start time]],J319)</f>
        <v>33256</v>
      </c>
      <c r="K320" s="18" t="str">
        <f>IF(AND(Table1[[#This Row],[Rising Through Threshold]],J319&gt;0),J320-J319,"")</f>
        <v/>
      </c>
      <c r="L320" s="18"/>
    </row>
    <row r="321" spans="1:12" x14ac:dyDescent="0.35">
      <c r="A321" s="1" t="s">
        <v>338</v>
      </c>
      <c r="B321" s="1">
        <f t="shared" si="56"/>
        <v>6</v>
      </c>
      <c r="C321" s="1">
        <f t="shared" si="57"/>
        <v>12</v>
      </c>
      <c r="D321" s="1">
        <f t="shared" si="58"/>
        <v>17</v>
      </c>
      <c r="E321" s="1" t="e">
        <f t="shared" si="59"/>
        <v>#VALUE!</v>
      </c>
      <c r="F321" s="3">
        <f t="shared" si="60"/>
        <v>35832</v>
      </c>
      <c r="G321" s="4">
        <f t="shared" si="61"/>
        <v>1.1399999999999999</v>
      </c>
      <c r="H321" s="3" t="e">
        <f t="shared" si="62"/>
        <v>#VALUE!</v>
      </c>
      <c r="I321" s="18" t="b">
        <f t="shared" si="55"/>
        <v>0</v>
      </c>
      <c r="J321" s="18">
        <f>IF(Table1[[#This Row],[Rising Through Threshold]],Table1[[#This Row],[Start time]],J320)</f>
        <v>33256</v>
      </c>
      <c r="K321" s="18" t="str">
        <f>IF(AND(Table1[[#This Row],[Rising Through Threshold]],J320&gt;0),J321-J320,"")</f>
        <v/>
      </c>
      <c r="L321" s="18"/>
    </row>
    <row r="322" spans="1:12" x14ac:dyDescent="0.35">
      <c r="A322" s="1" t="s">
        <v>339</v>
      </c>
      <c r="B322" s="1">
        <f t="shared" si="56"/>
        <v>6</v>
      </c>
      <c r="C322" s="1">
        <f t="shared" si="57"/>
        <v>12</v>
      </c>
      <c r="D322" s="1">
        <f t="shared" si="58"/>
        <v>17</v>
      </c>
      <c r="E322" s="1" t="e">
        <f t="shared" si="59"/>
        <v>#VALUE!</v>
      </c>
      <c r="F322" s="3">
        <f t="shared" si="60"/>
        <v>35944</v>
      </c>
      <c r="G322" s="4">
        <f t="shared" si="61"/>
        <v>1.41</v>
      </c>
      <c r="H322" s="3" t="e">
        <f t="shared" si="62"/>
        <v>#VALUE!</v>
      </c>
      <c r="I322" s="18" t="b">
        <f t="shared" si="55"/>
        <v>0</v>
      </c>
      <c r="J322" s="18">
        <f>IF(Table1[[#This Row],[Rising Through Threshold]],Table1[[#This Row],[Start time]],J321)</f>
        <v>33256</v>
      </c>
      <c r="K322" s="18" t="str">
        <f>IF(AND(Table1[[#This Row],[Rising Through Threshold]],J321&gt;0),J322-J321,"")</f>
        <v/>
      </c>
      <c r="L322" s="18"/>
    </row>
    <row r="323" spans="1:12" x14ac:dyDescent="0.35">
      <c r="A323" s="1" t="s">
        <v>340</v>
      </c>
      <c r="B323" s="1">
        <f t="shared" si="56"/>
        <v>6</v>
      </c>
      <c r="C323" s="1">
        <f t="shared" si="57"/>
        <v>12</v>
      </c>
      <c r="D323" s="1">
        <f t="shared" si="58"/>
        <v>17</v>
      </c>
      <c r="E323" s="1" t="e">
        <f t="shared" si="59"/>
        <v>#VALUE!</v>
      </c>
      <c r="F323" s="3">
        <f t="shared" si="60"/>
        <v>36056</v>
      </c>
      <c r="G323" s="4">
        <f t="shared" si="61"/>
        <v>1.75</v>
      </c>
      <c r="H323" s="3" t="e">
        <f t="shared" si="62"/>
        <v>#VALUE!</v>
      </c>
      <c r="I323" s="18" t="b">
        <f t="shared" si="55"/>
        <v>0</v>
      </c>
      <c r="J323" s="18">
        <f>IF(Table1[[#This Row],[Rising Through Threshold]],Table1[[#This Row],[Start time]],J322)</f>
        <v>33256</v>
      </c>
      <c r="K323" s="18" t="str">
        <f>IF(AND(Table1[[#This Row],[Rising Through Threshold]],J322&gt;0),J323-J322,"")</f>
        <v/>
      </c>
      <c r="L323" s="18"/>
    </row>
    <row r="324" spans="1:12" x14ac:dyDescent="0.35">
      <c r="A324" s="1" t="s">
        <v>341</v>
      </c>
      <c r="B324" s="1">
        <f t="shared" si="56"/>
        <v>6</v>
      </c>
      <c r="C324" s="1">
        <f t="shared" si="57"/>
        <v>12</v>
      </c>
      <c r="D324" s="1">
        <f t="shared" si="58"/>
        <v>17</v>
      </c>
      <c r="E324" s="1" t="e">
        <f t="shared" si="59"/>
        <v>#VALUE!</v>
      </c>
      <c r="F324" s="3">
        <f t="shared" si="60"/>
        <v>36168</v>
      </c>
      <c r="G324" s="4">
        <f t="shared" si="61"/>
        <v>2.14</v>
      </c>
      <c r="H324" s="3" t="e">
        <f t="shared" si="62"/>
        <v>#VALUE!</v>
      </c>
      <c r="I324" s="18" t="b">
        <f t="shared" si="55"/>
        <v>0</v>
      </c>
      <c r="J324" s="18">
        <f>IF(Table1[[#This Row],[Rising Through Threshold]],Table1[[#This Row],[Start time]],J323)</f>
        <v>33256</v>
      </c>
      <c r="K324" s="18" t="str">
        <f>IF(AND(Table1[[#This Row],[Rising Through Threshold]],J323&gt;0),J324-J323,"")</f>
        <v/>
      </c>
      <c r="L324" s="18"/>
    </row>
    <row r="325" spans="1:12" x14ac:dyDescent="0.35">
      <c r="A325" s="1" t="s">
        <v>342</v>
      </c>
      <c r="B325" s="1">
        <f t="shared" si="56"/>
        <v>6</v>
      </c>
      <c r="C325" s="1">
        <f t="shared" si="57"/>
        <v>12</v>
      </c>
      <c r="D325" s="1">
        <f t="shared" si="58"/>
        <v>17</v>
      </c>
      <c r="E325" s="1" t="e">
        <f t="shared" si="59"/>
        <v>#VALUE!</v>
      </c>
      <c r="F325" s="3">
        <f t="shared" si="60"/>
        <v>36280</v>
      </c>
      <c r="G325" s="4">
        <f t="shared" si="61"/>
        <v>2.54</v>
      </c>
      <c r="H325" s="3" t="e">
        <f t="shared" si="62"/>
        <v>#VALUE!</v>
      </c>
      <c r="I325" s="18" t="b">
        <f t="shared" si="55"/>
        <v>0</v>
      </c>
      <c r="J325" s="18">
        <f>IF(Table1[[#This Row],[Rising Through Threshold]],Table1[[#This Row],[Start time]],J324)</f>
        <v>33256</v>
      </c>
      <c r="K325" s="18" t="str">
        <f>IF(AND(Table1[[#This Row],[Rising Through Threshold]],J324&gt;0),J325-J324,"")</f>
        <v/>
      </c>
      <c r="L325" s="18"/>
    </row>
    <row r="326" spans="1:12" x14ac:dyDescent="0.35">
      <c r="A326" s="1" t="s">
        <v>343</v>
      </c>
      <c r="B326" s="1">
        <f t="shared" si="56"/>
        <v>6</v>
      </c>
      <c r="C326" s="1">
        <f t="shared" si="57"/>
        <v>12</v>
      </c>
      <c r="D326" s="1">
        <f t="shared" si="58"/>
        <v>17</v>
      </c>
      <c r="E326" s="1" t="e">
        <f t="shared" si="59"/>
        <v>#VALUE!</v>
      </c>
      <c r="F326" s="3">
        <f t="shared" si="60"/>
        <v>36392</v>
      </c>
      <c r="G326" s="4">
        <f t="shared" si="61"/>
        <v>2.94</v>
      </c>
      <c r="H326" s="3" t="e">
        <f t="shared" si="62"/>
        <v>#VALUE!</v>
      </c>
      <c r="I326" s="18" t="b">
        <f t="shared" si="55"/>
        <v>1</v>
      </c>
      <c r="J326" s="18">
        <f>IF(Table1[[#This Row],[Rising Through Threshold]],Table1[[#This Row],[Start time]],J325)</f>
        <v>36392</v>
      </c>
      <c r="K326" s="18">
        <f>IF(AND(Table1[[#This Row],[Rising Through Threshold]],J325&gt;0),J326-J325,"")</f>
        <v>3136</v>
      </c>
      <c r="L326" s="18"/>
    </row>
    <row r="327" spans="1:12" x14ac:dyDescent="0.35">
      <c r="A327" s="1" t="s">
        <v>344</v>
      </c>
      <c r="B327" s="1">
        <f t="shared" si="56"/>
        <v>6</v>
      </c>
      <c r="C327" s="1">
        <f t="shared" si="57"/>
        <v>12</v>
      </c>
      <c r="D327" s="1">
        <f t="shared" si="58"/>
        <v>17</v>
      </c>
      <c r="E327" s="1" t="e">
        <f t="shared" si="59"/>
        <v>#VALUE!</v>
      </c>
      <c r="F327" s="3">
        <f t="shared" si="60"/>
        <v>36504</v>
      </c>
      <c r="G327" s="4">
        <f t="shared" si="61"/>
        <v>3.32</v>
      </c>
      <c r="H327" s="3" t="e">
        <f t="shared" si="62"/>
        <v>#VALUE!</v>
      </c>
      <c r="I327" s="18" t="b">
        <f t="shared" si="55"/>
        <v>0</v>
      </c>
      <c r="J327" s="18">
        <f>IF(Table1[[#This Row],[Rising Through Threshold]],Table1[[#This Row],[Start time]],J326)</f>
        <v>36392</v>
      </c>
      <c r="K327" s="18" t="str">
        <f>IF(AND(Table1[[#This Row],[Rising Through Threshold]],J326&gt;0),J327-J326,"")</f>
        <v/>
      </c>
      <c r="L327" s="18"/>
    </row>
    <row r="328" spans="1:12" x14ac:dyDescent="0.35">
      <c r="A328" s="1" t="s">
        <v>345</v>
      </c>
      <c r="B328" s="1">
        <f t="shared" si="56"/>
        <v>6</v>
      </c>
      <c r="C328" s="1">
        <f t="shared" si="57"/>
        <v>12</v>
      </c>
      <c r="D328" s="1">
        <f t="shared" si="58"/>
        <v>17</v>
      </c>
      <c r="E328" s="1" t="e">
        <f t="shared" si="59"/>
        <v>#VALUE!</v>
      </c>
      <c r="F328" s="3">
        <f t="shared" si="60"/>
        <v>36616</v>
      </c>
      <c r="G328" s="4">
        <f t="shared" si="61"/>
        <v>3.65</v>
      </c>
      <c r="H328" s="3" t="e">
        <f t="shared" si="62"/>
        <v>#VALUE!</v>
      </c>
      <c r="I328" s="18" t="b">
        <f t="shared" si="55"/>
        <v>0</v>
      </c>
      <c r="J328" s="18">
        <f>IF(Table1[[#This Row],[Rising Through Threshold]],Table1[[#This Row],[Start time]],J327)</f>
        <v>36392</v>
      </c>
      <c r="K328" s="18" t="str">
        <f>IF(AND(Table1[[#This Row],[Rising Through Threshold]],J327&gt;0),J328-J327,"")</f>
        <v/>
      </c>
      <c r="L328" s="18"/>
    </row>
    <row r="329" spans="1:12" x14ac:dyDescent="0.35">
      <c r="A329" s="1" t="s">
        <v>346</v>
      </c>
      <c r="B329" s="1">
        <f t="shared" si="56"/>
        <v>6</v>
      </c>
      <c r="C329" s="1">
        <f t="shared" si="57"/>
        <v>12</v>
      </c>
      <c r="D329" s="1">
        <f t="shared" si="58"/>
        <v>17</v>
      </c>
      <c r="E329" s="1" t="e">
        <f t="shared" si="59"/>
        <v>#VALUE!</v>
      </c>
      <c r="F329" s="3">
        <f t="shared" si="60"/>
        <v>36728</v>
      </c>
      <c r="G329" s="4">
        <f t="shared" si="61"/>
        <v>3.91</v>
      </c>
      <c r="H329" s="3" t="e">
        <f t="shared" si="62"/>
        <v>#VALUE!</v>
      </c>
      <c r="I329" s="18" t="b">
        <f t="shared" si="55"/>
        <v>0</v>
      </c>
      <c r="J329" s="18">
        <f>IF(Table1[[#This Row],[Rising Through Threshold]],Table1[[#This Row],[Start time]],J328)</f>
        <v>36392</v>
      </c>
      <c r="K329" s="18" t="str">
        <f>IF(AND(Table1[[#This Row],[Rising Through Threshold]],J328&gt;0),J329-J328,"")</f>
        <v/>
      </c>
      <c r="L329" s="18"/>
    </row>
    <row r="330" spans="1:12" x14ac:dyDescent="0.35">
      <c r="A330" s="1" t="s">
        <v>347</v>
      </c>
      <c r="B330" s="1">
        <f t="shared" si="56"/>
        <v>6</v>
      </c>
      <c r="C330" s="1">
        <f t="shared" si="57"/>
        <v>12</v>
      </c>
      <c r="D330" s="1">
        <f t="shared" si="58"/>
        <v>17</v>
      </c>
      <c r="E330" s="1" t="e">
        <f t="shared" si="59"/>
        <v>#VALUE!</v>
      </c>
      <c r="F330" s="3">
        <f t="shared" si="60"/>
        <v>36840</v>
      </c>
      <c r="G330" s="4">
        <f t="shared" si="61"/>
        <v>4.09</v>
      </c>
      <c r="H330" s="3" t="e">
        <f t="shared" si="62"/>
        <v>#VALUE!</v>
      </c>
      <c r="I330" s="18" t="b">
        <f t="shared" si="55"/>
        <v>0</v>
      </c>
      <c r="J330" s="18">
        <f>IF(Table1[[#This Row],[Rising Through Threshold]],Table1[[#This Row],[Start time]],J329)</f>
        <v>36392</v>
      </c>
      <c r="K330" s="18" t="str">
        <f>IF(AND(Table1[[#This Row],[Rising Through Threshold]],J329&gt;0),J330-J329,"")</f>
        <v/>
      </c>
      <c r="L330" s="18"/>
    </row>
    <row r="331" spans="1:12" x14ac:dyDescent="0.35">
      <c r="A331" s="1" t="s">
        <v>348</v>
      </c>
      <c r="B331" s="1">
        <f t="shared" si="56"/>
        <v>6</v>
      </c>
      <c r="C331" s="1">
        <f t="shared" si="57"/>
        <v>12</v>
      </c>
      <c r="D331" s="1">
        <f t="shared" si="58"/>
        <v>17</v>
      </c>
      <c r="E331" s="1" t="e">
        <f t="shared" si="59"/>
        <v>#VALUE!</v>
      </c>
      <c r="F331" s="3">
        <f t="shared" si="60"/>
        <v>36952</v>
      </c>
      <c r="G331" s="4">
        <f t="shared" si="61"/>
        <v>4.1900000000000004</v>
      </c>
      <c r="H331" s="3" t="e">
        <f t="shared" si="62"/>
        <v>#VALUE!</v>
      </c>
      <c r="I331" s="18" t="b">
        <f t="shared" si="55"/>
        <v>0</v>
      </c>
      <c r="J331" s="18">
        <f>IF(Table1[[#This Row],[Rising Through Threshold]],Table1[[#This Row],[Start time]],J330)</f>
        <v>36392</v>
      </c>
      <c r="K331" s="18" t="str">
        <f>IF(AND(Table1[[#This Row],[Rising Through Threshold]],J330&gt;0),J331-J330,"")</f>
        <v/>
      </c>
      <c r="L331" s="18"/>
    </row>
    <row r="332" spans="1:12" x14ac:dyDescent="0.35">
      <c r="A332" s="1" t="s">
        <v>349</v>
      </c>
      <c r="B332" s="1">
        <f t="shared" si="56"/>
        <v>6</v>
      </c>
      <c r="C332" s="1">
        <f t="shared" si="57"/>
        <v>12</v>
      </c>
      <c r="D332" s="1">
        <f t="shared" si="58"/>
        <v>17</v>
      </c>
      <c r="E332" s="1" t="e">
        <f t="shared" si="59"/>
        <v>#VALUE!</v>
      </c>
      <c r="F332" s="3">
        <f t="shared" si="60"/>
        <v>37064</v>
      </c>
      <c r="G332" s="4">
        <f t="shared" si="61"/>
        <v>4.2</v>
      </c>
      <c r="H332" s="3" t="e">
        <f t="shared" si="62"/>
        <v>#VALUE!</v>
      </c>
      <c r="I332" s="18" t="b">
        <f t="shared" si="55"/>
        <v>0</v>
      </c>
      <c r="J332" s="18">
        <f>IF(Table1[[#This Row],[Rising Through Threshold]],Table1[[#This Row],[Start time]],J331)</f>
        <v>36392</v>
      </c>
      <c r="K332" s="18" t="str">
        <f>IF(AND(Table1[[#This Row],[Rising Through Threshold]],J331&gt;0),J332-J331,"")</f>
        <v/>
      </c>
      <c r="L332" s="18"/>
    </row>
    <row r="333" spans="1:12" x14ac:dyDescent="0.35">
      <c r="A333" s="1" t="s">
        <v>350</v>
      </c>
      <c r="B333" s="1">
        <f t="shared" si="56"/>
        <v>6</v>
      </c>
      <c r="C333" s="1">
        <f t="shared" si="57"/>
        <v>12</v>
      </c>
      <c r="D333" s="1">
        <f t="shared" si="58"/>
        <v>17</v>
      </c>
      <c r="E333" s="1" t="e">
        <f t="shared" si="59"/>
        <v>#VALUE!</v>
      </c>
      <c r="F333" s="3">
        <f t="shared" si="60"/>
        <v>37176</v>
      </c>
      <c r="G333" s="4">
        <f t="shared" si="61"/>
        <v>4.1500000000000004</v>
      </c>
      <c r="H333" s="3" t="e">
        <f t="shared" si="62"/>
        <v>#VALUE!</v>
      </c>
      <c r="I333" s="18" t="b">
        <f t="shared" si="55"/>
        <v>0</v>
      </c>
      <c r="J333" s="18">
        <f>IF(Table1[[#This Row],[Rising Through Threshold]],Table1[[#This Row],[Start time]],J332)</f>
        <v>36392</v>
      </c>
      <c r="K333" s="18" t="str">
        <f>IF(AND(Table1[[#This Row],[Rising Through Threshold]],J332&gt;0),J333-J332,"")</f>
        <v/>
      </c>
      <c r="L333" s="18"/>
    </row>
    <row r="334" spans="1:12" x14ac:dyDescent="0.35">
      <c r="A334" s="1" t="s">
        <v>351</v>
      </c>
      <c r="B334" s="1">
        <f t="shared" si="56"/>
        <v>6</v>
      </c>
      <c r="C334" s="1">
        <f t="shared" si="57"/>
        <v>12</v>
      </c>
      <c r="D334" s="1">
        <f t="shared" si="58"/>
        <v>17</v>
      </c>
      <c r="E334" s="1" t="e">
        <f t="shared" si="59"/>
        <v>#VALUE!</v>
      </c>
      <c r="F334" s="3">
        <f t="shared" si="60"/>
        <v>37288</v>
      </c>
      <c r="G334" s="4">
        <f t="shared" si="61"/>
        <v>4.03</v>
      </c>
      <c r="H334" s="3" t="e">
        <f t="shared" si="62"/>
        <v>#VALUE!</v>
      </c>
      <c r="I334" s="18" t="b">
        <f t="shared" si="55"/>
        <v>0</v>
      </c>
      <c r="J334" s="18">
        <f>IF(Table1[[#This Row],[Rising Through Threshold]],Table1[[#This Row],[Start time]],J333)</f>
        <v>36392</v>
      </c>
      <c r="K334" s="18" t="str">
        <f>IF(AND(Table1[[#This Row],[Rising Through Threshold]],J333&gt;0),J334-J333,"")</f>
        <v/>
      </c>
      <c r="L334" s="18"/>
    </row>
    <row r="335" spans="1:12" x14ac:dyDescent="0.35">
      <c r="A335" s="1" t="s">
        <v>352</v>
      </c>
      <c r="B335" s="1">
        <f t="shared" si="56"/>
        <v>6</v>
      </c>
      <c r="C335" s="1">
        <f t="shared" si="57"/>
        <v>12</v>
      </c>
      <c r="D335" s="1">
        <f t="shared" si="58"/>
        <v>17</v>
      </c>
      <c r="E335" s="1" t="e">
        <f t="shared" si="59"/>
        <v>#VALUE!</v>
      </c>
      <c r="F335" s="3">
        <f t="shared" si="60"/>
        <v>37400</v>
      </c>
      <c r="G335" s="4">
        <f t="shared" si="61"/>
        <v>3.83</v>
      </c>
      <c r="H335" s="3" t="e">
        <f t="shared" si="62"/>
        <v>#VALUE!</v>
      </c>
      <c r="I335" s="18" t="b">
        <f t="shared" si="55"/>
        <v>0</v>
      </c>
      <c r="J335" s="18">
        <f>IF(Table1[[#This Row],[Rising Through Threshold]],Table1[[#This Row],[Start time]],J334)</f>
        <v>36392</v>
      </c>
      <c r="K335" s="18" t="str">
        <f>IF(AND(Table1[[#This Row],[Rising Through Threshold]],J334&gt;0),J335-J334,"")</f>
        <v/>
      </c>
      <c r="L335" s="18"/>
    </row>
    <row r="336" spans="1:12" x14ac:dyDescent="0.35">
      <c r="A336" s="1" t="s">
        <v>353</v>
      </c>
      <c r="B336" s="1">
        <f t="shared" si="56"/>
        <v>6</v>
      </c>
      <c r="C336" s="1">
        <f t="shared" si="57"/>
        <v>12</v>
      </c>
      <c r="D336" s="1">
        <f t="shared" si="58"/>
        <v>17</v>
      </c>
      <c r="E336" s="1" t="e">
        <f t="shared" si="59"/>
        <v>#VALUE!</v>
      </c>
      <c r="F336" s="3">
        <f t="shared" si="60"/>
        <v>37512</v>
      </c>
      <c r="G336" s="4">
        <f t="shared" si="61"/>
        <v>3.57</v>
      </c>
      <c r="H336" s="3" t="e">
        <f t="shared" si="62"/>
        <v>#VALUE!</v>
      </c>
      <c r="I336" s="18" t="b">
        <f t="shared" si="55"/>
        <v>0</v>
      </c>
      <c r="J336" s="18">
        <f>IF(Table1[[#This Row],[Rising Through Threshold]],Table1[[#This Row],[Start time]],J335)</f>
        <v>36392</v>
      </c>
      <c r="K336" s="18" t="str">
        <f>IF(AND(Table1[[#This Row],[Rising Through Threshold]],J335&gt;0),J336-J335,"")</f>
        <v/>
      </c>
      <c r="L336" s="18"/>
    </row>
    <row r="337" spans="1:12" x14ac:dyDescent="0.35">
      <c r="A337" s="1" t="s">
        <v>354</v>
      </c>
      <c r="B337" s="1">
        <f t="shared" si="56"/>
        <v>6</v>
      </c>
      <c r="C337" s="1">
        <f t="shared" si="57"/>
        <v>12</v>
      </c>
      <c r="D337" s="1">
        <f t="shared" si="58"/>
        <v>17</v>
      </c>
      <c r="E337" s="1" t="e">
        <f t="shared" si="59"/>
        <v>#VALUE!</v>
      </c>
      <c r="F337" s="3">
        <f t="shared" si="60"/>
        <v>37624</v>
      </c>
      <c r="G337" s="4">
        <f t="shared" si="61"/>
        <v>3.26</v>
      </c>
      <c r="H337" s="3" t="e">
        <f t="shared" si="62"/>
        <v>#VALUE!</v>
      </c>
      <c r="I337" s="18" t="b">
        <f t="shared" si="55"/>
        <v>0</v>
      </c>
      <c r="J337" s="18">
        <f>IF(Table1[[#This Row],[Rising Through Threshold]],Table1[[#This Row],[Start time]],J336)</f>
        <v>36392</v>
      </c>
      <c r="K337" s="18" t="str">
        <f>IF(AND(Table1[[#This Row],[Rising Through Threshold]],J336&gt;0),J337-J336,"")</f>
        <v/>
      </c>
      <c r="L337" s="18"/>
    </row>
    <row r="338" spans="1:12" x14ac:dyDescent="0.35">
      <c r="A338" s="1" t="s">
        <v>355</v>
      </c>
      <c r="B338" s="1">
        <f t="shared" si="56"/>
        <v>6</v>
      </c>
      <c r="C338" s="1">
        <f t="shared" si="57"/>
        <v>12</v>
      </c>
      <c r="D338" s="1">
        <f t="shared" si="58"/>
        <v>17</v>
      </c>
      <c r="E338" s="1" t="e">
        <f t="shared" si="59"/>
        <v>#VALUE!</v>
      </c>
      <c r="F338" s="3">
        <f t="shared" si="60"/>
        <v>37736</v>
      </c>
      <c r="G338" s="4">
        <f t="shared" si="61"/>
        <v>2.92</v>
      </c>
      <c r="H338" s="3" t="e">
        <f t="shared" si="62"/>
        <v>#VALUE!</v>
      </c>
      <c r="I338" s="18" t="b">
        <f t="shared" si="55"/>
        <v>0</v>
      </c>
      <c r="J338" s="18">
        <f>IF(Table1[[#This Row],[Rising Through Threshold]],Table1[[#This Row],[Start time]],J337)</f>
        <v>36392</v>
      </c>
      <c r="K338" s="18" t="str">
        <f>IF(AND(Table1[[#This Row],[Rising Through Threshold]],J337&gt;0),J338-J337,"")</f>
        <v/>
      </c>
      <c r="L338" s="18"/>
    </row>
    <row r="339" spans="1:12" x14ac:dyDescent="0.35">
      <c r="A339" s="1" t="s">
        <v>356</v>
      </c>
      <c r="B339" s="1">
        <f t="shared" si="56"/>
        <v>6</v>
      </c>
      <c r="C339" s="1">
        <f t="shared" si="57"/>
        <v>12</v>
      </c>
      <c r="D339" s="1">
        <f t="shared" si="58"/>
        <v>17</v>
      </c>
      <c r="E339" s="1" t="e">
        <f t="shared" si="59"/>
        <v>#VALUE!</v>
      </c>
      <c r="F339" s="3">
        <f t="shared" si="60"/>
        <v>37848</v>
      </c>
      <c r="G339" s="4">
        <f t="shared" si="61"/>
        <v>2.56</v>
      </c>
      <c r="H339" s="3" t="e">
        <f t="shared" si="62"/>
        <v>#VALUE!</v>
      </c>
      <c r="I339" s="18" t="b">
        <f t="shared" si="55"/>
        <v>0</v>
      </c>
      <c r="J339" s="18">
        <f>IF(Table1[[#This Row],[Rising Through Threshold]],Table1[[#This Row],[Start time]],J338)</f>
        <v>36392</v>
      </c>
      <c r="K339" s="18" t="str">
        <f>IF(AND(Table1[[#This Row],[Rising Through Threshold]],J338&gt;0),J339-J338,"")</f>
        <v/>
      </c>
      <c r="L339" s="18"/>
    </row>
    <row r="340" spans="1:12" x14ac:dyDescent="0.35">
      <c r="A340" s="1" t="s">
        <v>357</v>
      </c>
      <c r="B340" s="1">
        <f t="shared" si="56"/>
        <v>6</v>
      </c>
      <c r="C340" s="1">
        <f t="shared" si="57"/>
        <v>12</v>
      </c>
      <c r="D340" s="1">
        <f t="shared" si="58"/>
        <v>17</v>
      </c>
      <c r="E340" s="1" t="e">
        <f t="shared" si="59"/>
        <v>#VALUE!</v>
      </c>
      <c r="F340" s="3">
        <f t="shared" si="60"/>
        <v>37960</v>
      </c>
      <c r="G340" s="4">
        <f t="shared" si="61"/>
        <v>2.19</v>
      </c>
      <c r="H340" s="3" t="e">
        <f t="shared" si="62"/>
        <v>#VALUE!</v>
      </c>
      <c r="I340" s="18" t="b">
        <f t="shared" si="55"/>
        <v>0</v>
      </c>
      <c r="J340" s="18">
        <f>IF(Table1[[#This Row],[Rising Through Threshold]],Table1[[#This Row],[Start time]],J339)</f>
        <v>36392</v>
      </c>
      <c r="K340" s="18" t="str">
        <f>IF(AND(Table1[[#This Row],[Rising Through Threshold]],J339&gt;0),J340-J339,"")</f>
        <v/>
      </c>
      <c r="L340" s="18"/>
    </row>
    <row r="341" spans="1:12" x14ac:dyDescent="0.35">
      <c r="A341" s="1" t="s">
        <v>358</v>
      </c>
      <c r="B341" s="1">
        <f t="shared" si="56"/>
        <v>6</v>
      </c>
      <c r="C341" s="1">
        <f t="shared" si="57"/>
        <v>12</v>
      </c>
      <c r="D341" s="1">
        <f t="shared" si="58"/>
        <v>17</v>
      </c>
      <c r="E341" s="1" t="e">
        <f t="shared" si="59"/>
        <v>#VALUE!</v>
      </c>
      <c r="F341" s="3">
        <f t="shared" si="60"/>
        <v>38072</v>
      </c>
      <c r="G341" s="4">
        <f t="shared" si="61"/>
        <v>1.82</v>
      </c>
      <c r="H341" s="3" t="e">
        <f t="shared" si="62"/>
        <v>#VALUE!</v>
      </c>
      <c r="I341" s="18" t="b">
        <f t="shared" si="55"/>
        <v>0</v>
      </c>
      <c r="J341" s="18">
        <f>IF(Table1[[#This Row],[Rising Through Threshold]],Table1[[#This Row],[Start time]],J340)</f>
        <v>36392</v>
      </c>
      <c r="K341" s="18" t="str">
        <f>IF(AND(Table1[[#This Row],[Rising Through Threshold]],J340&gt;0),J341-J340,"")</f>
        <v/>
      </c>
      <c r="L341" s="18"/>
    </row>
    <row r="342" spans="1:12" x14ac:dyDescent="0.35">
      <c r="A342" s="1" t="s">
        <v>359</v>
      </c>
      <c r="B342" s="1">
        <f t="shared" si="56"/>
        <v>6</v>
      </c>
      <c r="C342" s="1">
        <f t="shared" si="57"/>
        <v>12</v>
      </c>
      <c r="D342" s="1">
        <f t="shared" si="58"/>
        <v>17</v>
      </c>
      <c r="E342" s="1" t="e">
        <f t="shared" si="59"/>
        <v>#VALUE!</v>
      </c>
      <c r="F342" s="3">
        <f t="shared" si="60"/>
        <v>38184</v>
      </c>
      <c r="G342" s="4">
        <f t="shared" si="61"/>
        <v>1.5</v>
      </c>
      <c r="H342" s="3" t="e">
        <f t="shared" si="62"/>
        <v>#VALUE!</v>
      </c>
      <c r="I342" s="18" t="b">
        <f t="shared" si="55"/>
        <v>0</v>
      </c>
      <c r="J342" s="18">
        <f>IF(Table1[[#This Row],[Rising Through Threshold]],Table1[[#This Row],[Start time]],J341)</f>
        <v>36392</v>
      </c>
      <c r="K342" s="18" t="str">
        <f>IF(AND(Table1[[#This Row],[Rising Through Threshold]],J341&gt;0),J342-J341,"")</f>
        <v/>
      </c>
      <c r="L342" s="18"/>
    </row>
    <row r="343" spans="1:12" x14ac:dyDescent="0.35">
      <c r="A343" s="1" t="s">
        <v>360</v>
      </c>
      <c r="B343" s="1">
        <f t="shared" si="56"/>
        <v>6</v>
      </c>
      <c r="C343" s="1">
        <f t="shared" si="57"/>
        <v>12</v>
      </c>
      <c r="D343" s="1">
        <f t="shared" si="58"/>
        <v>17</v>
      </c>
      <c r="E343" s="1" t="e">
        <f t="shared" si="59"/>
        <v>#VALUE!</v>
      </c>
      <c r="F343" s="3">
        <f t="shared" si="60"/>
        <v>38296</v>
      </c>
      <c r="G343" s="4">
        <f t="shared" si="61"/>
        <v>1.22</v>
      </c>
      <c r="H343" s="3" t="e">
        <f t="shared" si="62"/>
        <v>#VALUE!</v>
      </c>
      <c r="I343" s="18" t="b">
        <f t="shared" si="55"/>
        <v>0</v>
      </c>
      <c r="J343" s="18">
        <f>IF(Table1[[#This Row],[Rising Through Threshold]],Table1[[#This Row],[Start time]],J342)</f>
        <v>36392</v>
      </c>
      <c r="K343" s="18" t="str">
        <f>IF(AND(Table1[[#This Row],[Rising Through Threshold]],J342&gt;0),J343-J342,"")</f>
        <v/>
      </c>
      <c r="L343" s="18"/>
    </row>
    <row r="344" spans="1:12" x14ac:dyDescent="0.35">
      <c r="A344" s="1" t="s">
        <v>361</v>
      </c>
      <c r="B344" s="1">
        <f t="shared" si="56"/>
        <v>6</v>
      </c>
      <c r="C344" s="1">
        <f t="shared" si="57"/>
        <v>12</v>
      </c>
      <c r="D344" s="1">
        <f t="shared" si="58"/>
        <v>17</v>
      </c>
      <c r="E344" s="1" t="e">
        <f t="shared" si="59"/>
        <v>#VALUE!</v>
      </c>
      <c r="F344" s="3">
        <f t="shared" si="60"/>
        <v>38408</v>
      </c>
      <c r="G344" s="4">
        <f t="shared" si="61"/>
        <v>1.01</v>
      </c>
      <c r="H344" s="3" t="e">
        <f t="shared" si="62"/>
        <v>#VALUE!</v>
      </c>
      <c r="I344" s="18" t="b">
        <f t="shared" si="55"/>
        <v>0</v>
      </c>
      <c r="J344" s="18">
        <f>IF(Table1[[#This Row],[Rising Through Threshold]],Table1[[#This Row],[Start time]],J343)</f>
        <v>36392</v>
      </c>
      <c r="K344" s="18" t="str">
        <f>IF(AND(Table1[[#This Row],[Rising Through Threshold]],J343&gt;0),J344-J343,"")</f>
        <v/>
      </c>
      <c r="L344" s="18"/>
    </row>
    <row r="345" spans="1:12" x14ac:dyDescent="0.35">
      <c r="A345" s="1" t="s">
        <v>362</v>
      </c>
      <c r="B345" s="1">
        <f t="shared" si="56"/>
        <v>6</v>
      </c>
      <c r="C345" s="1">
        <f t="shared" si="57"/>
        <v>12</v>
      </c>
      <c r="D345" s="1">
        <f t="shared" si="58"/>
        <v>17</v>
      </c>
      <c r="E345" s="1" t="e">
        <f t="shared" si="59"/>
        <v>#VALUE!</v>
      </c>
      <c r="F345" s="3">
        <f t="shared" si="60"/>
        <v>38520</v>
      </c>
      <c r="G345" s="4">
        <f t="shared" si="61"/>
        <v>0.87</v>
      </c>
      <c r="H345" s="3" t="e">
        <f t="shared" si="62"/>
        <v>#VALUE!</v>
      </c>
      <c r="I345" s="18" t="b">
        <f t="shared" si="55"/>
        <v>0</v>
      </c>
      <c r="J345" s="18">
        <f>IF(Table1[[#This Row],[Rising Through Threshold]],Table1[[#This Row],[Start time]],J344)</f>
        <v>36392</v>
      </c>
      <c r="K345" s="18" t="str">
        <f>IF(AND(Table1[[#This Row],[Rising Through Threshold]],J344&gt;0),J345-J344,"")</f>
        <v/>
      </c>
      <c r="L345" s="18"/>
    </row>
    <row r="346" spans="1:12" x14ac:dyDescent="0.35">
      <c r="A346" s="1" t="s">
        <v>363</v>
      </c>
      <c r="B346" s="1">
        <f t="shared" si="56"/>
        <v>6</v>
      </c>
      <c r="C346" s="1">
        <f t="shared" si="57"/>
        <v>12</v>
      </c>
      <c r="D346" s="1">
        <f t="shared" si="58"/>
        <v>17</v>
      </c>
      <c r="E346" s="1" t="e">
        <f t="shared" si="59"/>
        <v>#VALUE!</v>
      </c>
      <c r="F346" s="3">
        <f t="shared" si="60"/>
        <v>38632</v>
      </c>
      <c r="G346" s="4">
        <f t="shared" si="61"/>
        <v>0.83</v>
      </c>
      <c r="H346" s="3" t="e">
        <f t="shared" si="62"/>
        <v>#VALUE!</v>
      </c>
      <c r="I346" s="18" t="b">
        <f t="shared" si="55"/>
        <v>0</v>
      </c>
      <c r="J346" s="18">
        <f>IF(Table1[[#This Row],[Rising Through Threshold]],Table1[[#This Row],[Start time]],J345)</f>
        <v>36392</v>
      </c>
      <c r="K346" s="18" t="str">
        <f>IF(AND(Table1[[#This Row],[Rising Through Threshold]],J345&gt;0),J346-J345,"")</f>
        <v/>
      </c>
      <c r="L346" s="18"/>
    </row>
    <row r="347" spans="1:12" x14ac:dyDescent="0.35">
      <c r="A347" s="1" t="s">
        <v>364</v>
      </c>
      <c r="B347" s="1">
        <f t="shared" si="56"/>
        <v>6</v>
      </c>
      <c r="C347" s="1">
        <f t="shared" si="57"/>
        <v>12</v>
      </c>
      <c r="D347" s="1">
        <f t="shared" si="58"/>
        <v>17</v>
      </c>
      <c r="E347" s="1" t="e">
        <f t="shared" si="59"/>
        <v>#VALUE!</v>
      </c>
      <c r="F347" s="3">
        <f t="shared" si="60"/>
        <v>38744</v>
      </c>
      <c r="G347" s="4">
        <f t="shared" si="61"/>
        <v>0.89</v>
      </c>
      <c r="H347" s="3" t="e">
        <f t="shared" si="62"/>
        <v>#VALUE!</v>
      </c>
      <c r="I347" s="18" t="b">
        <f t="shared" si="55"/>
        <v>0</v>
      </c>
      <c r="J347" s="18">
        <f>IF(Table1[[#This Row],[Rising Through Threshold]],Table1[[#This Row],[Start time]],J346)</f>
        <v>36392</v>
      </c>
      <c r="K347" s="18" t="str">
        <f>IF(AND(Table1[[#This Row],[Rising Through Threshold]],J346&gt;0),J347-J346,"")</f>
        <v/>
      </c>
      <c r="L347" s="18"/>
    </row>
    <row r="348" spans="1:12" x14ac:dyDescent="0.35">
      <c r="A348" s="1" t="s">
        <v>365</v>
      </c>
      <c r="B348" s="1">
        <f t="shared" si="56"/>
        <v>6</v>
      </c>
      <c r="C348" s="1">
        <f t="shared" si="57"/>
        <v>12</v>
      </c>
      <c r="D348" s="1">
        <f t="shared" si="58"/>
        <v>17</v>
      </c>
      <c r="E348" s="1" t="e">
        <f t="shared" si="59"/>
        <v>#VALUE!</v>
      </c>
      <c r="F348" s="3">
        <f t="shared" si="60"/>
        <v>38856</v>
      </c>
      <c r="G348" s="4">
        <f t="shared" si="61"/>
        <v>1.03</v>
      </c>
      <c r="H348" s="3" t="e">
        <f t="shared" si="62"/>
        <v>#VALUE!</v>
      </c>
      <c r="I348" s="18" t="b">
        <f t="shared" si="55"/>
        <v>0</v>
      </c>
      <c r="J348" s="18">
        <f>IF(Table1[[#This Row],[Rising Through Threshold]],Table1[[#This Row],[Start time]],J347)</f>
        <v>36392</v>
      </c>
      <c r="K348" s="18" t="str">
        <f>IF(AND(Table1[[#This Row],[Rising Through Threshold]],J347&gt;0),J348-J347,"")</f>
        <v/>
      </c>
      <c r="L348" s="18"/>
    </row>
    <row r="349" spans="1:12" x14ac:dyDescent="0.35">
      <c r="A349" s="1" t="s">
        <v>366</v>
      </c>
      <c r="B349" s="1">
        <f t="shared" si="56"/>
        <v>6</v>
      </c>
      <c r="C349" s="1">
        <f t="shared" si="57"/>
        <v>12</v>
      </c>
      <c r="D349" s="1">
        <f t="shared" si="58"/>
        <v>17</v>
      </c>
      <c r="E349" s="1" t="e">
        <f t="shared" si="59"/>
        <v>#VALUE!</v>
      </c>
      <c r="F349" s="3">
        <f t="shared" si="60"/>
        <v>38968</v>
      </c>
      <c r="G349" s="4">
        <f t="shared" si="61"/>
        <v>1.26</v>
      </c>
      <c r="H349" s="3" t="e">
        <f t="shared" si="62"/>
        <v>#VALUE!</v>
      </c>
      <c r="I349" s="18" t="b">
        <f t="shared" si="55"/>
        <v>0</v>
      </c>
      <c r="J349" s="18">
        <f>IF(Table1[[#This Row],[Rising Through Threshold]],Table1[[#This Row],[Start time]],J348)</f>
        <v>36392</v>
      </c>
      <c r="K349" s="18" t="str">
        <f>IF(AND(Table1[[#This Row],[Rising Through Threshold]],J348&gt;0),J349-J348,"")</f>
        <v/>
      </c>
      <c r="L349" s="18"/>
    </row>
    <row r="350" spans="1:12" x14ac:dyDescent="0.35">
      <c r="A350" s="1" t="s">
        <v>367</v>
      </c>
      <c r="B350" s="1">
        <f t="shared" si="56"/>
        <v>6</v>
      </c>
      <c r="C350" s="1">
        <f t="shared" si="57"/>
        <v>12</v>
      </c>
      <c r="D350" s="1">
        <f t="shared" si="58"/>
        <v>17</v>
      </c>
      <c r="E350" s="1" t="e">
        <f t="shared" si="59"/>
        <v>#VALUE!</v>
      </c>
      <c r="F350" s="3">
        <f t="shared" si="60"/>
        <v>39080</v>
      </c>
      <c r="G350" s="4">
        <f t="shared" si="61"/>
        <v>1.56</v>
      </c>
      <c r="H350" s="3" t="e">
        <f t="shared" si="62"/>
        <v>#VALUE!</v>
      </c>
      <c r="I350" s="18" t="b">
        <f t="shared" si="55"/>
        <v>0</v>
      </c>
      <c r="J350" s="18">
        <f>IF(Table1[[#This Row],[Rising Through Threshold]],Table1[[#This Row],[Start time]],J349)</f>
        <v>36392</v>
      </c>
      <c r="K350" s="18" t="str">
        <f>IF(AND(Table1[[#This Row],[Rising Through Threshold]],J349&gt;0),J350-J349,"")</f>
        <v/>
      </c>
      <c r="L350" s="18"/>
    </row>
    <row r="351" spans="1:12" x14ac:dyDescent="0.35">
      <c r="A351" s="1" t="s">
        <v>368</v>
      </c>
      <c r="B351" s="1">
        <f t="shared" si="56"/>
        <v>6</v>
      </c>
      <c r="C351" s="1">
        <f t="shared" si="57"/>
        <v>12</v>
      </c>
      <c r="D351" s="1">
        <f t="shared" si="58"/>
        <v>17</v>
      </c>
      <c r="E351" s="1" t="e">
        <f t="shared" si="59"/>
        <v>#VALUE!</v>
      </c>
      <c r="F351" s="3">
        <f t="shared" si="60"/>
        <v>39192</v>
      </c>
      <c r="G351" s="4">
        <f t="shared" si="61"/>
        <v>1.93</v>
      </c>
      <c r="H351" s="3" t="e">
        <f t="shared" si="62"/>
        <v>#VALUE!</v>
      </c>
      <c r="I351" s="18" t="b">
        <f t="shared" si="55"/>
        <v>0</v>
      </c>
      <c r="J351" s="18">
        <f>IF(Table1[[#This Row],[Rising Through Threshold]],Table1[[#This Row],[Start time]],J350)</f>
        <v>36392</v>
      </c>
      <c r="K351" s="18" t="str">
        <f>IF(AND(Table1[[#This Row],[Rising Through Threshold]],J350&gt;0),J351-J350,"")</f>
        <v/>
      </c>
      <c r="L351" s="18"/>
    </row>
    <row r="352" spans="1:12" x14ac:dyDescent="0.35">
      <c r="A352" s="1" t="s">
        <v>369</v>
      </c>
      <c r="B352" s="1">
        <f t="shared" si="56"/>
        <v>6</v>
      </c>
      <c r="C352" s="1">
        <f t="shared" si="57"/>
        <v>12</v>
      </c>
      <c r="D352" s="1">
        <f t="shared" si="58"/>
        <v>17</v>
      </c>
      <c r="E352" s="1" t="e">
        <f t="shared" si="59"/>
        <v>#VALUE!</v>
      </c>
      <c r="F352" s="3">
        <f t="shared" si="60"/>
        <v>39304</v>
      </c>
      <c r="G352" s="4">
        <f t="shared" si="61"/>
        <v>2.3199999999999998</v>
      </c>
      <c r="H352" s="3" t="e">
        <f t="shared" si="62"/>
        <v>#VALUE!</v>
      </c>
      <c r="I352" s="18" t="b">
        <f t="shared" si="55"/>
        <v>0</v>
      </c>
      <c r="J352" s="18">
        <f>IF(Table1[[#This Row],[Rising Through Threshold]],Table1[[#This Row],[Start time]],J351)</f>
        <v>36392</v>
      </c>
      <c r="K352" s="18" t="str">
        <f>IF(AND(Table1[[#This Row],[Rising Through Threshold]],J351&gt;0),J352-J351,"")</f>
        <v/>
      </c>
      <c r="L352" s="18"/>
    </row>
    <row r="353" spans="1:12" x14ac:dyDescent="0.35">
      <c r="A353" s="1" t="s">
        <v>370</v>
      </c>
      <c r="B353" s="1">
        <f t="shared" si="56"/>
        <v>6</v>
      </c>
      <c r="C353" s="1">
        <f t="shared" si="57"/>
        <v>12</v>
      </c>
      <c r="D353" s="1">
        <f t="shared" si="58"/>
        <v>17</v>
      </c>
      <c r="E353" s="1" t="e">
        <f t="shared" si="59"/>
        <v>#VALUE!</v>
      </c>
      <c r="F353" s="3">
        <f t="shared" si="60"/>
        <v>39416</v>
      </c>
      <c r="G353" s="4">
        <f t="shared" si="61"/>
        <v>2.72</v>
      </c>
      <c r="H353" s="3" t="e">
        <f t="shared" si="62"/>
        <v>#VALUE!</v>
      </c>
      <c r="I353" s="18" t="b">
        <f t="shared" si="55"/>
        <v>1</v>
      </c>
      <c r="J353" s="18">
        <f>IF(Table1[[#This Row],[Rising Through Threshold]],Table1[[#This Row],[Start time]],J352)</f>
        <v>39416</v>
      </c>
      <c r="K353" s="18">
        <f>IF(AND(Table1[[#This Row],[Rising Through Threshold]],J352&gt;0),J353-J352,"")</f>
        <v>3024</v>
      </c>
      <c r="L353" s="18"/>
    </row>
    <row r="354" spans="1:12" x14ac:dyDescent="0.35">
      <c r="A354" s="1" t="s">
        <v>371</v>
      </c>
      <c r="B354" s="1">
        <f t="shared" si="56"/>
        <v>6</v>
      </c>
      <c r="C354" s="1">
        <f t="shared" si="57"/>
        <v>12</v>
      </c>
      <c r="D354" s="1">
        <f t="shared" si="58"/>
        <v>17</v>
      </c>
      <c r="E354" s="1" t="e">
        <f t="shared" si="59"/>
        <v>#VALUE!</v>
      </c>
      <c r="F354" s="3">
        <f t="shared" si="60"/>
        <v>39528</v>
      </c>
      <c r="G354" s="4">
        <f t="shared" si="61"/>
        <v>3.12</v>
      </c>
      <c r="H354" s="3" t="e">
        <f t="shared" si="62"/>
        <v>#VALUE!</v>
      </c>
      <c r="I354" s="18" t="b">
        <f t="shared" si="55"/>
        <v>0</v>
      </c>
      <c r="J354" s="18">
        <f>IF(Table1[[#This Row],[Rising Through Threshold]],Table1[[#This Row],[Start time]],J353)</f>
        <v>39416</v>
      </c>
      <c r="K354" s="18" t="str">
        <f>IF(AND(Table1[[#This Row],[Rising Through Threshold]],J353&gt;0),J354-J353,"")</f>
        <v/>
      </c>
      <c r="L354" s="18"/>
    </row>
    <row r="355" spans="1:12" x14ac:dyDescent="0.35">
      <c r="A355" s="1" t="s">
        <v>372</v>
      </c>
      <c r="B355" s="1">
        <f t="shared" si="56"/>
        <v>6</v>
      </c>
      <c r="C355" s="1">
        <f t="shared" si="57"/>
        <v>12</v>
      </c>
      <c r="D355" s="1">
        <f t="shared" si="58"/>
        <v>17</v>
      </c>
      <c r="E355" s="1" t="e">
        <f t="shared" si="59"/>
        <v>#VALUE!</v>
      </c>
      <c r="F355" s="3">
        <f t="shared" si="60"/>
        <v>39640</v>
      </c>
      <c r="G355" s="4">
        <f t="shared" si="61"/>
        <v>3.48</v>
      </c>
      <c r="H355" s="3" t="e">
        <f t="shared" si="62"/>
        <v>#VALUE!</v>
      </c>
      <c r="I355" s="18" t="b">
        <f t="shared" si="55"/>
        <v>0</v>
      </c>
      <c r="J355" s="18">
        <f>IF(Table1[[#This Row],[Rising Through Threshold]],Table1[[#This Row],[Start time]],J354)</f>
        <v>39416</v>
      </c>
      <c r="K355" s="18" t="str">
        <f>IF(AND(Table1[[#This Row],[Rising Through Threshold]],J354&gt;0),J355-J354,"")</f>
        <v/>
      </c>
      <c r="L355" s="18"/>
    </row>
    <row r="356" spans="1:12" x14ac:dyDescent="0.35">
      <c r="A356" s="1" t="s">
        <v>373</v>
      </c>
      <c r="B356" s="1">
        <f t="shared" si="56"/>
        <v>6</v>
      </c>
      <c r="C356" s="1">
        <f t="shared" si="57"/>
        <v>12</v>
      </c>
      <c r="D356" s="1">
        <f t="shared" si="58"/>
        <v>17</v>
      </c>
      <c r="E356" s="1" t="e">
        <f t="shared" si="59"/>
        <v>#VALUE!</v>
      </c>
      <c r="F356" s="3">
        <f t="shared" si="60"/>
        <v>39752</v>
      </c>
      <c r="G356" s="4">
        <f t="shared" si="61"/>
        <v>3.78</v>
      </c>
      <c r="H356" s="3" t="e">
        <f t="shared" si="62"/>
        <v>#VALUE!</v>
      </c>
      <c r="I356" s="18" t="b">
        <f t="shared" si="55"/>
        <v>0</v>
      </c>
      <c r="J356" s="18">
        <f>IF(Table1[[#This Row],[Rising Through Threshold]],Table1[[#This Row],[Start time]],J355)</f>
        <v>39416</v>
      </c>
      <c r="K356" s="18" t="str">
        <f>IF(AND(Table1[[#This Row],[Rising Through Threshold]],J355&gt;0),J356-J355,"")</f>
        <v/>
      </c>
      <c r="L356" s="18"/>
    </row>
    <row r="357" spans="1:12" x14ac:dyDescent="0.35">
      <c r="A357" s="1" t="s">
        <v>374</v>
      </c>
      <c r="B357" s="1">
        <f t="shared" si="56"/>
        <v>6</v>
      </c>
      <c r="C357" s="1">
        <f t="shared" si="57"/>
        <v>12</v>
      </c>
      <c r="D357" s="1">
        <f t="shared" si="58"/>
        <v>17</v>
      </c>
      <c r="E357" s="1" t="e">
        <f t="shared" si="59"/>
        <v>#VALUE!</v>
      </c>
      <c r="F357" s="3">
        <f t="shared" si="60"/>
        <v>39864</v>
      </c>
      <c r="G357" s="4">
        <f t="shared" si="61"/>
        <v>4</v>
      </c>
      <c r="H357" s="3" t="e">
        <f t="shared" si="62"/>
        <v>#VALUE!</v>
      </c>
      <c r="I357" s="18" t="b">
        <f t="shared" si="55"/>
        <v>0</v>
      </c>
      <c r="J357" s="18">
        <f>IF(Table1[[#This Row],[Rising Through Threshold]],Table1[[#This Row],[Start time]],J356)</f>
        <v>39416</v>
      </c>
      <c r="K357" s="18" t="str">
        <f>IF(AND(Table1[[#This Row],[Rising Through Threshold]],J356&gt;0),J357-J356,"")</f>
        <v/>
      </c>
      <c r="L357" s="18"/>
    </row>
    <row r="358" spans="1:12" x14ac:dyDescent="0.35">
      <c r="A358" s="1" t="s">
        <v>375</v>
      </c>
      <c r="B358" s="1">
        <f t="shared" si="56"/>
        <v>6</v>
      </c>
      <c r="C358" s="1">
        <f t="shared" si="57"/>
        <v>12</v>
      </c>
      <c r="D358" s="1">
        <f t="shared" si="58"/>
        <v>17</v>
      </c>
      <c r="E358" s="1" t="e">
        <f t="shared" si="59"/>
        <v>#VALUE!</v>
      </c>
      <c r="F358" s="3">
        <f t="shared" si="60"/>
        <v>39976</v>
      </c>
      <c r="G358" s="4">
        <f t="shared" si="61"/>
        <v>4.1399999999999997</v>
      </c>
      <c r="H358" s="3" t="e">
        <f t="shared" si="62"/>
        <v>#VALUE!</v>
      </c>
      <c r="I358" s="18" t="b">
        <f t="shared" si="55"/>
        <v>0</v>
      </c>
      <c r="J358" s="18">
        <f>IF(Table1[[#This Row],[Rising Through Threshold]],Table1[[#This Row],[Start time]],J357)</f>
        <v>39416</v>
      </c>
      <c r="K358" s="18" t="str">
        <f>IF(AND(Table1[[#This Row],[Rising Through Threshold]],J357&gt;0),J358-J357,"")</f>
        <v/>
      </c>
      <c r="L358" s="18"/>
    </row>
    <row r="359" spans="1:12" x14ac:dyDescent="0.35">
      <c r="A359" s="1" t="s">
        <v>376</v>
      </c>
      <c r="B359" s="1">
        <f t="shared" si="56"/>
        <v>6</v>
      </c>
      <c r="C359" s="1">
        <f t="shared" si="57"/>
        <v>12</v>
      </c>
      <c r="D359" s="1">
        <f t="shared" si="58"/>
        <v>17</v>
      </c>
      <c r="E359" s="1" t="e">
        <f t="shared" si="59"/>
        <v>#VALUE!</v>
      </c>
      <c r="F359" s="3">
        <f t="shared" si="60"/>
        <v>40088</v>
      </c>
      <c r="G359" s="4">
        <f t="shared" si="61"/>
        <v>4.2</v>
      </c>
      <c r="H359" s="3" t="e">
        <f t="shared" si="62"/>
        <v>#VALUE!</v>
      </c>
      <c r="I359" s="18" t="b">
        <f t="shared" si="55"/>
        <v>0</v>
      </c>
      <c r="J359" s="18">
        <f>IF(Table1[[#This Row],[Rising Through Threshold]],Table1[[#This Row],[Start time]],J358)</f>
        <v>39416</v>
      </c>
      <c r="K359" s="18" t="str">
        <f>IF(AND(Table1[[#This Row],[Rising Through Threshold]],J358&gt;0),J359-J358,"")</f>
        <v/>
      </c>
      <c r="L359" s="18"/>
    </row>
    <row r="360" spans="1:12" x14ac:dyDescent="0.35">
      <c r="A360" s="1" t="s">
        <v>377</v>
      </c>
      <c r="B360" s="1">
        <f t="shared" si="56"/>
        <v>6</v>
      </c>
      <c r="C360" s="1">
        <f t="shared" si="57"/>
        <v>12</v>
      </c>
      <c r="D360" s="1">
        <f t="shared" si="58"/>
        <v>17</v>
      </c>
      <c r="E360" s="1" t="e">
        <f t="shared" si="59"/>
        <v>#VALUE!</v>
      </c>
      <c r="F360" s="3">
        <f t="shared" si="60"/>
        <v>40200</v>
      </c>
      <c r="G360" s="4">
        <f t="shared" si="61"/>
        <v>4.1900000000000004</v>
      </c>
      <c r="H360" s="3" t="e">
        <f t="shared" si="62"/>
        <v>#VALUE!</v>
      </c>
      <c r="I360" s="18" t="b">
        <f t="shared" si="55"/>
        <v>0</v>
      </c>
      <c r="J360" s="18">
        <f>IF(Table1[[#This Row],[Rising Through Threshold]],Table1[[#This Row],[Start time]],J359)</f>
        <v>39416</v>
      </c>
      <c r="K360" s="18" t="str">
        <f>IF(AND(Table1[[#This Row],[Rising Through Threshold]],J359&gt;0),J360-J359,"")</f>
        <v/>
      </c>
      <c r="L360" s="18"/>
    </row>
    <row r="361" spans="1:12" x14ac:dyDescent="0.35">
      <c r="A361" s="1" t="s">
        <v>378</v>
      </c>
      <c r="B361" s="1">
        <f t="shared" si="56"/>
        <v>6</v>
      </c>
      <c r="C361" s="1">
        <f t="shared" si="57"/>
        <v>12</v>
      </c>
      <c r="D361" s="1">
        <f t="shared" si="58"/>
        <v>17</v>
      </c>
      <c r="E361" s="1" t="e">
        <f t="shared" si="59"/>
        <v>#VALUE!</v>
      </c>
      <c r="F361" s="3">
        <f t="shared" si="60"/>
        <v>40312</v>
      </c>
      <c r="G361" s="4">
        <f t="shared" si="61"/>
        <v>4.0999999999999996</v>
      </c>
      <c r="H361" s="3" t="e">
        <f t="shared" si="62"/>
        <v>#VALUE!</v>
      </c>
      <c r="I361" s="18" t="b">
        <f t="shared" si="55"/>
        <v>0</v>
      </c>
      <c r="J361" s="18">
        <f>IF(Table1[[#This Row],[Rising Through Threshold]],Table1[[#This Row],[Start time]],J360)</f>
        <v>39416</v>
      </c>
      <c r="K361" s="18" t="str">
        <f>IF(AND(Table1[[#This Row],[Rising Through Threshold]],J360&gt;0),J361-J360,"")</f>
        <v/>
      </c>
      <c r="L361" s="18"/>
    </row>
    <row r="362" spans="1:12" x14ac:dyDescent="0.35">
      <c r="A362" s="1" t="s">
        <v>379</v>
      </c>
      <c r="B362" s="1">
        <f t="shared" si="56"/>
        <v>6</v>
      </c>
      <c r="C362" s="1">
        <f t="shared" si="57"/>
        <v>12</v>
      </c>
      <c r="D362" s="1">
        <f t="shared" si="58"/>
        <v>17</v>
      </c>
      <c r="E362" s="1" t="e">
        <f t="shared" si="59"/>
        <v>#VALUE!</v>
      </c>
      <c r="F362" s="3">
        <f t="shared" si="60"/>
        <v>40424</v>
      </c>
      <c r="G362" s="4">
        <f t="shared" si="61"/>
        <v>3.94</v>
      </c>
      <c r="H362" s="3" t="e">
        <f t="shared" si="62"/>
        <v>#VALUE!</v>
      </c>
      <c r="I362" s="18" t="b">
        <f t="shared" si="55"/>
        <v>0</v>
      </c>
      <c r="J362" s="18">
        <f>IF(Table1[[#This Row],[Rising Through Threshold]],Table1[[#This Row],[Start time]],J361)</f>
        <v>39416</v>
      </c>
      <c r="K362" s="18" t="str">
        <f>IF(AND(Table1[[#This Row],[Rising Through Threshold]],J361&gt;0),J362-J361,"")</f>
        <v/>
      </c>
      <c r="L362" s="18"/>
    </row>
    <row r="363" spans="1:12" x14ac:dyDescent="0.35">
      <c r="A363" s="1" t="s">
        <v>19</v>
      </c>
      <c r="B363" s="1">
        <f t="shared" si="56"/>
        <v>6</v>
      </c>
      <c r="C363" s="1">
        <f t="shared" si="57"/>
        <v>12</v>
      </c>
      <c r="D363" s="1">
        <f t="shared" si="58"/>
        <v>17</v>
      </c>
      <c r="E363" s="1" t="e">
        <f t="shared" si="59"/>
        <v>#VALUE!</v>
      </c>
      <c r="F363" s="3">
        <f t="shared" si="60"/>
        <v>40536</v>
      </c>
      <c r="G363" s="4">
        <f t="shared" si="61"/>
        <v>3.71</v>
      </c>
      <c r="H363" s="3" t="e">
        <f t="shared" si="62"/>
        <v>#VALUE!</v>
      </c>
      <c r="I363" s="18" t="b">
        <f t="shared" si="55"/>
        <v>0</v>
      </c>
      <c r="J363" s="18">
        <f>IF(Table1[[#This Row],[Rising Through Threshold]],Table1[[#This Row],[Start time]],J362)</f>
        <v>39416</v>
      </c>
      <c r="K363" s="18" t="str">
        <f>IF(AND(Table1[[#This Row],[Rising Through Threshold]],J362&gt;0),J363-J362,"")</f>
        <v/>
      </c>
      <c r="L363" s="18"/>
    </row>
    <row r="364" spans="1:12" x14ac:dyDescent="0.35">
      <c r="A364" s="1" t="s">
        <v>380</v>
      </c>
      <c r="B364" s="1">
        <f t="shared" si="56"/>
        <v>6</v>
      </c>
      <c r="C364" s="1">
        <f t="shared" si="57"/>
        <v>12</v>
      </c>
      <c r="D364" s="1">
        <f t="shared" si="58"/>
        <v>17</v>
      </c>
      <c r="E364" s="1" t="e">
        <f t="shared" si="59"/>
        <v>#VALUE!</v>
      </c>
      <c r="F364" s="3">
        <f t="shared" si="60"/>
        <v>40648</v>
      </c>
      <c r="G364" s="4">
        <f t="shared" si="61"/>
        <v>3.43</v>
      </c>
      <c r="H364" s="3" t="e">
        <f t="shared" si="62"/>
        <v>#VALUE!</v>
      </c>
      <c r="I364" s="18" t="b">
        <f t="shared" si="55"/>
        <v>0</v>
      </c>
      <c r="J364" s="18">
        <f>IF(Table1[[#This Row],[Rising Through Threshold]],Table1[[#This Row],[Start time]],J363)</f>
        <v>39416</v>
      </c>
      <c r="K364" s="18" t="str">
        <f>IF(AND(Table1[[#This Row],[Rising Through Threshold]],J363&gt;0),J364-J363,"")</f>
        <v/>
      </c>
      <c r="L364" s="18"/>
    </row>
    <row r="365" spans="1:12" x14ac:dyDescent="0.35">
      <c r="A365" s="1" t="s">
        <v>381</v>
      </c>
      <c r="B365" s="1">
        <f t="shared" si="56"/>
        <v>6</v>
      </c>
      <c r="C365" s="1">
        <f t="shared" si="57"/>
        <v>12</v>
      </c>
      <c r="D365" s="1">
        <f t="shared" si="58"/>
        <v>17</v>
      </c>
      <c r="E365" s="1" t="e">
        <f t="shared" si="59"/>
        <v>#VALUE!</v>
      </c>
      <c r="F365" s="3">
        <f t="shared" si="60"/>
        <v>40760</v>
      </c>
      <c r="G365" s="4">
        <f t="shared" si="61"/>
        <v>3.11</v>
      </c>
      <c r="H365" s="3" t="e">
        <f t="shared" si="62"/>
        <v>#VALUE!</v>
      </c>
      <c r="I365" s="18" t="b">
        <f t="shared" ref="I365:I401" si="63">AND(G364&lt;Threshold,G365&gt;Threshold)</f>
        <v>0</v>
      </c>
      <c r="J365" s="18">
        <f>IF(Table1[[#This Row],[Rising Through Threshold]],Table1[[#This Row],[Start time]],J364)</f>
        <v>39416</v>
      </c>
      <c r="K365" s="18" t="str">
        <f>IF(AND(Table1[[#This Row],[Rising Through Threshold]],J364&gt;0),J365-J364,"")</f>
        <v/>
      </c>
      <c r="L365" s="18"/>
    </row>
    <row r="366" spans="1:12" x14ac:dyDescent="0.35">
      <c r="A366" s="1" t="s">
        <v>382</v>
      </c>
      <c r="B366" s="1">
        <f t="shared" si="56"/>
        <v>6</v>
      </c>
      <c r="C366" s="1">
        <f t="shared" si="57"/>
        <v>12</v>
      </c>
      <c r="D366" s="1">
        <f t="shared" si="58"/>
        <v>17</v>
      </c>
      <c r="E366" s="1" t="e">
        <f t="shared" si="59"/>
        <v>#VALUE!</v>
      </c>
      <c r="F366" s="3">
        <f t="shared" si="60"/>
        <v>40872</v>
      </c>
      <c r="G366" s="4">
        <f t="shared" si="61"/>
        <v>2.76</v>
      </c>
      <c r="H366" s="3" t="e">
        <f t="shared" si="62"/>
        <v>#VALUE!</v>
      </c>
      <c r="I366" s="18" t="b">
        <f t="shared" si="63"/>
        <v>0</v>
      </c>
      <c r="J366" s="18">
        <f>IF(Table1[[#This Row],[Rising Through Threshold]],Table1[[#This Row],[Start time]],J365)</f>
        <v>39416</v>
      </c>
      <c r="K366" s="18" t="str">
        <f>IF(AND(Table1[[#This Row],[Rising Through Threshold]],J365&gt;0),J366-J365,"")</f>
        <v/>
      </c>
      <c r="L366" s="18"/>
    </row>
    <row r="367" spans="1:12" x14ac:dyDescent="0.35">
      <c r="A367" s="1" t="s">
        <v>383</v>
      </c>
      <c r="B367" s="1">
        <f t="shared" si="56"/>
        <v>6</v>
      </c>
      <c r="C367" s="1">
        <f t="shared" si="57"/>
        <v>12</v>
      </c>
      <c r="D367" s="1">
        <f t="shared" si="58"/>
        <v>17</v>
      </c>
      <c r="E367" s="1" t="e">
        <f t="shared" si="59"/>
        <v>#VALUE!</v>
      </c>
      <c r="F367" s="3">
        <f t="shared" si="60"/>
        <v>40984</v>
      </c>
      <c r="G367" s="4">
        <f t="shared" si="61"/>
        <v>2.39</v>
      </c>
      <c r="H367" s="3" t="e">
        <f t="shared" si="62"/>
        <v>#VALUE!</v>
      </c>
      <c r="I367" s="18" t="b">
        <f t="shared" si="63"/>
        <v>0</v>
      </c>
      <c r="J367" s="18">
        <f>IF(Table1[[#This Row],[Rising Through Threshold]],Table1[[#This Row],[Start time]],J366)</f>
        <v>39416</v>
      </c>
      <c r="K367" s="18" t="str">
        <f>IF(AND(Table1[[#This Row],[Rising Through Threshold]],J366&gt;0),J367-J366,"")</f>
        <v/>
      </c>
      <c r="L367" s="18"/>
    </row>
    <row r="368" spans="1:12" x14ac:dyDescent="0.35">
      <c r="A368" s="1" t="s">
        <v>384</v>
      </c>
      <c r="B368" s="1">
        <f t="shared" si="56"/>
        <v>6</v>
      </c>
      <c r="C368" s="1">
        <f t="shared" si="57"/>
        <v>12</v>
      </c>
      <c r="D368" s="1">
        <f t="shared" si="58"/>
        <v>17</v>
      </c>
      <c r="E368" s="1" t="e">
        <f t="shared" si="59"/>
        <v>#VALUE!</v>
      </c>
      <c r="F368" s="3">
        <f t="shared" si="60"/>
        <v>41096</v>
      </c>
      <c r="G368" s="4">
        <f t="shared" si="61"/>
        <v>2.02</v>
      </c>
      <c r="H368" s="3" t="e">
        <f t="shared" si="62"/>
        <v>#VALUE!</v>
      </c>
      <c r="I368" s="18" t="b">
        <f t="shared" si="63"/>
        <v>0</v>
      </c>
      <c r="J368" s="18">
        <f>IF(Table1[[#This Row],[Rising Through Threshold]],Table1[[#This Row],[Start time]],J367)</f>
        <v>39416</v>
      </c>
      <c r="K368" s="18" t="str">
        <f>IF(AND(Table1[[#This Row],[Rising Through Threshold]],J367&gt;0),J368-J367,"")</f>
        <v/>
      </c>
      <c r="L368" s="18"/>
    </row>
    <row r="369" spans="1:12" x14ac:dyDescent="0.35">
      <c r="A369" s="1" t="s">
        <v>385</v>
      </c>
      <c r="B369" s="1">
        <f t="shared" si="56"/>
        <v>6</v>
      </c>
      <c r="C369" s="1">
        <f t="shared" si="57"/>
        <v>12</v>
      </c>
      <c r="D369" s="1">
        <f t="shared" si="58"/>
        <v>17</v>
      </c>
      <c r="E369" s="1" t="e">
        <f t="shared" si="59"/>
        <v>#VALUE!</v>
      </c>
      <c r="F369" s="3">
        <f t="shared" si="60"/>
        <v>41208</v>
      </c>
      <c r="G369" s="4">
        <f t="shared" si="61"/>
        <v>1.68</v>
      </c>
      <c r="H369" s="3" t="e">
        <f t="shared" si="62"/>
        <v>#VALUE!</v>
      </c>
      <c r="I369" s="18" t="b">
        <f t="shared" si="63"/>
        <v>0</v>
      </c>
      <c r="J369" s="18">
        <f>IF(Table1[[#This Row],[Rising Through Threshold]],Table1[[#This Row],[Start time]],J368)</f>
        <v>39416</v>
      </c>
      <c r="K369" s="18" t="str">
        <f>IF(AND(Table1[[#This Row],[Rising Through Threshold]],J368&gt;0),J369-J368,"")</f>
        <v/>
      </c>
      <c r="L369" s="18"/>
    </row>
    <row r="370" spans="1:12" x14ac:dyDescent="0.35">
      <c r="A370" s="1" t="s">
        <v>386</v>
      </c>
      <c r="B370" s="1">
        <f t="shared" si="56"/>
        <v>6</v>
      </c>
      <c r="C370" s="1">
        <f t="shared" si="57"/>
        <v>12</v>
      </c>
      <c r="D370" s="1">
        <f t="shared" si="58"/>
        <v>17</v>
      </c>
      <c r="E370" s="1" t="e">
        <f t="shared" si="59"/>
        <v>#VALUE!</v>
      </c>
      <c r="F370" s="3">
        <f t="shared" si="60"/>
        <v>41320</v>
      </c>
      <c r="G370" s="4">
        <f t="shared" si="61"/>
        <v>1.37</v>
      </c>
      <c r="H370" s="3" t="e">
        <f t="shared" si="62"/>
        <v>#VALUE!</v>
      </c>
      <c r="I370" s="18" t="b">
        <f t="shared" si="63"/>
        <v>0</v>
      </c>
      <c r="J370" s="18">
        <f>IF(Table1[[#This Row],[Rising Through Threshold]],Table1[[#This Row],[Start time]],J369)</f>
        <v>39416</v>
      </c>
      <c r="K370" s="18" t="str">
        <f>IF(AND(Table1[[#This Row],[Rising Through Threshold]],J369&gt;0),J370-J369,"")</f>
        <v/>
      </c>
      <c r="L370" s="18"/>
    </row>
    <row r="371" spans="1:12" x14ac:dyDescent="0.35">
      <c r="A371" s="1" t="s">
        <v>387</v>
      </c>
      <c r="B371" s="1">
        <f t="shared" si="56"/>
        <v>6</v>
      </c>
      <c r="C371" s="1">
        <f t="shared" si="57"/>
        <v>12</v>
      </c>
      <c r="D371" s="1">
        <f t="shared" si="58"/>
        <v>17</v>
      </c>
      <c r="E371" s="1" t="e">
        <f t="shared" si="59"/>
        <v>#VALUE!</v>
      </c>
      <c r="F371" s="3">
        <f t="shared" si="60"/>
        <v>41432</v>
      </c>
      <c r="G371" s="4">
        <f t="shared" si="61"/>
        <v>1.1200000000000001</v>
      </c>
      <c r="H371" s="3" t="e">
        <f t="shared" si="62"/>
        <v>#VALUE!</v>
      </c>
      <c r="I371" s="18" t="b">
        <f t="shared" si="63"/>
        <v>0</v>
      </c>
      <c r="J371" s="18">
        <f>IF(Table1[[#This Row],[Rising Through Threshold]],Table1[[#This Row],[Start time]],J370)</f>
        <v>39416</v>
      </c>
      <c r="K371" s="18" t="str">
        <f>IF(AND(Table1[[#This Row],[Rising Through Threshold]],J370&gt;0),J371-J370,"")</f>
        <v/>
      </c>
      <c r="L371" s="18"/>
    </row>
    <row r="372" spans="1:12" x14ac:dyDescent="0.35">
      <c r="A372" s="1" t="s">
        <v>388</v>
      </c>
      <c r="B372" s="1">
        <f t="shared" si="56"/>
        <v>6</v>
      </c>
      <c r="C372" s="1">
        <f t="shared" si="57"/>
        <v>12</v>
      </c>
      <c r="D372" s="1">
        <f t="shared" si="58"/>
        <v>17</v>
      </c>
      <c r="E372" s="1" t="e">
        <f t="shared" si="59"/>
        <v>#VALUE!</v>
      </c>
      <c r="F372" s="3">
        <f t="shared" si="60"/>
        <v>41544</v>
      </c>
      <c r="G372" s="4">
        <f t="shared" si="61"/>
        <v>0.94</v>
      </c>
      <c r="H372" s="3" t="e">
        <f t="shared" si="62"/>
        <v>#VALUE!</v>
      </c>
      <c r="I372" s="18" t="b">
        <f t="shared" si="63"/>
        <v>0</v>
      </c>
      <c r="J372" s="18">
        <f>IF(Table1[[#This Row],[Rising Through Threshold]],Table1[[#This Row],[Start time]],J371)</f>
        <v>39416</v>
      </c>
      <c r="K372" s="18" t="str">
        <f>IF(AND(Table1[[#This Row],[Rising Through Threshold]],J371&gt;0),J372-J371,"")</f>
        <v/>
      </c>
      <c r="L372" s="18"/>
    </row>
    <row r="373" spans="1:12" x14ac:dyDescent="0.35">
      <c r="A373" s="1" t="s">
        <v>389</v>
      </c>
      <c r="B373" s="1">
        <f t="shared" si="56"/>
        <v>6</v>
      </c>
      <c r="C373" s="1">
        <f t="shared" si="57"/>
        <v>12</v>
      </c>
      <c r="D373" s="1">
        <f t="shared" si="58"/>
        <v>17</v>
      </c>
      <c r="E373" s="1" t="e">
        <f t="shared" si="59"/>
        <v>#VALUE!</v>
      </c>
      <c r="F373" s="3">
        <f t="shared" si="60"/>
        <v>41656</v>
      </c>
      <c r="G373" s="4">
        <f t="shared" si="61"/>
        <v>0.85</v>
      </c>
      <c r="H373" s="3" t="e">
        <f t="shared" si="62"/>
        <v>#VALUE!</v>
      </c>
      <c r="I373" s="18" t="b">
        <f t="shared" si="63"/>
        <v>0</v>
      </c>
      <c r="J373" s="18">
        <f>IF(Table1[[#This Row],[Rising Through Threshold]],Table1[[#This Row],[Start time]],J372)</f>
        <v>39416</v>
      </c>
      <c r="K373" s="18" t="str">
        <f>IF(AND(Table1[[#This Row],[Rising Through Threshold]],J372&gt;0),J373-J372,"")</f>
        <v/>
      </c>
      <c r="L373" s="18"/>
    </row>
    <row r="374" spans="1:12" x14ac:dyDescent="0.35">
      <c r="A374" s="1" t="s">
        <v>390</v>
      </c>
      <c r="B374" s="1">
        <f t="shared" si="56"/>
        <v>6</v>
      </c>
      <c r="C374" s="1">
        <f t="shared" si="57"/>
        <v>12</v>
      </c>
      <c r="D374" s="1">
        <f t="shared" si="58"/>
        <v>17</v>
      </c>
      <c r="E374" s="1" t="e">
        <f t="shared" si="59"/>
        <v>#VALUE!</v>
      </c>
      <c r="F374" s="3">
        <f t="shared" si="60"/>
        <v>41768</v>
      </c>
      <c r="G374" s="4">
        <f t="shared" si="61"/>
        <v>0.85</v>
      </c>
      <c r="H374" s="3" t="e">
        <f t="shared" si="62"/>
        <v>#VALUE!</v>
      </c>
      <c r="I374" s="18" t="b">
        <f t="shared" si="63"/>
        <v>0</v>
      </c>
      <c r="J374" s="18">
        <f>IF(Table1[[#This Row],[Rising Through Threshold]],Table1[[#This Row],[Start time]],J373)</f>
        <v>39416</v>
      </c>
      <c r="K374" s="18" t="str">
        <f>IF(AND(Table1[[#This Row],[Rising Through Threshold]],J373&gt;0),J374-J373,"")</f>
        <v/>
      </c>
      <c r="L374" s="18"/>
    </row>
    <row r="375" spans="1:12" x14ac:dyDescent="0.35">
      <c r="A375" s="1" t="s">
        <v>391</v>
      </c>
      <c r="B375" s="1">
        <f t="shared" si="56"/>
        <v>6</v>
      </c>
      <c r="C375" s="1">
        <f t="shared" si="57"/>
        <v>12</v>
      </c>
      <c r="D375" s="1">
        <f t="shared" si="58"/>
        <v>17</v>
      </c>
      <c r="E375" s="1" t="e">
        <f t="shared" si="59"/>
        <v>#VALUE!</v>
      </c>
      <c r="F375" s="3">
        <f t="shared" si="60"/>
        <v>41880</v>
      </c>
      <c r="G375" s="4">
        <f t="shared" si="61"/>
        <v>0.94</v>
      </c>
      <c r="H375" s="3" t="e">
        <f t="shared" si="62"/>
        <v>#VALUE!</v>
      </c>
      <c r="I375" s="18" t="b">
        <f t="shared" si="63"/>
        <v>0</v>
      </c>
      <c r="J375" s="18">
        <f>IF(Table1[[#This Row],[Rising Through Threshold]],Table1[[#This Row],[Start time]],J374)</f>
        <v>39416</v>
      </c>
      <c r="K375" s="18" t="str">
        <f>IF(AND(Table1[[#This Row],[Rising Through Threshold]],J374&gt;0),J375-J374,"")</f>
        <v/>
      </c>
      <c r="L375" s="18"/>
    </row>
    <row r="376" spans="1:12" x14ac:dyDescent="0.35">
      <c r="A376" s="1" t="s">
        <v>392</v>
      </c>
      <c r="B376" s="1">
        <f t="shared" si="56"/>
        <v>6</v>
      </c>
      <c r="C376" s="1">
        <f t="shared" si="57"/>
        <v>12</v>
      </c>
      <c r="D376" s="1">
        <f t="shared" si="58"/>
        <v>17</v>
      </c>
      <c r="E376" s="1" t="e">
        <f t="shared" si="59"/>
        <v>#VALUE!</v>
      </c>
      <c r="F376" s="3">
        <f t="shared" si="60"/>
        <v>41992</v>
      </c>
      <c r="G376" s="4">
        <f t="shared" si="61"/>
        <v>1.1200000000000001</v>
      </c>
      <c r="H376" s="3" t="e">
        <f t="shared" si="62"/>
        <v>#VALUE!</v>
      </c>
      <c r="I376" s="18" t="b">
        <f t="shared" si="63"/>
        <v>0</v>
      </c>
      <c r="J376" s="18">
        <f>IF(Table1[[#This Row],[Rising Through Threshold]],Table1[[#This Row],[Start time]],J375)</f>
        <v>39416</v>
      </c>
      <c r="K376" s="18" t="str">
        <f>IF(AND(Table1[[#This Row],[Rising Through Threshold]],J375&gt;0),J376-J375,"")</f>
        <v/>
      </c>
      <c r="L376" s="18"/>
    </row>
    <row r="377" spans="1:12" x14ac:dyDescent="0.35">
      <c r="A377" s="1" t="s">
        <v>393</v>
      </c>
      <c r="B377" s="1">
        <f t="shared" ref="B377:B401" si="64">FIND(":",$A377,1)</f>
        <v>6</v>
      </c>
      <c r="C377" s="1">
        <f t="shared" ref="C377:C401" si="65">FIND(":",$A377,B377+1)</f>
        <v>12</v>
      </c>
      <c r="D377" s="1">
        <f t="shared" ref="D377:D401" si="66">FIND(":",$A377,C377+1)</f>
        <v>17</v>
      </c>
      <c r="E377" s="1" t="e">
        <f t="shared" ref="E377:E401" si="67">FIND(":",$A377,D377+1)</f>
        <v>#VALUE!</v>
      </c>
      <c r="F377" s="3">
        <f t="shared" ref="F377:F401" si="68">_xlfn.NUMBERVALUE(MID($A377,B377+1,C377-B377-1))</f>
        <v>42104</v>
      </c>
      <c r="G377" s="4">
        <f t="shared" ref="G377:G401" si="69">_xlfn.NUMBERVALUE(MID($A377,C377+1,D377-C377-1))</f>
        <v>1.38</v>
      </c>
      <c r="H377" s="3" t="e">
        <f t="shared" ref="H377:H401" si="70">_xlfn.NUMBERVALUE(MID($A377,E377+1,1000))</f>
        <v>#VALUE!</v>
      </c>
      <c r="I377" s="18" t="b">
        <f t="shared" si="63"/>
        <v>0</v>
      </c>
      <c r="J377" s="18">
        <f>IF(Table1[[#This Row],[Rising Through Threshold]],Table1[[#This Row],[Start time]],J376)</f>
        <v>39416</v>
      </c>
      <c r="K377" s="18" t="str">
        <f>IF(AND(Table1[[#This Row],[Rising Through Threshold]],J376&gt;0),J377-J376,"")</f>
        <v/>
      </c>
      <c r="L377" s="18"/>
    </row>
    <row r="378" spans="1:12" x14ac:dyDescent="0.35">
      <c r="A378" s="1" t="s">
        <v>394</v>
      </c>
      <c r="B378" s="1">
        <f t="shared" si="64"/>
        <v>6</v>
      </c>
      <c r="C378" s="1">
        <f t="shared" si="65"/>
        <v>12</v>
      </c>
      <c r="D378" s="1">
        <f t="shared" si="66"/>
        <v>17</v>
      </c>
      <c r="E378" s="1" t="e">
        <f t="shared" si="67"/>
        <v>#VALUE!</v>
      </c>
      <c r="F378" s="3">
        <f t="shared" si="68"/>
        <v>42216</v>
      </c>
      <c r="G378" s="4">
        <f t="shared" si="69"/>
        <v>1.71</v>
      </c>
      <c r="H378" s="3" t="e">
        <f t="shared" si="70"/>
        <v>#VALUE!</v>
      </c>
      <c r="I378" s="18" t="b">
        <f t="shared" si="63"/>
        <v>0</v>
      </c>
      <c r="J378" s="18">
        <f>IF(Table1[[#This Row],[Rising Through Threshold]],Table1[[#This Row],[Start time]],J377)</f>
        <v>39416</v>
      </c>
      <c r="K378" s="18" t="str">
        <f>IF(AND(Table1[[#This Row],[Rising Through Threshold]],J377&gt;0),J378-J377,"")</f>
        <v/>
      </c>
      <c r="L378" s="18"/>
    </row>
    <row r="379" spans="1:12" x14ac:dyDescent="0.35">
      <c r="A379" s="1" t="s">
        <v>395</v>
      </c>
      <c r="B379" s="1">
        <f t="shared" si="64"/>
        <v>6</v>
      </c>
      <c r="C379" s="1">
        <f t="shared" si="65"/>
        <v>12</v>
      </c>
      <c r="D379" s="1">
        <f t="shared" si="66"/>
        <v>17</v>
      </c>
      <c r="E379" s="1" t="e">
        <f t="shared" si="67"/>
        <v>#VALUE!</v>
      </c>
      <c r="F379" s="3">
        <f t="shared" si="68"/>
        <v>42328</v>
      </c>
      <c r="G379" s="4">
        <f t="shared" si="69"/>
        <v>2.09</v>
      </c>
      <c r="H379" s="3" t="e">
        <f t="shared" si="70"/>
        <v>#VALUE!</v>
      </c>
      <c r="I379" s="18" t="b">
        <f t="shared" si="63"/>
        <v>0</v>
      </c>
      <c r="J379" s="18">
        <f>IF(Table1[[#This Row],[Rising Through Threshold]],Table1[[#This Row],[Start time]],J378)</f>
        <v>39416</v>
      </c>
      <c r="K379" s="18" t="str">
        <f>IF(AND(Table1[[#This Row],[Rising Through Threshold]],J378&gt;0),J379-J378,"")</f>
        <v/>
      </c>
      <c r="L379" s="18"/>
    </row>
    <row r="380" spans="1:12" x14ac:dyDescent="0.35">
      <c r="A380" s="1" t="s">
        <v>396</v>
      </c>
      <c r="B380" s="1">
        <f t="shared" si="64"/>
        <v>6</v>
      </c>
      <c r="C380" s="1">
        <f t="shared" si="65"/>
        <v>12</v>
      </c>
      <c r="D380" s="1">
        <f t="shared" si="66"/>
        <v>17</v>
      </c>
      <c r="E380" s="1" t="e">
        <f t="shared" si="67"/>
        <v>#VALUE!</v>
      </c>
      <c r="F380" s="3">
        <f t="shared" si="68"/>
        <v>42440</v>
      </c>
      <c r="G380" s="4">
        <f t="shared" si="69"/>
        <v>2.4900000000000002</v>
      </c>
      <c r="H380" s="3" t="e">
        <f t="shared" si="70"/>
        <v>#VALUE!</v>
      </c>
      <c r="I380" s="18" t="b">
        <f t="shared" si="63"/>
        <v>0</v>
      </c>
      <c r="J380" s="18">
        <f>IF(Table1[[#This Row],[Rising Through Threshold]],Table1[[#This Row],[Start time]],J379)</f>
        <v>39416</v>
      </c>
      <c r="K380" s="18" t="str">
        <f>IF(AND(Table1[[#This Row],[Rising Through Threshold]],J379&gt;0),J380-J379,"")</f>
        <v/>
      </c>
      <c r="L380" s="18"/>
    </row>
    <row r="381" spans="1:12" x14ac:dyDescent="0.35">
      <c r="A381" s="1" t="s">
        <v>397</v>
      </c>
      <c r="B381" s="1">
        <f t="shared" si="64"/>
        <v>6</v>
      </c>
      <c r="C381" s="1">
        <f t="shared" si="65"/>
        <v>12</v>
      </c>
      <c r="D381" s="1">
        <f t="shared" si="66"/>
        <v>17</v>
      </c>
      <c r="E381" s="1" t="e">
        <f t="shared" si="67"/>
        <v>#VALUE!</v>
      </c>
      <c r="F381" s="3">
        <f t="shared" si="68"/>
        <v>42552</v>
      </c>
      <c r="G381" s="4">
        <f t="shared" si="69"/>
        <v>2.89</v>
      </c>
      <c r="H381" s="3" t="e">
        <f t="shared" si="70"/>
        <v>#VALUE!</v>
      </c>
      <c r="I381" s="18" t="b">
        <f t="shared" si="63"/>
        <v>1</v>
      </c>
      <c r="J381" s="18">
        <f>IF(Table1[[#This Row],[Rising Through Threshold]],Table1[[#This Row],[Start time]],J380)</f>
        <v>42552</v>
      </c>
      <c r="K381" s="18">
        <f>IF(AND(Table1[[#This Row],[Rising Through Threshold]],J380&gt;0),J381-J380,"")</f>
        <v>3136</v>
      </c>
      <c r="L381" s="18"/>
    </row>
    <row r="382" spans="1:12" x14ac:dyDescent="0.35">
      <c r="A382" s="1" t="s">
        <v>398</v>
      </c>
      <c r="B382" s="1">
        <f t="shared" si="64"/>
        <v>6</v>
      </c>
      <c r="C382" s="1">
        <f t="shared" si="65"/>
        <v>12</v>
      </c>
      <c r="D382" s="1">
        <f t="shared" si="66"/>
        <v>17</v>
      </c>
      <c r="E382" s="1" t="e">
        <f t="shared" si="67"/>
        <v>#VALUE!</v>
      </c>
      <c r="F382" s="3">
        <f t="shared" si="68"/>
        <v>42664</v>
      </c>
      <c r="G382" s="4">
        <f t="shared" si="69"/>
        <v>3.27</v>
      </c>
      <c r="H382" s="3" t="e">
        <f t="shared" si="70"/>
        <v>#VALUE!</v>
      </c>
      <c r="I382" s="18" t="b">
        <f t="shared" si="63"/>
        <v>0</v>
      </c>
      <c r="J382" s="18">
        <f>IF(Table1[[#This Row],[Rising Through Threshold]],Table1[[#This Row],[Start time]],J381)</f>
        <v>42552</v>
      </c>
      <c r="K382" s="18" t="str">
        <f>IF(AND(Table1[[#This Row],[Rising Through Threshold]],J381&gt;0),J382-J381,"")</f>
        <v/>
      </c>
      <c r="L382" s="18"/>
    </row>
    <row r="383" spans="1:12" x14ac:dyDescent="0.35">
      <c r="A383" s="1" t="s">
        <v>399</v>
      </c>
      <c r="B383" s="1">
        <f t="shared" si="64"/>
        <v>6</v>
      </c>
      <c r="C383" s="1">
        <f t="shared" si="65"/>
        <v>12</v>
      </c>
      <c r="D383" s="1">
        <f t="shared" si="66"/>
        <v>17</v>
      </c>
      <c r="E383" s="1" t="e">
        <f t="shared" si="67"/>
        <v>#VALUE!</v>
      </c>
      <c r="F383" s="3">
        <f t="shared" si="68"/>
        <v>42776</v>
      </c>
      <c r="G383" s="4">
        <f t="shared" si="69"/>
        <v>3.61</v>
      </c>
      <c r="H383" s="3" t="e">
        <f t="shared" si="70"/>
        <v>#VALUE!</v>
      </c>
      <c r="I383" s="18" t="b">
        <f t="shared" si="63"/>
        <v>0</v>
      </c>
      <c r="J383" s="18">
        <f>IF(Table1[[#This Row],[Rising Through Threshold]],Table1[[#This Row],[Start time]],J382)</f>
        <v>42552</v>
      </c>
      <c r="K383" s="18" t="str">
        <f>IF(AND(Table1[[#This Row],[Rising Through Threshold]],J382&gt;0),J383-J382,"")</f>
        <v/>
      </c>
      <c r="L383" s="18"/>
    </row>
    <row r="384" spans="1:12" x14ac:dyDescent="0.35">
      <c r="A384" s="1" t="s">
        <v>400</v>
      </c>
      <c r="B384" s="1">
        <f t="shared" si="64"/>
        <v>6</v>
      </c>
      <c r="C384" s="1">
        <f t="shared" si="65"/>
        <v>12</v>
      </c>
      <c r="D384" s="1">
        <f t="shared" si="66"/>
        <v>17</v>
      </c>
      <c r="E384" s="1" t="e">
        <f t="shared" si="67"/>
        <v>#VALUE!</v>
      </c>
      <c r="F384" s="3">
        <f t="shared" si="68"/>
        <v>42888</v>
      </c>
      <c r="G384" s="4">
        <f t="shared" si="69"/>
        <v>3.88</v>
      </c>
      <c r="H384" s="3" t="e">
        <f t="shared" si="70"/>
        <v>#VALUE!</v>
      </c>
      <c r="I384" s="18" t="b">
        <f t="shared" si="63"/>
        <v>0</v>
      </c>
      <c r="J384" s="18">
        <f>IF(Table1[[#This Row],[Rising Through Threshold]],Table1[[#This Row],[Start time]],J383)</f>
        <v>42552</v>
      </c>
      <c r="K384" s="18" t="str">
        <f>IF(AND(Table1[[#This Row],[Rising Through Threshold]],J383&gt;0),J384-J383,"")</f>
        <v/>
      </c>
      <c r="L384" s="18"/>
    </row>
    <row r="385" spans="1:12" x14ac:dyDescent="0.35">
      <c r="A385" s="1" t="s">
        <v>401</v>
      </c>
      <c r="B385" s="1">
        <f t="shared" si="64"/>
        <v>6</v>
      </c>
      <c r="C385" s="1">
        <f t="shared" si="65"/>
        <v>12</v>
      </c>
      <c r="D385" s="1">
        <f t="shared" si="66"/>
        <v>17</v>
      </c>
      <c r="E385" s="1" t="e">
        <f t="shared" si="67"/>
        <v>#VALUE!</v>
      </c>
      <c r="F385" s="3">
        <f t="shared" si="68"/>
        <v>43000</v>
      </c>
      <c r="G385" s="4">
        <f t="shared" si="69"/>
        <v>4.07</v>
      </c>
      <c r="H385" s="3" t="e">
        <f t="shared" si="70"/>
        <v>#VALUE!</v>
      </c>
      <c r="I385" s="18" t="b">
        <f t="shared" si="63"/>
        <v>0</v>
      </c>
      <c r="J385" s="18">
        <f>IF(Table1[[#This Row],[Rising Through Threshold]],Table1[[#This Row],[Start time]],J384)</f>
        <v>42552</v>
      </c>
      <c r="K385" s="18" t="str">
        <f>IF(AND(Table1[[#This Row],[Rising Through Threshold]],J384&gt;0),J385-J384,"")</f>
        <v/>
      </c>
      <c r="L385" s="18"/>
    </row>
    <row r="386" spans="1:12" x14ac:dyDescent="0.35">
      <c r="A386" s="1" t="s">
        <v>402</v>
      </c>
      <c r="B386" s="1">
        <f t="shared" si="64"/>
        <v>6</v>
      </c>
      <c r="C386" s="1">
        <f t="shared" si="65"/>
        <v>12</v>
      </c>
      <c r="D386" s="1">
        <f t="shared" si="66"/>
        <v>17</v>
      </c>
      <c r="E386" s="1" t="e">
        <f t="shared" si="67"/>
        <v>#VALUE!</v>
      </c>
      <c r="F386" s="3">
        <f t="shared" si="68"/>
        <v>43112</v>
      </c>
      <c r="G386" s="4">
        <f t="shared" si="69"/>
        <v>4.17</v>
      </c>
      <c r="H386" s="3" t="e">
        <f t="shared" si="70"/>
        <v>#VALUE!</v>
      </c>
      <c r="I386" s="18" t="b">
        <f t="shared" si="63"/>
        <v>0</v>
      </c>
      <c r="J386" s="18">
        <f>IF(Table1[[#This Row],[Rising Through Threshold]],Table1[[#This Row],[Start time]],J385)</f>
        <v>42552</v>
      </c>
      <c r="K386" s="18" t="str">
        <f>IF(AND(Table1[[#This Row],[Rising Through Threshold]],J385&gt;0),J386-J385,"")</f>
        <v/>
      </c>
      <c r="L386" s="18"/>
    </row>
    <row r="387" spans="1:12" x14ac:dyDescent="0.35">
      <c r="A387" s="1" t="s">
        <v>403</v>
      </c>
      <c r="B387" s="1">
        <f t="shared" si="64"/>
        <v>6</v>
      </c>
      <c r="C387" s="1">
        <f t="shared" si="65"/>
        <v>12</v>
      </c>
      <c r="D387" s="1">
        <f t="shared" si="66"/>
        <v>17</v>
      </c>
      <c r="E387" s="1" t="e">
        <f t="shared" si="67"/>
        <v>#VALUE!</v>
      </c>
      <c r="F387" s="3">
        <f t="shared" si="68"/>
        <v>43224</v>
      </c>
      <c r="G387" s="4">
        <f t="shared" si="69"/>
        <v>4.2</v>
      </c>
      <c r="H387" s="3" t="e">
        <f t="shared" si="70"/>
        <v>#VALUE!</v>
      </c>
      <c r="I387" s="18" t="b">
        <f t="shared" si="63"/>
        <v>0</v>
      </c>
      <c r="J387" s="18">
        <f>IF(Table1[[#This Row],[Rising Through Threshold]],Table1[[#This Row],[Start time]],J386)</f>
        <v>42552</v>
      </c>
      <c r="K387" s="18" t="str">
        <f>IF(AND(Table1[[#This Row],[Rising Through Threshold]],J386&gt;0),J387-J386,"")</f>
        <v/>
      </c>
      <c r="L387" s="18"/>
    </row>
    <row r="388" spans="1:12" x14ac:dyDescent="0.35">
      <c r="A388" s="1" t="s">
        <v>404</v>
      </c>
      <c r="B388" s="1">
        <f t="shared" si="64"/>
        <v>6</v>
      </c>
      <c r="C388" s="1">
        <f t="shared" si="65"/>
        <v>12</v>
      </c>
      <c r="D388" s="1">
        <f t="shared" si="66"/>
        <v>17</v>
      </c>
      <c r="E388" s="1" t="e">
        <f t="shared" si="67"/>
        <v>#VALUE!</v>
      </c>
      <c r="F388" s="3">
        <f t="shared" si="68"/>
        <v>43336</v>
      </c>
      <c r="G388" s="4">
        <f t="shared" si="69"/>
        <v>4.16</v>
      </c>
      <c r="H388" s="3" t="e">
        <f t="shared" si="70"/>
        <v>#VALUE!</v>
      </c>
      <c r="I388" s="18" t="b">
        <f t="shared" si="63"/>
        <v>0</v>
      </c>
      <c r="J388" s="18">
        <f>IF(Table1[[#This Row],[Rising Through Threshold]],Table1[[#This Row],[Start time]],J387)</f>
        <v>42552</v>
      </c>
      <c r="K388" s="18" t="str">
        <f>IF(AND(Table1[[#This Row],[Rising Through Threshold]],J387&gt;0),J388-J387,"")</f>
        <v/>
      </c>
      <c r="L388" s="18"/>
    </row>
    <row r="389" spans="1:12" x14ac:dyDescent="0.35">
      <c r="A389" s="1" t="s">
        <v>405</v>
      </c>
      <c r="B389" s="1">
        <f t="shared" si="64"/>
        <v>6</v>
      </c>
      <c r="C389" s="1">
        <f t="shared" si="65"/>
        <v>12</v>
      </c>
      <c r="D389" s="1">
        <f t="shared" si="66"/>
        <v>17</v>
      </c>
      <c r="E389" s="1" t="e">
        <f t="shared" si="67"/>
        <v>#VALUE!</v>
      </c>
      <c r="F389" s="3">
        <f t="shared" si="68"/>
        <v>43448</v>
      </c>
      <c r="G389" s="4">
        <f t="shared" si="69"/>
        <v>4.04</v>
      </c>
      <c r="H389" s="3" t="e">
        <f t="shared" si="70"/>
        <v>#VALUE!</v>
      </c>
      <c r="I389" s="18" t="b">
        <f t="shared" si="63"/>
        <v>0</v>
      </c>
      <c r="J389" s="18">
        <f>IF(Table1[[#This Row],[Rising Through Threshold]],Table1[[#This Row],[Start time]],J388)</f>
        <v>42552</v>
      </c>
      <c r="K389" s="18" t="str">
        <f>IF(AND(Table1[[#This Row],[Rising Through Threshold]],J388&gt;0),J389-J388,"")</f>
        <v/>
      </c>
      <c r="L389" s="18"/>
    </row>
    <row r="390" spans="1:12" x14ac:dyDescent="0.35">
      <c r="A390" s="1" t="s">
        <v>406</v>
      </c>
      <c r="B390" s="1">
        <f t="shared" si="64"/>
        <v>6</v>
      </c>
      <c r="C390" s="1">
        <f t="shared" si="65"/>
        <v>12</v>
      </c>
      <c r="D390" s="1">
        <f t="shared" si="66"/>
        <v>17</v>
      </c>
      <c r="E390" s="1" t="e">
        <f t="shared" si="67"/>
        <v>#VALUE!</v>
      </c>
      <c r="F390" s="3">
        <f t="shared" si="68"/>
        <v>43560</v>
      </c>
      <c r="G390" s="4">
        <f t="shared" si="69"/>
        <v>3.86</v>
      </c>
      <c r="H390" s="3" t="e">
        <f t="shared" si="70"/>
        <v>#VALUE!</v>
      </c>
      <c r="I390" s="18" t="b">
        <f t="shared" si="63"/>
        <v>0</v>
      </c>
      <c r="J390" s="18">
        <f>IF(Table1[[#This Row],[Rising Through Threshold]],Table1[[#This Row],[Start time]],J389)</f>
        <v>42552</v>
      </c>
      <c r="K390" s="18" t="str">
        <f>IF(AND(Table1[[#This Row],[Rising Through Threshold]],J389&gt;0),J390-J389,"")</f>
        <v/>
      </c>
      <c r="L390" s="18"/>
    </row>
    <row r="391" spans="1:12" x14ac:dyDescent="0.35">
      <c r="A391" s="1" t="s">
        <v>407</v>
      </c>
      <c r="B391" s="1">
        <f t="shared" si="64"/>
        <v>6</v>
      </c>
      <c r="C391" s="1">
        <f t="shared" si="65"/>
        <v>12</v>
      </c>
      <c r="D391" s="1">
        <f t="shared" si="66"/>
        <v>17</v>
      </c>
      <c r="E391" s="1" t="e">
        <f t="shared" si="67"/>
        <v>#VALUE!</v>
      </c>
      <c r="F391" s="3">
        <f t="shared" si="68"/>
        <v>43672</v>
      </c>
      <c r="G391" s="4">
        <f t="shared" si="69"/>
        <v>3.6</v>
      </c>
      <c r="H391" s="3" t="e">
        <f t="shared" si="70"/>
        <v>#VALUE!</v>
      </c>
      <c r="I391" s="18" t="b">
        <f t="shared" si="63"/>
        <v>0</v>
      </c>
      <c r="J391" s="18">
        <f>IF(Table1[[#This Row],[Rising Through Threshold]],Table1[[#This Row],[Start time]],J390)</f>
        <v>42552</v>
      </c>
      <c r="K391" s="18" t="str">
        <f>IF(AND(Table1[[#This Row],[Rising Through Threshold]],J390&gt;0),J391-J390,"")</f>
        <v/>
      </c>
      <c r="L391" s="18"/>
    </row>
    <row r="392" spans="1:12" x14ac:dyDescent="0.35">
      <c r="A392" s="1" t="s">
        <v>408</v>
      </c>
      <c r="B392" s="1">
        <f t="shared" si="64"/>
        <v>6</v>
      </c>
      <c r="C392" s="1">
        <f t="shared" si="65"/>
        <v>12</v>
      </c>
      <c r="D392" s="1">
        <f t="shared" si="66"/>
        <v>17</v>
      </c>
      <c r="E392" s="1" t="e">
        <f t="shared" si="67"/>
        <v>#VALUE!</v>
      </c>
      <c r="F392" s="3">
        <f t="shared" si="68"/>
        <v>43784</v>
      </c>
      <c r="G392" s="4">
        <f t="shared" si="69"/>
        <v>3.3</v>
      </c>
      <c r="H392" s="3" t="e">
        <f t="shared" si="70"/>
        <v>#VALUE!</v>
      </c>
      <c r="I392" s="18" t="b">
        <f t="shared" si="63"/>
        <v>0</v>
      </c>
      <c r="J392" s="18">
        <f>IF(Table1[[#This Row],[Rising Through Threshold]],Table1[[#This Row],[Start time]],J391)</f>
        <v>42552</v>
      </c>
      <c r="K392" s="18" t="str">
        <f>IF(AND(Table1[[#This Row],[Rising Through Threshold]],J391&gt;0),J392-J391,"")</f>
        <v/>
      </c>
      <c r="L392" s="18"/>
    </row>
    <row r="393" spans="1:12" x14ac:dyDescent="0.35">
      <c r="A393" s="1" t="s">
        <v>409</v>
      </c>
      <c r="B393" s="1">
        <f t="shared" si="64"/>
        <v>6</v>
      </c>
      <c r="C393" s="1">
        <f t="shared" si="65"/>
        <v>12</v>
      </c>
      <c r="D393" s="1">
        <f t="shared" si="66"/>
        <v>17</v>
      </c>
      <c r="E393" s="1" t="e">
        <f t="shared" si="67"/>
        <v>#VALUE!</v>
      </c>
      <c r="F393" s="3">
        <f t="shared" si="68"/>
        <v>43896</v>
      </c>
      <c r="G393" s="4">
        <f t="shared" si="69"/>
        <v>2.96</v>
      </c>
      <c r="H393" s="3" t="e">
        <f t="shared" si="70"/>
        <v>#VALUE!</v>
      </c>
      <c r="I393" s="18" t="b">
        <f t="shared" si="63"/>
        <v>0</v>
      </c>
      <c r="J393" s="18">
        <f>IF(Table1[[#This Row],[Rising Through Threshold]],Table1[[#This Row],[Start time]],J392)</f>
        <v>42552</v>
      </c>
      <c r="K393" s="18" t="str">
        <f>IF(AND(Table1[[#This Row],[Rising Through Threshold]],J392&gt;0),J393-J392,"")</f>
        <v/>
      </c>
      <c r="L393" s="18"/>
    </row>
    <row r="394" spans="1:12" x14ac:dyDescent="0.35">
      <c r="A394" s="1" t="s">
        <v>410</v>
      </c>
      <c r="B394" s="1">
        <f t="shared" si="64"/>
        <v>6</v>
      </c>
      <c r="C394" s="1">
        <f t="shared" si="65"/>
        <v>12</v>
      </c>
      <c r="D394" s="1">
        <f t="shared" si="66"/>
        <v>17</v>
      </c>
      <c r="E394" s="1" t="e">
        <f t="shared" si="67"/>
        <v>#VALUE!</v>
      </c>
      <c r="F394" s="3">
        <f t="shared" si="68"/>
        <v>44008</v>
      </c>
      <c r="G394" s="4">
        <f t="shared" si="69"/>
        <v>2.6</v>
      </c>
      <c r="H394" s="3" t="e">
        <f t="shared" si="70"/>
        <v>#VALUE!</v>
      </c>
      <c r="I394" s="18" t="b">
        <f t="shared" si="63"/>
        <v>0</v>
      </c>
      <c r="J394" s="18">
        <f>IF(Table1[[#This Row],[Rising Through Threshold]],Table1[[#This Row],[Start time]],J393)</f>
        <v>42552</v>
      </c>
      <c r="K394" s="18" t="str">
        <f>IF(AND(Table1[[#This Row],[Rising Through Threshold]],J393&gt;0),J394-J393,"")</f>
        <v/>
      </c>
      <c r="L394" s="18"/>
    </row>
    <row r="395" spans="1:12" x14ac:dyDescent="0.35">
      <c r="A395" s="1" t="s">
        <v>411</v>
      </c>
      <c r="B395" s="1">
        <f t="shared" si="64"/>
        <v>6</v>
      </c>
      <c r="C395" s="1">
        <f t="shared" si="65"/>
        <v>12</v>
      </c>
      <c r="D395" s="1">
        <f t="shared" si="66"/>
        <v>17</v>
      </c>
      <c r="E395" s="1" t="e">
        <f t="shared" si="67"/>
        <v>#VALUE!</v>
      </c>
      <c r="F395" s="3">
        <f t="shared" si="68"/>
        <v>44120</v>
      </c>
      <c r="G395" s="4">
        <f t="shared" si="69"/>
        <v>2.23</v>
      </c>
      <c r="H395" s="3" t="e">
        <f t="shared" si="70"/>
        <v>#VALUE!</v>
      </c>
      <c r="I395" s="18" t="b">
        <f t="shared" si="63"/>
        <v>0</v>
      </c>
      <c r="J395" s="18">
        <f>IF(Table1[[#This Row],[Rising Through Threshold]],Table1[[#This Row],[Start time]],J394)</f>
        <v>42552</v>
      </c>
      <c r="K395" s="18" t="str">
        <f>IF(AND(Table1[[#This Row],[Rising Through Threshold]],J394&gt;0),J395-J394,"")</f>
        <v/>
      </c>
      <c r="L395" s="18"/>
    </row>
    <row r="396" spans="1:12" x14ac:dyDescent="0.35">
      <c r="A396" s="1" t="s">
        <v>412</v>
      </c>
      <c r="B396" s="1">
        <f t="shared" si="64"/>
        <v>6</v>
      </c>
      <c r="C396" s="1">
        <f t="shared" si="65"/>
        <v>12</v>
      </c>
      <c r="D396" s="1">
        <f t="shared" si="66"/>
        <v>17</v>
      </c>
      <c r="E396" s="1" t="e">
        <f t="shared" si="67"/>
        <v>#VALUE!</v>
      </c>
      <c r="F396" s="3">
        <f t="shared" si="68"/>
        <v>44232</v>
      </c>
      <c r="G396" s="4">
        <f t="shared" si="69"/>
        <v>1.87</v>
      </c>
      <c r="H396" s="3" t="e">
        <f t="shared" si="70"/>
        <v>#VALUE!</v>
      </c>
      <c r="I396" s="18" t="b">
        <f t="shared" si="63"/>
        <v>0</v>
      </c>
      <c r="J396" s="18">
        <f>IF(Table1[[#This Row],[Rising Through Threshold]],Table1[[#This Row],[Start time]],J395)</f>
        <v>42552</v>
      </c>
      <c r="K396" s="18" t="str">
        <f>IF(AND(Table1[[#This Row],[Rising Through Threshold]],J395&gt;0),J396-J395,"")</f>
        <v/>
      </c>
      <c r="L396" s="18"/>
    </row>
    <row r="397" spans="1:12" x14ac:dyDescent="0.35">
      <c r="A397" s="1" t="s">
        <v>413</v>
      </c>
      <c r="B397" s="1">
        <f t="shared" si="64"/>
        <v>6</v>
      </c>
      <c r="C397" s="1">
        <f t="shared" si="65"/>
        <v>12</v>
      </c>
      <c r="D397" s="1">
        <f t="shared" si="66"/>
        <v>17</v>
      </c>
      <c r="E397" s="1" t="e">
        <f t="shared" si="67"/>
        <v>#VALUE!</v>
      </c>
      <c r="F397" s="3">
        <f t="shared" si="68"/>
        <v>44344</v>
      </c>
      <c r="G397" s="4">
        <f t="shared" si="69"/>
        <v>1.53</v>
      </c>
      <c r="H397" s="3" t="e">
        <f t="shared" si="70"/>
        <v>#VALUE!</v>
      </c>
      <c r="I397" s="18" t="b">
        <f t="shared" si="63"/>
        <v>0</v>
      </c>
      <c r="J397" s="18">
        <f>IF(Table1[[#This Row],[Rising Through Threshold]],Table1[[#This Row],[Start time]],J396)</f>
        <v>42552</v>
      </c>
      <c r="K397" s="18" t="str">
        <f>IF(AND(Table1[[#This Row],[Rising Through Threshold]],J396&gt;0),J397-J396,"")</f>
        <v/>
      </c>
      <c r="L397" s="18"/>
    </row>
    <row r="398" spans="1:12" x14ac:dyDescent="0.35">
      <c r="A398" s="1" t="s">
        <v>414</v>
      </c>
      <c r="B398" s="1">
        <f t="shared" si="64"/>
        <v>6</v>
      </c>
      <c r="C398" s="1">
        <f t="shared" si="65"/>
        <v>12</v>
      </c>
      <c r="D398" s="1">
        <f t="shared" si="66"/>
        <v>17</v>
      </c>
      <c r="E398" s="1" t="e">
        <f t="shared" si="67"/>
        <v>#VALUE!</v>
      </c>
      <c r="F398" s="3">
        <f t="shared" si="68"/>
        <v>44456</v>
      </c>
      <c r="G398" s="4">
        <f t="shared" si="69"/>
        <v>1.25</v>
      </c>
      <c r="H398" s="3" t="e">
        <f t="shared" si="70"/>
        <v>#VALUE!</v>
      </c>
      <c r="I398" s="18" t="b">
        <f t="shared" si="63"/>
        <v>0</v>
      </c>
      <c r="J398" s="18">
        <f>IF(Table1[[#This Row],[Rising Through Threshold]],Table1[[#This Row],[Start time]],J397)</f>
        <v>42552</v>
      </c>
      <c r="K398" s="18" t="str">
        <f>IF(AND(Table1[[#This Row],[Rising Through Threshold]],J397&gt;0),J398-J397,"")</f>
        <v/>
      </c>
      <c r="L398" s="18"/>
    </row>
    <row r="399" spans="1:12" x14ac:dyDescent="0.35">
      <c r="A399" s="1" t="s">
        <v>415</v>
      </c>
      <c r="B399" s="1">
        <f t="shared" si="64"/>
        <v>6</v>
      </c>
      <c r="C399" s="1">
        <f t="shared" si="65"/>
        <v>12</v>
      </c>
      <c r="D399" s="1">
        <f t="shared" si="66"/>
        <v>17</v>
      </c>
      <c r="E399" s="1" t="e">
        <f t="shared" si="67"/>
        <v>#VALUE!</v>
      </c>
      <c r="F399" s="3">
        <f t="shared" si="68"/>
        <v>44568</v>
      </c>
      <c r="G399" s="4">
        <f t="shared" si="69"/>
        <v>1.03</v>
      </c>
      <c r="H399" s="3" t="e">
        <f t="shared" si="70"/>
        <v>#VALUE!</v>
      </c>
      <c r="I399" s="18" t="b">
        <f t="shared" si="63"/>
        <v>0</v>
      </c>
      <c r="J399" s="18">
        <f>IF(Table1[[#This Row],[Rising Through Threshold]],Table1[[#This Row],[Start time]],J398)</f>
        <v>42552</v>
      </c>
      <c r="K399" s="18" t="str">
        <f>IF(AND(Table1[[#This Row],[Rising Through Threshold]],J398&gt;0),J399-J398,"")</f>
        <v/>
      </c>
      <c r="L399" s="18"/>
    </row>
    <row r="400" spans="1:12" x14ac:dyDescent="0.35">
      <c r="A400" s="1" t="s">
        <v>416</v>
      </c>
      <c r="B400" s="1">
        <f t="shared" si="64"/>
        <v>6</v>
      </c>
      <c r="C400" s="1">
        <f t="shared" si="65"/>
        <v>12</v>
      </c>
      <c r="D400" s="1">
        <f t="shared" si="66"/>
        <v>17</v>
      </c>
      <c r="E400" s="1" t="e">
        <f t="shared" si="67"/>
        <v>#VALUE!</v>
      </c>
      <c r="F400" s="3">
        <f t="shared" si="68"/>
        <v>44680</v>
      </c>
      <c r="G400" s="4">
        <f t="shared" si="69"/>
        <v>0.88</v>
      </c>
      <c r="H400" s="3" t="e">
        <f t="shared" si="70"/>
        <v>#VALUE!</v>
      </c>
      <c r="I400" s="18" t="b">
        <f t="shared" si="63"/>
        <v>0</v>
      </c>
      <c r="J400" s="18">
        <f>IF(Table1[[#This Row],[Rising Through Threshold]],Table1[[#This Row],[Start time]],J399)</f>
        <v>42552</v>
      </c>
      <c r="K400" s="18" t="str">
        <f>IF(AND(Table1[[#This Row],[Rising Through Threshold]],J399&gt;0),J400-J399,"")</f>
        <v/>
      </c>
      <c r="L400" s="18"/>
    </row>
    <row r="401" spans="1:12" x14ac:dyDescent="0.35">
      <c r="A401" s="1" t="s">
        <v>417</v>
      </c>
      <c r="B401" s="1">
        <f t="shared" si="64"/>
        <v>6</v>
      </c>
      <c r="C401" s="1">
        <f t="shared" si="65"/>
        <v>12</v>
      </c>
      <c r="D401" s="1">
        <f t="shared" si="66"/>
        <v>17</v>
      </c>
      <c r="E401" s="1" t="e">
        <f t="shared" si="67"/>
        <v>#VALUE!</v>
      </c>
      <c r="F401" s="3">
        <f t="shared" si="68"/>
        <v>44792</v>
      </c>
      <c r="G401" s="4">
        <f t="shared" si="69"/>
        <v>0.84</v>
      </c>
      <c r="H401" s="3" t="e">
        <f t="shared" si="70"/>
        <v>#VALUE!</v>
      </c>
      <c r="I401" s="18" t="b">
        <f t="shared" si="63"/>
        <v>0</v>
      </c>
      <c r="J401" s="18">
        <f>IF(Table1[[#This Row],[Rising Through Threshold]],Table1[[#This Row],[Start time]],J400)</f>
        <v>42552</v>
      </c>
      <c r="K401" s="18" t="str">
        <f>IF(AND(Table1[[#This Row],[Rising Through Threshold]],J400&gt;0),J401-J400,"")</f>
        <v/>
      </c>
      <c r="L401" s="18"/>
    </row>
    <row r="402" spans="1:12" x14ac:dyDescent="0.35">
      <c r="A402" s="1" t="s">
        <v>15</v>
      </c>
      <c r="G402" s="4">
        <f>SUBTOTAL(101,Table1[Voltage])</f>
        <v>2.5543000000000031</v>
      </c>
      <c r="K402" s="1">
        <f>SUBTOTAL(101,Table1[Period])</f>
        <v>3084.3076923076924</v>
      </c>
      <c r="L402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BC08-63E3-4724-B13F-5998D3C10179}">
  <dimension ref="A1:K407"/>
  <sheetViews>
    <sheetView workbookViewId="0">
      <selection activeCell="F5" sqref="F5"/>
    </sheetView>
  </sheetViews>
  <sheetFormatPr defaultColWidth="9.1796875" defaultRowHeight="14.5" x14ac:dyDescent="0.35"/>
  <cols>
    <col min="1" max="1" width="14.7265625" style="19" customWidth="1"/>
    <col min="2" max="11" width="10.7265625" style="19" customWidth="1"/>
    <col min="12" max="12" width="16.7265625" style="19" customWidth="1"/>
    <col min="13" max="16384" width="9.1796875" style="19"/>
  </cols>
  <sheetData>
    <row r="1" spans="1:11" ht="29" x14ac:dyDescent="0.75">
      <c r="A1" s="72" t="s">
        <v>450</v>
      </c>
      <c r="B1" s="72"/>
      <c r="C1" s="72"/>
      <c r="D1" s="72"/>
      <c r="E1" s="72"/>
      <c r="F1" s="72"/>
      <c r="G1" s="72"/>
      <c r="H1" s="72"/>
      <c r="I1" s="72"/>
      <c r="J1" s="72"/>
    </row>
    <row r="2" spans="1:11" ht="16.5" x14ac:dyDescent="0.35">
      <c r="A2" s="73" t="s">
        <v>451</v>
      </c>
      <c r="B2" s="73"/>
      <c r="C2" s="73"/>
      <c r="D2" s="73"/>
      <c r="E2" s="73"/>
      <c r="F2" s="73"/>
      <c r="G2" s="73"/>
      <c r="H2" s="73"/>
      <c r="I2" s="73"/>
      <c r="J2" s="73"/>
    </row>
    <row r="3" spans="1:11" ht="33.65" customHeight="1" x14ac:dyDescent="0.55000000000000004">
      <c r="A3" s="74" t="s">
        <v>452</v>
      </c>
      <c r="B3" s="74"/>
      <c r="C3" s="74"/>
      <c r="D3" s="74"/>
      <c r="E3" s="74"/>
      <c r="F3" s="74"/>
      <c r="G3" s="74"/>
      <c r="H3" s="74"/>
      <c r="I3" s="74"/>
      <c r="J3" s="74"/>
      <c r="K3" s="74"/>
    </row>
    <row r="4" spans="1:11" ht="16" x14ac:dyDescent="0.35">
      <c r="A4" s="39" t="s">
        <v>453</v>
      </c>
      <c r="B4" s="39" t="s">
        <v>429</v>
      </c>
      <c r="C4" s="39" t="s">
        <v>431</v>
      </c>
      <c r="D4" s="39" t="s">
        <v>432</v>
      </c>
      <c r="E4" s="39" t="s">
        <v>433</v>
      </c>
      <c r="F4" s="39" t="s">
        <v>434</v>
      </c>
      <c r="G4" s="39" t="s">
        <v>435</v>
      </c>
      <c r="H4" s="39" t="s">
        <v>436</v>
      </c>
      <c r="I4" s="39" t="s">
        <v>437</v>
      </c>
      <c r="J4" s="39" t="s">
        <v>438</v>
      </c>
      <c r="K4" s="39" t="s">
        <v>439</v>
      </c>
    </row>
    <row r="5" spans="1:11" ht="19.5" customHeight="1" x14ac:dyDescent="0.35">
      <c r="A5" s="41">
        <v>44304.806276319447</v>
      </c>
      <c r="B5" s="40">
        <v>48144</v>
      </c>
      <c r="C5" s="40">
        <v>4.97</v>
      </c>
      <c r="D5" s="40">
        <v>48256</v>
      </c>
      <c r="E5" s="40">
        <v>4.99</v>
      </c>
      <c r="F5" s="60" t="s">
        <v>469</v>
      </c>
      <c r="G5" s="40"/>
      <c r="H5" s="40"/>
      <c r="I5" s="40"/>
      <c r="J5" s="40"/>
      <c r="K5" s="40"/>
    </row>
    <row r="6" spans="1:11" ht="33.65" customHeight="1" x14ac:dyDescent="0.55000000000000004">
      <c r="A6" s="75" t="s">
        <v>454</v>
      </c>
      <c r="B6" s="75"/>
      <c r="C6" s="75"/>
      <c r="D6" s="75"/>
      <c r="E6" s="75"/>
      <c r="F6" s="75"/>
      <c r="G6" s="75"/>
      <c r="H6" s="75"/>
      <c r="I6" s="75"/>
      <c r="J6" s="75"/>
      <c r="K6" s="75"/>
    </row>
    <row r="7" spans="1:11" ht="16" x14ac:dyDescent="0.35">
      <c r="A7" s="39" t="s">
        <v>453</v>
      </c>
      <c r="B7" s="39" t="s">
        <v>429</v>
      </c>
      <c r="C7" s="39" t="s">
        <v>431</v>
      </c>
      <c r="D7" s="39" t="s">
        <v>432</v>
      </c>
      <c r="E7" s="39" t="s">
        <v>433</v>
      </c>
      <c r="F7" s="39" t="s">
        <v>434</v>
      </c>
      <c r="G7" s="39" t="s">
        <v>435</v>
      </c>
      <c r="H7" s="39" t="s">
        <v>436</v>
      </c>
      <c r="I7" s="39" t="s">
        <v>437</v>
      </c>
      <c r="J7" s="39" t="s">
        <v>438</v>
      </c>
      <c r="K7" s="39" t="s">
        <v>439</v>
      </c>
    </row>
    <row r="8" spans="1:11" ht="19.5" customHeight="1" x14ac:dyDescent="0.35">
      <c r="A8" s="44">
        <v>44304.806254432871</v>
      </c>
      <c r="B8" s="42">
        <v>96</v>
      </c>
      <c r="C8" s="42">
        <v>4.9800000000000004</v>
      </c>
      <c r="D8" s="42">
        <v>304</v>
      </c>
      <c r="E8" s="42">
        <v>4.9800000000000004</v>
      </c>
      <c r="F8" s="63" t="s">
        <v>469</v>
      </c>
      <c r="G8" s="42"/>
      <c r="H8" s="42"/>
      <c r="I8" s="42"/>
      <c r="J8" s="42"/>
      <c r="K8" s="42"/>
    </row>
    <row r="9" spans="1:11" ht="19.5" customHeight="1" x14ac:dyDescent="0.35">
      <c r="A9" s="45">
        <v>44304.806254525465</v>
      </c>
      <c r="B9" s="43">
        <v>432</v>
      </c>
      <c r="C9" s="43">
        <v>4.9800000000000004</v>
      </c>
      <c r="D9" s="43">
        <v>544</v>
      </c>
      <c r="E9" s="43">
        <v>4.97</v>
      </c>
      <c r="F9" s="61" t="s">
        <v>469</v>
      </c>
      <c r="G9" s="43"/>
      <c r="H9" s="43"/>
      <c r="I9" s="43"/>
      <c r="J9" s="43"/>
      <c r="K9" s="43"/>
    </row>
    <row r="10" spans="1:11" ht="19.5" customHeight="1" x14ac:dyDescent="0.35">
      <c r="A10" s="45">
        <v>44304.806254618059</v>
      </c>
      <c r="B10" s="43">
        <v>672</v>
      </c>
      <c r="C10" s="43">
        <v>4.97</v>
      </c>
      <c r="D10" s="43">
        <v>784</v>
      </c>
      <c r="E10" s="43">
        <v>4.97</v>
      </c>
      <c r="F10" s="61" t="s">
        <v>469</v>
      </c>
      <c r="G10" s="43"/>
      <c r="H10" s="43"/>
      <c r="I10" s="43"/>
      <c r="J10" s="43"/>
      <c r="K10" s="43"/>
    </row>
    <row r="11" spans="1:11" ht="19.5" customHeight="1" x14ac:dyDescent="0.35">
      <c r="A11" s="45">
        <v>44304.806254710646</v>
      </c>
      <c r="B11" s="43">
        <v>912</v>
      </c>
      <c r="C11" s="43">
        <v>4.9800000000000004</v>
      </c>
      <c r="D11" s="43">
        <v>1032</v>
      </c>
      <c r="E11" s="43">
        <v>4.97</v>
      </c>
      <c r="F11" s="61" t="s">
        <v>469</v>
      </c>
      <c r="G11" s="43"/>
      <c r="H11" s="43"/>
      <c r="I11" s="43"/>
      <c r="J11" s="43"/>
      <c r="K11" s="43"/>
    </row>
    <row r="12" spans="1:11" ht="19.5" customHeight="1" x14ac:dyDescent="0.35">
      <c r="A12" s="45">
        <v>44304.806254814815</v>
      </c>
      <c r="B12" s="43">
        <v>1160</v>
      </c>
      <c r="C12" s="43">
        <v>4.9800000000000004</v>
      </c>
      <c r="D12" s="43">
        <v>1272</v>
      </c>
      <c r="E12" s="43">
        <v>4.97</v>
      </c>
      <c r="F12" s="61" t="s">
        <v>469</v>
      </c>
      <c r="G12" s="43"/>
      <c r="H12" s="43"/>
      <c r="I12" s="43"/>
      <c r="J12" s="43"/>
      <c r="K12" s="43"/>
    </row>
    <row r="13" spans="1:11" ht="19.5" customHeight="1" x14ac:dyDescent="0.35">
      <c r="A13" s="45">
        <v>44304.806254907409</v>
      </c>
      <c r="B13" s="43">
        <v>1400</v>
      </c>
      <c r="C13" s="43">
        <v>4.99</v>
      </c>
      <c r="D13" s="43">
        <v>1512</v>
      </c>
      <c r="E13" s="43">
        <v>4.97</v>
      </c>
      <c r="F13" s="61" t="s">
        <v>469</v>
      </c>
      <c r="G13" s="43"/>
      <c r="H13" s="43"/>
      <c r="I13" s="43"/>
      <c r="J13" s="43"/>
      <c r="K13" s="43"/>
    </row>
    <row r="14" spans="1:11" ht="19.5" customHeight="1" x14ac:dyDescent="0.35">
      <c r="A14" s="45">
        <v>44304.806255046293</v>
      </c>
      <c r="B14" s="43">
        <v>1640</v>
      </c>
      <c r="C14" s="43">
        <v>4.97</v>
      </c>
      <c r="D14" s="43">
        <v>1752</v>
      </c>
      <c r="E14" s="43">
        <v>4.9800000000000004</v>
      </c>
      <c r="F14" s="61" t="s">
        <v>469</v>
      </c>
      <c r="G14" s="43"/>
      <c r="H14" s="43"/>
      <c r="I14" s="43"/>
      <c r="J14" s="43"/>
      <c r="K14" s="43"/>
    </row>
    <row r="15" spans="1:11" ht="19.5" customHeight="1" x14ac:dyDescent="0.35">
      <c r="A15" s="45">
        <v>44304.806255138887</v>
      </c>
      <c r="B15" s="43">
        <v>1880</v>
      </c>
      <c r="C15" s="43">
        <v>4.97</v>
      </c>
      <c r="D15" s="43">
        <v>1992</v>
      </c>
      <c r="E15" s="43">
        <v>4.9800000000000004</v>
      </c>
      <c r="F15" s="61" t="s">
        <v>469</v>
      </c>
      <c r="G15" s="43"/>
      <c r="H15" s="43"/>
      <c r="I15" s="43"/>
      <c r="J15" s="43"/>
      <c r="K15" s="43"/>
    </row>
    <row r="16" spans="1:11" ht="19.5" customHeight="1" x14ac:dyDescent="0.35">
      <c r="A16" s="45">
        <v>44304.806255243057</v>
      </c>
      <c r="B16" s="43">
        <v>2120</v>
      </c>
      <c r="C16" s="43">
        <v>0</v>
      </c>
      <c r="D16" s="43">
        <v>2232</v>
      </c>
      <c r="E16" s="43">
        <v>4.9800000000000004</v>
      </c>
      <c r="F16" s="61" t="s">
        <v>469</v>
      </c>
      <c r="G16" s="43"/>
      <c r="H16" s="43"/>
      <c r="I16" s="43"/>
      <c r="J16" s="43"/>
      <c r="K16" s="43"/>
    </row>
    <row r="17" spans="1:11" ht="19.5" customHeight="1" x14ac:dyDescent="0.35">
      <c r="A17" s="45">
        <v>44304.80625533565</v>
      </c>
      <c r="B17" s="43">
        <v>2360</v>
      </c>
      <c r="C17" s="43">
        <v>0.01</v>
      </c>
      <c r="D17" s="43">
        <v>2472</v>
      </c>
      <c r="E17" s="43">
        <v>4.96</v>
      </c>
      <c r="F17" s="61" t="s">
        <v>469</v>
      </c>
      <c r="G17" s="43"/>
      <c r="H17" s="43"/>
      <c r="I17" s="43"/>
      <c r="J17" s="43"/>
      <c r="K17" s="43"/>
    </row>
    <row r="18" spans="1:11" ht="19.5" customHeight="1" x14ac:dyDescent="0.35">
      <c r="A18" s="45">
        <v>44304.806255474534</v>
      </c>
      <c r="B18" s="43">
        <v>2600</v>
      </c>
      <c r="C18" s="43">
        <v>0.01</v>
      </c>
      <c r="D18" s="43">
        <v>2712</v>
      </c>
      <c r="E18" s="43">
        <v>4.9800000000000004</v>
      </c>
      <c r="F18" s="61" t="s">
        <v>469</v>
      </c>
      <c r="G18" s="43"/>
      <c r="H18" s="43"/>
      <c r="I18" s="43"/>
      <c r="J18" s="43"/>
      <c r="K18" s="43"/>
    </row>
    <row r="19" spans="1:11" ht="19.5" customHeight="1" x14ac:dyDescent="0.35">
      <c r="A19" s="45">
        <v>44304.806255567128</v>
      </c>
      <c r="B19" s="43">
        <v>2840</v>
      </c>
      <c r="C19" s="43">
        <v>0.01</v>
      </c>
      <c r="D19" s="43">
        <v>2952</v>
      </c>
      <c r="E19" s="43">
        <v>4.97</v>
      </c>
      <c r="F19" s="61" t="s">
        <v>469</v>
      </c>
      <c r="G19" s="43"/>
      <c r="H19" s="43"/>
      <c r="I19" s="43"/>
      <c r="J19" s="43"/>
      <c r="K19" s="43"/>
    </row>
    <row r="20" spans="1:11" ht="19.5" customHeight="1" x14ac:dyDescent="0.35">
      <c r="A20" s="45">
        <v>44304.806255659722</v>
      </c>
      <c r="B20" s="43">
        <v>3088</v>
      </c>
      <c r="C20" s="43">
        <v>0.02</v>
      </c>
      <c r="D20" s="43">
        <v>3200</v>
      </c>
      <c r="E20" s="43">
        <v>4.97</v>
      </c>
      <c r="F20" s="61" t="s">
        <v>469</v>
      </c>
      <c r="G20" s="43"/>
      <c r="H20" s="43"/>
      <c r="I20" s="43"/>
      <c r="J20" s="43"/>
      <c r="K20" s="43"/>
    </row>
    <row r="21" spans="1:11" ht="19.5" customHeight="1" x14ac:dyDescent="0.35">
      <c r="A21" s="45">
        <v>44304.806255752315</v>
      </c>
      <c r="B21" s="43">
        <v>3328</v>
      </c>
      <c r="C21" s="43">
        <v>0.01</v>
      </c>
      <c r="D21" s="43">
        <v>3440</v>
      </c>
      <c r="E21" s="43">
        <v>4.9800000000000004</v>
      </c>
      <c r="F21" s="61" t="s">
        <v>469</v>
      </c>
      <c r="G21" s="43"/>
      <c r="H21" s="43"/>
      <c r="I21" s="43"/>
      <c r="J21" s="43"/>
      <c r="K21" s="43"/>
    </row>
    <row r="22" spans="1:11" ht="19.5" customHeight="1" x14ac:dyDescent="0.35">
      <c r="A22" s="45">
        <v>44304.806255856478</v>
      </c>
      <c r="B22" s="43">
        <v>3568</v>
      </c>
      <c r="C22" s="43">
        <v>0.01</v>
      </c>
      <c r="D22" s="43">
        <v>3680</v>
      </c>
      <c r="E22" s="43">
        <v>4.97</v>
      </c>
      <c r="F22" s="61" t="s">
        <v>469</v>
      </c>
      <c r="G22" s="43"/>
      <c r="H22" s="43"/>
      <c r="I22" s="43"/>
      <c r="J22" s="43"/>
      <c r="K22" s="43"/>
    </row>
    <row r="23" spans="1:11" ht="19.5" customHeight="1" x14ac:dyDescent="0.35">
      <c r="A23" s="45">
        <v>44304.806255995369</v>
      </c>
      <c r="B23" s="43">
        <v>3808</v>
      </c>
      <c r="C23" s="43">
        <v>0.01</v>
      </c>
      <c r="D23" s="43">
        <v>3920</v>
      </c>
      <c r="E23" s="43">
        <v>0.01</v>
      </c>
      <c r="F23" s="61" t="s">
        <v>469</v>
      </c>
      <c r="G23" s="43"/>
      <c r="H23" s="43"/>
      <c r="I23" s="43"/>
      <c r="J23" s="43"/>
      <c r="K23" s="43"/>
    </row>
    <row r="24" spans="1:11" ht="19.5" customHeight="1" x14ac:dyDescent="0.35">
      <c r="A24" s="45">
        <v>44304.806256087963</v>
      </c>
      <c r="B24" s="43">
        <v>4048</v>
      </c>
      <c r="C24" s="43">
        <v>0.01</v>
      </c>
      <c r="D24" s="43">
        <v>4160</v>
      </c>
      <c r="E24" s="43">
        <v>0</v>
      </c>
      <c r="F24" s="61" t="s">
        <v>469</v>
      </c>
      <c r="G24" s="43"/>
      <c r="H24" s="43"/>
      <c r="I24" s="43"/>
      <c r="J24" s="43"/>
      <c r="K24" s="43"/>
    </row>
    <row r="25" spans="1:11" ht="19.5" customHeight="1" x14ac:dyDescent="0.35">
      <c r="A25" s="45">
        <v>44304.806256180556</v>
      </c>
      <c r="B25" s="43">
        <v>4288</v>
      </c>
      <c r="C25" s="43">
        <v>0.01</v>
      </c>
      <c r="D25" s="43">
        <v>4400</v>
      </c>
      <c r="E25" s="43">
        <v>0.01</v>
      </c>
      <c r="F25" s="61" t="s">
        <v>469</v>
      </c>
      <c r="G25" s="43"/>
      <c r="H25" s="43"/>
      <c r="I25" s="43"/>
      <c r="J25" s="43"/>
      <c r="K25" s="43"/>
    </row>
    <row r="26" spans="1:11" ht="19.5" customHeight="1" x14ac:dyDescent="0.35">
      <c r="A26" s="45">
        <v>44304.806256284719</v>
      </c>
      <c r="B26" s="43">
        <v>4528</v>
      </c>
      <c r="C26" s="43">
        <v>0.01</v>
      </c>
      <c r="D26" s="43">
        <v>4640</v>
      </c>
      <c r="E26" s="43">
        <v>4.97</v>
      </c>
      <c r="F26" s="61" t="s">
        <v>469</v>
      </c>
      <c r="G26" s="43"/>
      <c r="H26" s="43"/>
      <c r="I26" s="43"/>
      <c r="J26" s="43"/>
      <c r="K26" s="43"/>
    </row>
    <row r="27" spans="1:11" ht="19.5" customHeight="1" x14ac:dyDescent="0.35">
      <c r="A27" s="45">
        <v>44304.80625642361</v>
      </c>
      <c r="B27" s="43">
        <v>4768</v>
      </c>
      <c r="C27" s="43">
        <v>0.01</v>
      </c>
      <c r="D27" s="43">
        <v>4880</v>
      </c>
      <c r="E27" s="43">
        <v>4.97</v>
      </c>
      <c r="F27" s="61" t="s">
        <v>469</v>
      </c>
      <c r="G27" s="43"/>
      <c r="H27" s="43"/>
      <c r="I27" s="43"/>
      <c r="J27" s="43"/>
      <c r="K27" s="43"/>
    </row>
    <row r="28" spans="1:11" ht="19.5" customHeight="1" x14ac:dyDescent="0.35">
      <c r="A28" s="45">
        <v>44304.806256516204</v>
      </c>
      <c r="B28" s="43">
        <v>5008</v>
      </c>
      <c r="C28" s="43">
        <v>0.01</v>
      </c>
      <c r="D28" s="43">
        <v>5128</v>
      </c>
      <c r="E28" s="43">
        <v>4.9800000000000004</v>
      </c>
      <c r="F28" s="61" t="s">
        <v>469</v>
      </c>
      <c r="G28" s="43"/>
      <c r="H28" s="43"/>
      <c r="I28" s="43"/>
      <c r="J28" s="43"/>
      <c r="K28" s="43"/>
    </row>
    <row r="29" spans="1:11" ht="19.5" customHeight="1" x14ac:dyDescent="0.35">
      <c r="A29" s="45">
        <v>44304.806256608797</v>
      </c>
      <c r="B29" s="43">
        <v>5256</v>
      </c>
      <c r="C29" s="43">
        <v>0.01</v>
      </c>
      <c r="D29" s="43">
        <v>5368</v>
      </c>
      <c r="E29" s="43">
        <v>4.97</v>
      </c>
      <c r="F29" s="61" t="s">
        <v>469</v>
      </c>
      <c r="G29" s="43"/>
      <c r="H29" s="43"/>
      <c r="I29" s="43"/>
      <c r="J29" s="43"/>
      <c r="K29" s="43"/>
    </row>
    <row r="30" spans="1:11" ht="19.5" customHeight="1" x14ac:dyDescent="0.35">
      <c r="A30" s="45">
        <v>44304.80625671296</v>
      </c>
      <c r="B30" s="43">
        <v>5496</v>
      </c>
      <c r="C30" s="43">
        <v>0.01</v>
      </c>
      <c r="D30" s="43">
        <v>5608</v>
      </c>
      <c r="E30" s="43">
        <v>4.97</v>
      </c>
      <c r="F30" s="61" t="s">
        <v>469</v>
      </c>
      <c r="G30" s="43"/>
      <c r="H30" s="43"/>
      <c r="I30" s="43"/>
      <c r="J30" s="43"/>
      <c r="K30" s="43"/>
    </row>
    <row r="31" spans="1:11" ht="19.5" customHeight="1" x14ac:dyDescent="0.35">
      <c r="A31" s="45">
        <v>44304.806256805554</v>
      </c>
      <c r="B31" s="43">
        <v>5736</v>
      </c>
      <c r="C31" s="43">
        <v>0</v>
      </c>
      <c r="D31" s="43">
        <v>5848</v>
      </c>
      <c r="E31" s="43">
        <v>4.9800000000000004</v>
      </c>
      <c r="F31" s="61" t="s">
        <v>469</v>
      </c>
      <c r="G31" s="43"/>
      <c r="H31" s="43"/>
      <c r="I31" s="43"/>
      <c r="J31" s="43"/>
      <c r="K31" s="43"/>
    </row>
    <row r="32" spans="1:11" ht="19.5" customHeight="1" x14ac:dyDescent="0.35">
      <c r="A32" s="45">
        <v>44304.806256944445</v>
      </c>
      <c r="B32" s="43">
        <v>5976</v>
      </c>
      <c r="C32" s="43">
        <v>0.01</v>
      </c>
      <c r="D32" s="43">
        <v>6088</v>
      </c>
      <c r="E32" s="43">
        <v>4.9800000000000004</v>
      </c>
      <c r="F32" s="61" t="s">
        <v>469</v>
      </c>
      <c r="G32" s="43"/>
      <c r="H32" s="43"/>
      <c r="I32" s="43"/>
      <c r="J32" s="43"/>
      <c r="K32" s="43"/>
    </row>
    <row r="33" spans="1:11" ht="19.5" customHeight="1" x14ac:dyDescent="0.35">
      <c r="A33" s="45">
        <v>44304.806257037038</v>
      </c>
      <c r="B33" s="43">
        <v>6216</v>
      </c>
      <c r="C33" s="43">
        <v>4.9800000000000004</v>
      </c>
      <c r="D33" s="43">
        <v>6328</v>
      </c>
      <c r="E33" s="43">
        <v>4.97</v>
      </c>
      <c r="F33" s="61" t="s">
        <v>469</v>
      </c>
      <c r="G33" s="43"/>
      <c r="H33" s="43"/>
      <c r="I33" s="43"/>
      <c r="J33" s="43"/>
      <c r="K33" s="43"/>
    </row>
    <row r="34" spans="1:11" ht="19.5" customHeight="1" x14ac:dyDescent="0.35">
      <c r="A34" s="45">
        <v>44304.806257141201</v>
      </c>
      <c r="B34" s="43">
        <v>6456</v>
      </c>
      <c r="C34" s="43">
        <v>4.9800000000000004</v>
      </c>
      <c r="D34" s="43">
        <v>6568</v>
      </c>
      <c r="E34" s="43">
        <v>4.9800000000000004</v>
      </c>
      <c r="F34" s="61" t="s">
        <v>469</v>
      </c>
      <c r="G34" s="43"/>
      <c r="H34" s="43"/>
      <c r="I34" s="43"/>
      <c r="J34" s="43"/>
      <c r="K34" s="43"/>
    </row>
    <row r="35" spans="1:11" ht="19.5" customHeight="1" x14ac:dyDescent="0.35">
      <c r="A35" s="45">
        <v>44304.806257233795</v>
      </c>
      <c r="B35" s="43">
        <v>6696</v>
      </c>
      <c r="C35" s="43">
        <v>4.97</v>
      </c>
      <c r="D35" s="43">
        <v>6808</v>
      </c>
      <c r="E35" s="43">
        <v>4.97</v>
      </c>
      <c r="F35" s="61" t="s">
        <v>469</v>
      </c>
      <c r="G35" s="43"/>
      <c r="H35" s="43"/>
      <c r="I35" s="43"/>
      <c r="J35" s="43"/>
      <c r="K35" s="43"/>
    </row>
    <row r="36" spans="1:11" ht="19.5" customHeight="1" x14ac:dyDescent="0.35">
      <c r="A36" s="45">
        <v>44304.80625736111</v>
      </c>
      <c r="B36" s="43">
        <v>6936</v>
      </c>
      <c r="C36" s="43">
        <v>4.9800000000000004</v>
      </c>
      <c r="D36" s="43">
        <v>7048</v>
      </c>
      <c r="E36" s="43">
        <v>4.97</v>
      </c>
      <c r="F36" s="61" t="s">
        <v>469</v>
      </c>
      <c r="G36" s="43"/>
      <c r="H36" s="43"/>
      <c r="I36" s="43"/>
      <c r="J36" s="43"/>
      <c r="K36" s="43"/>
    </row>
    <row r="37" spans="1:11" ht="19.5" customHeight="1" x14ac:dyDescent="0.35">
      <c r="A37" s="45">
        <v>44304.806257453703</v>
      </c>
      <c r="B37" s="43">
        <v>7184</v>
      </c>
      <c r="C37" s="43">
        <v>4.96</v>
      </c>
      <c r="D37" s="43">
        <v>7296</v>
      </c>
      <c r="E37" s="43">
        <v>4.97</v>
      </c>
      <c r="F37" s="61" t="s">
        <v>469</v>
      </c>
      <c r="G37" s="43"/>
      <c r="H37" s="43"/>
      <c r="I37" s="43"/>
      <c r="J37" s="43"/>
      <c r="K37" s="43"/>
    </row>
    <row r="38" spans="1:11" ht="19.5" customHeight="1" x14ac:dyDescent="0.35">
      <c r="A38" s="45">
        <v>44304.806257557873</v>
      </c>
      <c r="B38" s="43">
        <v>7424</v>
      </c>
      <c r="C38" s="43">
        <v>4.9800000000000004</v>
      </c>
      <c r="D38" s="43">
        <v>7536</v>
      </c>
      <c r="E38" s="43">
        <v>4.97</v>
      </c>
      <c r="F38" s="61" t="s">
        <v>469</v>
      </c>
      <c r="G38" s="43"/>
      <c r="H38" s="43"/>
      <c r="I38" s="43"/>
      <c r="J38" s="43"/>
      <c r="K38" s="43"/>
    </row>
    <row r="39" spans="1:11" ht="19.5" customHeight="1" x14ac:dyDescent="0.35">
      <c r="A39" s="45">
        <v>44304.80625765046</v>
      </c>
      <c r="B39" s="43">
        <v>7664</v>
      </c>
      <c r="C39" s="43">
        <v>4.9800000000000004</v>
      </c>
      <c r="D39" s="43">
        <v>7776</v>
      </c>
      <c r="E39" s="43">
        <v>4.9800000000000004</v>
      </c>
      <c r="F39" s="61" t="s">
        <v>469</v>
      </c>
      <c r="G39" s="43"/>
      <c r="H39" s="43"/>
      <c r="I39" s="43"/>
      <c r="J39" s="43"/>
      <c r="K39" s="43"/>
    </row>
    <row r="40" spans="1:11" ht="19.5" customHeight="1" x14ac:dyDescent="0.35">
      <c r="A40" s="45">
        <v>44304.806257743054</v>
      </c>
      <c r="B40" s="43">
        <v>7904</v>
      </c>
      <c r="C40" s="43">
        <v>4.97</v>
      </c>
      <c r="D40" s="43">
        <v>8016</v>
      </c>
      <c r="E40" s="43">
        <v>4.9800000000000004</v>
      </c>
      <c r="F40" s="61" t="s">
        <v>469</v>
      </c>
      <c r="G40" s="43"/>
      <c r="H40" s="43"/>
      <c r="I40" s="43"/>
      <c r="J40" s="43"/>
      <c r="K40" s="43"/>
    </row>
    <row r="41" spans="1:11" ht="19.5" customHeight="1" x14ac:dyDescent="0.35">
      <c r="A41" s="45">
        <v>44304.806257881944</v>
      </c>
      <c r="B41" s="43">
        <v>8144</v>
      </c>
      <c r="C41" s="43">
        <v>4.97</v>
      </c>
      <c r="D41" s="43">
        <v>8256</v>
      </c>
      <c r="E41" s="43">
        <v>4.97</v>
      </c>
      <c r="F41" s="61" t="s">
        <v>469</v>
      </c>
      <c r="G41" s="43"/>
      <c r="H41" s="43"/>
      <c r="I41" s="43"/>
      <c r="J41" s="43"/>
      <c r="K41" s="43"/>
    </row>
    <row r="42" spans="1:11" ht="19.5" customHeight="1" x14ac:dyDescent="0.35">
      <c r="A42" s="45">
        <v>44304.806257974538</v>
      </c>
      <c r="B42" s="43">
        <v>8384</v>
      </c>
      <c r="C42" s="43">
        <v>4.97</v>
      </c>
      <c r="D42" s="43">
        <v>8496</v>
      </c>
      <c r="E42" s="43">
        <v>4.97</v>
      </c>
      <c r="F42" s="61" t="s">
        <v>469</v>
      </c>
      <c r="G42" s="43"/>
      <c r="H42" s="43"/>
      <c r="I42" s="43"/>
      <c r="J42" s="43"/>
      <c r="K42" s="43"/>
    </row>
    <row r="43" spans="1:11" ht="19.5" customHeight="1" x14ac:dyDescent="0.35">
      <c r="A43" s="45">
        <v>44304.806258078701</v>
      </c>
      <c r="B43" s="43">
        <v>8624</v>
      </c>
      <c r="C43" s="43">
        <v>4.97</v>
      </c>
      <c r="D43" s="43">
        <v>8736</v>
      </c>
      <c r="E43" s="43">
        <v>4.97</v>
      </c>
      <c r="F43" s="61" t="s">
        <v>469</v>
      </c>
      <c r="G43" s="43"/>
      <c r="H43" s="43"/>
      <c r="I43" s="43"/>
      <c r="J43" s="43"/>
      <c r="K43" s="43"/>
    </row>
    <row r="44" spans="1:11" ht="19.5" customHeight="1" x14ac:dyDescent="0.35">
      <c r="A44" s="45">
        <v>44304.806258171295</v>
      </c>
      <c r="B44" s="43">
        <v>8864</v>
      </c>
      <c r="C44" s="43">
        <v>4.97</v>
      </c>
      <c r="D44" s="43">
        <v>8976</v>
      </c>
      <c r="E44" s="43">
        <v>4.97</v>
      </c>
      <c r="F44" s="61" t="s">
        <v>469</v>
      </c>
      <c r="G44" s="43"/>
      <c r="H44" s="43"/>
      <c r="I44" s="43"/>
      <c r="J44" s="43"/>
      <c r="K44" s="43"/>
    </row>
    <row r="45" spans="1:11" ht="19.5" customHeight="1" x14ac:dyDescent="0.35">
      <c r="A45" s="45">
        <v>44304.806258310186</v>
      </c>
      <c r="B45" s="43">
        <v>9104</v>
      </c>
      <c r="C45" s="43">
        <v>4.9800000000000004</v>
      </c>
      <c r="D45" s="43">
        <v>9224</v>
      </c>
      <c r="E45" s="43">
        <v>4.97</v>
      </c>
      <c r="F45" s="61" t="s">
        <v>469</v>
      </c>
      <c r="G45" s="43"/>
      <c r="H45" s="43"/>
      <c r="I45" s="43"/>
      <c r="J45" s="43"/>
      <c r="K45" s="43"/>
    </row>
    <row r="46" spans="1:11" ht="19.5" customHeight="1" x14ac:dyDescent="0.35">
      <c r="A46" s="45">
        <v>44304.806258402779</v>
      </c>
      <c r="B46" s="43">
        <v>9352</v>
      </c>
      <c r="C46" s="43">
        <v>4.97</v>
      </c>
      <c r="D46" s="43">
        <v>9464</v>
      </c>
      <c r="E46" s="43">
        <v>4.9800000000000004</v>
      </c>
      <c r="F46" s="61" t="s">
        <v>469</v>
      </c>
      <c r="G46" s="43"/>
      <c r="H46" s="43"/>
      <c r="I46" s="43"/>
      <c r="J46" s="43"/>
      <c r="K46" s="43"/>
    </row>
    <row r="47" spans="1:11" ht="19.5" customHeight="1" x14ac:dyDescent="0.35">
      <c r="A47" s="45">
        <v>44304.806258495373</v>
      </c>
      <c r="B47" s="43">
        <v>9592</v>
      </c>
      <c r="C47" s="43">
        <v>4.97</v>
      </c>
      <c r="D47" s="43">
        <v>9704</v>
      </c>
      <c r="E47" s="43">
        <v>4.97</v>
      </c>
      <c r="F47" s="61" t="s">
        <v>469</v>
      </c>
      <c r="G47" s="43"/>
      <c r="H47" s="43"/>
      <c r="I47" s="43"/>
      <c r="J47" s="43"/>
      <c r="K47" s="43"/>
    </row>
    <row r="48" spans="1:11" ht="19.5" customHeight="1" x14ac:dyDescent="0.35">
      <c r="A48" s="45">
        <v>44304.806258599536</v>
      </c>
      <c r="B48" s="43">
        <v>9832</v>
      </c>
      <c r="C48" s="43">
        <v>4.9800000000000004</v>
      </c>
      <c r="D48" s="43">
        <v>9944</v>
      </c>
      <c r="E48" s="43">
        <v>4.97</v>
      </c>
      <c r="F48" s="61" t="s">
        <v>469</v>
      </c>
      <c r="G48" s="43"/>
      <c r="H48" s="43"/>
      <c r="I48" s="43"/>
      <c r="J48" s="43"/>
      <c r="K48" s="43"/>
    </row>
    <row r="49" spans="1:11" ht="19.5" customHeight="1" x14ac:dyDescent="0.35">
      <c r="A49" s="45">
        <v>44304.806258738427</v>
      </c>
      <c r="B49" s="43">
        <v>10072</v>
      </c>
      <c r="C49" s="43">
        <v>4.97</v>
      </c>
      <c r="D49" s="43">
        <v>10184</v>
      </c>
      <c r="E49" s="43">
        <v>4.9800000000000004</v>
      </c>
      <c r="F49" s="61" t="s">
        <v>469</v>
      </c>
      <c r="G49" s="43"/>
      <c r="H49" s="43"/>
      <c r="I49" s="43"/>
      <c r="J49" s="43"/>
      <c r="K49" s="43"/>
    </row>
    <row r="50" spans="1:11" ht="19.5" customHeight="1" x14ac:dyDescent="0.35">
      <c r="A50" s="45">
        <v>44304.80625883102</v>
      </c>
      <c r="B50" s="43">
        <v>10312</v>
      </c>
      <c r="C50" s="43">
        <v>0.01</v>
      </c>
      <c r="D50" s="43">
        <v>10424</v>
      </c>
      <c r="E50" s="43">
        <v>4.97</v>
      </c>
      <c r="F50" s="61" t="s">
        <v>469</v>
      </c>
      <c r="G50" s="43"/>
      <c r="H50" s="43"/>
      <c r="I50" s="43"/>
      <c r="J50" s="43"/>
      <c r="K50" s="43"/>
    </row>
    <row r="51" spans="1:11" ht="19.5" customHeight="1" x14ac:dyDescent="0.35">
      <c r="A51" s="45">
        <v>44304.806258935183</v>
      </c>
      <c r="B51" s="43">
        <v>10552</v>
      </c>
      <c r="C51" s="43">
        <v>0.01</v>
      </c>
      <c r="D51" s="43">
        <v>10664</v>
      </c>
      <c r="E51" s="43">
        <v>4.9800000000000004</v>
      </c>
      <c r="F51" s="61" t="s">
        <v>469</v>
      </c>
      <c r="G51" s="43"/>
      <c r="H51" s="43"/>
      <c r="I51" s="43"/>
      <c r="J51" s="43"/>
      <c r="K51" s="43"/>
    </row>
    <row r="52" spans="1:11" ht="19.5" customHeight="1" x14ac:dyDescent="0.35">
      <c r="A52" s="45">
        <v>44304.806259074074</v>
      </c>
      <c r="B52" s="43">
        <v>10792</v>
      </c>
      <c r="C52" s="43">
        <v>0.01</v>
      </c>
      <c r="D52" s="43">
        <v>10904</v>
      </c>
      <c r="E52" s="43">
        <v>4.99</v>
      </c>
      <c r="F52" s="61" t="s">
        <v>469</v>
      </c>
      <c r="G52" s="43"/>
      <c r="H52" s="43"/>
      <c r="I52" s="43"/>
      <c r="J52" s="43"/>
      <c r="K52" s="43"/>
    </row>
    <row r="53" spans="1:11" ht="19.5" customHeight="1" x14ac:dyDescent="0.35">
      <c r="A53" s="45">
        <v>44304.806259166668</v>
      </c>
      <c r="B53" s="43">
        <v>11032</v>
      </c>
      <c r="C53" s="43">
        <v>0.01</v>
      </c>
      <c r="D53" s="43">
        <v>11144</v>
      </c>
      <c r="E53" s="43">
        <v>4.9800000000000004</v>
      </c>
      <c r="F53" s="61" t="s">
        <v>469</v>
      </c>
      <c r="G53" s="43"/>
      <c r="H53" s="43"/>
      <c r="I53" s="43"/>
      <c r="J53" s="43"/>
      <c r="K53" s="43"/>
    </row>
    <row r="54" spans="1:11" ht="19.5" customHeight="1" x14ac:dyDescent="0.35">
      <c r="A54" s="45">
        <v>44304.806259259261</v>
      </c>
      <c r="B54" s="43">
        <v>11280</v>
      </c>
      <c r="C54" s="43">
        <v>0.01</v>
      </c>
      <c r="D54" s="43">
        <v>11392</v>
      </c>
      <c r="E54" s="43">
        <v>4.97</v>
      </c>
      <c r="F54" s="61" t="s">
        <v>469</v>
      </c>
      <c r="G54" s="43"/>
      <c r="H54" s="43"/>
      <c r="I54" s="43"/>
      <c r="J54" s="43"/>
      <c r="K54" s="43"/>
    </row>
    <row r="55" spans="1:11" ht="19.5" customHeight="1" x14ac:dyDescent="0.35">
      <c r="A55" s="45">
        <v>44304.806259398145</v>
      </c>
      <c r="B55" s="43">
        <v>11520</v>
      </c>
      <c r="C55" s="43">
        <v>0.01</v>
      </c>
      <c r="D55" s="43">
        <v>11632</v>
      </c>
      <c r="E55" s="43">
        <v>4.97</v>
      </c>
      <c r="F55" s="61" t="s">
        <v>469</v>
      </c>
      <c r="G55" s="43"/>
      <c r="H55" s="43"/>
      <c r="I55" s="43"/>
      <c r="J55" s="43"/>
      <c r="K55" s="43"/>
    </row>
    <row r="56" spans="1:11" ht="19.5" customHeight="1" x14ac:dyDescent="0.35">
      <c r="A56" s="45">
        <v>44304.806259502315</v>
      </c>
      <c r="B56" s="43">
        <v>11760</v>
      </c>
      <c r="C56" s="43">
        <v>0.02</v>
      </c>
      <c r="D56" s="43">
        <v>11872</v>
      </c>
      <c r="E56" s="43">
        <v>4.97</v>
      </c>
      <c r="F56" s="61" t="s">
        <v>469</v>
      </c>
      <c r="G56" s="43"/>
      <c r="H56" s="43"/>
      <c r="I56" s="43"/>
      <c r="J56" s="43"/>
      <c r="K56" s="43"/>
    </row>
    <row r="57" spans="1:11" ht="19.5" customHeight="1" x14ac:dyDescent="0.35">
      <c r="A57" s="45">
        <v>44304.806259594909</v>
      </c>
      <c r="B57" s="43">
        <v>12000</v>
      </c>
      <c r="C57" s="43">
        <v>0.01</v>
      </c>
      <c r="D57" s="43">
        <v>12112</v>
      </c>
      <c r="E57" s="43">
        <v>0.01</v>
      </c>
      <c r="F57" s="61" t="s">
        <v>469</v>
      </c>
      <c r="G57" s="43"/>
      <c r="H57" s="43"/>
      <c r="I57" s="43"/>
      <c r="J57" s="43"/>
      <c r="K57" s="43"/>
    </row>
    <row r="58" spans="1:11" ht="19.5" customHeight="1" x14ac:dyDescent="0.35">
      <c r="A58" s="45">
        <v>44304.806259733799</v>
      </c>
      <c r="B58" s="43">
        <v>12240</v>
      </c>
      <c r="C58" s="43">
        <v>0.01</v>
      </c>
      <c r="D58" s="43">
        <v>12352</v>
      </c>
      <c r="E58" s="43">
        <v>0.01</v>
      </c>
      <c r="F58" s="61" t="s">
        <v>469</v>
      </c>
      <c r="G58" s="43"/>
      <c r="H58" s="43"/>
      <c r="I58" s="43"/>
      <c r="J58" s="43"/>
      <c r="K58" s="43"/>
    </row>
    <row r="59" spans="1:11" ht="19.5" customHeight="1" x14ac:dyDescent="0.35">
      <c r="A59" s="45">
        <v>44304.806259826386</v>
      </c>
      <c r="B59" s="43">
        <v>12480</v>
      </c>
      <c r="C59" s="43">
        <v>0.01</v>
      </c>
      <c r="D59" s="43">
        <v>12592</v>
      </c>
      <c r="E59" s="43">
        <v>0.01</v>
      </c>
      <c r="F59" s="61" t="s">
        <v>469</v>
      </c>
      <c r="G59" s="43"/>
      <c r="H59" s="43"/>
      <c r="I59" s="43"/>
      <c r="J59" s="43"/>
      <c r="K59" s="43"/>
    </row>
    <row r="60" spans="1:11" ht="19.5" customHeight="1" x14ac:dyDescent="0.35">
      <c r="A60" s="45">
        <v>44304.806259930556</v>
      </c>
      <c r="B60" s="43">
        <v>12720</v>
      </c>
      <c r="C60" s="43">
        <v>0.02</v>
      </c>
      <c r="D60" s="43">
        <v>12832</v>
      </c>
      <c r="E60" s="43">
        <v>4.97</v>
      </c>
      <c r="F60" s="61" t="s">
        <v>469</v>
      </c>
      <c r="G60" s="43"/>
      <c r="H60" s="43"/>
      <c r="I60" s="43"/>
      <c r="J60" s="43"/>
      <c r="K60" s="43"/>
    </row>
    <row r="61" spans="1:11" ht="19.5" customHeight="1" x14ac:dyDescent="0.35">
      <c r="A61" s="45">
        <v>44304.806260069447</v>
      </c>
      <c r="B61" s="43">
        <v>12960</v>
      </c>
      <c r="C61" s="43">
        <v>0.01</v>
      </c>
      <c r="D61" s="43">
        <v>13072</v>
      </c>
      <c r="E61" s="43">
        <v>4.97</v>
      </c>
      <c r="F61" s="61" t="s">
        <v>469</v>
      </c>
      <c r="G61" s="43"/>
      <c r="H61" s="43"/>
      <c r="I61" s="43"/>
      <c r="J61" s="43"/>
      <c r="K61" s="43"/>
    </row>
    <row r="62" spans="1:11" ht="19.5" customHeight="1" x14ac:dyDescent="0.35">
      <c r="A62" s="45">
        <v>44304.80626016204</v>
      </c>
      <c r="B62" s="43">
        <v>13200</v>
      </c>
      <c r="C62" s="43">
        <v>0.01</v>
      </c>
      <c r="D62" s="43">
        <v>13320</v>
      </c>
      <c r="E62" s="43">
        <v>4.9800000000000004</v>
      </c>
      <c r="F62" s="61" t="s">
        <v>469</v>
      </c>
      <c r="G62" s="43"/>
      <c r="H62" s="43"/>
      <c r="I62" s="43"/>
      <c r="J62" s="43"/>
      <c r="K62" s="43"/>
    </row>
    <row r="63" spans="1:11" ht="19.5" customHeight="1" x14ac:dyDescent="0.35">
      <c r="A63" s="45">
        <v>44304.806260300924</v>
      </c>
      <c r="B63" s="43">
        <v>13448</v>
      </c>
      <c r="C63" s="43">
        <v>0.01</v>
      </c>
      <c r="D63" s="43">
        <v>13560</v>
      </c>
      <c r="E63" s="43">
        <v>4.97</v>
      </c>
      <c r="F63" s="61" t="s">
        <v>469</v>
      </c>
      <c r="G63" s="43"/>
      <c r="H63" s="43"/>
      <c r="I63" s="43"/>
      <c r="J63" s="43"/>
      <c r="K63" s="43"/>
    </row>
    <row r="64" spans="1:11" ht="19.5" customHeight="1" x14ac:dyDescent="0.35">
      <c r="A64" s="45">
        <v>44304.806260405094</v>
      </c>
      <c r="B64" s="43">
        <v>13688</v>
      </c>
      <c r="C64" s="43">
        <v>0.02</v>
      </c>
      <c r="D64" s="43">
        <v>13800</v>
      </c>
      <c r="E64" s="43">
        <v>4.97</v>
      </c>
      <c r="F64" s="61" t="s">
        <v>469</v>
      </c>
      <c r="G64" s="43"/>
      <c r="H64" s="43"/>
      <c r="I64" s="43"/>
      <c r="J64" s="43"/>
      <c r="K64" s="43"/>
    </row>
    <row r="65" spans="1:11" ht="19.5" customHeight="1" x14ac:dyDescent="0.35">
      <c r="A65" s="45">
        <v>44304.806260497688</v>
      </c>
      <c r="B65" s="43">
        <v>13928</v>
      </c>
      <c r="C65" s="43">
        <v>0.02</v>
      </c>
      <c r="D65" s="43">
        <v>14040</v>
      </c>
      <c r="E65" s="43">
        <v>4.97</v>
      </c>
      <c r="F65" s="61" t="s">
        <v>469</v>
      </c>
      <c r="G65" s="43"/>
      <c r="H65" s="43"/>
      <c r="I65" s="43"/>
      <c r="J65" s="43"/>
      <c r="K65" s="43"/>
    </row>
    <row r="66" spans="1:11" ht="19.5" customHeight="1" x14ac:dyDescent="0.35">
      <c r="A66" s="45">
        <v>44304.806260636571</v>
      </c>
      <c r="B66" s="43">
        <v>14168</v>
      </c>
      <c r="C66" s="43">
        <v>0.01</v>
      </c>
      <c r="D66" s="43">
        <v>14280</v>
      </c>
      <c r="E66" s="43">
        <v>4.97</v>
      </c>
      <c r="F66" s="61" t="s">
        <v>469</v>
      </c>
      <c r="G66" s="43"/>
      <c r="H66" s="43"/>
      <c r="I66" s="43"/>
      <c r="J66" s="43"/>
      <c r="K66" s="43"/>
    </row>
    <row r="67" spans="1:11" ht="19.5" customHeight="1" x14ac:dyDescent="0.35">
      <c r="A67" s="45">
        <v>44304.806260740741</v>
      </c>
      <c r="B67" s="43">
        <v>14408</v>
      </c>
      <c r="C67" s="43">
        <v>4.97</v>
      </c>
      <c r="D67" s="43">
        <v>14520</v>
      </c>
      <c r="E67" s="43">
        <v>4.97</v>
      </c>
      <c r="F67" s="61" t="s">
        <v>469</v>
      </c>
      <c r="G67" s="43"/>
      <c r="H67" s="43"/>
      <c r="I67" s="43"/>
      <c r="J67" s="43"/>
      <c r="K67" s="43"/>
    </row>
    <row r="68" spans="1:11" ht="19.5" customHeight="1" x14ac:dyDescent="0.35">
      <c r="A68" s="45">
        <v>44304.806260833335</v>
      </c>
      <c r="B68" s="43">
        <v>14648</v>
      </c>
      <c r="C68" s="43">
        <v>4.97</v>
      </c>
      <c r="D68" s="43">
        <v>14760</v>
      </c>
      <c r="E68" s="43">
        <v>4.9800000000000004</v>
      </c>
      <c r="F68" s="61" t="s">
        <v>469</v>
      </c>
      <c r="G68" s="43"/>
      <c r="H68" s="43"/>
      <c r="I68" s="43"/>
      <c r="J68" s="43"/>
      <c r="K68" s="43"/>
    </row>
    <row r="69" spans="1:11" ht="19.5" customHeight="1" x14ac:dyDescent="0.35">
      <c r="A69" s="45">
        <v>44304.806260972226</v>
      </c>
      <c r="B69" s="43">
        <v>14888</v>
      </c>
      <c r="C69" s="43">
        <v>4.97</v>
      </c>
      <c r="D69" s="43">
        <v>15000</v>
      </c>
      <c r="E69" s="43">
        <v>4.99</v>
      </c>
      <c r="F69" s="61" t="s">
        <v>469</v>
      </c>
      <c r="G69" s="43"/>
      <c r="H69" s="43"/>
      <c r="I69" s="43"/>
      <c r="J69" s="43"/>
      <c r="K69" s="43"/>
    </row>
    <row r="70" spans="1:11" ht="19.5" customHeight="1" x14ac:dyDescent="0.35">
      <c r="A70" s="45">
        <v>44304.806261064812</v>
      </c>
      <c r="B70" s="43">
        <v>15128</v>
      </c>
      <c r="C70" s="43">
        <v>4.97</v>
      </c>
      <c r="D70" s="43">
        <v>15240</v>
      </c>
      <c r="E70" s="43">
        <v>4.97</v>
      </c>
      <c r="F70" s="61" t="s">
        <v>469</v>
      </c>
      <c r="G70" s="43"/>
      <c r="H70" s="43"/>
      <c r="I70" s="43"/>
      <c r="J70" s="43"/>
      <c r="K70" s="43"/>
    </row>
    <row r="71" spans="1:11" ht="19.5" customHeight="1" x14ac:dyDescent="0.35">
      <c r="A71" s="45">
        <v>44304.806261168982</v>
      </c>
      <c r="B71" s="43">
        <v>15376</v>
      </c>
      <c r="C71" s="43">
        <v>4.97</v>
      </c>
      <c r="D71" s="43">
        <v>15488</v>
      </c>
      <c r="E71" s="43">
        <v>4.9800000000000004</v>
      </c>
      <c r="F71" s="61" t="s">
        <v>469</v>
      </c>
      <c r="G71" s="43"/>
      <c r="H71" s="43"/>
      <c r="I71" s="43"/>
      <c r="J71" s="43"/>
      <c r="K71" s="43"/>
    </row>
    <row r="72" spans="1:11" ht="19.5" customHeight="1" x14ac:dyDescent="0.35">
      <c r="A72" s="45">
        <v>44304.806261307873</v>
      </c>
      <c r="B72" s="43">
        <v>15616</v>
      </c>
      <c r="C72" s="43">
        <v>4.9800000000000004</v>
      </c>
      <c r="D72" s="43">
        <v>15728</v>
      </c>
      <c r="E72" s="43">
        <v>4.97</v>
      </c>
      <c r="F72" s="61" t="s">
        <v>469</v>
      </c>
      <c r="G72" s="43"/>
      <c r="H72" s="43"/>
      <c r="I72" s="43"/>
      <c r="J72" s="43"/>
      <c r="K72" s="43"/>
    </row>
    <row r="73" spans="1:11" ht="19.5" customHeight="1" x14ac:dyDescent="0.35">
      <c r="A73" s="45">
        <v>44304.806261400459</v>
      </c>
      <c r="B73" s="43">
        <v>15856</v>
      </c>
      <c r="C73" s="43">
        <v>4.9800000000000004</v>
      </c>
      <c r="D73" s="43">
        <v>15968</v>
      </c>
      <c r="E73" s="43">
        <v>4.97</v>
      </c>
      <c r="F73" s="61" t="s">
        <v>469</v>
      </c>
      <c r="G73" s="43"/>
      <c r="H73" s="43"/>
      <c r="I73" s="43"/>
      <c r="J73" s="43"/>
      <c r="K73" s="43"/>
    </row>
    <row r="74" spans="1:11" ht="19.5" customHeight="1" x14ac:dyDescent="0.35">
      <c r="A74" s="45">
        <v>44304.806261493053</v>
      </c>
      <c r="B74" s="43">
        <v>16096</v>
      </c>
      <c r="C74" s="43">
        <v>4.9800000000000004</v>
      </c>
      <c r="D74" s="43">
        <v>16208</v>
      </c>
      <c r="E74" s="43">
        <v>4.97</v>
      </c>
      <c r="F74" s="61" t="s">
        <v>469</v>
      </c>
      <c r="G74" s="43"/>
      <c r="H74" s="43"/>
      <c r="I74" s="43"/>
      <c r="J74" s="43"/>
      <c r="K74" s="43"/>
    </row>
    <row r="75" spans="1:11" ht="19.5" customHeight="1" x14ac:dyDescent="0.35">
      <c r="A75" s="45">
        <v>44304.806261631944</v>
      </c>
      <c r="B75" s="43">
        <v>16336</v>
      </c>
      <c r="C75" s="43">
        <v>4.9800000000000004</v>
      </c>
      <c r="D75" s="43">
        <v>16448</v>
      </c>
      <c r="E75" s="43">
        <v>4.97</v>
      </c>
      <c r="F75" s="61" t="s">
        <v>469</v>
      </c>
      <c r="G75" s="43"/>
      <c r="H75" s="43"/>
      <c r="I75" s="43"/>
      <c r="J75" s="43"/>
      <c r="K75" s="43"/>
    </row>
    <row r="76" spans="1:11" ht="19.5" customHeight="1" x14ac:dyDescent="0.35">
      <c r="A76" s="45">
        <v>44304.806261736114</v>
      </c>
      <c r="B76" s="43">
        <v>16576</v>
      </c>
      <c r="C76" s="43">
        <v>4.97</v>
      </c>
      <c r="D76" s="43">
        <v>16688</v>
      </c>
      <c r="E76" s="43">
        <v>4.97</v>
      </c>
      <c r="F76" s="61" t="s">
        <v>469</v>
      </c>
      <c r="G76" s="43"/>
      <c r="H76" s="43"/>
      <c r="I76" s="43"/>
      <c r="J76" s="43"/>
      <c r="K76" s="43"/>
    </row>
    <row r="77" spans="1:11" ht="19.5" customHeight="1" x14ac:dyDescent="0.35">
      <c r="A77" s="45">
        <v>44304.8062618287</v>
      </c>
      <c r="B77" s="43">
        <v>16816</v>
      </c>
      <c r="C77" s="43">
        <v>4.97</v>
      </c>
      <c r="D77" s="43">
        <v>16928</v>
      </c>
      <c r="E77" s="43">
        <v>4.97</v>
      </c>
      <c r="F77" s="61" t="s">
        <v>469</v>
      </c>
      <c r="G77" s="43"/>
      <c r="H77" s="43"/>
      <c r="I77" s="43"/>
      <c r="J77" s="43"/>
      <c r="K77" s="43"/>
    </row>
    <row r="78" spans="1:11" ht="19.5" customHeight="1" x14ac:dyDescent="0.35">
      <c r="A78" s="45">
        <v>44304.806261967591</v>
      </c>
      <c r="B78" s="43">
        <v>17056</v>
      </c>
      <c r="C78" s="43">
        <v>4.9800000000000004</v>
      </c>
      <c r="D78" s="43">
        <v>17168</v>
      </c>
      <c r="E78" s="43">
        <v>4.97</v>
      </c>
      <c r="F78" s="61" t="s">
        <v>469</v>
      </c>
      <c r="G78" s="43"/>
      <c r="H78" s="43"/>
      <c r="I78" s="43"/>
      <c r="J78" s="43"/>
      <c r="K78" s="43"/>
    </row>
    <row r="79" spans="1:11" ht="19.5" customHeight="1" x14ac:dyDescent="0.35">
      <c r="A79" s="45">
        <v>44304.806262071761</v>
      </c>
      <c r="B79" s="43">
        <v>17296</v>
      </c>
      <c r="C79" s="43">
        <v>4.97</v>
      </c>
      <c r="D79" s="43">
        <v>17416</v>
      </c>
      <c r="E79" s="43">
        <v>4.97</v>
      </c>
      <c r="F79" s="61" t="s">
        <v>469</v>
      </c>
      <c r="G79" s="43"/>
      <c r="H79" s="43"/>
      <c r="I79" s="43"/>
      <c r="J79" s="43"/>
      <c r="K79" s="43"/>
    </row>
    <row r="80" spans="1:11" ht="19.5" customHeight="1" x14ac:dyDescent="0.35">
      <c r="A80" s="45">
        <v>44304.806262199076</v>
      </c>
      <c r="B80" s="43">
        <v>17544</v>
      </c>
      <c r="C80" s="43">
        <v>4.9800000000000004</v>
      </c>
      <c r="D80" s="43">
        <v>17656</v>
      </c>
      <c r="E80" s="43">
        <v>4.9800000000000004</v>
      </c>
      <c r="F80" s="61" t="s">
        <v>469</v>
      </c>
      <c r="G80" s="43"/>
      <c r="H80" s="43"/>
      <c r="I80" s="43"/>
      <c r="J80" s="43"/>
      <c r="K80" s="43"/>
    </row>
    <row r="81" spans="1:11" ht="19.5" customHeight="1" x14ac:dyDescent="0.35">
      <c r="A81" s="45">
        <v>44304.80626229167</v>
      </c>
      <c r="B81" s="43">
        <v>17784</v>
      </c>
      <c r="C81" s="43">
        <v>4.97</v>
      </c>
      <c r="D81" s="43">
        <v>17896</v>
      </c>
      <c r="E81" s="43">
        <v>4.97</v>
      </c>
      <c r="F81" s="61" t="s">
        <v>469</v>
      </c>
      <c r="G81" s="43"/>
      <c r="H81" s="43"/>
      <c r="I81" s="43"/>
      <c r="J81" s="43"/>
      <c r="K81" s="43"/>
    </row>
    <row r="82" spans="1:11" ht="19.5" customHeight="1" x14ac:dyDescent="0.35">
      <c r="A82" s="45">
        <v>44304.806262384256</v>
      </c>
      <c r="B82" s="43">
        <v>18024</v>
      </c>
      <c r="C82" s="43">
        <v>4.9800000000000004</v>
      </c>
      <c r="D82" s="43">
        <v>18136</v>
      </c>
      <c r="E82" s="43">
        <v>4.97</v>
      </c>
      <c r="F82" s="61" t="s">
        <v>469</v>
      </c>
      <c r="G82" s="43"/>
      <c r="H82" s="43"/>
      <c r="I82" s="43"/>
      <c r="J82" s="43"/>
      <c r="K82" s="43"/>
    </row>
    <row r="83" spans="1:11" ht="19.5" customHeight="1" x14ac:dyDescent="0.35">
      <c r="A83" s="45">
        <v>44304.806262523147</v>
      </c>
      <c r="B83" s="43">
        <v>18264</v>
      </c>
      <c r="C83" s="43">
        <v>4.97</v>
      </c>
      <c r="D83" s="43">
        <v>18376</v>
      </c>
      <c r="E83" s="43">
        <v>4.97</v>
      </c>
      <c r="F83" s="61" t="s">
        <v>469</v>
      </c>
      <c r="G83" s="43"/>
      <c r="H83" s="43"/>
      <c r="I83" s="43"/>
      <c r="J83" s="43"/>
      <c r="K83" s="43"/>
    </row>
    <row r="84" spans="1:11" ht="19.5" customHeight="1" x14ac:dyDescent="0.35">
      <c r="A84" s="45">
        <v>44304.806262627317</v>
      </c>
      <c r="B84" s="43">
        <v>18504</v>
      </c>
      <c r="C84" s="43">
        <v>0.01</v>
      </c>
      <c r="D84" s="43">
        <v>18616</v>
      </c>
      <c r="E84" s="43">
        <v>4.9800000000000004</v>
      </c>
      <c r="F84" s="61" t="s">
        <v>469</v>
      </c>
      <c r="G84" s="43"/>
      <c r="H84" s="43"/>
      <c r="I84" s="43"/>
      <c r="J84" s="43"/>
      <c r="K84" s="43"/>
    </row>
    <row r="85" spans="1:11" ht="19.5" customHeight="1" x14ac:dyDescent="0.35">
      <c r="A85" s="45">
        <v>44304.806262719911</v>
      </c>
      <c r="B85" s="43">
        <v>18744</v>
      </c>
      <c r="C85" s="43">
        <v>0.02</v>
      </c>
      <c r="D85" s="43">
        <v>18856</v>
      </c>
      <c r="E85" s="43">
        <v>4.9800000000000004</v>
      </c>
      <c r="F85" s="61" t="s">
        <v>469</v>
      </c>
      <c r="G85" s="43"/>
      <c r="H85" s="43"/>
      <c r="I85" s="43"/>
      <c r="J85" s="43"/>
      <c r="K85" s="43"/>
    </row>
    <row r="86" spans="1:11" ht="19.5" customHeight="1" x14ac:dyDescent="0.35">
      <c r="A86" s="45">
        <v>44304.806262858794</v>
      </c>
      <c r="B86" s="43">
        <v>18984</v>
      </c>
      <c r="C86" s="43">
        <v>0.01</v>
      </c>
      <c r="D86" s="43">
        <v>19096</v>
      </c>
      <c r="E86" s="43">
        <v>4.97</v>
      </c>
      <c r="F86" s="61" t="s">
        <v>469</v>
      </c>
      <c r="G86" s="43"/>
      <c r="H86" s="43"/>
      <c r="I86" s="43"/>
      <c r="J86" s="43"/>
      <c r="K86" s="43"/>
    </row>
    <row r="87" spans="1:11" ht="19.5" customHeight="1" x14ac:dyDescent="0.35">
      <c r="A87" s="45">
        <v>44304.806262962964</v>
      </c>
      <c r="B87" s="43">
        <v>19224</v>
      </c>
      <c r="C87" s="43">
        <v>0</v>
      </c>
      <c r="D87" s="43">
        <v>19336</v>
      </c>
      <c r="E87" s="43">
        <v>4.97</v>
      </c>
      <c r="F87" s="61" t="s">
        <v>469</v>
      </c>
      <c r="G87" s="43"/>
      <c r="H87" s="43"/>
      <c r="I87" s="43"/>
      <c r="J87" s="43"/>
      <c r="K87" s="43"/>
    </row>
    <row r="88" spans="1:11" ht="19.5" customHeight="1" x14ac:dyDescent="0.35">
      <c r="A88" s="45">
        <v>44304.806263055558</v>
      </c>
      <c r="B88" s="43">
        <v>19472</v>
      </c>
      <c r="C88" s="43">
        <v>0.02</v>
      </c>
      <c r="D88" s="43">
        <v>19584</v>
      </c>
      <c r="E88" s="43">
        <v>4.97</v>
      </c>
      <c r="F88" s="61" t="s">
        <v>469</v>
      </c>
      <c r="G88" s="43"/>
      <c r="H88" s="43"/>
      <c r="I88" s="43"/>
      <c r="J88" s="43"/>
      <c r="K88" s="43"/>
    </row>
    <row r="89" spans="1:11" ht="19.5" customHeight="1" x14ac:dyDescent="0.35">
      <c r="A89" s="45">
        <v>44304.806263194441</v>
      </c>
      <c r="B89" s="43">
        <v>19712</v>
      </c>
      <c r="C89" s="43">
        <v>0.01</v>
      </c>
      <c r="D89" s="43">
        <v>19824</v>
      </c>
      <c r="E89" s="43">
        <v>4.97</v>
      </c>
      <c r="F89" s="61" t="s">
        <v>469</v>
      </c>
      <c r="G89" s="43"/>
      <c r="H89" s="43"/>
      <c r="I89" s="43"/>
      <c r="J89" s="43"/>
      <c r="K89" s="43"/>
    </row>
    <row r="90" spans="1:11" ht="19.5" customHeight="1" x14ac:dyDescent="0.35">
      <c r="A90" s="45">
        <v>44304.806263287035</v>
      </c>
      <c r="B90" s="43">
        <v>19952</v>
      </c>
      <c r="C90" s="43">
        <v>0.01</v>
      </c>
      <c r="D90" s="43">
        <v>20064</v>
      </c>
      <c r="E90" s="43">
        <v>0.01</v>
      </c>
      <c r="F90" s="61" t="s">
        <v>469</v>
      </c>
      <c r="G90" s="43"/>
      <c r="H90" s="43"/>
      <c r="I90" s="43"/>
      <c r="J90" s="43"/>
      <c r="K90" s="43"/>
    </row>
    <row r="91" spans="1:11" ht="19.5" customHeight="1" x14ac:dyDescent="0.35">
      <c r="A91" s="45">
        <v>44304.806263379629</v>
      </c>
      <c r="B91" s="43">
        <v>20192</v>
      </c>
      <c r="C91" s="43">
        <v>0</v>
      </c>
      <c r="D91" s="43">
        <v>20304</v>
      </c>
      <c r="E91" s="43">
        <v>0.01</v>
      </c>
      <c r="F91" s="61" t="s">
        <v>469</v>
      </c>
      <c r="G91" s="43"/>
      <c r="H91" s="43"/>
      <c r="I91" s="43"/>
      <c r="J91" s="43"/>
      <c r="K91" s="43"/>
    </row>
    <row r="92" spans="1:11" ht="19.5" customHeight="1" x14ac:dyDescent="0.35">
      <c r="A92" s="45">
        <v>44304.806263530096</v>
      </c>
      <c r="B92" s="43">
        <v>20432</v>
      </c>
      <c r="C92" s="43">
        <v>0</v>
      </c>
      <c r="D92" s="43">
        <v>20544</v>
      </c>
      <c r="E92" s="43">
        <v>0.01</v>
      </c>
      <c r="F92" s="61" t="s">
        <v>469</v>
      </c>
      <c r="G92" s="43"/>
      <c r="H92" s="43"/>
      <c r="I92" s="43"/>
      <c r="J92" s="43"/>
      <c r="K92" s="43"/>
    </row>
    <row r="93" spans="1:11" ht="19.5" customHeight="1" x14ac:dyDescent="0.35">
      <c r="A93" s="45">
        <v>44304.806263622682</v>
      </c>
      <c r="B93" s="43">
        <v>20672</v>
      </c>
      <c r="C93" s="43">
        <v>0.01</v>
      </c>
      <c r="D93" s="43">
        <v>20784</v>
      </c>
      <c r="E93" s="43">
        <v>0.01</v>
      </c>
      <c r="F93" s="61" t="s">
        <v>469</v>
      </c>
      <c r="G93" s="43"/>
      <c r="H93" s="43"/>
      <c r="I93" s="43"/>
      <c r="J93" s="43"/>
      <c r="K93" s="43"/>
    </row>
    <row r="94" spans="1:11" ht="19.5" customHeight="1" x14ac:dyDescent="0.35">
      <c r="A94" s="45">
        <v>44304.806263715276</v>
      </c>
      <c r="B94" s="43">
        <v>20912</v>
      </c>
      <c r="C94" s="43">
        <v>0</v>
      </c>
      <c r="D94" s="43">
        <v>21024</v>
      </c>
      <c r="E94" s="43">
        <v>4.9800000000000004</v>
      </c>
      <c r="F94" s="61" t="s">
        <v>469</v>
      </c>
      <c r="G94" s="43"/>
      <c r="H94" s="43"/>
      <c r="I94" s="43"/>
      <c r="J94" s="43"/>
      <c r="K94" s="43"/>
    </row>
    <row r="95" spans="1:11" ht="19.5" customHeight="1" x14ac:dyDescent="0.35">
      <c r="A95" s="45">
        <v>44304.806263854167</v>
      </c>
      <c r="B95" s="43">
        <v>21152</v>
      </c>
      <c r="C95" s="43">
        <v>0.01</v>
      </c>
      <c r="D95" s="43">
        <v>21264</v>
      </c>
      <c r="E95" s="43">
        <v>4.97</v>
      </c>
      <c r="F95" s="61" t="s">
        <v>469</v>
      </c>
      <c r="G95" s="43"/>
      <c r="H95" s="43"/>
      <c r="I95" s="43"/>
      <c r="J95" s="43"/>
      <c r="K95" s="43"/>
    </row>
    <row r="96" spans="1:11" ht="19.5" customHeight="1" x14ac:dyDescent="0.35">
      <c r="A96" s="45">
        <v>44304.806263958337</v>
      </c>
      <c r="B96" s="43">
        <v>21392</v>
      </c>
      <c r="C96" s="43">
        <v>0.03</v>
      </c>
      <c r="D96" s="43">
        <v>21512</v>
      </c>
      <c r="E96" s="43">
        <v>4.9800000000000004</v>
      </c>
      <c r="F96" s="61" t="s">
        <v>469</v>
      </c>
      <c r="G96" s="43"/>
      <c r="H96" s="43"/>
      <c r="I96" s="43"/>
      <c r="J96" s="43"/>
      <c r="K96" s="43"/>
    </row>
    <row r="97" spans="1:11" ht="19.5" customHeight="1" x14ac:dyDescent="0.35">
      <c r="A97" s="45">
        <v>44304.80626409722</v>
      </c>
      <c r="B97" s="43">
        <v>21640</v>
      </c>
      <c r="C97" s="43">
        <v>0.01</v>
      </c>
      <c r="D97" s="43">
        <v>21752</v>
      </c>
      <c r="E97" s="43">
        <v>4.97</v>
      </c>
      <c r="F97" s="61" t="s">
        <v>469</v>
      </c>
      <c r="G97" s="43"/>
      <c r="H97" s="43"/>
      <c r="I97" s="43"/>
      <c r="J97" s="43"/>
      <c r="K97" s="43"/>
    </row>
    <row r="98" spans="1:11" ht="19.5" customHeight="1" x14ac:dyDescent="0.35">
      <c r="A98" s="45">
        <v>44304.806264189814</v>
      </c>
      <c r="B98" s="43">
        <v>21880</v>
      </c>
      <c r="C98" s="43">
        <v>0.01</v>
      </c>
      <c r="D98" s="43">
        <v>21992</v>
      </c>
      <c r="E98" s="43">
        <v>4.97</v>
      </c>
      <c r="F98" s="61" t="s">
        <v>469</v>
      </c>
      <c r="G98" s="43"/>
      <c r="H98" s="43"/>
      <c r="I98" s="43"/>
      <c r="J98" s="43"/>
      <c r="K98" s="43"/>
    </row>
    <row r="99" spans="1:11" ht="19.5" customHeight="1" x14ac:dyDescent="0.35">
      <c r="A99" s="45">
        <v>44304.806264293984</v>
      </c>
      <c r="B99" s="43">
        <v>22120</v>
      </c>
      <c r="C99" s="43">
        <v>0</v>
      </c>
      <c r="D99" s="43">
        <v>22232</v>
      </c>
      <c r="E99" s="43">
        <v>4.9800000000000004</v>
      </c>
      <c r="F99" s="61" t="s">
        <v>469</v>
      </c>
      <c r="G99" s="43"/>
      <c r="H99" s="43"/>
      <c r="I99" s="43"/>
      <c r="J99" s="43"/>
      <c r="K99" s="43"/>
    </row>
    <row r="100" spans="1:11" ht="19.5" customHeight="1" x14ac:dyDescent="0.35">
      <c r="A100" s="45">
        <v>44304.806264432867</v>
      </c>
      <c r="B100" s="43">
        <v>22360</v>
      </c>
      <c r="C100" s="43">
        <v>0.01</v>
      </c>
      <c r="D100" s="43">
        <v>22472</v>
      </c>
      <c r="E100" s="43">
        <v>4.97</v>
      </c>
      <c r="F100" s="61" t="s">
        <v>469</v>
      </c>
      <c r="G100" s="43"/>
      <c r="H100" s="43"/>
      <c r="I100" s="43"/>
      <c r="J100" s="43"/>
      <c r="K100" s="43"/>
    </row>
    <row r="101" spans="1:11" ht="19.5" customHeight="1" x14ac:dyDescent="0.35">
      <c r="A101" s="45">
        <v>44304.806264525461</v>
      </c>
      <c r="B101" s="43">
        <v>22600</v>
      </c>
      <c r="C101" s="43">
        <v>4.9800000000000004</v>
      </c>
      <c r="D101" s="43">
        <v>22712</v>
      </c>
      <c r="E101" s="43">
        <v>4.9800000000000004</v>
      </c>
      <c r="F101" s="61" t="s">
        <v>469</v>
      </c>
      <c r="G101" s="43"/>
      <c r="H101" s="43"/>
      <c r="I101" s="43"/>
      <c r="J101" s="43"/>
      <c r="K101" s="43"/>
    </row>
    <row r="102" spans="1:11" ht="19.5" customHeight="1" x14ac:dyDescent="0.35">
      <c r="A102" s="45">
        <v>44304.806264618055</v>
      </c>
      <c r="B102" s="43">
        <v>22840</v>
      </c>
      <c r="C102" s="43">
        <v>5</v>
      </c>
      <c r="D102" s="43">
        <v>22952</v>
      </c>
      <c r="E102" s="43">
        <v>4.97</v>
      </c>
      <c r="F102" s="61" t="s">
        <v>469</v>
      </c>
      <c r="G102" s="43"/>
      <c r="H102" s="43"/>
      <c r="I102" s="43"/>
      <c r="J102" s="43"/>
      <c r="K102" s="43"/>
    </row>
    <row r="103" spans="1:11" ht="19.5" customHeight="1" x14ac:dyDescent="0.35">
      <c r="A103" s="45">
        <v>44304.806264756946</v>
      </c>
      <c r="B103" s="43">
        <v>23080</v>
      </c>
      <c r="C103" s="43">
        <v>4.97</v>
      </c>
      <c r="D103" s="43">
        <v>23192</v>
      </c>
      <c r="E103" s="43">
        <v>4.9800000000000004</v>
      </c>
      <c r="F103" s="61" t="s">
        <v>469</v>
      </c>
      <c r="G103" s="43"/>
      <c r="H103" s="43"/>
      <c r="I103" s="43"/>
      <c r="J103" s="43"/>
      <c r="K103" s="43"/>
    </row>
    <row r="104" spans="1:11" ht="19.5" customHeight="1" x14ac:dyDescent="0.35">
      <c r="A104" s="45">
        <v>44304.806264861109</v>
      </c>
      <c r="B104" s="43">
        <v>23320</v>
      </c>
      <c r="C104" s="43">
        <v>4.9800000000000004</v>
      </c>
      <c r="D104" s="43">
        <v>23432</v>
      </c>
      <c r="E104" s="43">
        <v>4.9800000000000004</v>
      </c>
      <c r="F104" s="61" t="s">
        <v>469</v>
      </c>
      <c r="G104" s="43"/>
      <c r="H104" s="43"/>
      <c r="I104" s="43"/>
      <c r="J104" s="43"/>
      <c r="K104" s="43"/>
    </row>
    <row r="105" spans="1:11" ht="19.5" customHeight="1" x14ac:dyDescent="0.35">
      <c r="A105" s="45">
        <v>44304.806264953702</v>
      </c>
      <c r="B105" s="43">
        <v>23568</v>
      </c>
      <c r="C105" s="43">
        <v>4.97</v>
      </c>
      <c r="D105" s="43">
        <v>23680</v>
      </c>
      <c r="E105" s="43">
        <v>4.97</v>
      </c>
      <c r="F105" s="61" t="s">
        <v>469</v>
      </c>
      <c r="G105" s="43"/>
      <c r="H105" s="43"/>
      <c r="I105" s="43"/>
      <c r="J105" s="43"/>
      <c r="K105" s="43"/>
    </row>
    <row r="106" spans="1:11" ht="19.5" customHeight="1" x14ac:dyDescent="0.35">
      <c r="A106" s="45">
        <v>44304.806265092593</v>
      </c>
      <c r="B106" s="43">
        <v>23808</v>
      </c>
      <c r="C106" s="43">
        <v>4.97</v>
      </c>
      <c r="D106" s="43">
        <v>23920</v>
      </c>
      <c r="E106" s="43">
        <v>4.9800000000000004</v>
      </c>
      <c r="F106" s="61" t="s">
        <v>469</v>
      </c>
      <c r="G106" s="43"/>
      <c r="H106" s="43"/>
      <c r="I106" s="43"/>
      <c r="J106" s="43"/>
      <c r="K106" s="43"/>
    </row>
    <row r="107" spans="1:11" ht="19.5" customHeight="1" x14ac:dyDescent="0.35">
      <c r="A107" s="45">
        <v>44304.806265185187</v>
      </c>
      <c r="B107" s="43">
        <v>24048</v>
      </c>
      <c r="C107" s="43">
        <v>4.9800000000000004</v>
      </c>
      <c r="D107" s="43">
        <v>24160</v>
      </c>
      <c r="E107" s="43">
        <v>4.97</v>
      </c>
      <c r="F107" s="61" t="s">
        <v>469</v>
      </c>
      <c r="G107" s="43"/>
      <c r="H107" s="43"/>
      <c r="I107" s="43"/>
      <c r="J107" s="43"/>
      <c r="K107" s="43"/>
    </row>
    <row r="108" spans="1:11" ht="19.5" customHeight="1" x14ac:dyDescent="0.35">
      <c r="A108" s="45">
        <v>44304.80626528935</v>
      </c>
      <c r="B108" s="43">
        <v>24288</v>
      </c>
      <c r="C108" s="43">
        <v>4.97</v>
      </c>
      <c r="D108" s="43">
        <v>24400</v>
      </c>
      <c r="E108" s="43">
        <v>4.9800000000000004</v>
      </c>
      <c r="F108" s="61" t="s">
        <v>469</v>
      </c>
      <c r="G108" s="43"/>
      <c r="H108" s="43"/>
      <c r="I108" s="43"/>
      <c r="J108" s="43"/>
      <c r="K108" s="43"/>
    </row>
    <row r="109" spans="1:11" ht="19.5" customHeight="1" x14ac:dyDescent="0.35">
      <c r="A109" s="45">
        <v>44304.80626542824</v>
      </c>
      <c r="B109" s="43">
        <v>24528</v>
      </c>
      <c r="C109" s="43">
        <v>4.9800000000000004</v>
      </c>
      <c r="D109" s="43">
        <v>24640</v>
      </c>
      <c r="E109" s="43">
        <v>4.97</v>
      </c>
      <c r="F109" s="61" t="s">
        <v>469</v>
      </c>
      <c r="G109" s="43"/>
      <c r="H109" s="43"/>
      <c r="I109" s="43"/>
      <c r="J109" s="43"/>
      <c r="K109" s="43"/>
    </row>
    <row r="110" spans="1:11" ht="19.5" customHeight="1" x14ac:dyDescent="0.35">
      <c r="A110" s="45">
        <v>44304.806265520834</v>
      </c>
      <c r="B110" s="43">
        <v>24768</v>
      </c>
      <c r="C110" s="43">
        <v>4.9800000000000004</v>
      </c>
      <c r="D110" s="43">
        <v>24880</v>
      </c>
      <c r="E110" s="43">
        <v>4.97</v>
      </c>
      <c r="F110" s="61" t="s">
        <v>469</v>
      </c>
      <c r="G110" s="43"/>
      <c r="H110" s="43"/>
      <c r="I110" s="43"/>
      <c r="J110" s="43"/>
      <c r="K110" s="43"/>
    </row>
    <row r="111" spans="1:11" ht="19.5" customHeight="1" x14ac:dyDescent="0.35">
      <c r="A111" s="45">
        <v>44304.806265624997</v>
      </c>
      <c r="B111" s="43">
        <v>25008</v>
      </c>
      <c r="C111" s="43">
        <v>4.9800000000000004</v>
      </c>
      <c r="D111" s="43">
        <v>25120</v>
      </c>
      <c r="E111" s="43">
        <v>4.97</v>
      </c>
      <c r="F111" s="61" t="s">
        <v>469</v>
      </c>
      <c r="G111" s="43"/>
      <c r="H111" s="43"/>
      <c r="I111" s="43"/>
      <c r="J111" s="43"/>
      <c r="K111" s="43"/>
    </row>
    <row r="112" spans="1:11" ht="19.5" customHeight="1" x14ac:dyDescent="0.35">
      <c r="A112" s="45">
        <v>44304.806265763887</v>
      </c>
      <c r="B112" s="43">
        <v>25248</v>
      </c>
      <c r="C112" s="43">
        <v>4.96</v>
      </c>
      <c r="D112" s="43">
        <v>25360</v>
      </c>
      <c r="E112" s="43">
        <v>4.9800000000000004</v>
      </c>
      <c r="F112" s="61" t="s">
        <v>469</v>
      </c>
      <c r="G112" s="43"/>
      <c r="H112" s="43"/>
      <c r="I112" s="43"/>
      <c r="J112" s="43"/>
      <c r="K112" s="43"/>
    </row>
    <row r="113" spans="1:11" ht="19.5" customHeight="1" x14ac:dyDescent="0.35">
      <c r="A113" s="45">
        <v>44304.806265856481</v>
      </c>
      <c r="B113" s="43">
        <v>25488</v>
      </c>
      <c r="C113" s="43">
        <v>4.97</v>
      </c>
      <c r="D113" s="43">
        <v>25608</v>
      </c>
      <c r="E113" s="43">
        <v>4.9800000000000004</v>
      </c>
      <c r="F113" s="61" t="s">
        <v>469</v>
      </c>
      <c r="G113" s="43"/>
      <c r="H113" s="43"/>
      <c r="I113" s="43"/>
      <c r="J113" s="43"/>
      <c r="K113" s="43"/>
    </row>
    <row r="114" spans="1:11" ht="19.5" customHeight="1" x14ac:dyDescent="0.35">
      <c r="A114" s="45">
        <v>44304.806265949075</v>
      </c>
      <c r="B114" s="43">
        <v>25736</v>
      </c>
      <c r="C114" s="43">
        <v>4.97</v>
      </c>
      <c r="D114" s="43">
        <v>25848</v>
      </c>
      <c r="E114" s="43">
        <v>4.9800000000000004</v>
      </c>
      <c r="F114" s="61" t="s">
        <v>469</v>
      </c>
      <c r="G114" s="43"/>
      <c r="H114" s="43"/>
      <c r="I114" s="43"/>
      <c r="J114" s="43"/>
      <c r="K114" s="43"/>
    </row>
    <row r="115" spans="1:11" ht="19.5" customHeight="1" x14ac:dyDescent="0.35">
      <c r="A115" s="45">
        <v>44304.806266087966</v>
      </c>
      <c r="B115" s="43">
        <v>25976</v>
      </c>
      <c r="C115" s="43">
        <v>4.97</v>
      </c>
      <c r="D115" s="43">
        <v>26088</v>
      </c>
      <c r="E115" s="43">
        <v>4.97</v>
      </c>
      <c r="F115" s="61" t="s">
        <v>469</v>
      </c>
      <c r="G115" s="43"/>
      <c r="H115" s="43"/>
      <c r="I115" s="43"/>
      <c r="J115" s="43"/>
      <c r="K115" s="43"/>
    </row>
    <row r="116" spans="1:11" ht="19.5" customHeight="1" x14ac:dyDescent="0.35">
      <c r="A116" s="45">
        <v>44304.806266192129</v>
      </c>
      <c r="B116" s="43">
        <v>26216</v>
      </c>
      <c r="C116" s="43">
        <v>4.97</v>
      </c>
      <c r="D116" s="43">
        <v>26328</v>
      </c>
      <c r="E116" s="43">
        <v>4.97</v>
      </c>
      <c r="F116" s="61" t="s">
        <v>469</v>
      </c>
      <c r="G116" s="43"/>
      <c r="H116" s="43"/>
      <c r="I116" s="43"/>
      <c r="J116" s="43"/>
      <c r="K116" s="43"/>
    </row>
    <row r="117" spans="1:11" ht="19.5" customHeight="1" x14ac:dyDescent="0.35">
      <c r="A117" s="45">
        <v>44304.806266331019</v>
      </c>
      <c r="B117" s="43">
        <v>26456</v>
      </c>
      <c r="C117" s="43">
        <v>4.97</v>
      </c>
      <c r="D117" s="43">
        <v>26568</v>
      </c>
      <c r="E117" s="43">
        <v>4.9800000000000004</v>
      </c>
      <c r="F117" s="61" t="s">
        <v>469</v>
      </c>
      <c r="G117" s="43"/>
      <c r="H117" s="43"/>
      <c r="I117" s="43"/>
      <c r="J117" s="43"/>
      <c r="K117" s="43"/>
    </row>
    <row r="118" spans="1:11" ht="19.5" customHeight="1" x14ac:dyDescent="0.35">
      <c r="A118" s="45">
        <v>44304.806266423613</v>
      </c>
      <c r="B118" s="43">
        <v>26696</v>
      </c>
      <c r="C118" s="43">
        <v>0.01</v>
      </c>
      <c r="D118" s="43">
        <v>26808</v>
      </c>
      <c r="E118" s="43">
        <v>4.97</v>
      </c>
      <c r="F118" s="61" t="s">
        <v>469</v>
      </c>
      <c r="G118" s="43"/>
      <c r="H118" s="43"/>
      <c r="I118" s="43"/>
      <c r="J118" s="43"/>
      <c r="K118" s="43"/>
    </row>
    <row r="119" spans="1:11" ht="19.5" customHeight="1" x14ac:dyDescent="0.35">
      <c r="A119" s="45">
        <v>44304.806266504631</v>
      </c>
      <c r="B119" s="43">
        <v>26936</v>
      </c>
      <c r="C119" s="43">
        <v>0.01</v>
      </c>
      <c r="D119" s="43">
        <v>27048</v>
      </c>
      <c r="E119" s="43">
        <v>4.97</v>
      </c>
      <c r="F119" s="61" t="s">
        <v>469</v>
      </c>
      <c r="G119" s="43"/>
      <c r="H119" s="43"/>
      <c r="I119" s="43"/>
      <c r="J119" s="43"/>
      <c r="K119" s="43"/>
    </row>
    <row r="120" spans="1:11" ht="19.5" customHeight="1" x14ac:dyDescent="0.35">
      <c r="A120" s="45">
        <v>44304.80626665509</v>
      </c>
      <c r="B120" s="43">
        <v>27176</v>
      </c>
      <c r="C120" s="43">
        <v>0.01</v>
      </c>
      <c r="D120" s="43">
        <v>27288</v>
      </c>
      <c r="E120" s="43">
        <v>4.97</v>
      </c>
      <c r="F120" s="61" t="s">
        <v>469</v>
      </c>
      <c r="G120" s="43"/>
      <c r="H120" s="43"/>
      <c r="I120" s="43"/>
      <c r="J120" s="43"/>
      <c r="K120" s="43"/>
    </row>
    <row r="121" spans="1:11" ht="19.5" customHeight="1" x14ac:dyDescent="0.35">
      <c r="A121" s="45">
        <v>44304.806266747684</v>
      </c>
      <c r="B121" s="43">
        <v>27416</v>
      </c>
      <c r="C121" s="43">
        <v>0.01</v>
      </c>
      <c r="D121" s="43">
        <v>27528</v>
      </c>
      <c r="E121" s="43">
        <v>4.97</v>
      </c>
      <c r="F121" s="61" t="s">
        <v>469</v>
      </c>
      <c r="G121" s="43"/>
      <c r="H121" s="43"/>
      <c r="I121" s="43"/>
      <c r="J121" s="43"/>
      <c r="K121" s="43"/>
    </row>
    <row r="122" spans="1:11" ht="19.5" customHeight="1" x14ac:dyDescent="0.35">
      <c r="A122" s="45">
        <v>44304.806266840278</v>
      </c>
      <c r="B122" s="43">
        <v>27664</v>
      </c>
      <c r="C122" s="43">
        <v>0</v>
      </c>
      <c r="D122" s="43">
        <v>27776</v>
      </c>
      <c r="E122" s="43">
        <v>4.97</v>
      </c>
      <c r="F122" s="61" t="s">
        <v>469</v>
      </c>
      <c r="G122" s="43"/>
      <c r="H122" s="43"/>
      <c r="I122" s="43"/>
      <c r="J122" s="43"/>
      <c r="K122" s="43"/>
    </row>
    <row r="123" spans="1:11" ht="19.5" customHeight="1" x14ac:dyDescent="0.35">
      <c r="A123" s="45">
        <v>44304.806266979169</v>
      </c>
      <c r="B123" s="43">
        <v>27904</v>
      </c>
      <c r="C123" s="43">
        <v>0.01</v>
      </c>
      <c r="D123" s="43">
        <v>28016</v>
      </c>
      <c r="E123" s="43">
        <v>4.97</v>
      </c>
      <c r="F123" s="61" t="s">
        <v>469</v>
      </c>
      <c r="G123" s="43"/>
      <c r="H123" s="43"/>
      <c r="I123" s="43"/>
      <c r="J123" s="43"/>
      <c r="K123" s="43"/>
    </row>
    <row r="124" spans="1:11" ht="19.5" customHeight="1" x14ac:dyDescent="0.35">
      <c r="A124" s="45">
        <v>44304.806267083331</v>
      </c>
      <c r="B124" s="43">
        <v>28144</v>
      </c>
      <c r="C124" s="43">
        <v>0.01</v>
      </c>
      <c r="D124" s="43">
        <v>28256</v>
      </c>
      <c r="E124" s="43">
        <v>0.01</v>
      </c>
      <c r="F124" s="61" t="s">
        <v>469</v>
      </c>
      <c r="G124" s="43"/>
      <c r="H124" s="43"/>
      <c r="I124" s="43"/>
      <c r="J124" s="43"/>
      <c r="K124" s="43"/>
    </row>
    <row r="125" spans="1:11" ht="19.5" customHeight="1" x14ac:dyDescent="0.35">
      <c r="A125" s="45">
        <v>44304.806267175925</v>
      </c>
      <c r="B125" s="43">
        <v>28384</v>
      </c>
      <c r="C125" s="43">
        <v>0.01</v>
      </c>
      <c r="D125" s="43">
        <v>28496</v>
      </c>
      <c r="E125" s="43">
        <v>0</v>
      </c>
      <c r="F125" s="61" t="s">
        <v>469</v>
      </c>
      <c r="G125" s="43"/>
      <c r="H125" s="43"/>
      <c r="I125" s="43"/>
      <c r="J125" s="43"/>
      <c r="K125" s="43"/>
    </row>
    <row r="126" spans="1:11" ht="19.5" customHeight="1" x14ac:dyDescent="0.35">
      <c r="A126" s="45">
        <v>44304.806267314816</v>
      </c>
      <c r="B126" s="43">
        <v>28624</v>
      </c>
      <c r="C126" s="43">
        <v>0.01</v>
      </c>
      <c r="D126" s="43">
        <v>28736</v>
      </c>
      <c r="E126" s="43">
        <v>0.01</v>
      </c>
      <c r="F126" s="61" t="s">
        <v>469</v>
      </c>
      <c r="G126" s="43"/>
      <c r="H126" s="43"/>
      <c r="I126" s="43"/>
      <c r="J126" s="43"/>
      <c r="K126" s="43"/>
    </row>
    <row r="127" spans="1:11" ht="19.5" customHeight="1" x14ac:dyDescent="0.35">
      <c r="A127" s="45">
        <v>44304.80626740741</v>
      </c>
      <c r="B127" s="43">
        <v>28864</v>
      </c>
      <c r="C127" s="43">
        <v>0.01</v>
      </c>
      <c r="D127" s="43">
        <v>28976</v>
      </c>
      <c r="E127" s="43">
        <v>0.01</v>
      </c>
      <c r="F127" s="61" t="s">
        <v>469</v>
      </c>
      <c r="G127" s="43"/>
      <c r="H127" s="43"/>
      <c r="I127" s="43"/>
      <c r="J127" s="43"/>
      <c r="K127" s="43"/>
    </row>
    <row r="128" spans="1:11" ht="19.5" customHeight="1" x14ac:dyDescent="0.35">
      <c r="A128" s="45">
        <v>44304.806267511573</v>
      </c>
      <c r="B128" s="43">
        <v>29104</v>
      </c>
      <c r="C128" s="43">
        <v>0.01</v>
      </c>
      <c r="D128" s="43">
        <v>29216</v>
      </c>
      <c r="E128" s="43">
        <v>4.9800000000000004</v>
      </c>
      <c r="F128" s="61" t="s">
        <v>469</v>
      </c>
      <c r="G128" s="43"/>
      <c r="H128" s="43"/>
      <c r="I128" s="43"/>
      <c r="J128" s="43"/>
      <c r="K128" s="43"/>
    </row>
    <row r="129" spans="1:11" ht="19.5" customHeight="1" x14ac:dyDescent="0.35">
      <c r="A129" s="45">
        <v>44304.806267650463</v>
      </c>
      <c r="B129" s="43">
        <v>29344</v>
      </c>
      <c r="C129" s="43">
        <v>0.01</v>
      </c>
      <c r="D129" s="43">
        <v>29456</v>
      </c>
      <c r="E129" s="43">
        <v>4.97</v>
      </c>
      <c r="F129" s="61" t="s">
        <v>469</v>
      </c>
      <c r="G129" s="43"/>
      <c r="H129" s="43"/>
      <c r="I129" s="43"/>
      <c r="J129" s="43"/>
      <c r="K129" s="43"/>
    </row>
    <row r="130" spans="1:11" ht="19.5" customHeight="1" x14ac:dyDescent="0.35">
      <c r="A130" s="45">
        <v>44304.806267743057</v>
      </c>
      <c r="B130" s="43">
        <v>29584</v>
      </c>
      <c r="C130" s="43">
        <v>0</v>
      </c>
      <c r="D130" s="43">
        <v>29704</v>
      </c>
      <c r="E130" s="43">
        <v>4.97</v>
      </c>
      <c r="F130" s="61" t="s">
        <v>469</v>
      </c>
      <c r="G130" s="43"/>
      <c r="H130" s="43"/>
      <c r="I130" s="43"/>
      <c r="J130" s="43"/>
      <c r="K130" s="43"/>
    </row>
    <row r="131" spans="1:11" ht="19.5" customHeight="1" x14ac:dyDescent="0.35">
      <c r="A131" s="45">
        <v>44304.80626784722</v>
      </c>
      <c r="B131" s="43">
        <v>29832</v>
      </c>
      <c r="C131" s="43">
        <v>0.01</v>
      </c>
      <c r="D131" s="43">
        <v>29944</v>
      </c>
      <c r="E131" s="43">
        <v>4.97</v>
      </c>
      <c r="F131" s="61" t="s">
        <v>469</v>
      </c>
      <c r="G131" s="43"/>
      <c r="H131" s="43"/>
      <c r="I131" s="43"/>
      <c r="J131" s="43"/>
      <c r="K131" s="43"/>
    </row>
    <row r="132" spans="1:11" ht="19.5" customHeight="1" x14ac:dyDescent="0.35">
      <c r="A132" s="45">
        <v>44304.80626798611</v>
      </c>
      <c r="B132" s="43">
        <v>30072</v>
      </c>
      <c r="C132" s="43">
        <v>0.01</v>
      </c>
      <c r="D132" s="43">
        <v>30184</v>
      </c>
      <c r="E132" s="43">
        <v>4.9800000000000004</v>
      </c>
      <c r="F132" s="61" t="s">
        <v>469</v>
      </c>
      <c r="G132" s="43"/>
      <c r="H132" s="43"/>
      <c r="I132" s="43"/>
      <c r="J132" s="43"/>
      <c r="K132" s="43"/>
    </row>
    <row r="133" spans="1:11" ht="19.5" customHeight="1" x14ac:dyDescent="0.35">
      <c r="A133" s="45">
        <v>44304.806268078704</v>
      </c>
      <c r="B133" s="43">
        <v>30312</v>
      </c>
      <c r="C133" s="43">
        <v>0</v>
      </c>
      <c r="D133" s="43">
        <v>30424</v>
      </c>
      <c r="E133" s="43">
        <v>4.97</v>
      </c>
      <c r="F133" s="61" t="s">
        <v>469</v>
      </c>
      <c r="G133" s="43"/>
      <c r="H133" s="43"/>
      <c r="I133" s="43"/>
      <c r="J133" s="43"/>
      <c r="K133" s="43"/>
    </row>
    <row r="134" spans="1:11" ht="19.5" customHeight="1" x14ac:dyDescent="0.35">
      <c r="A134" s="45">
        <v>44304.806268217595</v>
      </c>
      <c r="B134" s="43">
        <v>30552</v>
      </c>
      <c r="C134" s="43">
        <v>0.02</v>
      </c>
      <c r="D134" s="43">
        <v>30664</v>
      </c>
      <c r="E134" s="43">
        <v>4.97</v>
      </c>
      <c r="F134" s="61" t="s">
        <v>469</v>
      </c>
      <c r="G134" s="43"/>
      <c r="H134" s="43"/>
      <c r="I134" s="43"/>
      <c r="J134" s="43"/>
      <c r="K134" s="43"/>
    </row>
    <row r="135" spans="1:11" ht="19.5" customHeight="1" x14ac:dyDescent="0.35">
      <c r="A135" s="45">
        <v>44304.806268321758</v>
      </c>
      <c r="B135" s="43">
        <v>30792</v>
      </c>
      <c r="C135" s="43">
        <v>4.97</v>
      </c>
      <c r="D135" s="43">
        <v>30904</v>
      </c>
      <c r="E135" s="43">
        <v>4.97</v>
      </c>
      <c r="F135" s="61" t="s">
        <v>469</v>
      </c>
      <c r="G135" s="43"/>
      <c r="H135" s="43"/>
      <c r="I135" s="43"/>
      <c r="J135" s="43"/>
      <c r="K135" s="43"/>
    </row>
    <row r="136" spans="1:11" ht="19.5" customHeight="1" x14ac:dyDescent="0.35">
      <c r="A136" s="45">
        <v>44304.806268414352</v>
      </c>
      <c r="B136" s="43">
        <v>31032</v>
      </c>
      <c r="C136" s="43">
        <v>4.9800000000000004</v>
      </c>
      <c r="D136" s="43">
        <v>31144</v>
      </c>
      <c r="E136" s="43">
        <v>4.97</v>
      </c>
      <c r="F136" s="61" t="s">
        <v>469</v>
      </c>
      <c r="G136" s="43"/>
      <c r="H136" s="43"/>
      <c r="I136" s="43"/>
      <c r="J136" s="43"/>
      <c r="K136" s="43"/>
    </row>
    <row r="137" spans="1:11" ht="19.5" customHeight="1" x14ac:dyDescent="0.35">
      <c r="A137" s="45">
        <v>44304.806268553242</v>
      </c>
      <c r="B137" s="43">
        <v>31272</v>
      </c>
      <c r="C137" s="43">
        <v>4.9800000000000004</v>
      </c>
      <c r="D137" s="43">
        <v>31384</v>
      </c>
      <c r="E137" s="43">
        <v>4.9800000000000004</v>
      </c>
      <c r="F137" s="61" t="s">
        <v>469</v>
      </c>
      <c r="G137" s="43"/>
      <c r="H137" s="43"/>
      <c r="I137" s="43"/>
      <c r="J137" s="43"/>
      <c r="K137" s="43"/>
    </row>
    <row r="138" spans="1:11" ht="19.5" customHeight="1" x14ac:dyDescent="0.35">
      <c r="A138" s="45">
        <v>44304.806268645836</v>
      </c>
      <c r="B138" s="43">
        <v>31512</v>
      </c>
      <c r="C138" s="43">
        <v>4.97</v>
      </c>
      <c r="D138" s="43">
        <v>31624</v>
      </c>
      <c r="E138" s="43">
        <v>4.97</v>
      </c>
      <c r="F138" s="61" t="s">
        <v>469</v>
      </c>
      <c r="G138" s="43"/>
      <c r="H138" s="43"/>
      <c r="I138" s="43"/>
      <c r="J138" s="43"/>
      <c r="K138" s="43"/>
    </row>
    <row r="139" spans="1:11" ht="19.5" customHeight="1" x14ac:dyDescent="0.35">
      <c r="A139" s="45">
        <v>44304.806268749999</v>
      </c>
      <c r="B139" s="43">
        <v>31760</v>
      </c>
      <c r="C139" s="43">
        <v>4.9800000000000004</v>
      </c>
      <c r="D139" s="43">
        <v>31872</v>
      </c>
      <c r="E139" s="43">
        <v>4.9800000000000004</v>
      </c>
      <c r="F139" s="61" t="s">
        <v>469</v>
      </c>
      <c r="G139" s="43"/>
      <c r="H139" s="43"/>
      <c r="I139" s="43"/>
      <c r="J139" s="43"/>
      <c r="K139" s="43"/>
    </row>
    <row r="140" spans="1:11" ht="19.5" customHeight="1" x14ac:dyDescent="0.35">
      <c r="A140" s="45">
        <v>44304.806268888889</v>
      </c>
      <c r="B140" s="43">
        <v>32000</v>
      </c>
      <c r="C140" s="43">
        <v>4.97</v>
      </c>
      <c r="D140" s="43">
        <v>32112</v>
      </c>
      <c r="E140" s="43">
        <v>4.9800000000000004</v>
      </c>
      <c r="F140" s="61" t="s">
        <v>469</v>
      </c>
      <c r="G140" s="43"/>
      <c r="H140" s="43"/>
      <c r="I140" s="43"/>
      <c r="J140" s="43"/>
      <c r="K140" s="43"/>
    </row>
    <row r="141" spans="1:11" ht="19.5" customHeight="1" x14ac:dyDescent="0.35">
      <c r="A141" s="45">
        <v>44304.806268981483</v>
      </c>
      <c r="B141" s="43">
        <v>32240</v>
      </c>
      <c r="C141" s="43">
        <v>4.9800000000000004</v>
      </c>
      <c r="D141" s="43">
        <v>32352</v>
      </c>
      <c r="E141" s="43">
        <v>4.97</v>
      </c>
      <c r="F141" s="61" t="s">
        <v>469</v>
      </c>
      <c r="G141" s="43"/>
      <c r="H141" s="43"/>
      <c r="I141" s="43"/>
      <c r="J141" s="43"/>
      <c r="K141" s="43"/>
    </row>
    <row r="142" spans="1:11" ht="19.5" customHeight="1" x14ac:dyDescent="0.35">
      <c r="A142" s="45">
        <v>44304.806269074077</v>
      </c>
      <c r="B142" s="43">
        <v>32480</v>
      </c>
      <c r="C142" s="43">
        <v>4.97</v>
      </c>
      <c r="D142" s="43">
        <v>32592</v>
      </c>
      <c r="E142" s="43">
        <v>4.97</v>
      </c>
      <c r="F142" s="61" t="s">
        <v>469</v>
      </c>
      <c r="G142" s="43"/>
      <c r="H142" s="43"/>
      <c r="I142" s="43"/>
      <c r="J142" s="43"/>
      <c r="K142" s="43"/>
    </row>
    <row r="143" spans="1:11" ht="19.5" customHeight="1" x14ac:dyDescent="0.35">
      <c r="A143" s="45">
        <v>44304.806269212961</v>
      </c>
      <c r="B143" s="43">
        <v>32720</v>
      </c>
      <c r="C143" s="43">
        <v>4.9800000000000004</v>
      </c>
      <c r="D143" s="43">
        <v>32832</v>
      </c>
      <c r="E143" s="43">
        <v>4.97</v>
      </c>
      <c r="F143" s="61" t="s">
        <v>469</v>
      </c>
      <c r="G143" s="43"/>
      <c r="H143" s="43"/>
      <c r="I143" s="43"/>
      <c r="J143" s="43"/>
      <c r="K143" s="43"/>
    </row>
    <row r="144" spans="1:11" ht="19.5" customHeight="1" x14ac:dyDescent="0.35">
      <c r="A144" s="45">
        <v>44304.806269305554</v>
      </c>
      <c r="B144" s="43">
        <v>32960</v>
      </c>
      <c r="C144" s="43">
        <v>4.97</v>
      </c>
      <c r="D144" s="43">
        <v>33072</v>
      </c>
      <c r="E144" s="43">
        <v>4.9800000000000004</v>
      </c>
      <c r="F144" s="61" t="s">
        <v>469</v>
      </c>
      <c r="G144" s="43"/>
      <c r="H144" s="43"/>
      <c r="I144" s="43"/>
      <c r="J144" s="43"/>
      <c r="K144" s="43"/>
    </row>
    <row r="145" spans="1:11" ht="19.5" customHeight="1" x14ac:dyDescent="0.35">
      <c r="A145" s="45">
        <v>44304.806269398148</v>
      </c>
      <c r="B145" s="43">
        <v>33200</v>
      </c>
      <c r="C145" s="43">
        <v>4.97</v>
      </c>
      <c r="D145" s="43">
        <v>33312</v>
      </c>
      <c r="E145" s="43">
        <v>4.97</v>
      </c>
      <c r="F145" s="61" t="s">
        <v>469</v>
      </c>
      <c r="G145" s="43"/>
      <c r="H145" s="43"/>
      <c r="I145" s="43"/>
      <c r="J145" s="43"/>
      <c r="K145" s="43"/>
    </row>
    <row r="146" spans="1:11" ht="19.5" customHeight="1" x14ac:dyDescent="0.35">
      <c r="A146" s="45">
        <v>44304.806269548608</v>
      </c>
      <c r="B146" s="43">
        <v>33440</v>
      </c>
      <c r="C146" s="43">
        <v>4.97</v>
      </c>
      <c r="D146" s="43">
        <v>33552</v>
      </c>
      <c r="E146" s="43">
        <v>4.97</v>
      </c>
      <c r="F146" s="61" t="s">
        <v>469</v>
      </c>
      <c r="G146" s="43"/>
      <c r="H146" s="43"/>
      <c r="I146" s="43"/>
      <c r="J146" s="43"/>
      <c r="K146" s="43"/>
    </row>
    <row r="147" spans="1:11" ht="19.5" customHeight="1" x14ac:dyDescent="0.35">
      <c r="A147" s="45">
        <v>44304.806269641202</v>
      </c>
      <c r="B147" s="43">
        <v>33680</v>
      </c>
      <c r="C147" s="43">
        <v>4.96</v>
      </c>
      <c r="D147" s="43">
        <v>33800</v>
      </c>
      <c r="E147" s="43">
        <v>4.9800000000000004</v>
      </c>
      <c r="F147" s="61" t="s">
        <v>469</v>
      </c>
      <c r="G147" s="43"/>
      <c r="H147" s="43"/>
      <c r="I147" s="43"/>
      <c r="J147" s="43"/>
      <c r="K147" s="43"/>
    </row>
    <row r="148" spans="1:11" ht="19.5" customHeight="1" x14ac:dyDescent="0.35">
      <c r="A148" s="45">
        <v>44304.806269733795</v>
      </c>
      <c r="B148" s="43">
        <v>33928</v>
      </c>
      <c r="C148" s="43">
        <v>4.97</v>
      </c>
      <c r="D148" s="43">
        <v>34040</v>
      </c>
      <c r="E148" s="43">
        <v>4.97</v>
      </c>
      <c r="F148" s="61" t="s">
        <v>469</v>
      </c>
      <c r="G148" s="43"/>
      <c r="H148" s="43"/>
      <c r="I148" s="43"/>
      <c r="J148" s="43"/>
      <c r="K148" s="43"/>
    </row>
    <row r="149" spans="1:11" ht="19.5" customHeight="1" x14ac:dyDescent="0.35">
      <c r="A149" s="45">
        <v>44304.806269872686</v>
      </c>
      <c r="B149" s="43">
        <v>34168</v>
      </c>
      <c r="C149" s="43">
        <v>4.97</v>
      </c>
      <c r="D149" s="43">
        <v>34280</v>
      </c>
      <c r="E149" s="43">
        <v>4.9800000000000004</v>
      </c>
      <c r="F149" s="61" t="s">
        <v>469</v>
      </c>
      <c r="G149" s="43"/>
      <c r="H149" s="43"/>
      <c r="I149" s="43"/>
      <c r="J149" s="43"/>
      <c r="K149" s="43"/>
    </row>
    <row r="150" spans="1:11" ht="19.5" customHeight="1" x14ac:dyDescent="0.35">
      <c r="A150" s="45">
        <v>44304.806269976849</v>
      </c>
      <c r="B150" s="43">
        <v>34408</v>
      </c>
      <c r="C150" s="43">
        <v>4.97</v>
      </c>
      <c r="D150" s="43">
        <v>34520</v>
      </c>
      <c r="E150" s="43">
        <v>4.97</v>
      </c>
      <c r="F150" s="61" t="s">
        <v>469</v>
      </c>
      <c r="G150" s="43"/>
      <c r="H150" s="43"/>
      <c r="I150" s="43"/>
      <c r="J150" s="43"/>
      <c r="K150" s="43"/>
    </row>
    <row r="151" spans="1:11" ht="19.5" customHeight="1" x14ac:dyDescent="0.35">
      <c r="A151" s="45">
        <v>44304.806270069443</v>
      </c>
      <c r="B151" s="43">
        <v>34648</v>
      </c>
      <c r="C151" s="43">
        <v>4.9800000000000004</v>
      </c>
      <c r="D151" s="43">
        <v>34760</v>
      </c>
      <c r="E151" s="43">
        <v>4.97</v>
      </c>
      <c r="F151" s="61" t="s">
        <v>469</v>
      </c>
      <c r="G151" s="43"/>
      <c r="H151" s="43"/>
      <c r="I151" s="43"/>
      <c r="J151" s="43"/>
      <c r="K151" s="43"/>
    </row>
    <row r="152" spans="1:11" ht="19.5" customHeight="1" x14ac:dyDescent="0.35">
      <c r="A152" s="45">
        <v>44304.806270208333</v>
      </c>
      <c r="B152" s="43">
        <v>34888</v>
      </c>
      <c r="C152" s="43">
        <v>0.01</v>
      </c>
      <c r="D152" s="43">
        <v>35000</v>
      </c>
      <c r="E152" s="43">
        <v>4.97</v>
      </c>
      <c r="F152" s="61" t="s">
        <v>469</v>
      </c>
      <c r="G152" s="43"/>
      <c r="H152" s="43"/>
      <c r="I152" s="43"/>
      <c r="J152" s="43"/>
      <c r="K152" s="43"/>
    </row>
    <row r="153" spans="1:11" ht="19.5" customHeight="1" x14ac:dyDescent="0.35">
      <c r="A153" s="45">
        <v>44304.806270300927</v>
      </c>
      <c r="B153" s="43">
        <v>35128</v>
      </c>
      <c r="C153" s="43">
        <v>0.01</v>
      </c>
      <c r="D153" s="43">
        <v>35240</v>
      </c>
      <c r="E153" s="43">
        <v>4.9800000000000004</v>
      </c>
      <c r="F153" s="61" t="s">
        <v>469</v>
      </c>
      <c r="G153" s="43"/>
      <c r="H153" s="43"/>
      <c r="I153" s="43"/>
      <c r="J153" s="43"/>
      <c r="K153" s="43"/>
    </row>
    <row r="154" spans="1:11" ht="19.5" customHeight="1" x14ac:dyDescent="0.35">
      <c r="A154" s="45">
        <v>44304.806270451387</v>
      </c>
      <c r="B154" s="43">
        <v>35368</v>
      </c>
      <c r="C154" s="43">
        <v>0.02</v>
      </c>
      <c r="D154" s="43">
        <v>35480</v>
      </c>
      <c r="E154" s="43">
        <v>4.97</v>
      </c>
      <c r="F154" s="61" t="s">
        <v>469</v>
      </c>
      <c r="G154" s="43"/>
      <c r="H154" s="43"/>
      <c r="I154" s="43"/>
      <c r="J154" s="43"/>
      <c r="K154" s="43"/>
    </row>
    <row r="155" spans="1:11" ht="19.5" customHeight="1" x14ac:dyDescent="0.35">
      <c r="A155" s="45">
        <v>44304.806270543981</v>
      </c>
      <c r="B155" s="43">
        <v>35608</v>
      </c>
      <c r="C155" s="43">
        <v>0.01</v>
      </c>
      <c r="D155" s="43">
        <v>35720</v>
      </c>
      <c r="E155" s="43">
        <v>4.97</v>
      </c>
      <c r="F155" s="61" t="s">
        <v>469</v>
      </c>
      <c r="G155" s="43"/>
      <c r="H155" s="43"/>
      <c r="I155" s="43"/>
      <c r="J155" s="43"/>
      <c r="K155" s="43"/>
    </row>
    <row r="156" spans="1:11" ht="19.5" customHeight="1" x14ac:dyDescent="0.35">
      <c r="A156" s="45">
        <v>44304.806270636574</v>
      </c>
      <c r="B156" s="43">
        <v>35856</v>
      </c>
      <c r="C156" s="43">
        <v>0.01</v>
      </c>
      <c r="D156" s="43">
        <v>35968</v>
      </c>
      <c r="E156" s="43">
        <v>4.9800000000000004</v>
      </c>
      <c r="F156" s="61" t="s">
        <v>469</v>
      </c>
      <c r="G156" s="43"/>
      <c r="H156" s="43"/>
      <c r="I156" s="43"/>
      <c r="J156" s="43"/>
      <c r="K156" s="43"/>
    </row>
    <row r="157" spans="1:11" ht="19.5" customHeight="1" x14ac:dyDescent="0.35">
      <c r="A157" s="45">
        <v>44304.806270787034</v>
      </c>
      <c r="B157" s="43">
        <v>36096</v>
      </c>
      <c r="C157" s="43">
        <v>0.02</v>
      </c>
      <c r="D157" s="43">
        <v>36208</v>
      </c>
      <c r="E157" s="43">
        <v>4.97</v>
      </c>
      <c r="F157" s="61" t="s">
        <v>469</v>
      </c>
      <c r="G157" s="43"/>
      <c r="H157" s="43"/>
      <c r="I157" s="43"/>
      <c r="J157" s="43"/>
      <c r="K157" s="43"/>
    </row>
    <row r="158" spans="1:11" ht="19.5" customHeight="1" x14ac:dyDescent="0.35">
      <c r="A158" s="45">
        <v>44304.806270879628</v>
      </c>
      <c r="B158" s="43">
        <v>36336</v>
      </c>
      <c r="C158" s="43">
        <v>0.01</v>
      </c>
      <c r="D158" s="43">
        <v>36448</v>
      </c>
      <c r="E158" s="43">
        <v>0.01</v>
      </c>
      <c r="F158" s="61" t="s">
        <v>469</v>
      </c>
      <c r="G158" s="43"/>
      <c r="H158" s="43"/>
      <c r="I158" s="43"/>
      <c r="J158" s="43"/>
      <c r="K158" s="43"/>
    </row>
    <row r="159" spans="1:11" ht="19.5" customHeight="1" x14ac:dyDescent="0.35">
      <c r="A159" s="45">
        <v>44304.806270972222</v>
      </c>
      <c r="B159" s="43">
        <v>36576</v>
      </c>
      <c r="C159" s="43">
        <v>0.01</v>
      </c>
      <c r="D159" s="43">
        <v>36688</v>
      </c>
      <c r="E159" s="43">
        <v>0.01</v>
      </c>
      <c r="F159" s="61" t="s">
        <v>469</v>
      </c>
      <c r="G159" s="43"/>
      <c r="H159" s="43"/>
      <c r="I159" s="43"/>
      <c r="J159" s="43"/>
      <c r="K159" s="43"/>
    </row>
    <row r="160" spans="1:11" ht="19.5" customHeight="1" x14ac:dyDescent="0.35">
      <c r="A160" s="45">
        <v>44304.806271111112</v>
      </c>
      <c r="B160" s="43">
        <v>36816</v>
      </c>
      <c r="C160" s="43">
        <v>0.01</v>
      </c>
      <c r="D160" s="43">
        <v>36928</v>
      </c>
      <c r="E160" s="43">
        <v>0.01</v>
      </c>
      <c r="F160" s="61" t="s">
        <v>469</v>
      </c>
      <c r="G160" s="43"/>
      <c r="H160" s="43"/>
      <c r="I160" s="43"/>
      <c r="J160" s="43"/>
      <c r="K160" s="43"/>
    </row>
    <row r="161" spans="1:11" ht="19.5" customHeight="1" x14ac:dyDescent="0.35">
      <c r="A161" s="45">
        <v>44304.806271215275</v>
      </c>
      <c r="B161" s="43">
        <v>37056</v>
      </c>
      <c r="C161" s="43">
        <v>0.01</v>
      </c>
      <c r="D161" s="43">
        <v>37168</v>
      </c>
      <c r="E161" s="43">
        <v>4.97</v>
      </c>
      <c r="F161" s="61" t="s">
        <v>469</v>
      </c>
      <c r="G161" s="43"/>
      <c r="H161" s="43"/>
      <c r="I161" s="43"/>
      <c r="J161" s="43"/>
      <c r="K161" s="43"/>
    </row>
    <row r="162" spans="1:11" ht="19.5" customHeight="1" x14ac:dyDescent="0.35">
      <c r="A162" s="45">
        <v>44304.806271307869</v>
      </c>
      <c r="B162" s="43">
        <v>37296</v>
      </c>
      <c r="C162" s="43">
        <v>0.01</v>
      </c>
      <c r="D162" s="43">
        <v>37408</v>
      </c>
      <c r="E162" s="43">
        <v>4.9800000000000004</v>
      </c>
      <c r="F162" s="61" t="s">
        <v>469</v>
      </c>
      <c r="G162" s="43"/>
      <c r="H162" s="43"/>
      <c r="I162" s="43"/>
      <c r="J162" s="43"/>
      <c r="K162" s="43"/>
    </row>
    <row r="163" spans="1:11" ht="19.5" customHeight="1" x14ac:dyDescent="0.35">
      <c r="A163" s="45">
        <v>44304.80627144676</v>
      </c>
      <c r="B163" s="43">
        <v>37536</v>
      </c>
      <c r="C163" s="43">
        <v>0.01</v>
      </c>
      <c r="D163" s="43">
        <v>37648</v>
      </c>
      <c r="E163" s="43">
        <v>4.97</v>
      </c>
      <c r="F163" s="61" t="s">
        <v>469</v>
      </c>
      <c r="G163" s="43"/>
      <c r="H163" s="43"/>
      <c r="I163" s="43"/>
      <c r="J163" s="43"/>
      <c r="K163" s="43"/>
    </row>
    <row r="164" spans="1:11" ht="19.5" customHeight="1" x14ac:dyDescent="0.35">
      <c r="A164" s="45">
        <v>44304.806271539353</v>
      </c>
      <c r="B164" s="43">
        <v>37776</v>
      </c>
      <c r="C164" s="43">
        <v>0.01</v>
      </c>
      <c r="D164" s="43">
        <v>37896</v>
      </c>
      <c r="E164" s="43">
        <v>4.97</v>
      </c>
      <c r="F164" s="61" t="s">
        <v>469</v>
      </c>
      <c r="G164" s="43"/>
      <c r="H164" s="43"/>
      <c r="I164" s="43"/>
      <c r="J164" s="43"/>
      <c r="K164" s="43"/>
    </row>
    <row r="165" spans="1:11" ht="19.5" customHeight="1" x14ac:dyDescent="0.35">
      <c r="A165" s="45">
        <v>44304.806271643516</v>
      </c>
      <c r="B165" s="43">
        <v>38024</v>
      </c>
      <c r="C165" s="43">
        <v>0.01</v>
      </c>
      <c r="D165" s="43">
        <v>38136</v>
      </c>
      <c r="E165" s="43">
        <v>4.97</v>
      </c>
      <c r="F165" s="61" t="s">
        <v>469</v>
      </c>
      <c r="G165" s="43"/>
      <c r="H165" s="43"/>
      <c r="I165" s="43"/>
      <c r="J165" s="43"/>
      <c r="K165" s="43"/>
    </row>
    <row r="166" spans="1:11" ht="19.5" customHeight="1" x14ac:dyDescent="0.35">
      <c r="A166" s="45">
        <v>44304.806271782407</v>
      </c>
      <c r="B166" s="43">
        <v>38264</v>
      </c>
      <c r="C166" s="43">
        <v>0.02</v>
      </c>
      <c r="D166" s="43">
        <v>38376</v>
      </c>
      <c r="E166" s="43">
        <v>4.9800000000000004</v>
      </c>
      <c r="F166" s="61" t="s">
        <v>469</v>
      </c>
      <c r="G166" s="43"/>
      <c r="H166" s="43"/>
      <c r="I166" s="43"/>
      <c r="J166" s="43"/>
      <c r="K166" s="43"/>
    </row>
    <row r="167" spans="1:11" ht="19.5" customHeight="1" x14ac:dyDescent="0.35">
      <c r="A167" s="45">
        <v>44304.806271875001</v>
      </c>
      <c r="B167" s="43">
        <v>38504</v>
      </c>
      <c r="C167" s="43">
        <v>0.02</v>
      </c>
      <c r="D167" s="43">
        <v>38616</v>
      </c>
      <c r="E167" s="43">
        <v>4.97</v>
      </c>
      <c r="F167" s="61" t="s">
        <v>469</v>
      </c>
      <c r="G167" s="43"/>
      <c r="H167" s="43"/>
      <c r="I167" s="43"/>
      <c r="J167" s="43"/>
      <c r="K167" s="43"/>
    </row>
    <row r="168" spans="1:11" ht="19.5" customHeight="1" x14ac:dyDescent="0.35">
      <c r="A168" s="45">
        <v>44304.806271967595</v>
      </c>
      <c r="B168" s="43">
        <v>38744</v>
      </c>
      <c r="C168" s="43">
        <v>0</v>
      </c>
      <c r="D168" s="43">
        <v>38856</v>
      </c>
      <c r="E168" s="43">
        <v>4.97</v>
      </c>
      <c r="F168" s="61" t="s">
        <v>469</v>
      </c>
      <c r="G168" s="43"/>
      <c r="H168" s="43"/>
      <c r="I168" s="43"/>
      <c r="J168" s="43"/>
      <c r="K168" s="43"/>
    </row>
    <row r="169" spans="1:11" ht="19.5" customHeight="1" x14ac:dyDescent="0.35">
      <c r="A169" s="45">
        <v>44304.806272118054</v>
      </c>
      <c r="B169" s="43">
        <v>38984</v>
      </c>
      <c r="C169" s="43">
        <v>4.97</v>
      </c>
      <c r="D169" s="43">
        <v>39096</v>
      </c>
      <c r="E169" s="43">
        <v>4.9800000000000004</v>
      </c>
      <c r="F169" s="61" t="s">
        <v>469</v>
      </c>
      <c r="G169" s="43"/>
      <c r="H169" s="43"/>
      <c r="I169" s="43"/>
      <c r="J169" s="43"/>
      <c r="K169" s="43"/>
    </row>
    <row r="170" spans="1:11" ht="19.5" customHeight="1" x14ac:dyDescent="0.35">
      <c r="A170" s="45">
        <v>44304.806272210648</v>
      </c>
      <c r="B170" s="43">
        <v>39224</v>
      </c>
      <c r="C170" s="43">
        <v>4.9800000000000004</v>
      </c>
      <c r="D170" s="43">
        <v>39336</v>
      </c>
      <c r="E170" s="43">
        <v>4.97</v>
      </c>
      <c r="F170" s="61" t="s">
        <v>469</v>
      </c>
      <c r="G170" s="43"/>
      <c r="H170" s="43"/>
      <c r="I170" s="43"/>
      <c r="J170" s="43"/>
      <c r="K170" s="43"/>
    </row>
    <row r="171" spans="1:11" ht="19.5" customHeight="1" x14ac:dyDescent="0.35">
      <c r="A171" s="45">
        <v>44304.806272349539</v>
      </c>
      <c r="B171" s="43">
        <v>39464</v>
      </c>
      <c r="C171" s="43">
        <v>4.97</v>
      </c>
      <c r="D171" s="43">
        <v>39576</v>
      </c>
      <c r="E171" s="43">
        <v>4.9800000000000004</v>
      </c>
      <c r="F171" s="61" t="s">
        <v>469</v>
      </c>
      <c r="G171" s="43"/>
      <c r="H171" s="43"/>
      <c r="I171" s="43"/>
      <c r="J171" s="43"/>
      <c r="K171" s="43"/>
    </row>
    <row r="172" spans="1:11" ht="19.5" customHeight="1" x14ac:dyDescent="0.35">
      <c r="A172" s="45">
        <v>44304.806272442132</v>
      </c>
      <c r="B172" s="43">
        <v>39704</v>
      </c>
      <c r="C172" s="43">
        <v>4.97</v>
      </c>
      <c r="D172" s="43">
        <v>39816</v>
      </c>
      <c r="E172" s="43">
        <v>4.9800000000000004</v>
      </c>
      <c r="F172" s="61" t="s">
        <v>469</v>
      </c>
      <c r="G172" s="43"/>
      <c r="H172" s="43"/>
      <c r="I172" s="43"/>
      <c r="J172" s="43"/>
      <c r="K172" s="43"/>
    </row>
    <row r="173" spans="1:11" ht="19.5" customHeight="1" x14ac:dyDescent="0.35">
      <c r="A173" s="45">
        <v>44304.806272534719</v>
      </c>
      <c r="B173" s="43">
        <v>39952</v>
      </c>
      <c r="C173" s="43">
        <v>4.9800000000000004</v>
      </c>
      <c r="D173" s="43">
        <v>40064</v>
      </c>
      <c r="E173" s="43">
        <v>4.9800000000000004</v>
      </c>
      <c r="F173" s="61" t="s">
        <v>469</v>
      </c>
      <c r="G173" s="43"/>
      <c r="H173" s="43"/>
      <c r="I173" s="43"/>
      <c r="J173" s="43"/>
      <c r="K173" s="43"/>
    </row>
    <row r="174" spans="1:11" ht="19.5" customHeight="1" x14ac:dyDescent="0.35">
      <c r="A174" s="45">
        <v>44304.806272685186</v>
      </c>
      <c r="B174" s="43">
        <v>40192</v>
      </c>
      <c r="C174" s="43">
        <v>4.9800000000000004</v>
      </c>
      <c r="D174" s="43">
        <v>40304</v>
      </c>
      <c r="E174" s="43">
        <v>4.9800000000000004</v>
      </c>
      <c r="F174" s="61" t="s">
        <v>469</v>
      </c>
      <c r="G174" s="43"/>
      <c r="H174" s="43"/>
      <c r="I174" s="43"/>
      <c r="J174" s="43"/>
      <c r="K174" s="43"/>
    </row>
    <row r="175" spans="1:11" ht="19.5" customHeight="1" x14ac:dyDescent="0.35">
      <c r="A175" s="45">
        <v>44304.80627277778</v>
      </c>
      <c r="B175" s="43">
        <v>40432</v>
      </c>
      <c r="C175" s="43">
        <v>4.97</v>
      </c>
      <c r="D175" s="43">
        <v>40544</v>
      </c>
      <c r="E175" s="43">
        <v>4.9800000000000004</v>
      </c>
      <c r="F175" s="61" t="s">
        <v>469</v>
      </c>
      <c r="G175" s="43"/>
      <c r="H175" s="43"/>
      <c r="I175" s="43"/>
      <c r="J175" s="43"/>
      <c r="K175" s="43"/>
    </row>
    <row r="176" spans="1:11" ht="19.5" customHeight="1" x14ac:dyDescent="0.35">
      <c r="A176" s="45">
        <v>44304.806272870374</v>
      </c>
      <c r="B176" s="43">
        <v>40672</v>
      </c>
      <c r="C176" s="43">
        <v>4.97</v>
      </c>
      <c r="D176" s="43">
        <v>40784</v>
      </c>
      <c r="E176" s="43">
        <v>4.97</v>
      </c>
      <c r="F176" s="61" t="s">
        <v>469</v>
      </c>
      <c r="G176" s="43"/>
      <c r="H176" s="43"/>
      <c r="I176" s="43"/>
      <c r="J176" s="43"/>
      <c r="K176" s="43"/>
    </row>
    <row r="177" spans="1:11" ht="19.5" customHeight="1" x14ac:dyDescent="0.35">
      <c r="A177" s="45">
        <v>44304.806273009257</v>
      </c>
      <c r="B177" s="43">
        <v>40912</v>
      </c>
      <c r="C177" s="43">
        <v>4.97</v>
      </c>
      <c r="D177" s="43">
        <v>41024</v>
      </c>
      <c r="E177" s="43">
        <v>4.9800000000000004</v>
      </c>
      <c r="F177" s="61" t="s">
        <v>469</v>
      </c>
      <c r="G177" s="43"/>
      <c r="H177" s="43"/>
      <c r="I177" s="43"/>
      <c r="J177" s="43"/>
      <c r="K177" s="43"/>
    </row>
    <row r="178" spans="1:11" ht="19.5" customHeight="1" x14ac:dyDescent="0.35">
      <c r="A178" s="45">
        <v>44304.806273113427</v>
      </c>
      <c r="B178" s="43">
        <v>41152</v>
      </c>
      <c r="C178" s="43">
        <v>4.9800000000000004</v>
      </c>
      <c r="D178" s="43">
        <v>41264</v>
      </c>
      <c r="E178" s="43">
        <v>4.96</v>
      </c>
      <c r="F178" s="61" t="s">
        <v>469</v>
      </c>
      <c r="G178" s="43"/>
      <c r="H178" s="43"/>
      <c r="I178" s="43"/>
      <c r="J178" s="43"/>
      <c r="K178" s="43"/>
    </row>
    <row r="179" spans="1:11" ht="19.5" customHeight="1" x14ac:dyDescent="0.35">
      <c r="A179" s="45">
        <v>44304.806273206021</v>
      </c>
      <c r="B179" s="43">
        <v>41392</v>
      </c>
      <c r="C179" s="43">
        <v>4.97</v>
      </c>
      <c r="D179" s="43">
        <v>41504</v>
      </c>
      <c r="E179" s="43">
        <v>4.97</v>
      </c>
      <c r="F179" s="61" t="s">
        <v>469</v>
      </c>
      <c r="G179" s="43"/>
      <c r="H179" s="43"/>
      <c r="I179" s="43"/>
      <c r="J179" s="43"/>
      <c r="K179" s="43"/>
    </row>
    <row r="180" spans="1:11" ht="19.5" customHeight="1" x14ac:dyDescent="0.35">
      <c r="A180" s="45">
        <v>44304.806273333335</v>
      </c>
      <c r="B180" s="43">
        <v>41632</v>
      </c>
      <c r="C180" s="43">
        <v>4.9800000000000004</v>
      </c>
      <c r="D180" s="43">
        <v>41744</v>
      </c>
      <c r="E180" s="43">
        <v>4.9800000000000004</v>
      </c>
      <c r="F180" s="61" t="s">
        <v>469</v>
      </c>
      <c r="G180" s="43"/>
      <c r="H180" s="43"/>
      <c r="I180" s="43"/>
      <c r="J180" s="43"/>
      <c r="K180" s="43"/>
    </row>
    <row r="181" spans="1:11" ht="19.5" customHeight="1" x14ac:dyDescent="0.35">
      <c r="A181" s="45">
        <v>44304.806273425929</v>
      </c>
      <c r="B181" s="43">
        <v>41872</v>
      </c>
      <c r="C181" s="43">
        <v>4.97</v>
      </c>
      <c r="D181" s="43">
        <v>41992</v>
      </c>
      <c r="E181" s="43">
        <v>4.97</v>
      </c>
      <c r="F181" s="61" t="s">
        <v>469</v>
      </c>
      <c r="G181" s="43"/>
      <c r="H181" s="43"/>
      <c r="I181" s="43"/>
      <c r="J181" s="43"/>
      <c r="K181" s="43"/>
    </row>
    <row r="182" spans="1:11" ht="19.5" customHeight="1" x14ac:dyDescent="0.35">
      <c r="A182" s="45">
        <v>44304.806273530092</v>
      </c>
      <c r="B182" s="43">
        <v>42120</v>
      </c>
      <c r="C182" s="43">
        <v>4.97</v>
      </c>
      <c r="D182" s="43">
        <v>42232</v>
      </c>
      <c r="E182" s="43">
        <v>4.97</v>
      </c>
      <c r="F182" s="61" t="s">
        <v>469</v>
      </c>
      <c r="G182" s="43"/>
      <c r="H182" s="43"/>
      <c r="I182" s="43"/>
      <c r="J182" s="43"/>
      <c r="K182" s="43"/>
    </row>
    <row r="183" spans="1:11" ht="19.5" customHeight="1" x14ac:dyDescent="0.35">
      <c r="A183" s="45">
        <v>44304.806273668983</v>
      </c>
      <c r="B183" s="43">
        <v>42360</v>
      </c>
      <c r="C183" s="43">
        <v>4.97</v>
      </c>
      <c r="D183" s="43">
        <v>42472</v>
      </c>
      <c r="E183" s="43">
        <v>4.9800000000000004</v>
      </c>
      <c r="F183" s="61" t="s">
        <v>469</v>
      </c>
      <c r="G183" s="43"/>
      <c r="H183" s="43"/>
      <c r="I183" s="43"/>
      <c r="J183" s="43"/>
      <c r="K183" s="43"/>
    </row>
    <row r="184" spans="1:11" ht="19.5" customHeight="1" x14ac:dyDescent="0.35">
      <c r="A184" s="45">
        <v>44304.806273761576</v>
      </c>
      <c r="B184" s="43">
        <v>42600</v>
      </c>
      <c r="C184" s="43">
        <v>4.97</v>
      </c>
      <c r="D184" s="43">
        <v>42712</v>
      </c>
      <c r="E184" s="43">
        <v>4.97</v>
      </c>
      <c r="F184" s="61" t="s">
        <v>469</v>
      </c>
      <c r="G184" s="43"/>
      <c r="H184" s="43"/>
      <c r="I184" s="43"/>
      <c r="J184" s="43"/>
      <c r="K184" s="43"/>
    </row>
    <row r="185" spans="1:11" ht="19.5" customHeight="1" x14ac:dyDescent="0.35">
      <c r="A185" s="45">
        <v>44304.806273865739</v>
      </c>
      <c r="B185" s="43">
        <v>42840</v>
      </c>
      <c r="C185" s="43">
        <v>0.01</v>
      </c>
      <c r="D185" s="43">
        <v>42952</v>
      </c>
      <c r="E185" s="43">
        <v>4.9800000000000004</v>
      </c>
      <c r="F185" s="61" t="s">
        <v>469</v>
      </c>
      <c r="G185" s="43"/>
      <c r="H185" s="43"/>
      <c r="I185" s="43"/>
      <c r="J185" s="43"/>
      <c r="K185" s="43"/>
    </row>
    <row r="186" spans="1:11" ht="19.5" customHeight="1" x14ac:dyDescent="0.35">
      <c r="A186" s="45">
        <v>44304.80627400463</v>
      </c>
      <c r="B186" s="43">
        <v>43080</v>
      </c>
      <c r="C186" s="43">
        <v>0.01</v>
      </c>
      <c r="D186" s="43">
        <v>43192</v>
      </c>
      <c r="E186" s="43">
        <v>4.97</v>
      </c>
      <c r="F186" s="61" t="s">
        <v>469</v>
      </c>
      <c r="G186" s="43"/>
      <c r="H186" s="43"/>
      <c r="I186" s="43"/>
      <c r="J186" s="43"/>
      <c r="K186" s="43"/>
    </row>
    <row r="187" spans="1:11" ht="19.5" customHeight="1" x14ac:dyDescent="0.35">
      <c r="A187" s="45">
        <v>44304.8062741088</v>
      </c>
      <c r="B187" s="43">
        <v>43320</v>
      </c>
      <c r="C187" s="43">
        <v>0.01</v>
      </c>
      <c r="D187" s="43">
        <v>43432</v>
      </c>
      <c r="E187" s="43">
        <v>4.9800000000000004</v>
      </c>
      <c r="F187" s="61" t="s">
        <v>469</v>
      </c>
      <c r="G187" s="43"/>
      <c r="H187" s="43"/>
      <c r="I187" s="43"/>
      <c r="J187" s="43"/>
      <c r="K187" s="43"/>
    </row>
    <row r="188" spans="1:11" ht="19.5" customHeight="1" x14ac:dyDescent="0.35">
      <c r="A188" s="45">
        <v>44304.806274247683</v>
      </c>
      <c r="B188" s="43">
        <v>43560</v>
      </c>
      <c r="C188" s="43">
        <v>0.01</v>
      </c>
      <c r="D188" s="43">
        <v>43672</v>
      </c>
      <c r="E188" s="43">
        <v>4.9800000000000004</v>
      </c>
      <c r="F188" s="61" t="s">
        <v>469</v>
      </c>
      <c r="G188" s="43"/>
      <c r="H188" s="43"/>
      <c r="I188" s="43"/>
      <c r="J188" s="43"/>
      <c r="K188" s="43"/>
    </row>
    <row r="189" spans="1:11" ht="19.5" customHeight="1" x14ac:dyDescent="0.35">
      <c r="A189" s="45">
        <v>44304.806274340277</v>
      </c>
      <c r="B189" s="43">
        <v>43800</v>
      </c>
      <c r="C189" s="43">
        <v>0</v>
      </c>
      <c r="D189" s="43">
        <v>43912</v>
      </c>
      <c r="E189" s="43">
        <v>4.97</v>
      </c>
      <c r="F189" s="61" t="s">
        <v>469</v>
      </c>
      <c r="G189" s="43"/>
      <c r="H189" s="43"/>
      <c r="I189" s="43"/>
      <c r="J189" s="43"/>
      <c r="K189" s="43"/>
    </row>
    <row r="190" spans="1:11" ht="19.5" customHeight="1" x14ac:dyDescent="0.35">
      <c r="A190" s="45">
        <v>44304.806274432871</v>
      </c>
      <c r="B190" s="43">
        <v>44048</v>
      </c>
      <c r="C190" s="43">
        <v>0.01</v>
      </c>
      <c r="D190" s="43">
        <v>44160</v>
      </c>
      <c r="E190" s="43">
        <v>4.97</v>
      </c>
      <c r="F190" s="61" t="s">
        <v>469</v>
      </c>
      <c r="G190" s="43"/>
      <c r="H190" s="43"/>
      <c r="I190" s="43"/>
      <c r="J190" s="43"/>
      <c r="K190" s="43"/>
    </row>
    <row r="191" spans="1:11" ht="19.5" customHeight="1" x14ac:dyDescent="0.35">
      <c r="A191" s="45">
        <v>44304.80627458333</v>
      </c>
      <c r="B191" s="43">
        <v>44288</v>
      </c>
      <c r="C191" s="43">
        <v>0.01</v>
      </c>
      <c r="D191" s="43">
        <v>44400</v>
      </c>
      <c r="E191" s="43">
        <v>4.97</v>
      </c>
      <c r="F191" s="61" t="s">
        <v>469</v>
      </c>
      <c r="G191" s="43"/>
      <c r="H191" s="43"/>
      <c r="I191" s="43"/>
      <c r="J191" s="43"/>
      <c r="K191" s="43"/>
    </row>
    <row r="192" spans="1:11" ht="19.5" customHeight="1" x14ac:dyDescent="0.35">
      <c r="A192" s="45">
        <v>44304.806274675924</v>
      </c>
      <c r="B192" s="43">
        <v>44528</v>
      </c>
      <c r="C192" s="43">
        <v>0.01</v>
      </c>
      <c r="D192" s="43">
        <v>44640</v>
      </c>
      <c r="E192" s="43">
        <v>0.01</v>
      </c>
      <c r="F192" s="61" t="s">
        <v>469</v>
      </c>
      <c r="G192" s="43"/>
      <c r="H192" s="43"/>
      <c r="I192" s="43"/>
      <c r="J192" s="43"/>
      <c r="K192" s="43"/>
    </row>
    <row r="193" spans="1:11" ht="19.5" customHeight="1" x14ac:dyDescent="0.35">
      <c r="A193" s="45">
        <v>44304.806274768518</v>
      </c>
      <c r="B193" s="43">
        <v>44768</v>
      </c>
      <c r="C193" s="43">
        <v>0.02</v>
      </c>
      <c r="D193" s="43">
        <v>44880</v>
      </c>
      <c r="E193" s="43">
        <v>0.01</v>
      </c>
      <c r="F193" s="61" t="s">
        <v>469</v>
      </c>
      <c r="G193" s="43"/>
      <c r="H193" s="43"/>
      <c r="I193" s="43"/>
      <c r="J193" s="43"/>
      <c r="K193" s="43"/>
    </row>
    <row r="194" spans="1:11" ht="19.5" customHeight="1" x14ac:dyDescent="0.35">
      <c r="A194" s="45">
        <v>44304.806274907409</v>
      </c>
      <c r="B194" s="43">
        <v>45008</v>
      </c>
      <c r="C194" s="43">
        <v>0.01</v>
      </c>
      <c r="D194" s="43">
        <v>45120</v>
      </c>
      <c r="E194" s="43">
        <v>0.01</v>
      </c>
      <c r="F194" s="61" t="s">
        <v>469</v>
      </c>
      <c r="G194" s="43"/>
      <c r="H194" s="43"/>
      <c r="I194" s="43"/>
      <c r="J194" s="43"/>
      <c r="K194" s="43"/>
    </row>
    <row r="195" spans="1:11" ht="19.5" customHeight="1" x14ac:dyDescent="0.35">
      <c r="A195" s="45">
        <v>44304.806275000003</v>
      </c>
      <c r="B195" s="43">
        <v>45248</v>
      </c>
      <c r="C195" s="43">
        <v>0.01</v>
      </c>
      <c r="D195" s="43">
        <v>45360</v>
      </c>
      <c r="E195" s="43">
        <v>4.9800000000000004</v>
      </c>
      <c r="F195" s="61" t="s">
        <v>469</v>
      </c>
      <c r="G195" s="43"/>
      <c r="H195" s="43"/>
      <c r="I195" s="43"/>
      <c r="J195" s="43"/>
      <c r="K195" s="43"/>
    </row>
    <row r="196" spans="1:11" ht="19.5" customHeight="1" x14ac:dyDescent="0.35">
      <c r="A196" s="45">
        <v>44304.806275092589</v>
      </c>
      <c r="B196" s="43">
        <v>45488</v>
      </c>
      <c r="C196" s="43">
        <v>0.01</v>
      </c>
      <c r="D196" s="43">
        <v>45600</v>
      </c>
      <c r="E196" s="43">
        <v>4.97</v>
      </c>
      <c r="F196" s="61" t="s">
        <v>469</v>
      </c>
      <c r="G196" s="43"/>
      <c r="H196" s="43"/>
      <c r="I196" s="43"/>
      <c r="J196" s="43"/>
      <c r="K196" s="43"/>
    </row>
    <row r="197" spans="1:11" ht="19.5" customHeight="1" x14ac:dyDescent="0.35">
      <c r="A197" s="45">
        <v>44304.80627523148</v>
      </c>
      <c r="B197" s="43">
        <v>45728</v>
      </c>
      <c r="C197" s="43">
        <v>0.01</v>
      </c>
      <c r="D197" s="43">
        <v>45840</v>
      </c>
      <c r="E197" s="43">
        <v>4.97</v>
      </c>
      <c r="F197" s="61" t="s">
        <v>469</v>
      </c>
      <c r="G197" s="43"/>
      <c r="H197" s="43"/>
      <c r="I197" s="43"/>
      <c r="J197" s="43"/>
      <c r="K197" s="43"/>
    </row>
    <row r="198" spans="1:11" ht="19.5" customHeight="1" x14ac:dyDescent="0.35">
      <c r="A198" s="45">
        <v>44304.80627533565</v>
      </c>
      <c r="B198" s="43">
        <v>45968</v>
      </c>
      <c r="C198" s="43">
        <v>0.01</v>
      </c>
      <c r="D198" s="43">
        <v>46088</v>
      </c>
      <c r="E198" s="43">
        <v>4.97</v>
      </c>
      <c r="F198" s="61" t="s">
        <v>469</v>
      </c>
      <c r="G198" s="43"/>
      <c r="H198" s="43"/>
      <c r="I198" s="43"/>
      <c r="J198" s="43"/>
      <c r="K198" s="43"/>
    </row>
    <row r="199" spans="1:11" ht="19.5" customHeight="1" x14ac:dyDescent="0.35">
      <c r="A199" s="45">
        <v>44304.806275428244</v>
      </c>
      <c r="B199" s="43">
        <v>46216</v>
      </c>
      <c r="C199" s="43">
        <v>0.01</v>
      </c>
      <c r="D199" s="43">
        <v>46328</v>
      </c>
      <c r="E199" s="43">
        <v>4.9800000000000004</v>
      </c>
      <c r="F199" s="61" t="s">
        <v>469</v>
      </c>
      <c r="G199" s="43"/>
      <c r="H199" s="43"/>
      <c r="I199" s="43"/>
      <c r="J199" s="43"/>
      <c r="K199" s="43"/>
    </row>
    <row r="200" spans="1:11" ht="19.5" customHeight="1" x14ac:dyDescent="0.35">
      <c r="A200" s="45">
        <v>44304.806275567127</v>
      </c>
      <c r="B200" s="43">
        <v>46456</v>
      </c>
      <c r="C200" s="43">
        <v>0.01</v>
      </c>
      <c r="D200" s="43">
        <v>46568</v>
      </c>
      <c r="E200" s="43">
        <v>4.97</v>
      </c>
      <c r="F200" s="61" t="s">
        <v>469</v>
      </c>
      <c r="G200" s="43"/>
      <c r="H200" s="43"/>
      <c r="I200" s="43"/>
      <c r="J200" s="43"/>
      <c r="K200" s="43"/>
    </row>
    <row r="201" spans="1:11" ht="19.5" customHeight="1" x14ac:dyDescent="0.35">
      <c r="A201" s="45">
        <v>44304.806275671297</v>
      </c>
      <c r="B201" s="43">
        <v>46696</v>
      </c>
      <c r="C201" s="43">
        <v>0.02</v>
      </c>
      <c r="D201" s="43">
        <v>46808</v>
      </c>
      <c r="E201" s="43">
        <v>4.9800000000000004</v>
      </c>
      <c r="F201" s="61" t="s">
        <v>469</v>
      </c>
      <c r="G201" s="43"/>
      <c r="H201" s="43"/>
      <c r="I201" s="43"/>
      <c r="J201" s="43"/>
      <c r="K201" s="43"/>
    </row>
    <row r="202" spans="1:11" ht="19.5" customHeight="1" x14ac:dyDescent="0.35">
      <c r="A202" s="45">
        <v>44304.806275763891</v>
      </c>
      <c r="B202" s="43">
        <v>46936</v>
      </c>
      <c r="C202" s="43">
        <v>4.9800000000000004</v>
      </c>
      <c r="D202" s="43">
        <v>47048</v>
      </c>
      <c r="E202" s="43">
        <v>4.9800000000000004</v>
      </c>
      <c r="F202" s="61" t="s">
        <v>469</v>
      </c>
      <c r="G202" s="43"/>
      <c r="H202" s="43"/>
      <c r="I202" s="43"/>
      <c r="J202" s="43"/>
      <c r="K202" s="43"/>
    </row>
    <row r="203" spans="1:11" ht="19.5" customHeight="1" x14ac:dyDescent="0.35">
      <c r="A203" s="45">
        <v>44304.806275902774</v>
      </c>
      <c r="B203" s="43">
        <v>47176</v>
      </c>
      <c r="C203" s="43">
        <v>4.97</v>
      </c>
      <c r="D203" s="43">
        <v>47288</v>
      </c>
      <c r="E203" s="43">
        <v>4.9800000000000004</v>
      </c>
      <c r="F203" s="61" t="s">
        <v>469</v>
      </c>
      <c r="G203" s="43"/>
      <c r="H203" s="43"/>
      <c r="I203" s="43"/>
      <c r="J203" s="43"/>
      <c r="K203" s="43"/>
    </row>
    <row r="204" spans="1:11" ht="19.5" customHeight="1" x14ac:dyDescent="0.35">
      <c r="A204" s="45">
        <v>44304.806275995368</v>
      </c>
      <c r="B204" s="43">
        <v>47416</v>
      </c>
      <c r="C204" s="43">
        <v>4.97</v>
      </c>
      <c r="D204" s="43">
        <v>47528</v>
      </c>
      <c r="E204" s="43">
        <v>4.97</v>
      </c>
      <c r="F204" s="61" t="s">
        <v>469</v>
      </c>
      <c r="G204" s="43"/>
      <c r="H204" s="43"/>
      <c r="I204" s="43"/>
      <c r="J204" s="43"/>
      <c r="K204" s="43"/>
    </row>
    <row r="205" spans="1:11" ht="19.5" customHeight="1" x14ac:dyDescent="0.35">
      <c r="A205" s="45">
        <v>44304.806276099538</v>
      </c>
      <c r="B205" s="43">
        <v>47656</v>
      </c>
      <c r="C205" s="43">
        <v>4.97</v>
      </c>
      <c r="D205" s="43">
        <v>47768</v>
      </c>
      <c r="E205" s="43">
        <v>4.97</v>
      </c>
      <c r="F205" s="61" t="s">
        <v>469</v>
      </c>
      <c r="G205" s="43"/>
      <c r="H205" s="43"/>
      <c r="I205" s="43"/>
      <c r="J205" s="43"/>
      <c r="K205" s="43"/>
    </row>
    <row r="206" spans="1:11" ht="19.5" customHeight="1" x14ac:dyDescent="0.35">
      <c r="A206" s="45">
        <v>44304.806276226853</v>
      </c>
      <c r="B206" s="43">
        <v>47896</v>
      </c>
      <c r="C206" s="43">
        <v>4.97</v>
      </c>
      <c r="D206" s="43">
        <v>48008</v>
      </c>
      <c r="E206" s="43">
        <v>4.97</v>
      </c>
      <c r="F206" s="61" t="s">
        <v>469</v>
      </c>
      <c r="G206" s="43"/>
      <c r="H206" s="43"/>
      <c r="I206" s="43"/>
      <c r="J206" s="43"/>
      <c r="K206" s="43"/>
    </row>
    <row r="207" spans="1:11" ht="19.5" customHeight="1" x14ac:dyDescent="0.35">
      <c r="A207" s="46">
        <v>44304.806276319447</v>
      </c>
      <c r="B207" s="47">
        <v>48144</v>
      </c>
      <c r="C207" s="47">
        <v>4.97</v>
      </c>
      <c r="D207" s="47">
        <v>48256</v>
      </c>
      <c r="E207" s="47">
        <v>4.99</v>
      </c>
      <c r="F207" s="62" t="s">
        <v>469</v>
      </c>
      <c r="G207" s="47"/>
      <c r="H207" s="47"/>
      <c r="I207" s="47"/>
      <c r="J207" s="47"/>
      <c r="K207" s="47"/>
    </row>
    <row r="208" spans="1:11" ht="19.5" customHeight="1" x14ac:dyDescent="0.35"/>
    <row r="209" ht="19.5" customHeight="1" x14ac:dyDescent="0.35"/>
    <row r="210" ht="19.5" customHeight="1" x14ac:dyDescent="0.35"/>
    <row r="211" ht="19.5" customHeight="1" x14ac:dyDescent="0.35"/>
    <row r="212" ht="19.5" customHeight="1" x14ac:dyDescent="0.35"/>
    <row r="213" ht="19.5" customHeight="1" x14ac:dyDescent="0.35"/>
    <row r="214" ht="19.5" customHeight="1" x14ac:dyDescent="0.35"/>
    <row r="215" ht="19.5" customHeight="1" x14ac:dyDescent="0.35"/>
    <row r="216" ht="19.5" customHeight="1" x14ac:dyDescent="0.35"/>
    <row r="217" ht="19.5" customHeight="1" x14ac:dyDescent="0.35"/>
    <row r="218" ht="19.5" customHeight="1" x14ac:dyDescent="0.35"/>
    <row r="219" ht="19.5" customHeight="1" x14ac:dyDescent="0.35"/>
    <row r="220" ht="19.5" customHeight="1" x14ac:dyDescent="0.35"/>
    <row r="221" ht="19.5" customHeight="1" x14ac:dyDescent="0.35"/>
    <row r="222" ht="19.5" customHeight="1" x14ac:dyDescent="0.35"/>
    <row r="223" ht="19.5" customHeight="1" x14ac:dyDescent="0.35"/>
    <row r="224" ht="19.5" customHeight="1" x14ac:dyDescent="0.35"/>
    <row r="225" ht="19.5" customHeight="1" x14ac:dyDescent="0.35"/>
    <row r="226" ht="19.5" customHeight="1" x14ac:dyDescent="0.35"/>
    <row r="227" ht="19.5" customHeight="1" x14ac:dyDescent="0.35"/>
    <row r="228" ht="19.5" customHeight="1" x14ac:dyDescent="0.35"/>
    <row r="229" ht="19.5" customHeight="1" x14ac:dyDescent="0.35"/>
    <row r="230" ht="19.5" customHeight="1" x14ac:dyDescent="0.35"/>
    <row r="231" ht="19.5" customHeight="1" x14ac:dyDescent="0.35"/>
    <row r="232" ht="19.5" customHeight="1" x14ac:dyDescent="0.35"/>
    <row r="233" ht="19.5" customHeight="1" x14ac:dyDescent="0.35"/>
    <row r="234" ht="19.5" customHeight="1" x14ac:dyDescent="0.35"/>
    <row r="235" ht="19.5" customHeight="1" x14ac:dyDescent="0.35"/>
    <row r="236" ht="19.5" customHeight="1" x14ac:dyDescent="0.35"/>
    <row r="237" ht="19.5" customHeight="1" x14ac:dyDescent="0.35"/>
    <row r="238" ht="19.5" customHeight="1" x14ac:dyDescent="0.35"/>
    <row r="239" ht="19.5" customHeight="1" x14ac:dyDescent="0.35"/>
    <row r="240" ht="19.5" customHeight="1" x14ac:dyDescent="0.35"/>
    <row r="241" ht="19.5" customHeight="1" x14ac:dyDescent="0.35"/>
    <row r="242" ht="19.5" customHeight="1" x14ac:dyDescent="0.35"/>
    <row r="243" ht="19.5" customHeight="1" x14ac:dyDescent="0.35"/>
    <row r="244" ht="19.5" customHeight="1" x14ac:dyDescent="0.35"/>
    <row r="245" ht="19.5" customHeight="1" x14ac:dyDescent="0.35"/>
    <row r="246" ht="19.5" customHeight="1" x14ac:dyDescent="0.35"/>
    <row r="247" ht="19.5" customHeight="1" x14ac:dyDescent="0.35"/>
    <row r="248" ht="19.5" customHeight="1" x14ac:dyDescent="0.35"/>
    <row r="249" ht="19.5" customHeight="1" x14ac:dyDescent="0.35"/>
    <row r="250" ht="19.5" customHeight="1" x14ac:dyDescent="0.35"/>
    <row r="251" ht="19.5" customHeight="1" x14ac:dyDescent="0.35"/>
    <row r="252" ht="19.5" customHeight="1" x14ac:dyDescent="0.35"/>
    <row r="253" ht="19.5" customHeight="1" x14ac:dyDescent="0.35"/>
    <row r="254" ht="19.5" customHeight="1" x14ac:dyDescent="0.35"/>
    <row r="255" ht="19.5" customHeight="1" x14ac:dyDescent="0.35"/>
    <row r="256" ht="19.5" customHeight="1" x14ac:dyDescent="0.35"/>
    <row r="257" ht="19.5" customHeight="1" x14ac:dyDescent="0.35"/>
    <row r="258" ht="19.5" customHeight="1" x14ac:dyDescent="0.35"/>
    <row r="259" ht="19.5" customHeight="1" x14ac:dyDescent="0.35"/>
    <row r="260" ht="19.5" customHeight="1" x14ac:dyDescent="0.35"/>
    <row r="261" ht="19.5" customHeight="1" x14ac:dyDescent="0.35"/>
    <row r="262" ht="19.5" customHeight="1" x14ac:dyDescent="0.35"/>
    <row r="263" ht="19.5" customHeight="1" x14ac:dyDescent="0.35"/>
    <row r="264" ht="19.5" customHeight="1" x14ac:dyDescent="0.35"/>
    <row r="265" ht="19.5" customHeight="1" x14ac:dyDescent="0.35"/>
    <row r="266" ht="19.5" customHeight="1" x14ac:dyDescent="0.35"/>
    <row r="267" ht="19.5" customHeight="1" x14ac:dyDescent="0.35"/>
    <row r="268" ht="19.5" customHeight="1" x14ac:dyDescent="0.35"/>
    <row r="269" ht="19.5" customHeight="1" x14ac:dyDescent="0.35"/>
    <row r="270" ht="19.5" customHeight="1" x14ac:dyDescent="0.35"/>
    <row r="271" ht="19.5" customHeight="1" x14ac:dyDescent="0.35"/>
    <row r="272" ht="19.5" customHeight="1" x14ac:dyDescent="0.35"/>
    <row r="273" ht="19.5" customHeight="1" x14ac:dyDescent="0.35"/>
    <row r="274" ht="19.5" customHeight="1" x14ac:dyDescent="0.35"/>
    <row r="275" ht="19.5" customHeight="1" x14ac:dyDescent="0.35"/>
    <row r="276" ht="19.5" customHeight="1" x14ac:dyDescent="0.35"/>
    <row r="277" ht="19.5" customHeight="1" x14ac:dyDescent="0.35"/>
    <row r="278" ht="19.5" customHeight="1" x14ac:dyDescent="0.35"/>
    <row r="279" ht="19.5" customHeight="1" x14ac:dyDescent="0.35"/>
    <row r="280" ht="19.5" customHeight="1" x14ac:dyDescent="0.35"/>
    <row r="281" ht="19.5" customHeight="1" x14ac:dyDescent="0.35"/>
    <row r="282" ht="19.5" customHeight="1" x14ac:dyDescent="0.35"/>
    <row r="283" ht="19.5" customHeight="1" x14ac:dyDescent="0.35"/>
    <row r="284" ht="19.5" customHeight="1" x14ac:dyDescent="0.35"/>
    <row r="285" ht="19.5" customHeight="1" x14ac:dyDescent="0.35"/>
    <row r="286" ht="19.5" customHeight="1" x14ac:dyDescent="0.35"/>
    <row r="287" ht="19.5" customHeight="1" x14ac:dyDescent="0.35"/>
    <row r="288" ht="19.5" customHeight="1" x14ac:dyDescent="0.35"/>
    <row r="289" ht="19.5" customHeight="1" x14ac:dyDescent="0.35"/>
    <row r="290" ht="19.5" customHeight="1" x14ac:dyDescent="0.35"/>
    <row r="291" ht="19.5" customHeight="1" x14ac:dyDescent="0.35"/>
    <row r="292" ht="19.5" customHeight="1" x14ac:dyDescent="0.35"/>
    <row r="293" ht="19.5" customHeight="1" x14ac:dyDescent="0.35"/>
    <row r="294" ht="19.5" customHeight="1" x14ac:dyDescent="0.35"/>
    <row r="295" ht="19.5" customHeight="1" x14ac:dyDescent="0.35"/>
    <row r="296" ht="19.5" customHeight="1" x14ac:dyDescent="0.35"/>
    <row r="297" ht="19.5" customHeight="1" x14ac:dyDescent="0.35"/>
    <row r="298" ht="19.5" customHeight="1" x14ac:dyDescent="0.35"/>
    <row r="299" ht="19.5" customHeight="1" x14ac:dyDescent="0.35"/>
    <row r="300" ht="19.5" customHeight="1" x14ac:dyDescent="0.35"/>
    <row r="301" ht="19.5" customHeight="1" x14ac:dyDescent="0.35"/>
    <row r="302" ht="19.5" customHeight="1" x14ac:dyDescent="0.35"/>
    <row r="303" ht="19.5" customHeight="1" x14ac:dyDescent="0.35"/>
    <row r="304" ht="19.5" customHeight="1" x14ac:dyDescent="0.35"/>
    <row r="305" ht="19.5" customHeight="1" x14ac:dyDescent="0.35"/>
    <row r="306" ht="19.5" customHeight="1" x14ac:dyDescent="0.35"/>
    <row r="307" ht="19.5" customHeight="1" x14ac:dyDescent="0.35"/>
    <row r="308" ht="19.5" customHeight="1" x14ac:dyDescent="0.35"/>
    <row r="309" ht="19.5" customHeight="1" x14ac:dyDescent="0.35"/>
    <row r="310" ht="19.5" customHeight="1" x14ac:dyDescent="0.35"/>
    <row r="311" ht="19.5" customHeight="1" x14ac:dyDescent="0.35"/>
    <row r="312" ht="19.5" customHeight="1" x14ac:dyDescent="0.35"/>
    <row r="313" ht="19.5" customHeight="1" x14ac:dyDescent="0.35"/>
    <row r="314" ht="19.5" customHeight="1" x14ac:dyDescent="0.35"/>
    <row r="315" ht="19.5" customHeight="1" x14ac:dyDescent="0.35"/>
    <row r="316" ht="19.5" customHeight="1" x14ac:dyDescent="0.35"/>
    <row r="317" ht="19.5" customHeight="1" x14ac:dyDescent="0.35"/>
    <row r="318" ht="19.5" customHeight="1" x14ac:dyDescent="0.35"/>
    <row r="319" ht="19.5" customHeight="1" x14ac:dyDescent="0.35"/>
    <row r="320" ht="19.5" customHeight="1" x14ac:dyDescent="0.35"/>
    <row r="321" ht="19.5" customHeight="1" x14ac:dyDescent="0.35"/>
    <row r="322" ht="19.5" customHeight="1" x14ac:dyDescent="0.35"/>
    <row r="323" ht="19.5" customHeight="1" x14ac:dyDescent="0.35"/>
    <row r="324" ht="19.5" customHeight="1" x14ac:dyDescent="0.35"/>
    <row r="325" ht="19.5" customHeight="1" x14ac:dyDescent="0.35"/>
    <row r="326" ht="19.5" customHeight="1" x14ac:dyDescent="0.35"/>
    <row r="327" ht="19.5" customHeight="1" x14ac:dyDescent="0.35"/>
    <row r="328" ht="19.5" customHeight="1" x14ac:dyDescent="0.35"/>
    <row r="329" ht="19.5" customHeight="1" x14ac:dyDescent="0.35"/>
    <row r="330" ht="19.5" customHeight="1" x14ac:dyDescent="0.35"/>
    <row r="331" ht="19.5" customHeight="1" x14ac:dyDescent="0.35"/>
    <row r="332" ht="19.5" customHeight="1" x14ac:dyDescent="0.35"/>
    <row r="333" ht="19.5" customHeight="1" x14ac:dyDescent="0.35"/>
    <row r="334" ht="19.5" customHeight="1" x14ac:dyDescent="0.35"/>
    <row r="335" ht="19.5" customHeight="1" x14ac:dyDescent="0.35"/>
    <row r="336" ht="19.5" customHeight="1" x14ac:dyDescent="0.35"/>
    <row r="337" ht="19.5" customHeight="1" x14ac:dyDescent="0.35"/>
    <row r="338" ht="19.5" customHeight="1" x14ac:dyDescent="0.35"/>
    <row r="339" ht="19.5" customHeight="1" x14ac:dyDescent="0.35"/>
    <row r="340" ht="19.5" customHeight="1" x14ac:dyDescent="0.35"/>
    <row r="341" ht="19.5" customHeight="1" x14ac:dyDescent="0.35"/>
    <row r="342" ht="19.5" customHeight="1" x14ac:dyDescent="0.35"/>
    <row r="343" ht="19.5" customHeight="1" x14ac:dyDescent="0.35"/>
    <row r="344" ht="19.5" customHeight="1" x14ac:dyDescent="0.35"/>
    <row r="345" ht="19.5" customHeight="1" x14ac:dyDescent="0.35"/>
    <row r="346" ht="19.5" customHeight="1" x14ac:dyDescent="0.35"/>
    <row r="347" ht="19.5" customHeight="1" x14ac:dyDescent="0.35"/>
    <row r="348" ht="19.5" customHeight="1" x14ac:dyDescent="0.35"/>
    <row r="349" ht="19.5" customHeight="1" x14ac:dyDescent="0.35"/>
    <row r="350" ht="19.5" customHeight="1" x14ac:dyDescent="0.35"/>
    <row r="351" ht="19.5" customHeight="1" x14ac:dyDescent="0.35"/>
    <row r="352" ht="19.5" customHeight="1" x14ac:dyDescent="0.35"/>
    <row r="353" ht="19.5" customHeight="1" x14ac:dyDescent="0.35"/>
    <row r="354" ht="19.5" customHeight="1" x14ac:dyDescent="0.35"/>
    <row r="355" ht="19.5" customHeight="1" x14ac:dyDescent="0.35"/>
    <row r="356" ht="19.5" customHeight="1" x14ac:dyDescent="0.35"/>
    <row r="357" ht="19.5" customHeight="1" x14ac:dyDescent="0.35"/>
    <row r="358" ht="19.5" customHeight="1" x14ac:dyDescent="0.35"/>
    <row r="359" ht="19.5" customHeight="1" x14ac:dyDescent="0.35"/>
    <row r="360" ht="19.5" customHeight="1" x14ac:dyDescent="0.35"/>
    <row r="361" ht="19.5" customHeight="1" x14ac:dyDescent="0.35"/>
    <row r="362" ht="19.5" customHeight="1" x14ac:dyDescent="0.35"/>
    <row r="363" ht="19.5" customHeight="1" x14ac:dyDescent="0.35"/>
    <row r="364" ht="19.5" customHeight="1" x14ac:dyDescent="0.35"/>
    <row r="365" ht="19.5" customHeight="1" x14ac:dyDescent="0.35"/>
    <row r="366" ht="19.5" customHeight="1" x14ac:dyDescent="0.35"/>
    <row r="367" ht="19.5" customHeight="1" x14ac:dyDescent="0.35"/>
    <row r="368" ht="19.5" customHeight="1" x14ac:dyDescent="0.35"/>
    <row r="369" ht="19.5" customHeight="1" x14ac:dyDescent="0.35"/>
    <row r="370" ht="19.5" customHeight="1" x14ac:dyDescent="0.35"/>
    <row r="371" ht="19.5" customHeight="1" x14ac:dyDescent="0.35"/>
    <row r="372" ht="19.5" customHeight="1" x14ac:dyDescent="0.35"/>
    <row r="373" ht="19.5" customHeight="1" x14ac:dyDescent="0.35"/>
    <row r="374" ht="19.5" customHeight="1" x14ac:dyDescent="0.35"/>
    <row r="375" ht="19.5" customHeight="1" x14ac:dyDescent="0.35"/>
    <row r="376" ht="19.5" customHeight="1" x14ac:dyDescent="0.35"/>
    <row r="377" ht="19.5" customHeight="1" x14ac:dyDescent="0.35"/>
    <row r="378" ht="19.5" customHeight="1" x14ac:dyDescent="0.35"/>
    <row r="379" ht="19.5" customHeight="1" x14ac:dyDescent="0.35"/>
    <row r="380" ht="19.5" customHeight="1" x14ac:dyDescent="0.35"/>
    <row r="381" ht="19.5" customHeight="1" x14ac:dyDescent="0.35"/>
    <row r="382" ht="19.5" customHeight="1" x14ac:dyDescent="0.35"/>
    <row r="383" ht="19.5" customHeight="1" x14ac:dyDescent="0.35"/>
    <row r="384" ht="19.5" customHeight="1" x14ac:dyDescent="0.35"/>
    <row r="385" ht="19.5" customHeight="1" x14ac:dyDescent="0.35"/>
    <row r="386" ht="19.5" customHeight="1" x14ac:dyDescent="0.35"/>
    <row r="387" ht="19.5" customHeight="1" x14ac:dyDescent="0.35"/>
    <row r="388" ht="19.5" customHeight="1" x14ac:dyDescent="0.35"/>
    <row r="389" ht="19.5" customHeight="1" x14ac:dyDescent="0.35"/>
    <row r="390" ht="19.5" customHeight="1" x14ac:dyDescent="0.35"/>
    <row r="391" ht="19.5" customHeight="1" x14ac:dyDescent="0.35"/>
    <row r="392" ht="19.5" customHeight="1" x14ac:dyDescent="0.35"/>
    <row r="393" ht="19.5" customHeight="1" x14ac:dyDescent="0.35"/>
    <row r="394" ht="19.5" customHeight="1" x14ac:dyDescent="0.35"/>
    <row r="395" ht="19.5" customHeight="1" x14ac:dyDescent="0.35"/>
    <row r="396" ht="19.5" customHeight="1" x14ac:dyDescent="0.35"/>
    <row r="397" ht="19.5" customHeight="1" x14ac:dyDescent="0.35"/>
    <row r="398" ht="19.5" customHeight="1" x14ac:dyDescent="0.35"/>
    <row r="399" ht="19.5" customHeight="1" x14ac:dyDescent="0.35"/>
    <row r="400" ht="19.5" customHeight="1" x14ac:dyDescent="0.35"/>
    <row r="401" ht="19.5" customHeight="1" x14ac:dyDescent="0.35"/>
    <row r="402" ht="19.5" customHeight="1" x14ac:dyDescent="0.35"/>
    <row r="403" ht="19.5" customHeight="1" x14ac:dyDescent="0.35"/>
    <row r="404" ht="19.5" customHeight="1" x14ac:dyDescent="0.35"/>
    <row r="405" ht="19.5" customHeight="1" x14ac:dyDescent="0.35"/>
    <row r="406" ht="19.5" customHeight="1" x14ac:dyDescent="0.35"/>
    <row r="407" ht="19.5" customHeight="1" x14ac:dyDescent="0.35"/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D2E1A08F-48EF-4AB4-9FEE-E64044669D93}"/>
    <dataValidation allowBlank="1" showInputMessage="1" showErrorMessage="1" prompt="TBL_CUR[CH1]" sqref="B5" xr:uid="{B97AB8B3-547D-4B1F-A574-175A9A6F597B}"/>
    <dataValidation allowBlank="1" showInputMessage="1" showErrorMessage="1" prompt="TBL_CUR[CH2]" sqref="C5" xr:uid="{5B4DC170-6F5E-4D62-96CB-AB58FFE8E824}"/>
    <dataValidation allowBlank="1" showInputMessage="1" showErrorMessage="1" prompt="TBL_CUR[CH3]" sqref="D5" xr:uid="{EEA8D1F5-E5CC-47B1-A256-455F38461113}"/>
    <dataValidation allowBlank="1" showInputMessage="1" showErrorMessage="1" prompt="TBL_CUR[CH4]" sqref="E5" xr:uid="{03B99866-EBF9-458F-8BFF-94660E22290B}"/>
    <dataValidation allowBlank="1" showInputMessage="1" showErrorMessage="1" prompt="TBL_CUR[CH5]" sqref="F5" xr:uid="{6831A35D-68F7-44DF-A0D9-D8CF492E74BD}"/>
    <dataValidation allowBlank="1" showInputMessage="1" showErrorMessage="1" prompt="TBL_CUR[CH6]" sqref="G5" xr:uid="{74FBCB1B-6CBE-45F0-9AB6-4901B8940E2A}"/>
    <dataValidation allowBlank="1" showInputMessage="1" showErrorMessage="1" prompt="TBL_CUR[CH7]" sqref="H5" xr:uid="{08EE3AB6-64DB-4FAD-B064-2B12F3808504}"/>
    <dataValidation allowBlank="1" showInputMessage="1" showErrorMessage="1" prompt="TBL_CUR[CH8]" sqref="I5" xr:uid="{9A751ED2-4C3A-4C5F-BFA6-9A1328B98DEE}"/>
    <dataValidation allowBlank="1" showInputMessage="1" showErrorMessage="1" prompt="TBL_CUR[CH9]" sqref="J5" xr:uid="{AA4146A5-9111-4AAF-A3E5-6DDEAEBF14D6}"/>
    <dataValidation allowBlank="1" showInputMessage="1" showErrorMessage="1" prompt="TBL_CUR[CH10]" sqref="K5" xr:uid="{B9C64138-D7BD-4821-8391-76DBF98E16E1}"/>
    <dataValidation allowBlank="1" showInputMessage="1" showErrorMessage="1" prompt="Time_x000d__x000a__x000d__x000a_TBL_HST[TIME]" sqref="A7 A8:A207" xr:uid="{74E065E5-8B97-407E-96D8-CCB80E1324F7}"/>
    <dataValidation allowBlank="1" showInputMessage="1" showErrorMessage="1" prompt="TBL_HST[CH1]" sqref="B7 B8:B207" xr:uid="{B89F8B27-B69E-4D8D-95BE-26CFEBAF99F9}"/>
    <dataValidation allowBlank="1" showInputMessage="1" showErrorMessage="1" prompt="TBL_HST[CH2]" sqref="C7 C8:C207" xr:uid="{01BB9296-676E-44D0-AAEB-F7D77B2F1820}"/>
    <dataValidation allowBlank="1" showInputMessage="1" showErrorMessage="1" prompt="TBL_HST[CH3]" sqref="D7 D8:D207" xr:uid="{1C867E42-791A-4032-A0BD-85FFD5B237D5}"/>
    <dataValidation allowBlank="1" showInputMessage="1" showErrorMessage="1" prompt="TBL_HST[CH4]" sqref="E7 E8:E207" xr:uid="{87AAF4F8-8344-4725-8104-F02865FD7B82}"/>
    <dataValidation allowBlank="1" showInputMessage="1" showErrorMessage="1" prompt="TBL_HST[CH5]" sqref="F7 F8:F207" xr:uid="{EB1C4601-89AC-4EC8-923D-D56529C2BFE1}"/>
    <dataValidation allowBlank="1" showInputMessage="1" showErrorMessage="1" prompt="TBL_HST[CH6]" sqref="G7 G8:G207" xr:uid="{EC1F543A-EADF-48AE-9741-89D799A8C109}"/>
    <dataValidation allowBlank="1" showInputMessage="1" showErrorMessage="1" prompt="TBL_HST[CH7]" sqref="H7 H8:H207" xr:uid="{C9507DED-FD42-48EB-8C3E-FDA4CE6D4CAA}"/>
    <dataValidation allowBlank="1" showInputMessage="1" showErrorMessage="1" prompt="TBL_HST[CH8]" sqref="I7 I8:I207" xr:uid="{0FD50C28-0DA4-48BF-89B2-1B95E3D922F9}"/>
    <dataValidation allowBlank="1" showInputMessage="1" showErrorMessage="1" prompt="TBL_HST[CH9]" sqref="J7 J8:J207" xr:uid="{C10BDBF0-95E3-4F39-AE0B-7C67F1300FA4}"/>
    <dataValidation allowBlank="1" showInputMessage="1" showErrorMessage="1" prompt="TBL_HST[CH10]" sqref="K7 K8:K207" xr:uid="{364AF9F5-E8C0-4A48-AD8A-0580FF0871DD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1ED9-3731-4A55-9C3F-28ABECDD476C}">
  <dimension ref="A1:J5"/>
  <sheetViews>
    <sheetView workbookViewId="0">
      <selection sqref="A1:H1"/>
    </sheetView>
  </sheetViews>
  <sheetFormatPr defaultRowHeight="14.5" x14ac:dyDescent="0.35"/>
  <cols>
    <col min="1" max="10" width="11.54296875" customWidth="1"/>
  </cols>
  <sheetData>
    <row r="1" spans="1:10" ht="29" x14ac:dyDescent="0.75">
      <c r="A1" s="76" t="s">
        <v>448</v>
      </c>
      <c r="B1" s="76"/>
      <c r="C1" s="76"/>
      <c r="D1" s="76"/>
      <c r="E1" s="76"/>
      <c r="F1" s="76"/>
      <c r="G1" s="76"/>
      <c r="H1" s="76"/>
    </row>
    <row r="2" spans="1:10" ht="16.5" x14ac:dyDescent="0.35">
      <c r="A2" s="77" t="s">
        <v>449</v>
      </c>
      <c r="B2" s="77"/>
      <c r="C2" s="77"/>
      <c r="D2" s="77"/>
      <c r="E2" s="77"/>
      <c r="F2" s="77"/>
      <c r="G2" s="77"/>
      <c r="H2" s="77"/>
    </row>
    <row r="3" spans="1:10" ht="17.5" customHeight="1" x14ac:dyDescent="0.35"/>
    <row r="4" spans="1:10" ht="19.5" customHeight="1" x14ac:dyDescent="0.35">
      <c r="A4" s="36" t="s">
        <v>429</v>
      </c>
      <c r="B4" s="37" t="s">
        <v>431</v>
      </c>
      <c r="C4" s="37" t="s">
        <v>432</v>
      </c>
      <c r="D4" s="37" t="s">
        <v>433</v>
      </c>
      <c r="E4" s="37" t="s">
        <v>434</v>
      </c>
      <c r="F4" s="37" t="s">
        <v>435</v>
      </c>
      <c r="G4" s="37" t="s">
        <v>436</v>
      </c>
      <c r="H4" s="37" t="s">
        <v>437</v>
      </c>
      <c r="I4" s="37" t="s">
        <v>438</v>
      </c>
      <c r="J4" s="37" t="s">
        <v>439</v>
      </c>
    </row>
    <row r="5" spans="1:10" ht="27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8701-CDCB-4AC1-AB40-9CA761367A0D}">
  <dimension ref="A1:E13"/>
  <sheetViews>
    <sheetView workbookViewId="0">
      <selection activeCell="A6" sqref="A6"/>
    </sheetView>
  </sheetViews>
  <sheetFormatPr defaultColWidth="9.1796875" defaultRowHeight="14.5" x14ac:dyDescent="0.35"/>
  <cols>
    <col min="1" max="1" width="30.7265625" style="32" customWidth="1"/>
    <col min="2" max="2" width="0.1796875" style="32" customWidth="1"/>
    <col min="3" max="3" width="30.7265625" style="32" customWidth="1"/>
    <col min="4" max="16384" width="9.1796875" style="32"/>
  </cols>
  <sheetData>
    <row r="1" spans="1:5" ht="29" x14ac:dyDescent="0.75">
      <c r="A1" s="78" t="s">
        <v>440</v>
      </c>
      <c r="B1" s="78"/>
      <c r="C1" s="78"/>
      <c r="D1" s="78"/>
      <c r="E1" s="78"/>
    </row>
    <row r="2" spans="1:5" ht="50.15" customHeight="1" x14ac:dyDescent="0.35">
      <c r="A2" s="79" t="s">
        <v>441</v>
      </c>
      <c r="B2" s="79"/>
      <c r="C2" s="79"/>
      <c r="D2" s="79"/>
      <c r="E2" s="79"/>
    </row>
    <row r="3" spans="1:5" ht="4.5" customHeight="1" x14ac:dyDescent="0.35"/>
    <row r="4" spans="1:5" ht="24" customHeight="1" x14ac:dyDescent="0.35">
      <c r="A4" s="33" t="s">
        <v>442</v>
      </c>
      <c r="B4" s="34">
        <v>150</v>
      </c>
      <c r="C4" s="35">
        <v>150</v>
      </c>
    </row>
    <row r="5" spans="1:5" ht="4.5" customHeight="1" x14ac:dyDescent="0.35"/>
    <row r="6" spans="1:5" ht="24" customHeight="1" x14ac:dyDescent="0.35">
      <c r="A6" s="33" t="s">
        <v>443</v>
      </c>
      <c r="B6" s="34">
        <v>15</v>
      </c>
      <c r="C6" s="35">
        <v>200</v>
      </c>
    </row>
    <row r="7" spans="1:5" ht="4.5" customHeight="1" x14ac:dyDescent="0.35"/>
    <row r="8" spans="1:5" ht="24" customHeight="1" x14ac:dyDescent="0.35">
      <c r="A8" s="33" t="s">
        <v>444</v>
      </c>
      <c r="B8" s="34">
        <v>10</v>
      </c>
      <c r="C8" s="35">
        <v>10</v>
      </c>
    </row>
    <row r="9" spans="1:5" ht="4.5" customHeight="1" x14ac:dyDescent="0.35"/>
    <row r="10" spans="1:5" ht="24" customHeight="1" x14ac:dyDescent="0.35">
      <c r="A10" s="33" t="s">
        <v>445</v>
      </c>
      <c r="B10" s="34" t="s">
        <v>446</v>
      </c>
      <c r="C10" s="35" t="s">
        <v>446</v>
      </c>
    </row>
    <row r="13" spans="1:5" ht="50.15" customHeight="1" x14ac:dyDescent="0.35">
      <c r="A13" s="80" t="s">
        <v>447</v>
      </c>
      <c r="B13" s="80"/>
      <c r="C13" s="80"/>
      <c r="D13" s="80"/>
      <c r="E13" s="80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6D50454B-65C7-43D3-A9B8-0F21523CD294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57997F6F-4CEC-44A6-89F1-BEF498702A70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96EF2DBE-98AC-45A1-B379-8A20C5C2CD85}">
      <formula1>1</formula1>
      <formula2>1000</formula2>
    </dataValidation>
    <dataValidation type="list" errorStyle="information" allowBlank="1" showInputMessage="1" sqref="C10" xr:uid="{21EA6183-89B1-4E82-B26F-66227638A71D}">
      <formula1>"Newest first,Newest last"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874C-934B-45C2-8EDD-1281BDFD976F}">
  <dimension ref="A1:K16"/>
  <sheetViews>
    <sheetView workbookViewId="0">
      <selection sqref="A1:G1"/>
    </sheetView>
  </sheetViews>
  <sheetFormatPr defaultColWidth="9.1796875" defaultRowHeight="14.5" x14ac:dyDescent="0.35"/>
  <cols>
    <col min="1" max="2" width="3.7265625" style="20" customWidth="1"/>
    <col min="3" max="3" width="14.7265625" style="20" customWidth="1"/>
    <col min="4" max="4" width="18.7265625" style="20" customWidth="1"/>
    <col min="5" max="5" width="60.7265625" style="20" customWidth="1"/>
    <col min="6" max="6" width="16.7265625" style="20" customWidth="1"/>
    <col min="7" max="7" width="12.7265625" style="20" customWidth="1"/>
    <col min="8" max="8" width="9.1796875" style="20"/>
    <col min="9" max="9" width="16.7265625" style="20" customWidth="1"/>
    <col min="10" max="10" width="60.7265625" style="20" customWidth="1"/>
    <col min="11" max="16384" width="9.1796875" style="20"/>
  </cols>
  <sheetData>
    <row r="1" spans="1:11" ht="29" x14ac:dyDescent="0.75">
      <c r="A1" s="83" t="s">
        <v>422</v>
      </c>
      <c r="B1" s="83"/>
      <c r="C1" s="83"/>
      <c r="D1" s="83"/>
      <c r="E1" s="83"/>
      <c r="F1" s="83"/>
      <c r="G1" s="83"/>
    </row>
    <row r="2" spans="1:11" ht="48" customHeight="1" x14ac:dyDescent="0.35">
      <c r="A2" s="84" t="s">
        <v>423</v>
      </c>
      <c r="B2" s="84"/>
      <c r="C2" s="84"/>
      <c r="D2" s="84"/>
      <c r="E2" s="84"/>
      <c r="F2" s="84"/>
      <c r="G2" s="84"/>
    </row>
    <row r="3" spans="1:11" ht="26.15" customHeight="1" x14ac:dyDescent="0.7">
      <c r="B3" s="88" t="s">
        <v>418</v>
      </c>
      <c r="C3" s="88"/>
      <c r="D3" s="88"/>
      <c r="E3" s="88"/>
      <c r="F3" s="88"/>
      <c r="G3" s="88"/>
      <c r="H3" s="88"/>
    </row>
    <row r="4" spans="1:11" ht="26.15" customHeight="1" x14ac:dyDescent="0.45">
      <c r="B4" s="85"/>
      <c r="C4" s="85"/>
      <c r="D4" s="85"/>
      <c r="E4" s="85"/>
      <c r="F4" s="85"/>
      <c r="G4" s="85"/>
      <c r="I4" s="81" t="s">
        <v>419</v>
      </c>
      <c r="J4" s="81"/>
    </row>
    <row r="5" spans="1:11" ht="24" customHeight="1" x14ac:dyDescent="0.35">
      <c r="B5" s="86"/>
      <c r="C5" s="22" t="s">
        <v>424</v>
      </c>
      <c r="D5" s="22" t="s">
        <v>425</v>
      </c>
      <c r="E5" s="22" t="s">
        <v>426</v>
      </c>
      <c r="F5" s="22" t="s">
        <v>427</v>
      </c>
      <c r="G5" s="22" t="s">
        <v>428</v>
      </c>
      <c r="I5" s="82" t="s">
        <v>470</v>
      </c>
      <c r="J5" s="82"/>
      <c r="K5" s="21">
        <v>1</v>
      </c>
    </row>
    <row r="6" spans="1:11" ht="24" customHeight="1" x14ac:dyDescent="0.45">
      <c r="B6" s="86"/>
      <c r="C6" s="24" t="s">
        <v>429</v>
      </c>
      <c r="D6" s="25" t="s">
        <v>429</v>
      </c>
      <c r="E6" s="25"/>
      <c r="F6" s="25"/>
      <c r="G6" s="23" t="s">
        <v>430</v>
      </c>
      <c r="I6" s="81" t="s">
        <v>420</v>
      </c>
      <c r="J6" s="81"/>
    </row>
    <row r="7" spans="1:11" ht="24" customHeight="1" x14ac:dyDescent="0.35">
      <c r="B7" s="86"/>
      <c r="C7" s="27" t="s">
        <v>431</v>
      </c>
      <c r="D7" s="28" t="s">
        <v>431</v>
      </c>
      <c r="E7" s="28"/>
      <c r="F7" s="28"/>
      <c r="G7" s="26" t="s">
        <v>430</v>
      </c>
      <c r="I7" s="67">
        <v>150</v>
      </c>
    </row>
    <row r="8" spans="1:11" ht="24" customHeight="1" x14ac:dyDescent="0.45">
      <c r="B8" s="86"/>
      <c r="C8" s="27" t="s">
        <v>432</v>
      </c>
      <c r="D8" s="28" t="s">
        <v>432</v>
      </c>
      <c r="E8" s="28"/>
      <c r="F8" s="28"/>
      <c r="G8" s="26" t="s">
        <v>430</v>
      </c>
      <c r="I8" s="81" t="s">
        <v>421</v>
      </c>
      <c r="J8" s="81"/>
    </row>
    <row r="9" spans="1:11" ht="24" customHeight="1" x14ac:dyDescent="0.35">
      <c r="B9" s="86"/>
      <c r="C9" s="27" t="s">
        <v>433</v>
      </c>
      <c r="D9" s="28" t="s">
        <v>433</v>
      </c>
      <c r="E9" s="28"/>
      <c r="F9" s="28"/>
      <c r="G9" s="26" t="s">
        <v>430</v>
      </c>
      <c r="I9" s="67">
        <v>38400</v>
      </c>
    </row>
    <row r="10" spans="1:11" ht="24" customHeight="1" x14ac:dyDescent="0.35">
      <c r="B10" s="86"/>
      <c r="C10" s="27" t="s">
        <v>434</v>
      </c>
      <c r="D10" s="28" t="s">
        <v>434</v>
      </c>
      <c r="E10" s="28"/>
      <c r="F10" s="28"/>
      <c r="G10" s="26" t="s">
        <v>430</v>
      </c>
    </row>
    <row r="11" spans="1:11" ht="24" customHeight="1" x14ac:dyDescent="0.35">
      <c r="B11" s="86"/>
      <c r="C11" s="27" t="s">
        <v>435</v>
      </c>
      <c r="D11" s="28" t="s">
        <v>435</v>
      </c>
      <c r="E11" s="28"/>
      <c r="F11" s="28"/>
      <c r="G11" s="26" t="s">
        <v>430</v>
      </c>
    </row>
    <row r="12" spans="1:11" ht="24" customHeight="1" x14ac:dyDescent="0.35">
      <c r="B12" s="86"/>
      <c r="C12" s="27" t="s">
        <v>436</v>
      </c>
      <c r="D12" s="28" t="s">
        <v>436</v>
      </c>
      <c r="E12" s="28"/>
      <c r="F12" s="28"/>
      <c r="G12" s="26" t="s">
        <v>430</v>
      </c>
    </row>
    <row r="13" spans="1:11" ht="24" customHeight="1" x14ac:dyDescent="0.35">
      <c r="B13" s="86"/>
      <c r="C13" s="27" t="s">
        <v>437</v>
      </c>
      <c r="D13" s="28" t="s">
        <v>437</v>
      </c>
      <c r="E13" s="28"/>
      <c r="F13" s="28"/>
      <c r="G13" s="26" t="s">
        <v>430</v>
      </c>
    </row>
    <row r="14" spans="1:11" ht="24" customHeight="1" x14ac:dyDescent="0.35">
      <c r="B14" s="86"/>
      <c r="C14" s="27" t="s">
        <v>438</v>
      </c>
      <c r="D14" s="28" t="s">
        <v>438</v>
      </c>
      <c r="E14" s="28"/>
      <c r="F14" s="28"/>
      <c r="G14" s="26" t="s">
        <v>430</v>
      </c>
    </row>
    <row r="15" spans="1:11" ht="24" customHeight="1" thickBot="1" x14ac:dyDescent="0.4">
      <c r="B15" s="87"/>
      <c r="C15" s="29" t="s">
        <v>439</v>
      </c>
      <c r="D15" s="30" t="s">
        <v>439</v>
      </c>
      <c r="E15" s="30"/>
      <c r="F15" s="30"/>
      <c r="G15" s="31" t="s">
        <v>430</v>
      </c>
    </row>
    <row r="16" spans="1:11" ht="15" thickTop="1" x14ac:dyDescent="0.35"/>
  </sheetData>
  <mergeCells count="9">
    <mergeCell ref="I4:J4"/>
    <mergeCell ref="I5:J5"/>
    <mergeCell ref="I6:J6"/>
    <mergeCell ref="I8:J8"/>
    <mergeCell ref="A1:G1"/>
    <mergeCell ref="A2:G2"/>
    <mergeCell ref="B4:G4"/>
    <mergeCell ref="B5:B15"/>
    <mergeCell ref="B3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78D9-EE39-4A18-AB64-BC43EE097AF8}">
  <dimension ref="A1:AK202"/>
  <sheetViews>
    <sheetView showGridLines="0" tabSelected="1" topLeftCell="Q1" zoomScale="90" zoomScaleNormal="90" workbookViewId="0">
      <selection activeCell="W6" sqref="W6"/>
    </sheetView>
  </sheetViews>
  <sheetFormatPr defaultRowHeight="14.5" x14ac:dyDescent="0.35"/>
  <cols>
    <col min="1" max="1" width="23.81640625" style="1" hidden="1" customWidth="1"/>
    <col min="2" max="5" width="9.453125" style="1" hidden="1" customWidth="1"/>
    <col min="6" max="6" width="12.453125" style="1" bestFit="1" customWidth="1"/>
    <col min="7" max="7" width="8.453125" style="1" bestFit="1" customWidth="1"/>
    <col min="8" max="8" width="9.7265625" style="1" bestFit="1" customWidth="1"/>
    <col min="9" max="10" width="10.81640625" style="1" customWidth="1"/>
    <col min="11" max="11" width="7.7265625" style="1" bestFit="1" customWidth="1"/>
    <col min="12" max="13" width="7.7265625" style="1" customWidth="1"/>
    <col min="22" max="22" width="9.1796875" style="66"/>
    <col min="25" max="25" width="12.26953125" bestFit="1" customWidth="1"/>
    <col min="29" max="29" width="10.26953125" bestFit="1" customWidth="1"/>
    <col min="30" max="30" width="12.81640625" bestFit="1" customWidth="1"/>
    <col min="31" max="31" width="14.81640625" customWidth="1"/>
    <col min="36" max="36" width="12.54296875" customWidth="1"/>
  </cols>
  <sheetData>
    <row r="1" spans="1:37" ht="3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 t="s">
        <v>12</v>
      </c>
      <c r="J1" s="2" t="s">
        <v>13</v>
      </c>
      <c r="K1" s="2" t="s">
        <v>14</v>
      </c>
      <c r="L1" s="2" t="s">
        <v>467</v>
      </c>
      <c r="M1" s="2" t="s">
        <v>468</v>
      </c>
      <c r="N1" s="68" t="s">
        <v>455</v>
      </c>
      <c r="O1" s="68" t="s">
        <v>456</v>
      </c>
      <c r="P1" s="68" t="s">
        <v>457</v>
      </c>
      <c r="Q1" s="69" t="s">
        <v>458</v>
      </c>
      <c r="R1" s="69" t="s">
        <v>459</v>
      </c>
      <c r="S1" s="69" t="s">
        <v>460</v>
      </c>
      <c r="T1" s="69" t="s">
        <v>463</v>
      </c>
      <c r="U1" s="69" t="s">
        <v>462</v>
      </c>
      <c r="V1" s="65">
        <f>MAX(V2:V201)</f>
        <v>0</v>
      </c>
      <c r="W1" t="s">
        <v>464</v>
      </c>
    </row>
    <row r="2" spans="1:37" x14ac:dyDescent="0.35">
      <c r="A2" s="1" t="s">
        <v>20</v>
      </c>
      <c r="B2" s="1">
        <f>FIND(":",$A2,1)</f>
        <v>6</v>
      </c>
      <c r="C2" s="1">
        <f>FIND(":",$A2,B2+1)</f>
        <v>8</v>
      </c>
      <c r="D2" s="1">
        <f>FIND(":",$A2,C2+1)</f>
        <v>13</v>
      </c>
      <c r="E2" s="1" t="e">
        <f>FIND(":",$A2,D2+1)</f>
        <v>#VALUE!</v>
      </c>
      <c r="F2" s="3">
        <f>'Data In'!B8</f>
        <v>96</v>
      </c>
      <c r="G2" s="4">
        <f>'Data In'!C8</f>
        <v>4.9800000000000004</v>
      </c>
      <c r="H2" s="3" t="e">
        <f>_xlfn.NUMBERVALUE(MID($A2,E2+1,1000))</f>
        <v>#VALUE!</v>
      </c>
      <c r="I2" s="1" t="b">
        <f t="shared" ref="I2:I31" si="0">AND(G1&lt;Threshold,G2&gt;Threshold)</f>
        <v>0</v>
      </c>
      <c r="K2" s="1" t="str">
        <f>IF(AND(Table156[[#This Row],[Rising Through Threshold]],J1&gt;0),J2-J1,"")</f>
        <v/>
      </c>
      <c r="L2" s="49">
        <f>IF(Table156[[#This Row],[Voltage]]&gt;Threshold,1,0)</f>
        <v>1</v>
      </c>
      <c r="M2" s="49" t="b">
        <f>AND(Table156[[#This Row],[Last]]&gt;0,Table156[[#This Row],[Last]]&lt;MAX(Table156[Last]))</f>
        <v>0</v>
      </c>
      <c r="N2" s="49">
        <f>'Data In'!D8</f>
        <v>304</v>
      </c>
      <c r="O2" s="49">
        <f>'Data In'!E8</f>
        <v>4.9800000000000004</v>
      </c>
      <c r="P2" s="49" t="e">
        <f>_xlfn.NUMBERVALUE(MID($A2,K2+1,1000))</f>
        <v>#VALUE!</v>
      </c>
      <c r="Q2" s="49" t="b">
        <f t="shared" ref="Q2:Q33" si="1">AND(O1&lt;Threshold2,O2&gt;Threshold2)</f>
        <v>0</v>
      </c>
      <c r="R2" s="49"/>
      <c r="S2" s="49" t="str">
        <f>IF(AND(Table156[[#This Row],[Rising Through Threshold2]],R1&gt;0),R2-R1,"")</f>
        <v/>
      </c>
      <c r="T2" s="49">
        <f>IF(Table156[[#This Row],[Voltage2]]&gt;Threshold2,1,0)</f>
        <v>1</v>
      </c>
      <c r="U2" s="49" t="b">
        <f>AND(Table156[[#This Row],[Last2]]&gt;0,Table156[[#This Row],[Last2]]&lt;MAX(Table156[Last2]))</f>
        <v>0</v>
      </c>
      <c r="V2" s="65"/>
      <c r="W2">
        <f>COUNTIF(Table156[include in duty2],TRUE)</f>
        <v>169</v>
      </c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spans="1:37" x14ac:dyDescent="0.35">
      <c r="A3" s="1" t="s">
        <v>21</v>
      </c>
      <c r="B3" s="1">
        <f t="shared" ref="B3:B66" si="2">FIND(":",$A3,1)</f>
        <v>6</v>
      </c>
      <c r="C3" s="1">
        <f t="shared" ref="C3:E31" si="3">FIND(":",$A3,B3+1)</f>
        <v>10</v>
      </c>
      <c r="D3" s="1">
        <f t="shared" si="3"/>
        <v>15</v>
      </c>
      <c r="E3" s="1" t="e">
        <f t="shared" si="3"/>
        <v>#VALUE!</v>
      </c>
      <c r="F3" s="3">
        <f>'Data In'!B9</f>
        <v>432</v>
      </c>
      <c r="G3" s="4">
        <f>'Data In'!C9</f>
        <v>4.9800000000000004</v>
      </c>
      <c r="H3" s="3" t="e">
        <f t="shared" ref="H3:H66" si="4">_xlfn.NUMBERVALUE(MID($A3,E3+1,1000))</f>
        <v>#VALUE!</v>
      </c>
      <c r="I3" s="1" t="b">
        <f t="shared" si="0"/>
        <v>0</v>
      </c>
      <c r="J3" s="1">
        <f>IF(Table156[[#This Row],[Rising Through Threshold]],Table156[[#This Row],[Start time]],J2)</f>
        <v>0</v>
      </c>
      <c r="K3" s="1" t="str">
        <f>IF(AND(Table156[[#This Row],[Rising Through Threshold]],J2&gt;0),J3-J2,"")</f>
        <v/>
      </c>
      <c r="L3" s="1">
        <f>IF(Table156[[#This Row],[Voltage]]&gt;Threshold,1,0)</f>
        <v>1</v>
      </c>
      <c r="M3" s="1" t="b">
        <f>AND(Table156[[#This Row],[Last]]&gt;0,Table156[[#This Row],[Last]]&lt;MAX(Table156[Last]))</f>
        <v>0</v>
      </c>
      <c r="N3" s="49">
        <f>'Data In'!D9</f>
        <v>544</v>
      </c>
      <c r="O3" s="49">
        <f>'Data In'!E9</f>
        <v>4.97</v>
      </c>
      <c r="P3" s="49" t="e">
        <f t="shared" ref="P3:P66" si="5">_xlfn.NUMBERVALUE(MID($A3,K3+1,1000))</f>
        <v>#VALUE!</v>
      </c>
      <c r="Q3" s="49" t="b">
        <f t="shared" si="1"/>
        <v>0</v>
      </c>
      <c r="R3" s="49">
        <f>IF(Table156[[#This Row],[Rising Through Threshold2]],Table156[[#This Row],[Start time2]],R2)</f>
        <v>0</v>
      </c>
      <c r="S3" s="49" t="str">
        <f>IF(AND(Table156[[#This Row],[Rising Through Threshold2]],R2&gt;0),R3-R2,"")</f>
        <v/>
      </c>
      <c r="T3" s="49">
        <f>IF(Table156[[#This Row],[Voltage2]]&gt;Threshold2,1,0)</f>
        <v>1</v>
      </c>
      <c r="U3" s="49" t="b">
        <f>AND(Table156[[#This Row],[Last2]]&gt;0,Table156[[#This Row],[Last2]]&lt;MAX(Table156[Last2]))</f>
        <v>0</v>
      </c>
      <c r="V3" s="65"/>
      <c r="W3" t="s">
        <v>465</v>
      </c>
      <c r="X3" s="8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</row>
    <row r="4" spans="1:37" x14ac:dyDescent="0.35">
      <c r="A4" s="1" t="s">
        <v>22</v>
      </c>
      <c r="B4" s="1">
        <f t="shared" si="2"/>
        <v>6</v>
      </c>
      <c r="C4" s="1">
        <f t="shared" si="3"/>
        <v>10</v>
      </c>
      <c r="D4" s="1">
        <f t="shared" si="3"/>
        <v>15</v>
      </c>
      <c r="E4" s="1" t="e">
        <f t="shared" si="3"/>
        <v>#VALUE!</v>
      </c>
      <c r="F4" s="3">
        <f>'Data In'!B10</f>
        <v>672</v>
      </c>
      <c r="G4" s="4">
        <f>'Data In'!C10</f>
        <v>4.97</v>
      </c>
      <c r="H4" s="3" t="e">
        <f t="shared" si="4"/>
        <v>#VALUE!</v>
      </c>
      <c r="I4" s="1" t="b">
        <f t="shared" si="0"/>
        <v>0</v>
      </c>
      <c r="J4" s="1">
        <f>IF(Table156[[#This Row],[Rising Through Threshold]],Table156[[#This Row],[Start time]],J3)</f>
        <v>0</v>
      </c>
      <c r="K4" s="1" t="str">
        <f>IF(AND(Table156[[#This Row],[Rising Through Threshold]],J3&gt;0),J4-J3,"")</f>
        <v/>
      </c>
      <c r="L4" s="1">
        <f>IF(Table156[[#This Row],[Voltage]]&gt;Threshold,1,0)</f>
        <v>1</v>
      </c>
      <c r="M4" s="1" t="b">
        <f>AND(Table156[[#This Row],[Last]]&gt;0,Table156[[#This Row],[Last]]&lt;MAX(Table156[Last]))</f>
        <v>0</v>
      </c>
      <c r="N4" s="49">
        <f>'Data In'!D10</f>
        <v>784</v>
      </c>
      <c r="O4" s="49">
        <f>'Data In'!E10</f>
        <v>4.97</v>
      </c>
      <c r="P4" s="49" t="e">
        <f t="shared" si="5"/>
        <v>#VALUE!</v>
      </c>
      <c r="Q4" s="49" t="b">
        <f t="shared" si="1"/>
        <v>0</v>
      </c>
      <c r="R4" s="49">
        <f>IF(Table156[[#This Row],[Rising Through Threshold2]],Table156[[#This Row],[Start time2]],R3)</f>
        <v>0</v>
      </c>
      <c r="S4" s="49" t="str">
        <f>IF(AND(Table156[[#This Row],[Rising Through Threshold2]],R3&gt;0),R4-R3,"")</f>
        <v/>
      </c>
      <c r="T4" s="49">
        <f>IF(Table156[[#This Row],[Voltage2]]&gt;Threshold2,1,0)</f>
        <v>1</v>
      </c>
      <c r="U4" s="49" t="b">
        <f>AND(Table156[[#This Row],[Last2]]&gt;0,Table156[[#This Row],[Last2]]&lt;MAX(Table156[Last2]))</f>
        <v>0</v>
      </c>
      <c r="V4" s="65"/>
      <c r="W4">
        <f>SUMIF(Table156[include in duty2],TRUE,Table156[Above Threshold2])</f>
        <v>152</v>
      </c>
      <c r="X4" s="8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0"/>
    </row>
    <row r="5" spans="1:37" x14ac:dyDescent="0.35">
      <c r="A5" s="1" t="s">
        <v>23</v>
      </c>
      <c r="B5" s="1">
        <f t="shared" si="2"/>
        <v>6</v>
      </c>
      <c r="C5" s="1">
        <f t="shared" si="3"/>
        <v>10</v>
      </c>
      <c r="D5" s="1">
        <f t="shared" si="3"/>
        <v>15</v>
      </c>
      <c r="E5" s="1" t="e">
        <f t="shared" si="3"/>
        <v>#VALUE!</v>
      </c>
      <c r="F5" s="3">
        <f>'Data In'!B11</f>
        <v>912</v>
      </c>
      <c r="G5" s="4">
        <f>'Data In'!C11</f>
        <v>4.9800000000000004</v>
      </c>
      <c r="H5" s="3" t="e">
        <f t="shared" si="4"/>
        <v>#VALUE!</v>
      </c>
      <c r="I5" s="1" t="b">
        <f t="shared" si="0"/>
        <v>0</v>
      </c>
      <c r="J5" s="1">
        <f>IF(Table156[[#This Row],[Rising Through Threshold]],Table156[[#This Row],[Start time]],J4)</f>
        <v>0</v>
      </c>
      <c r="K5" s="1" t="str">
        <f>IF(AND(Table156[[#This Row],[Rising Through Threshold]],J4&gt;0),J5-J4,"")</f>
        <v/>
      </c>
      <c r="L5" s="1">
        <f>IF(Table156[[#This Row],[Voltage]]&gt;Threshold,1,0)</f>
        <v>1</v>
      </c>
      <c r="M5" s="1" t="b">
        <f>AND(Table156[[#This Row],[Last]]&gt;0,Table156[[#This Row],[Last]]&lt;MAX(Table156[Last]))</f>
        <v>0</v>
      </c>
      <c r="N5" s="49">
        <f>'Data In'!D11</f>
        <v>1032</v>
      </c>
      <c r="O5" s="49">
        <f>'Data In'!E11</f>
        <v>4.97</v>
      </c>
      <c r="P5" s="49" t="e">
        <f t="shared" si="5"/>
        <v>#VALUE!</v>
      </c>
      <c r="Q5" s="49" t="b">
        <f t="shared" si="1"/>
        <v>0</v>
      </c>
      <c r="R5" s="49">
        <f>IF(Table156[[#This Row],[Rising Through Threshold2]],Table156[[#This Row],[Start time2]],R4)</f>
        <v>0</v>
      </c>
      <c r="S5" s="49" t="str">
        <f>IF(AND(Table156[[#This Row],[Rising Through Threshold2]],R4&gt;0),R5-R4,"")</f>
        <v/>
      </c>
      <c r="T5" s="49">
        <f>IF(Table156[[#This Row],[Voltage2]]&gt;Threshold2,1,0)</f>
        <v>1</v>
      </c>
      <c r="U5" s="49" t="b">
        <f>AND(Table156[[#This Row],[Last2]]&gt;0,Table156[[#This Row],[Last2]]&lt;MAX(Table156[Last2]))</f>
        <v>0</v>
      </c>
      <c r="V5" s="65"/>
      <c r="W5" t="s">
        <v>464</v>
      </c>
      <c r="X5" s="8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0"/>
    </row>
    <row r="6" spans="1:37" x14ac:dyDescent="0.35">
      <c r="A6" s="1" t="s">
        <v>24</v>
      </c>
      <c r="B6" s="1">
        <f t="shared" si="2"/>
        <v>6</v>
      </c>
      <c r="C6" s="1">
        <f t="shared" si="3"/>
        <v>10</v>
      </c>
      <c r="D6" s="1">
        <f t="shared" si="3"/>
        <v>15</v>
      </c>
      <c r="E6" s="1" t="e">
        <f t="shared" si="3"/>
        <v>#VALUE!</v>
      </c>
      <c r="F6" s="3">
        <f>'Data In'!B12</f>
        <v>1160</v>
      </c>
      <c r="G6" s="4">
        <f>'Data In'!C12</f>
        <v>4.9800000000000004</v>
      </c>
      <c r="H6" s="3" t="e">
        <f t="shared" si="4"/>
        <v>#VALUE!</v>
      </c>
      <c r="I6" s="1" t="b">
        <f t="shared" si="0"/>
        <v>0</v>
      </c>
      <c r="J6" s="1">
        <f>IF(Table156[[#This Row],[Rising Through Threshold]],Table156[[#This Row],[Start time]],J5)</f>
        <v>0</v>
      </c>
      <c r="K6" s="1" t="str">
        <f>IF(AND(Table156[[#This Row],[Rising Through Threshold]],J5&gt;0),J6-J5,"")</f>
        <v/>
      </c>
      <c r="L6" s="1">
        <f>IF(Table156[[#This Row],[Voltage]]&gt;Threshold,1,0)</f>
        <v>1</v>
      </c>
      <c r="M6" s="1" t="b">
        <f>AND(Table156[[#This Row],[Last]]&gt;0,Table156[[#This Row],[Last]]&lt;MAX(Table156[Last]))</f>
        <v>0</v>
      </c>
      <c r="N6" s="49">
        <f>'Data In'!D12</f>
        <v>1272</v>
      </c>
      <c r="O6" s="49">
        <f>'Data In'!E12</f>
        <v>4.97</v>
      </c>
      <c r="P6" s="49" t="e">
        <f t="shared" si="5"/>
        <v>#VALUE!</v>
      </c>
      <c r="Q6" s="49" t="b">
        <f t="shared" si="1"/>
        <v>0</v>
      </c>
      <c r="R6" s="49">
        <f>IF(Table156[[#This Row],[Rising Through Threshold2]],Table156[[#This Row],[Start time2]],R5)</f>
        <v>0</v>
      </c>
      <c r="S6" s="49" t="str">
        <f>IF(AND(Table156[[#This Row],[Rising Through Threshold2]],R5&gt;0),R6-R5,"")</f>
        <v/>
      </c>
      <c r="T6" s="49">
        <f>IF(Table156[[#This Row],[Voltage2]]&gt;Threshold2,1,0)</f>
        <v>1</v>
      </c>
      <c r="U6" s="49" t="b">
        <f>AND(Table156[[#This Row],[Last2]]&gt;0,Table156[[#This Row],[Last2]]&lt;MAX(Table156[Last2]))</f>
        <v>0</v>
      </c>
      <c r="V6" s="65"/>
      <c r="W6">
        <f>COUNTIF(Table156[include in duty],TRUE)</f>
        <v>169</v>
      </c>
      <c r="X6" s="8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0"/>
    </row>
    <row r="7" spans="1:37" x14ac:dyDescent="0.35">
      <c r="A7" s="1" t="s">
        <v>25</v>
      </c>
      <c r="B7" s="1">
        <f t="shared" si="2"/>
        <v>6</v>
      </c>
      <c r="C7" s="1">
        <f t="shared" si="3"/>
        <v>10</v>
      </c>
      <c r="D7" s="1">
        <f t="shared" si="3"/>
        <v>15</v>
      </c>
      <c r="E7" s="1" t="e">
        <f t="shared" si="3"/>
        <v>#VALUE!</v>
      </c>
      <c r="F7" s="3">
        <f>'Data In'!B13</f>
        <v>1400</v>
      </c>
      <c r="G7" s="4">
        <f>'Data In'!C13</f>
        <v>4.99</v>
      </c>
      <c r="H7" s="3" t="e">
        <f t="shared" si="4"/>
        <v>#VALUE!</v>
      </c>
      <c r="I7" s="1" t="b">
        <f t="shared" si="0"/>
        <v>0</v>
      </c>
      <c r="J7" s="1">
        <f>IF(Table156[[#This Row],[Rising Through Threshold]],Table156[[#This Row],[Start time]],J6)</f>
        <v>0</v>
      </c>
      <c r="K7" s="1" t="str">
        <f>IF(AND(Table156[[#This Row],[Rising Through Threshold]],J6&gt;0),J7-J6,"")</f>
        <v/>
      </c>
      <c r="L7" s="1">
        <f>IF(Table156[[#This Row],[Voltage]]&gt;Threshold,1,0)</f>
        <v>1</v>
      </c>
      <c r="M7" s="1" t="b">
        <f>AND(Table156[[#This Row],[Last]]&gt;0,Table156[[#This Row],[Last]]&lt;MAX(Table156[Last]))</f>
        <v>0</v>
      </c>
      <c r="N7" s="49">
        <f>'Data In'!D13</f>
        <v>1512</v>
      </c>
      <c r="O7" s="49">
        <f>'Data In'!E13</f>
        <v>4.97</v>
      </c>
      <c r="P7" s="49" t="e">
        <f t="shared" si="5"/>
        <v>#VALUE!</v>
      </c>
      <c r="Q7" s="49" t="b">
        <f t="shared" si="1"/>
        <v>0</v>
      </c>
      <c r="R7" s="49">
        <f>IF(Table156[[#This Row],[Rising Through Threshold2]],Table156[[#This Row],[Start time2]],R6)</f>
        <v>0</v>
      </c>
      <c r="S7" s="49" t="str">
        <f>IF(AND(Table156[[#This Row],[Rising Through Threshold2]],R6&gt;0),R7-R6,"")</f>
        <v/>
      </c>
      <c r="T7" s="49">
        <f>IF(Table156[[#This Row],[Voltage2]]&gt;Threshold2,1,0)</f>
        <v>1</v>
      </c>
      <c r="U7" s="49" t="b">
        <f>AND(Table156[[#This Row],[Last2]]&gt;0,Table156[[#This Row],[Last2]]&lt;MAX(Table156[Last2]))</f>
        <v>0</v>
      </c>
      <c r="V7" s="65"/>
      <c r="W7" t="s">
        <v>465</v>
      </c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x14ac:dyDescent="0.35">
      <c r="A8" s="1" t="s">
        <v>26</v>
      </c>
      <c r="B8" s="1">
        <f t="shared" si="2"/>
        <v>6</v>
      </c>
      <c r="C8" s="1">
        <f t="shared" si="3"/>
        <v>10</v>
      </c>
      <c r="D8" s="1">
        <f t="shared" si="3"/>
        <v>15</v>
      </c>
      <c r="E8" s="1" t="e">
        <f t="shared" si="3"/>
        <v>#VALUE!</v>
      </c>
      <c r="F8" s="3">
        <f>'Data In'!B14</f>
        <v>1640</v>
      </c>
      <c r="G8" s="4">
        <f>'Data In'!C14</f>
        <v>4.97</v>
      </c>
      <c r="H8" s="3" t="e">
        <f t="shared" si="4"/>
        <v>#VALUE!</v>
      </c>
      <c r="I8" s="1" t="b">
        <f t="shared" si="0"/>
        <v>0</v>
      </c>
      <c r="J8" s="1">
        <f>IF(Table156[[#This Row],[Rising Through Threshold]],Table156[[#This Row],[Start time]],J7)</f>
        <v>0</v>
      </c>
      <c r="K8" s="1" t="str">
        <f>IF(AND(Table156[[#This Row],[Rising Through Threshold]],J7&gt;0),J8-J7,"")</f>
        <v/>
      </c>
      <c r="L8" s="1">
        <f>IF(Table156[[#This Row],[Voltage]]&gt;Threshold,1,0)</f>
        <v>1</v>
      </c>
      <c r="M8" s="1" t="b">
        <f>AND(Table156[[#This Row],[Last]]&gt;0,Table156[[#This Row],[Last]]&lt;MAX(Table156[Last]))</f>
        <v>0</v>
      </c>
      <c r="N8" s="49">
        <f>'Data In'!D14</f>
        <v>1752</v>
      </c>
      <c r="O8" s="49">
        <f>'Data In'!E14</f>
        <v>4.9800000000000004</v>
      </c>
      <c r="P8" s="49" t="e">
        <f t="shared" si="5"/>
        <v>#VALUE!</v>
      </c>
      <c r="Q8" s="49" t="b">
        <f t="shared" si="1"/>
        <v>0</v>
      </c>
      <c r="R8" s="49">
        <f>IF(Table156[[#This Row],[Rising Through Threshold2]],Table156[[#This Row],[Start time2]],R7)</f>
        <v>0</v>
      </c>
      <c r="S8" s="49" t="str">
        <f>IF(AND(Table156[[#This Row],[Rising Through Threshold2]],R7&gt;0),R8-R7,"")</f>
        <v/>
      </c>
      <c r="T8" s="49">
        <f>IF(Table156[[#This Row],[Voltage2]]&gt;Threshold2,1,0)</f>
        <v>1</v>
      </c>
      <c r="U8" s="49" t="b">
        <f>AND(Table156[[#This Row],[Last2]]&gt;0,Table156[[#This Row],[Last2]]&lt;MAX(Table156[Last2]))</f>
        <v>0</v>
      </c>
      <c r="V8" s="65"/>
      <c r="W8">
        <f>SUMIF(Table156[include in duty],TRUE,Table156[Above Theshold])</f>
        <v>84</v>
      </c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x14ac:dyDescent="0.35">
      <c r="A9" s="1" t="s">
        <v>27</v>
      </c>
      <c r="B9" s="1">
        <f t="shared" si="2"/>
        <v>6</v>
      </c>
      <c r="C9" s="1">
        <f t="shared" si="3"/>
        <v>10</v>
      </c>
      <c r="D9" s="1">
        <f t="shared" si="3"/>
        <v>15</v>
      </c>
      <c r="E9" s="1" t="e">
        <f t="shared" si="3"/>
        <v>#VALUE!</v>
      </c>
      <c r="F9" s="3">
        <f>'Data In'!B15</f>
        <v>1880</v>
      </c>
      <c r="G9" s="4">
        <f>'Data In'!C15</f>
        <v>4.97</v>
      </c>
      <c r="H9" s="3" t="e">
        <f t="shared" si="4"/>
        <v>#VALUE!</v>
      </c>
      <c r="I9" s="1" t="b">
        <f t="shared" si="0"/>
        <v>0</v>
      </c>
      <c r="J9" s="1">
        <f>IF(Table156[[#This Row],[Rising Through Threshold]],Table156[[#This Row],[Start time]],J8)</f>
        <v>0</v>
      </c>
      <c r="K9" s="1" t="str">
        <f>IF(AND(Table156[[#This Row],[Rising Through Threshold]],J8&gt;0),J9-J8,"")</f>
        <v/>
      </c>
      <c r="L9" s="1">
        <f>IF(Table156[[#This Row],[Voltage]]&gt;Threshold,1,0)</f>
        <v>1</v>
      </c>
      <c r="M9" s="1" t="b">
        <f>AND(Table156[[#This Row],[Last]]&gt;0,Table156[[#This Row],[Last]]&lt;MAX(Table156[Last]))</f>
        <v>0</v>
      </c>
      <c r="N9" s="49">
        <f>'Data In'!D15</f>
        <v>1992</v>
      </c>
      <c r="O9" s="49">
        <f>'Data In'!E15</f>
        <v>4.9800000000000004</v>
      </c>
      <c r="P9" s="49" t="e">
        <f t="shared" si="5"/>
        <v>#VALUE!</v>
      </c>
      <c r="Q9" s="49" t="b">
        <f t="shared" si="1"/>
        <v>0</v>
      </c>
      <c r="R9" s="49">
        <f>IF(Table156[[#This Row],[Rising Through Threshold2]],Table156[[#This Row],[Start time2]],R8)</f>
        <v>0</v>
      </c>
      <c r="S9" s="49" t="str">
        <f>IF(AND(Table156[[#This Row],[Rising Through Threshold2]],R8&gt;0),R9-R8,"")</f>
        <v/>
      </c>
      <c r="T9" s="49">
        <f>IF(Table156[[#This Row],[Voltage2]]&gt;Threshold2,1,0)</f>
        <v>1</v>
      </c>
      <c r="U9" s="49" t="b">
        <f>AND(Table156[[#This Row],[Last2]]&gt;0,Table156[[#This Row],[Last2]]&lt;MAX(Table156[Last2]))</f>
        <v>0</v>
      </c>
      <c r="V9" s="65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x14ac:dyDescent="0.35">
      <c r="A10" s="1" t="s">
        <v>28</v>
      </c>
      <c r="B10" s="1">
        <f t="shared" si="2"/>
        <v>6</v>
      </c>
      <c r="C10" s="1">
        <f t="shared" si="3"/>
        <v>11</v>
      </c>
      <c r="D10" s="1">
        <f t="shared" si="3"/>
        <v>16</v>
      </c>
      <c r="E10" s="1" t="e">
        <f t="shared" si="3"/>
        <v>#VALUE!</v>
      </c>
      <c r="F10" s="3">
        <f>'Data In'!B16</f>
        <v>2120</v>
      </c>
      <c r="G10" s="4">
        <f>'Data In'!C16</f>
        <v>0</v>
      </c>
      <c r="H10" s="3" t="e">
        <f t="shared" si="4"/>
        <v>#VALUE!</v>
      </c>
      <c r="I10" s="1" t="b">
        <f t="shared" si="0"/>
        <v>0</v>
      </c>
      <c r="J10" s="1">
        <f>IF(Table156[[#This Row],[Rising Through Threshold]],Table156[[#This Row],[Start time]],J9)</f>
        <v>0</v>
      </c>
      <c r="K10" s="1" t="str">
        <f>IF(AND(Table156[[#This Row],[Rising Through Threshold]],J9&gt;0),J10-J9,"")</f>
        <v/>
      </c>
      <c r="L10" s="1">
        <f>IF(Table156[[#This Row],[Voltage]]&gt;Threshold,1,0)</f>
        <v>0</v>
      </c>
      <c r="M10" s="1" t="b">
        <f>AND(Table156[[#This Row],[Last]]&gt;0,Table156[[#This Row],[Last]]&lt;MAX(Table156[Last]))</f>
        <v>0</v>
      </c>
      <c r="N10" s="49">
        <f>'Data In'!D16</f>
        <v>2232</v>
      </c>
      <c r="O10" s="49">
        <f>'Data In'!E16</f>
        <v>4.9800000000000004</v>
      </c>
      <c r="P10" s="49" t="e">
        <f t="shared" si="5"/>
        <v>#VALUE!</v>
      </c>
      <c r="Q10" s="49" t="b">
        <f t="shared" si="1"/>
        <v>0</v>
      </c>
      <c r="R10" s="49">
        <f>IF(Table156[[#This Row],[Rising Through Threshold2]],Table156[[#This Row],[Start time2]],R9)</f>
        <v>0</v>
      </c>
      <c r="S10" s="49" t="str">
        <f>IF(AND(Table156[[#This Row],[Rising Through Threshold2]],R9&gt;0),R10-R9,"")</f>
        <v/>
      </c>
      <c r="T10" s="49">
        <f>IF(Table156[[#This Row],[Voltage2]]&gt;Threshold2,1,0)</f>
        <v>1</v>
      </c>
      <c r="U10" s="49" t="b">
        <f>AND(Table156[[#This Row],[Last2]]&gt;0,Table156[[#This Row],[Last2]]&lt;MAX(Table156[Last2]))</f>
        <v>0</v>
      </c>
      <c r="V10" s="65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x14ac:dyDescent="0.35">
      <c r="A11" s="1" t="s">
        <v>29</v>
      </c>
      <c r="B11" s="1">
        <f t="shared" si="2"/>
        <v>6</v>
      </c>
      <c r="C11" s="1">
        <f t="shared" si="3"/>
        <v>11</v>
      </c>
      <c r="D11" s="1">
        <f t="shared" si="3"/>
        <v>16</v>
      </c>
      <c r="E11" s="1" t="e">
        <f t="shared" si="3"/>
        <v>#VALUE!</v>
      </c>
      <c r="F11" s="3">
        <f>'Data In'!B17</f>
        <v>2360</v>
      </c>
      <c r="G11" s="4">
        <f>'Data In'!C17</f>
        <v>0.01</v>
      </c>
      <c r="H11" s="3" t="e">
        <f t="shared" si="4"/>
        <v>#VALUE!</v>
      </c>
      <c r="I11" s="1" t="b">
        <f t="shared" si="0"/>
        <v>0</v>
      </c>
      <c r="J11" s="1">
        <f>IF(Table156[[#This Row],[Rising Through Threshold]],Table156[[#This Row],[Start time]],J10)</f>
        <v>0</v>
      </c>
      <c r="K11" s="1" t="str">
        <f>IF(AND(Table156[[#This Row],[Rising Through Threshold]],J10&gt;0),J11-J10,"")</f>
        <v/>
      </c>
      <c r="L11" s="1">
        <f>IF(Table156[[#This Row],[Voltage]]&gt;Threshold,1,0)</f>
        <v>0</v>
      </c>
      <c r="M11" s="1" t="b">
        <f>AND(Table156[[#This Row],[Last]]&gt;0,Table156[[#This Row],[Last]]&lt;MAX(Table156[Last]))</f>
        <v>0</v>
      </c>
      <c r="N11" s="49">
        <f>'Data In'!D17</f>
        <v>2472</v>
      </c>
      <c r="O11" s="49">
        <f>'Data In'!E17</f>
        <v>4.96</v>
      </c>
      <c r="P11" s="49" t="e">
        <f t="shared" si="5"/>
        <v>#VALUE!</v>
      </c>
      <c r="Q11" s="49" t="b">
        <f t="shared" si="1"/>
        <v>0</v>
      </c>
      <c r="R11" s="49">
        <f>IF(Table156[[#This Row],[Rising Through Threshold2]],Table156[[#This Row],[Start time2]],R10)</f>
        <v>0</v>
      </c>
      <c r="S11" s="49" t="str">
        <f>IF(AND(Table156[[#This Row],[Rising Through Threshold2]],R10&gt;0),R11-R10,"")</f>
        <v/>
      </c>
      <c r="T11" s="49">
        <f>IF(Table156[[#This Row],[Voltage2]]&gt;Threshold2,1,0)</f>
        <v>1</v>
      </c>
      <c r="U11" s="49" t="b">
        <f>AND(Table156[[#This Row],[Last2]]&gt;0,Table156[[#This Row],[Last2]]&lt;MAX(Table156[Last2]))</f>
        <v>0</v>
      </c>
      <c r="V11" s="65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x14ac:dyDescent="0.35">
      <c r="A12" s="1" t="s">
        <v>30</v>
      </c>
      <c r="B12" s="1">
        <f t="shared" si="2"/>
        <v>6</v>
      </c>
      <c r="C12" s="1">
        <f t="shared" si="3"/>
        <v>11</v>
      </c>
      <c r="D12" s="1">
        <f t="shared" si="3"/>
        <v>16</v>
      </c>
      <c r="E12" s="1" t="e">
        <f t="shared" si="3"/>
        <v>#VALUE!</v>
      </c>
      <c r="F12" s="3">
        <f>'Data In'!B18</f>
        <v>2600</v>
      </c>
      <c r="G12" s="4">
        <f>'Data In'!C18</f>
        <v>0.01</v>
      </c>
      <c r="H12" s="3" t="e">
        <f t="shared" si="4"/>
        <v>#VALUE!</v>
      </c>
      <c r="I12" s="1" t="b">
        <f t="shared" si="0"/>
        <v>0</v>
      </c>
      <c r="J12" s="1">
        <f>IF(Table156[[#This Row],[Rising Through Threshold]],Table156[[#This Row],[Start time]],J11)</f>
        <v>0</v>
      </c>
      <c r="K12" s="1" t="str">
        <f>IF(AND(Table156[[#This Row],[Rising Through Threshold]],J11&gt;0),J12-J11,"")</f>
        <v/>
      </c>
      <c r="L12" s="1">
        <f>IF(Table156[[#This Row],[Voltage]]&gt;Threshold,1,0)</f>
        <v>0</v>
      </c>
      <c r="M12" s="1" t="b">
        <f>AND(Table156[[#This Row],[Last]]&gt;0,Table156[[#This Row],[Last]]&lt;MAX(Table156[Last]))</f>
        <v>0</v>
      </c>
      <c r="N12" s="49">
        <f>'Data In'!D18</f>
        <v>2712</v>
      </c>
      <c r="O12" s="49">
        <f>'Data In'!E18</f>
        <v>4.9800000000000004</v>
      </c>
      <c r="P12" s="49" t="e">
        <f t="shared" si="5"/>
        <v>#VALUE!</v>
      </c>
      <c r="Q12" s="49" t="b">
        <f t="shared" si="1"/>
        <v>0</v>
      </c>
      <c r="R12" s="49">
        <f>IF(Table156[[#This Row],[Rising Through Threshold2]],Table156[[#This Row],[Start time2]],R11)</f>
        <v>0</v>
      </c>
      <c r="S12" s="49" t="str">
        <f>IF(AND(Table156[[#This Row],[Rising Through Threshold2]],R11&gt;0),R12-R11,"")</f>
        <v/>
      </c>
      <c r="T12" s="49">
        <f>IF(Table156[[#This Row],[Voltage2]]&gt;Threshold2,1,0)</f>
        <v>1</v>
      </c>
      <c r="U12" s="49" t="b">
        <f>AND(Table156[[#This Row],[Last2]]&gt;0,Table156[[#This Row],[Last2]]&lt;MAX(Table156[Last2]))</f>
        <v>0</v>
      </c>
      <c r="V12" s="65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x14ac:dyDescent="0.35">
      <c r="A13" s="1" t="s">
        <v>31</v>
      </c>
      <c r="B13" s="1">
        <f t="shared" si="2"/>
        <v>6</v>
      </c>
      <c r="C13" s="1">
        <f t="shared" si="3"/>
        <v>11</v>
      </c>
      <c r="D13" s="1">
        <f t="shared" si="3"/>
        <v>16</v>
      </c>
      <c r="E13" s="1" t="e">
        <f t="shared" si="3"/>
        <v>#VALUE!</v>
      </c>
      <c r="F13" s="3">
        <f>'Data In'!B19</f>
        <v>2840</v>
      </c>
      <c r="G13" s="4">
        <f>'Data In'!C19</f>
        <v>0.01</v>
      </c>
      <c r="H13" s="3" t="e">
        <f t="shared" si="4"/>
        <v>#VALUE!</v>
      </c>
      <c r="I13" s="1" t="b">
        <f t="shared" si="0"/>
        <v>0</v>
      </c>
      <c r="J13" s="1">
        <f>IF(Table156[[#This Row],[Rising Through Threshold]],Table156[[#This Row],[Start time]],J12)</f>
        <v>0</v>
      </c>
      <c r="K13" s="1" t="str">
        <f>IF(AND(Table156[[#This Row],[Rising Through Threshold]],J12&gt;0),J13-J12,"")</f>
        <v/>
      </c>
      <c r="L13" s="1">
        <f>IF(Table156[[#This Row],[Voltage]]&gt;Threshold,1,0)</f>
        <v>0</v>
      </c>
      <c r="M13" s="1" t="b">
        <f>AND(Table156[[#This Row],[Last]]&gt;0,Table156[[#This Row],[Last]]&lt;MAX(Table156[Last]))</f>
        <v>0</v>
      </c>
      <c r="N13" s="49">
        <f>'Data In'!D19</f>
        <v>2952</v>
      </c>
      <c r="O13" s="49">
        <f>'Data In'!E19</f>
        <v>4.97</v>
      </c>
      <c r="P13" s="49" t="e">
        <f t="shared" si="5"/>
        <v>#VALUE!</v>
      </c>
      <c r="Q13" s="49" t="b">
        <f t="shared" si="1"/>
        <v>0</v>
      </c>
      <c r="R13" s="49">
        <f>IF(Table156[[#This Row],[Rising Through Threshold2]],Table156[[#This Row],[Start time2]],R12)</f>
        <v>0</v>
      </c>
      <c r="S13" s="49" t="str">
        <f>IF(AND(Table156[[#This Row],[Rising Through Threshold2]],R12&gt;0),R13-R12,"")</f>
        <v/>
      </c>
      <c r="T13" s="49">
        <f>IF(Table156[[#This Row],[Voltage2]]&gt;Threshold2,1,0)</f>
        <v>1</v>
      </c>
      <c r="U13" s="49" t="b">
        <f>AND(Table156[[#This Row],[Last2]]&gt;0,Table156[[#This Row],[Last2]]&lt;MAX(Table156[Last2]))</f>
        <v>0</v>
      </c>
      <c r="V13" s="65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x14ac:dyDescent="0.35">
      <c r="A14" s="1" t="s">
        <v>32</v>
      </c>
      <c r="B14" s="1">
        <f t="shared" si="2"/>
        <v>6</v>
      </c>
      <c r="C14" s="1">
        <f t="shared" si="3"/>
        <v>11</v>
      </c>
      <c r="D14" s="1">
        <f t="shared" si="3"/>
        <v>16</v>
      </c>
      <c r="E14" s="1" t="e">
        <f t="shared" si="3"/>
        <v>#VALUE!</v>
      </c>
      <c r="F14" s="3">
        <f>'Data In'!B20</f>
        <v>3088</v>
      </c>
      <c r="G14" s="4">
        <f>'Data In'!C20</f>
        <v>0.02</v>
      </c>
      <c r="H14" s="3" t="e">
        <f t="shared" si="4"/>
        <v>#VALUE!</v>
      </c>
      <c r="I14" s="1" t="b">
        <f t="shared" si="0"/>
        <v>0</v>
      </c>
      <c r="J14" s="1">
        <f>IF(Table156[[#This Row],[Rising Through Threshold]],Table156[[#This Row],[Start time]],J13)</f>
        <v>0</v>
      </c>
      <c r="K14" s="1" t="str">
        <f>IF(AND(Table156[[#This Row],[Rising Through Threshold]],J13&gt;0),J14-J13,"")</f>
        <v/>
      </c>
      <c r="L14" s="1">
        <f>IF(Table156[[#This Row],[Voltage]]&gt;Threshold,1,0)</f>
        <v>0</v>
      </c>
      <c r="M14" s="1" t="b">
        <f>AND(Table156[[#This Row],[Last]]&gt;0,Table156[[#This Row],[Last]]&lt;MAX(Table156[Last]))</f>
        <v>0</v>
      </c>
      <c r="N14" s="49">
        <f>'Data In'!D20</f>
        <v>3200</v>
      </c>
      <c r="O14" s="49">
        <f>'Data In'!E20</f>
        <v>4.97</v>
      </c>
      <c r="P14" s="49" t="e">
        <f t="shared" si="5"/>
        <v>#VALUE!</v>
      </c>
      <c r="Q14" s="49" t="b">
        <f t="shared" si="1"/>
        <v>0</v>
      </c>
      <c r="R14" s="49">
        <f>IF(Table156[[#This Row],[Rising Through Threshold2]],Table156[[#This Row],[Start time2]],R13)</f>
        <v>0</v>
      </c>
      <c r="S14" s="49" t="str">
        <f>IF(AND(Table156[[#This Row],[Rising Through Threshold2]],R13&gt;0),R14-R13,"")</f>
        <v/>
      </c>
      <c r="T14" s="49">
        <f>IF(Table156[[#This Row],[Voltage2]]&gt;Threshold2,1,0)</f>
        <v>1</v>
      </c>
      <c r="U14" s="49" t="b">
        <f>AND(Table156[[#This Row],[Last2]]&gt;0,Table156[[#This Row],[Last2]]&lt;MAX(Table156[Last2]))</f>
        <v>0</v>
      </c>
      <c r="V14" s="65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x14ac:dyDescent="0.35">
      <c r="A15" s="1" t="s">
        <v>33</v>
      </c>
      <c r="B15" s="1">
        <f t="shared" si="2"/>
        <v>6</v>
      </c>
      <c r="C15" s="1">
        <f t="shared" si="3"/>
        <v>11</v>
      </c>
      <c r="D15" s="1">
        <f t="shared" si="3"/>
        <v>16</v>
      </c>
      <c r="E15" s="1" t="e">
        <f t="shared" si="3"/>
        <v>#VALUE!</v>
      </c>
      <c r="F15" s="3">
        <f>'Data In'!B21</f>
        <v>3328</v>
      </c>
      <c r="G15" s="4">
        <f>'Data In'!C21</f>
        <v>0.01</v>
      </c>
      <c r="H15" s="3" t="e">
        <f t="shared" si="4"/>
        <v>#VALUE!</v>
      </c>
      <c r="I15" s="1" t="b">
        <f t="shared" si="0"/>
        <v>0</v>
      </c>
      <c r="J15" s="1">
        <f>IF(Table156[[#This Row],[Rising Through Threshold]],Table156[[#This Row],[Start time]],J14)</f>
        <v>0</v>
      </c>
      <c r="K15" s="1" t="str">
        <f>IF(AND(Table156[[#This Row],[Rising Through Threshold]],J14&gt;0),J15-J14,"")</f>
        <v/>
      </c>
      <c r="L15" s="1">
        <f>IF(Table156[[#This Row],[Voltage]]&gt;Threshold,1,0)</f>
        <v>0</v>
      </c>
      <c r="M15" s="1" t="b">
        <f>AND(Table156[[#This Row],[Last]]&gt;0,Table156[[#This Row],[Last]]&lt;MAX(Table156[Last]))</f>
        <v>0</v>
      </c>
      <c r="N15" s="49">
        <f>'Data In'!D21</f>
        <v>3440</v>
      </c>
      <c r="O15" s="49">
        <f>'Data In'!E21</f>
        <v>4.9800000000000004</v>
      </c>
      <c r="P15" s="49" t="e">
        <f t="shared" si="5"/>
        <v>#VALUE!</v>
      </c>
      <c r="Q15" s="49" t="b">
        <f t="shared" si="1"/>
        <v>0</v>
      </c>
      <c r="R15" s="49">
        <f>IF(Table156[[#This Row],[Rising Through Threshold2]],Table156[[#This Row],[Start time2]],R14)</f>
        <v>0</v>
      </c>
      <c r="S15" s="49" t="str">
        <f>IF(AND(Table156[[#This Row],[Rising Through Threshold2]],R14&gt;0),R15-R14,"")</f>
        <v/>
      </c>
      <c r="T15" s="49">
        <f>IF(Table156[[#This Row],[Voltage2]]&gt;Threshold2,1,0)</f>
        <v>1</v>
      </c>
      <c r="U15" s="49" t="b">
        <f>AND(Table156[[#This Row],[Last2]]&gt;0,Table156[[#This Row],[Last2]]&lt;MAX(Table156[Last2]))</f>
        <v>0</v>
      </c>
      <c r="V15" s="65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x14ac:dyDescent="0.35">
      <c r="A16" s="1" t="s">
        <v>34</v>
      </c>
      <c r="B16" s="1">
        <f t="shared" si="2"/>
        <v>6</v>
      </c>
      <c r="C16" s="1">
        <f t="shared" si="3"/>
        <v>11</v>
      </c>
      <c r="D16" s="1">
        <f t="shared" si="3"/>
        <v>16</v>
      </c>
      <c r="E16" s="1" t="e">
        <f t="shared" si="3"/>
        <v>#VALUE!</v>
      </c>
      <c r="F16" s="3">
        <f>'Data In'!B22</f>
        <v>3568</v>
      </c>
      <c r="G16" s="4">
        <f>'Data In'!C22</f>
        <v>0.01</v>
      </c>
      <c r="H16" s="3" t="e">
        <f t="shared" si="4"/>
        <v>#VALUE!</v>
      </c>
      <c r="I16" s="1" t="b">
        <f t="shared" si="0"/>
        <v>0</v>
      </c>
      <c r="J16" s="1">
        <f>IF(Table156[[#This Row],[Rising Through Threshold]],Table156[[#This Row],[Start time]],J15)</f>
        <v>0</v>
      </c>
      <c r="K16" s="1" t="str">
        <f>IF(AND(Table156[[#This Row],[Rising Through Threshold]],J15&gt;0),J16-J15,"")</f>
        <v/>
      </c>
      <c r="L16" s="1">
        <f>IF(Table156[[#This Row],[Voltage]]&gt;Threshold,1,0)</f>
        <v>0</v>
      </c>
      <c r="M16" s="1" t="b">
        <f>AND(Table156[[#This Row],[Last]]&gt;0,Table156[[#This Row],[Last]]&lt;MAX(Table156[Last]))</f>
        <v>0</v>
      </c>
      <c r="N16" s="49">
        <f>'Data In'!D22</f>
        <v>3680</v>
      </c>
      <c r="O16" s="49">
        <f>'Data In'!E22</f>
        <v>4.97</v>
      </c>
      <c r="P16" s="49" t="e">
        <f t="shared" si="5"/>
        <v>#VALUE!</v>
      </c>
      <c r="Q16" s="49" t="b">
        <f t="shared" si="1"/>
        <v>0</v>
      </c>
      <c r="R16" s="49">
        <f>IF(Table156[[#This Row],[Rising Through Threshold2]],Table156[[#This Row],[Start time2]],R15)</f>
        <v>0</v>
      </c>
      <c r="S16" s="49" t="str">
        <f>IF(AND(Table156[[#This Row],[Rising Through Threshold2]],R15&gt;0),R16-R15,"")</f>
        <v/>
      </c>
      <c r="T16" s="49">
        <f>IF(Table156[[#This Row],[Voltage2]]&gt;Threshold2,1,0)</f>
        <v>1</v>
      </c>
      <c r="U16" s="49" t="b">
        <f>AND(Table156[[#This Row],[Last2]]&gt;0,Table156[[#This Row],[Last2]]&lt;MAX(Table156[Last2]))</f>
        <v>0</v>
      </c>
      <c r="V16" s="65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x14ac:dyDescent="0.35">
      <c r="A17" s="1" t="s">
        <v>35</v>
      </c>
      <c r="B17" s="1">
        <f t="shared" si="2"/>
        <v>6</v>
      </c>
      <c r="C17" s="1">
        <f t="shared" si="3"/>
        <v>11</v>
      </c>
      <c r="D17" s="1">
        <f t="shared" si="3"/>
        <v>16</v>
      </c>
      <c r="E17" s="1" t="e">
        <f t="shared" si="3"/>
        <v>#VALUE!</v>
      </c>
      <c r="F17" s="3">
        <f>'Data In'!B23</f>
        <v>3808</v>
      </c>
      <c r="G17" s="4">
        <f>'Data In'!C23</f>
        <v>0.01</v>
      </c>
      <c r="H17" s="3" t="e">
        <f t="shared" si="4"/>
        <v>#VALUE!</v>
      </c>
      <c r="I17" s="1" t="b">
        <f t="shared" si="0"/>
        <v>0</v>
      </c>
      <c r="J17" s="1">
        <f>IF(Table156[[#This Row],[Rising Through Threshold]],Table156[[#This Row],[Start time]],J16)</f>
        <v>0</v>
      </c>
      <c r="K17" s="1" t="str">
        <f>IF(AND(Table156[[#This Row],[Rising Through Threshold]],J16&gt;0),J17-J16,"")</f>
        <v/>
      </c>
      <c r="L17" s="1">
        <f>IF(Table156[[#This Row],[Voltage]]&gt;Threshold,1,0)</f>
        <v>0</v>
      </c>
      <c r="M17" s="1" t="b">
        <f>AND(Table156[[#This Row],[Last]]&gt;0,Table156[[#This Row],[Last]]&lt;MAX(Table156[Last]))</f>
        <v>0</v>
      </c>
      <c r="N17" s="49">
        <f>'Data In'!D23</f>
        <v>3920</v>
      </c>
      <c r="O17" s="49">
        <f>'Data In'!E23</f>
        <v>0.01</v>
      </c>
      <c r="P17" s="49" t="e">
        <f t="shared" si="5"/>
        <v>#VALUE!</v>
      </c>
      <c r="Q17" s="49" t="b">
        <f t="shared" si="1"/>
        <v>0</v>
      </c>
      <c r="R17" s="49">
        <f>IF(Table156[[#This Row],[Rising Through Threshold2]],Table156[[#This Row],[Start time2]],R16)</f>
        <v>0</v>
      </c>
      <c r="S17" s="49" t="str">
        <f>IF(AND(Table156[[#This Row],[Rising Through Threshold2]],R16&gt;0),R17-R16,"")</f>
        <v/>
      </c>
      <c r="T17" s="49">
        <f>IF(Table156[[#This Row],[Voltage2]]&gt;Threshold2,1,0)</f>
        <v>0</v>
      </c>
      <c r="U17" s="49" t="b">
        <f>AND(Table156[[#This Row],[Last2]]&gt;0,Table156[[#This Row],[Last2]]&lt;MAX(Table156[Last2]))</f>
        <v>0</v>
      </c>
      <c r="V17" s="65"/>
      <c r="X17" s="8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x14ac:dyDescent="0.35">
      <c r="A18" s="1" t="s">
        <v>36</v>
      </c>
      <c r="B18" s="1">
        <f t="shared" si="2"/>
        <v>6</v>
      </c>
      <c r="C18" s="1">
        <f t="shared" si="3"/>
        <v>11</v>
      </c>
      <c r="D18" s="1">
        <f t="shared" si="3"/>
        <v>16</v>
      </c>
      <c r="E18" s="1" t="e">
        <f t="shared" si="3"/>
        <v>#VALUE!</v>
      </c>
      <c r="F18" s="3">
        <f>'Data In'!B24</f>
        <v>4048</v>
      </c>
      <c r="G18" s="4">
        <f>'Data In'!C24</f>
        <v>0.01</v>
      </c>
      <c r="H18" s="3" t="e">
        <f t="shared" si="4"/>
        <v>#VALUE!</v>
      </c>
      <c r="I18" s="1" t="b">
        <f t="shared" si="0"/>
        <v>0</v>
      </c>
      <c r="J18" s="1">
        <f>IF(Table156[[#This Row],[Rising Through Threshold]],Table156[[#This Row],[Start time]],J17)</f>
        <v>0</v>
      </c>
      <c r="K18" s="1" t="str">
        <f>IF(AND(Table156[[#This Row],[Rising Through Threshold]],J17&gt;0),J18-J17,"")</f>
        <v/>
      </c>
      <c r="L18" s="1">
        <f>IF(Table156[[#This Row],[Voltage]]&gt;Threshold,1,0)</f>
        <v>0</v>
      </c>
      <c r="M18" s="1" t="b">
        <f>AND(Table156[[#This Row],[Last]]&gt;0,Table156[[#This Row],[Last]]&lt;MAX(Table156[Last]))</f>
        <v>0</v>
      </c>
      <c r="N18" s="49">
        <f>'Data In'!D24</f>
        <v>4160</v>
      </c>
      <c r="O18" s="49">
        <f>'Data In'!E24</f>
        <v>0</v>
      </c>
      <c r="P18" s="49" t="e">
        <f t="shared" si="5"/>
        <v>#VALUE!</v>
      </c>
      <c r="Q18" s="49" t="b">
        <f t="shared" si="1"/>
        <v>0</v>
      </c>
      <c r="R18" s="49">
        <f>IF(Table156[[#This Row],[Rising Through Threshold2]],Table156[[#This Row],[Start time2]],R17)</f>
        <v>0</v>
      </c>
      <c r="S18" s="49" t="str">
        <f>IF(AND(Table156[[#This Row],[Rising Through Threshold2]],R17&gt;0),R18-R17,"")</f>
        <v/>
      </c>
      <c r="T18" s="49">
        <f>IF(Table156[[#This Row],[Voltage2]]&gt;Threshold2,1,0)</f>
        <v>0</v>
      </c>
      <c r="U18" s="49" t="b">
        <f>AND(Table156[[#This Row],[Last2]]&gt;0,Table156[[#This Row],[Last2]]&lt;MAX(Table156[Last2]))</f>
        <v>0</v>
      </c>
      <c r="V18" s="65"/>
      <c r="X18" s="8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x14ac:dyDescent="0.35">
      <c r="A19" s="1" t="s">
        <v>37</v>
      </c>
      <c r="B19" s="1">
        <f t="shared" si="2"/>
        <v>6</v>
      </c>
      <c r="C19" s="1">
        <f t="shared" si="3"/>
        <v>11</v>
      </c>
      <c r="D19" s="1">
        <f t="shared" si="3"/>
        <v>16</v>
      </c>
      <c r="E19" s="1" t="e">
        <f t="shared" si="3"/>
        <v>#VALUE!</v>
      </c>
      <c r="F19" s="3">
        <f>'Data In'!B25</f>
        <v>4288</v>
      </c>
      <c r="G19" s="4">
        <f>'Data In'!C25</f>
        <v>0.01</v>
      </c>
      <c r="H19" s="3" t="e">
        <f t="shared" si="4"/>
        <v>#VALUE!</v>
      </c>
      <c r="I19" s="1" t="b">
        <f t="shared" si="0"/>
        <v>0</v>
      </c>
      <c r="J19" s="1">
        <f>IF(Table156[[#This Row],[Rising Through Threshold]],Table156[[#This Row],[Start time]],J18)</f>
        <v>0</v>
      </c>
      <c r="K19" s="1" t="str">
        <f>IF(AND(Table156[[#This Row],[Rising Through Threshold]],J18&gt;0),J19-J18,"")</f>
        <v/>
      </c>
      <c r="L19" s="1">
        <f>IF(Table156[[#This Row],[Voltage]]&gt;Threshold,1,0)</f>
        <v>0</v>
      </c>
      <c r="M19" s="1" t="b">
        <f>AND(Table156[[#This Row],[Last]]&gt;0,Table156[[#This Row],[Last]]&lt;MAX(Table156[Last]))</f>
        <v>0</v>
      </c>
      <c r="N19" s="49">
        <f>'Data In'!D25</f>
        <v>4400</v>
      </c>
      <c r="O19" s="49">
        <f>'Data In'!E25</f>
        <v>0.01</v>
      </c>
      <c r="P19" s="49" t="e">
        <f t="shared" si="5"/>
        <v>#VALUE!</v>
      </c>
      <c r="Q19" s="49" t="b">
        <f t="shared" si="1"/>
        <v>0</v>
      </c>
      <c r="R19" s="49">
        <f>IF(Table156[[#This Row],[Rising Through Threshold2]],Table156[[#This Row],[Start time2]],R18)</f>
        <v>0</v>
      </c>
      <c r="S19" s="49" t="str">
        <f>IF(AND(Table156[[#This Row],[Rising Through Threshold2]],R18&gt;0),R19-R18,"")</f>
        <v/>
      </c>
      <c r="T19" s="49">
        <f>IF(Table156[[#This Row],[Voltage2]]&gt;Threshold2,1,0)</f>
        <v>0</v>
      </c>
      <c r="U19" s="49" t="b">
        <f>AND(Table156[[#This Row],[Last2]]&gt;0,Table156[[#This Row],[Last2]]&lt;MAX(Table156[Last2]))</f>
        <v>0</v>
      </c>
      <c r="V19" s="65"/>
      <c r="X19" s="8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x14ac:dyDescent="0.35">
      <c r="A20" s="1" t="s">
        <v>38</v>
      </c>
      <c r="B20" s="1">
        <f t="shared" si="2"/>
        <v>6</v>
      </c>
      <c r="C20" s="1">
        <f t="shared" si="3"/>
        <v>11</v>
      </c>
      <c r="D20" s="1">
        <f t="shared" si="3"/>
        <v>16</v>
      </c>
      <c r="E20" s="1" t="e">
        <f t="shared" si="3"/>
        <v>#VALUE!</v>
      </c>
      <c r="F20" s="3">
        <f>'Data In'!B26</f>
        <v>4528</v>
      </c>
      <c r="G20" s="4">
        <f>'Data In'!C26</f>
        <v>0.01</v>
      </c>
      <c r="H20" s="3" t="e">
        <f t="shared" si="4"/>
        <v>#VALUE!</v>
      </c>
      <c r="I20" s="1" t="b">
        <f t="shared" si="0"/>
        <v>0</v>
      </c>
      <c r="J20" s="1">
        <f>IF(Table156[[#This Row],[Rising Through Threshold]],Table156[[#This Row],[Start time]],J19)</f>
        <v>0</v>
      </c>
      <c r="K20" s="1" t="str">
        <f>IF(AND(Table156[[#This Row],[Rising Through Threshold]],J19&gt;0),J20-J19,"")</f>
        <v/>
      </c>
      <c r="L20" s="1">
        <f>IF(Table156[[#This Row],[Voltage]]&gt;Threshold,1,0)</f>
        <v>0</v>
      </c>
      <c r="M20" s="1" t="b">
        <f>AND(Table156[[#This Row],[Last]]&gt;0,Table156[[#This Row],[Last]]&lt;MAX(Table156[Last]))</f>
        <v>0</v>
      </c>
      <c r="N20" s="49">
        <f>'Data In'!D26</f>
        <v>4640</v>
      </c>
      <c r="O20" s="49">
        <f>'Data In'!E26</f>
        <v>4.97</v>
      </c>
      <c r="P20" s="49" t="e">
        <f t="shared" si="5"/>
        <v>#VALUE!</v>
      </c>
      <c r="Q20" s="49" t="b">
        <f t="shared" si="1"/>
        <v>1</v>
      </c>
      <c r="R20" s="49">
        <f>IF(Table156[[#This Row],[Rising Through Threshold2]],Table156[[#This Row],[Start time2]],R19)</f>
        <v>4640</v>
      </c>
      <c r="S20" s="49" t="str">
        <f>IF(AND(Table156[[#This Row],[Rising Through Threshold2]],R19&gt;0),R20-R19,"")</f>
        <v/>
      </c>
      <c r="T20" s="49">
        <f>IF(Table156[[#This Row],[Voltage2]]&gt;Threshold2,1,0)</f>
        <v>1</v>
      </c>
      <c r="U20" s="49" t="b">
        <f>AND(Table156[[#This Row],[Last2]]&gt;0,Table156[[#This Row],[Last2]]&lt;MAX(Table156[Last2]))</f>
        <v>1</v>
      </c>
      <c r="V20" s="65"/>
      <c r="X20" s="8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x14ac:dyDescent="0.35">
      <c r="A21" s="1" t="s">
        <v>39</v>
      </c>
      <c r="B21" s="1">
        <f t="shared" si="2"/>
        <v>6</v>
      </c>
      <c r="C21" s="1">
        <f t="shared" si="3"/>
        <v>11</v>
      </c>
      <c r="D21" s="1">
        <f t="shared" si="3"/>
        <v>16</v>
      </c>
      <c r="E21" s="1" t="e">
        <f t="shared" si="3"/>
        <v>#VALUE!</v>
      </c>
      <c r="F21" s="3">
        <f>'Data In'!B27</f>
        <v>4768</v>
      </c>
      <c r="G21" s="4">
        <f>'Data In'!C27</f>
        <v>0.01</v>
      </c>
      <c r="H21" s="3" t="e">
        <f t="shared" si="4"/>
        <v>#VALUE!</v>
      </c>
      <c r="I21" s="1" t="b">
        <f t="shared" si="0"/>
        <v>0</v>
      </c>
      <c r="J21" s="1">
        <f>IF(Table156[[#This Row],[Rising Through Threshold]],Table156[[#This Row],[Start time]],J20)</f>
        <v>0</v>
      </c>
      <c r="K21" s="1" t="str">
        <f>IF(AND(Table156[[#This Row],[Rising Through Threshold]],J20&gt;0),J21-J20,"")</f>
        <v/>
      </c>
      <c r="L21" s="1">
        <f>IF(Table156[[#This Row],[Voltage]]&gt;Threshold,1,0)</f>
        <v>0</v>
      </c>
      <c r="M21" s="1" t="b">
        <f>AND(Table156[[#This Row],[Last]]&gt;0,Table156[[#This Row],[Last]]&lt;MAX(Table156[Last]))</f>
        <v>0</v>
      </c>
      <c r="N21" s="49">
        <f>'Data In'!D27</f>
        <v>4880</v>
      </c>
      <c r="O21" s="49">
        <f>'Data In'!E27</f>
        <v>4.97</v>
      </c>
      <c r="P21" s="49" t="e">
        <f t="shared" si="5"/>
        <v>#VALUE!</v>
      </c>
      <c r="Q21" s="49" t="b">
        <f t="shared" si="1"/>
        <v>0</v>
      </c>
      <c r="R21" s="49">
        <f>IF(Table156[[#This Row],[Rising Through Threshold2]],Table156[[#This Row],[Start time2]],R20)</f>
        <v>4640</v>
      </c>
      <c r="S21" s="49" t="str">
        <f>IF(AND(Table156[[#This Row],[Rising Through Threshold2]],R20&gt;0),R21-R20,"")</f>
        <v/>
      </c>
      <c r="T21" s="49">
        <f>IF(Table156[[#This Row],[Voltage2]]&gt;Threshold2,1,0)</f>
        <v>1</v>
      </c>
      <c r="U21" s="49" t="b">
        <f>AND(Table156[[#This Row],[Last2]]&gt;0,Table156[[#This Row],[Last2]]&lt;MAX(Table156[Last2]))</f>
        <v>1</v>
      </c>
      <c r="V21" s="65"/>
      <c r="X21" s="8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x14ac:dyDescent="0.35">
      <c r="A22" s="1" t="s">
        <v>40</v>
      </c>
      <c r="B22" s="1">
        <f t="shared" si="2"/>
        <v>6</v>
      </c>
      <c r="C22" s="1">
        <f t="shared" si="3"/>
        <v>11</v>
      </c>
      <c r="D22" s="1">
        <f t="shared" si="3"/>
        <v>16</v>
      </c>
      <c r="E22" s="1" t="e">
        <f t="shared" si="3"/>
        <v>#VALUE!</v>
      </c>
      <c r="F22" s="3">
        <f>'Data In'!B28</f>
        <v>5008</v>
      </c>
      <c r="G22" s="4">
        <f>'Data In'!C28</f>
        <v>0.01</v>
      </c>
      <c r="H22" s="3" t="e">
        <f t="shared" si="4"/>
        <v>#VALUE!</v>
      </c>
      <c r="I22" s="1" t="b">
        <f t="shared" si="0"/>
        <v>0</v>
      </c>
      <c r="J22" s="1">
        <f>IF(Table156[[#This Row],[Rising Through Threshold]],Table156[[#This Row],[Start time]],J21)</f>
        <v>0</v>
      </c>
      <c r="K22" s="1" t="str">
        <f>IF(AND(Table156[[#This Row],[Rising Through Threshold]],J21&gt;0),J22-J21,"")</f>
        <v/>
      </c>
      <c r="L22" s="1">
        <f>IF(Table156[[#This Row],[Voltage]]&gt;Threshold,1,0)</f>
        <v>0</v>
      </c>
      <c r="M22" s="1" t="b">
        <f>AND(Table156[[#This Row],[Last]]&gt;0,Table156[[#This Row],[Last]]&lt;MAX(Table156[Last]))</f>
        <v>0</v>
      </c>
      <c r="N22" s="49">
        <f>'Data In'!D28</f>
        <v>5128</v>
      </c>
      <c r="O22" s="49">
        <f>'Data In'!E28</f>
        <v>4.9800000000000004</v>
      </c>
      <c r="P22" s="49" t="e">
        <f t="shared" si="5"/>
        <v>#VALUE!</v>
      </c>
      <c r="Q22" s="49" t="b">
        <f t="shared" si="1"/>
        <v>0</v>
      </c>
      <c r="R22" s="49">
        <f>IF(Table156[[#This Row],[Rising Through Threshold2]],Table156[[#This Row],[Start time2]],R21)</f>
        <v>4640</v>
      </c>
      <c r="S22" s="49" t="str">
        <f>IF(AND(Table156[[#This Row],[Rising Through Threshold2]],R21&gt;0),R22-R21,"")</f>
        <v/>
      </c>
      <c r="T22" s="49">
        <f>IF(Table156[[#This Row],[Voltage2]]&gt;Threshold2,1,0)</f>
        <v>1</v>
      </c>
      <c r="U22" s="49" t="b">
        <f>AND(Table156[[#This Row],[Last2]]&gt;0,Table156[[#This Row],[Last2]]&lt;MAX(Table156[Last2]))</f>
        <v>1</v>
      </c>
      <c r="V22" s="65"/>
      <c r="X22" s="8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x14ac:dyDescent="0.35">
      <c r="A23" s="1" t="s">
        <v>41</v>
      </c>
      <c r="B23" s="1">
        <f t="shared" si="2"/>
        <v>6</v>
      </c>
      <c r="C23" s="1">
        <f t="shared" si="3"/>
        <v>11</v>
      </c>
      <c r="D23" s="1">
        <f t="shared" si="3"/>
        <v>16</v>
      </c>
      <c r="E23" s="1" t="e">
        <f t="shared" si="3"/>
        <v>#VALUE!</v>
      </c>
      <c r="F23" s="3">
        <f>'Data In'!B29</f>
        <v>5256</v>
      </c>
      <c r="G23" s="4">
        <f>'Data In'!C29</f>
        <v>0.01</v>
      </c>
      <c r="H23" s="3" t="e">
        <f t="shared" si="4"/>
        <v>#VALUE!</v>
      </c>
      <c r="I23" s="1" t="b">
        <f t="shared" si="0"/>
        <v>0</v>
      </c>
      <c r="J23" s="1">
        <f>IF(Table156[[#This Row],[Rising Through Threshold]],Table156[[#This Row],[Start time]],J22)</f>
        <v>0</v>
      </c>
      <c r="K23" s="1" t="str">
        <f>IF(AND(Table156[[#This Row],[Rising Through Threshold]],J22&gt;0),J23-J22,"")</f>
        <v/>
      </c>
      <c r="L23" s="1">
        <f>IF(Table156[[#This Row],[Voltage]]&gt;Threshold,1,0)</f>
        <v>0</v>
      </c>
      <c r="M23" s="1" t="b">
        <f>AND(Table156[[#This Row],[Last]]&gt;0,Table156[[#This Row],[Last]]&lt;MAX(Table156[Last]))</f>
        <v>0</v>
      </c>
      <c r="N23" s="49">
        <f>'Data In'!D29</f>
        <v>5368</v>
      </c>
      <c r="O23" s="49">
        <f>'Data In'!E29</f>
        <v>4.97</v>
      </c>
      <c r="P23" s="49" t="e">
        <f t="shared" si="5"/>
        <v>#VALUE!</v>
      </c>
      <c r="Q23" s="49" t="b">
        <f t="shared" si="1"/>
        <v>0</v>
      </c>
      <c r="R23" s="49">
        <f>IF(Table156[[#This Row],[Rising Through Threshold2]],Table156[[#This Row],[Start time2]],R22)</f>
        <v>4640</v>
      </c>
      <c r="S23" s="49" t="str">
        <f>IF(AND(Table156[[#This Row],[Rising Through Threshold2]],R22&gt;0),R23-R22,"")</f>
        <v/>
      </c>
      <c r="T23" s="49">
        <f>IF(Table156[[#This Row],[Voltage2]]&gt;Threshold2,1,0)</f>
        <v>1</v>
      </c>
      <c r="U23" s="49" t="b">
        <f>AND(Table156[[#This Row],[Last2]]&gt;0,Table156[[#This Row],[Last2]]&lt;MAX(Table156[Last2]))</f>
        <v>1</v>
      </c>
      <c r="V23" s="65"/>
      <c r="X23" s="8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5.5" x14ac:dyDescent="0.35">
      <c r="A24" s="1" t="s">
        <v>42</v>
      </c>
      <c r="B24" s="1">
        <f t="shared" si="2"/>
        <v>6</v>
      </c>
      <c r="C24" s="1">
        <f t="shared" si="3"/>
        <v>11</v>
      </c>
      <c r="D24" s="1">
        <f t="shared" si="3"/>
        <v>16</v>
      </c>
      <c r="E24" s="1" t="e">
        <f t="shared" si="3"/>
        <v>#VALUE!</v>
      </c>
      <c r="F24" s="3">
        <f>'Data In'!B30</f>
        <v>5496</v>
      </c>
      <c r="G24" s="4">
        <f>'Data In'!C30</f>
        <v>0.01</v>
      </c>
      <c r="H24" s="3" t="e">
        <f t="shared" si="4"/>
        <v>#VALUE!</v>
      </c>
      <c r="I24" s="1" t="b">
        <f t="shared" si="0"/>
        <v>0</v>
      </c>
      <c r="J24" s="1">
        <f>IF(Table156[[#This Row],[Rising Through Threshold]],Table156[[#This Row],[Start time]],J23)</f>
        <v>0</v>
      </c>
      <c r="K24" s="1" t="str">
        <f>IF(AND(Table156[[#This Row],[Rising Through Threshold]],J23&gt;0),J24-J23,"")</f>
        <v/>
      </c>
      <c r="L24" s="1">
        <f>IF(Table156[[#This Row],[Voltage]]&gt;Threshold,1,0)</f>
        <v>0</v>
      </c>
      <c r="M24" s="1" t="b">
        <f>AND(Table156[[#This Row],[Last]]&gt;0,Table156[[#This Row],[Last]]&lt;MAX(Table156[Last]))</f>
        <v>0</v>
      </c>
      <c r="N24" s="49">
        <f>'Data In'!D30</f>
        <v>5608</v>
      </c>
      <c r="O24" s="49">
        <f>'Data In'!E30</f>
        <v>4.97</v>
      </c>
      <c r="P24" s="49" t="e">
        <f t="shared" si="5"/>
        <v>#VALUE!</v>
      </c>
      <c r="Q24" s="49" t="b">
        <f t="shared" si="1"/>
        <v>0</v>
      </c>
      <c r="R24" s="49">
        <f>IF(Table156[[#This Row],[Rising Through Threshold2]],Table156[[#This Row],[Start time2]],R23)</f>
        <v>4640</v>
      </c>
      <c r="S24" s="49" t="str">
        <f>IF(AND(Table156[[#This Row],[Rising Through Threshold2]],R23&gt;0),R24-R23,"")</f>
        <v/>
      </c>
      <c r="T24" s="49">
        <f>IF(Table156[[#This Row],[Voltage2]]&gt;Threshold2,1,0)</f>
        <v>1</v>
      </c>
      <c r="U24" s="49" t="b">
        <f>AND(Table156[[#This Row],[Last2]]&gt;0,Table156[[#This Row],[Last2]]&lt;MAX(Table156[Last2]))</f>
        <v>1</v>
      </c>
      <c r="V24" s="65"/>
      <c r="X24" s="8"/>
      <c r="Y24" s="55" t="s">
        <v>8</v>
      </c>
      <c r="Z24" s="56">
        <f>MAX(Table156[Voltage])</f>
        <v>5</v>
      </c>
      <c r="AA24" s="57"/>
      <c r="AB24" s="57"/>
      <c r="AC24" s="55" t="s">
        <v>11</v>
      </c>
      <c r="AD24" s="56">
        <f>Z27</f>
        <v>2.4425000000000021</v>
      </c>
      <c r="AE24" s="50" t="s">
        <v>8</v>
      </c>
      <c r="AF24" s="51">
        <f>MAX(Table156[Voltage2])</f>
        <v>4.99</v>
      </c>
      <c r="AG24" s="52"/>
      <c r="AH24" s="52"/>
      <c r="AI24" s="50" t="s">
        <v>11</v>
      </c>
      <c r="AJ24" s="51">
        <f>AF27</f>
        <v>4.4772500000000139</v>
      </c>
      <c r="AK24" s="10"/>
    </row>
    <row r="25" spans="1:37" ht="15.5" x14ac:dyDescent="0.35">
      <c r="A25" s="1" t="s">
        <v>43</v>
      </c>
      <c r="B25" s="1">
        <f t="shared" si="2"/>
        <v>6</v>
      </c>
      <c r="C25" s="1">
        <f t="shared" si="3"/>
        <v>11</v>
      </c>
      <c r="D25" s="1">
        <f t="shared" si="3"/>
        <v>16</v>
      </c>
      <c r="E25" s="1" t="e">
        <f t="shared" si="3"/>
        <v>#VALUE!</v>
      </c>
      <c r="F25" s="3">
        <f>'Data In'!B31</f>
        <v>5736</v>
      </c>
      <c r="G25" s="4">
        <f>'Data In'!C31</f>
        <v>0</v>
      </c>
      <c r="H25" s="3" t="e">
        <f t="shared" si="4"/>
        <v>#VALUE!</v>
      </c>
      <c r="I25" s="1" t="b">
        <f t="shared" si="0"/>
        <v>0</v>
      </c>
      <c r="J25" s="1">
        <f>IF(Table156[[#This Row],[Rising Through Threshold]],Table156[[#This Row],[Start time]],J24)</f>
        <v>0</v>
      </c>
      <c r="K25" s="1" t="str">
        <f>IF(AND(Table156[[#This Row],[Rising Through Threshold]],J24&gt;0),J25-J24,"")</f>
        <v/>
      </c>
      <c r="L25" s="1">
        <f>IF(Table156[[#This Row],[Voltage]]&gt;Threshold,1,0)</f>
        <v>0</v>
      </c>
      <c r="M25" s="1" t="b">
        <f>AND(Table156[[#This Row],[Last]]&gt;0,Table156[[#This Row],[Last]]&lt;MAX(Table156[Last]))</f>
        <v>0</v>
      </c>
      <c r="N25" s="49">
        <f>'Data In'!D31</f>
        <v>5848</v>
      </c>
      <c r="O25" s="49">
        <f>'Data In'!E31</f>
        <v>4.9800000000000004</v>
      </c>
      <c r="P25" s="49" t="e">
        <f t="shared" si="5"/>
        <v>#VALUE!</v>
      </c>
      <c r="Q25" s="49" t="b">
        <f t="shared" si="1"/>
        <v>0</v>
      </c>
      <c r="R25" s="49">
        <f>IF(Table156[[#This Row],[Rising Through Threshold2]],Table156[[#This Row],[Start time2]],R24)</f>
        <v>4640</v>
      </c>
      <c r="S25" s="49" t="str">
        <f>IF(AND(Table156[[#This Row],[Rising Through Threshold2]],R24&gt;0),R25-R24,"")</f>
        <v/>
      </c>
      <c r="T25" s="49">
        <f>IF(Table156[[#This Row],[Voltage2]]&gt;Threshold2,1,0)</f>
        <v>1</v>
      </c>
      <c r="U25" s="49" t="b">
        <f>AND(Table156[[#This Row],[Last2]]&gt;0,Table156[[#This Row],[Last2]]&lt;MAX(Table156[Last2]))</f>
        <v>1</v>
      </c>
      <c r="V25" s="65"/>
      <c r="X25" s="8"/>
      <c r="Y25" s="55" t="s">
        <v>9</v>
      </c>
      <c r="Z25" s="56">
        <f>MIN(Table156[Voltage])</f>
        <v>0</v>
      </c>
      <c r="AA25" s="57"/>
      <c r="AB25" s="57"/>
      <c r="AC25" s="55" t="s">
        <v>14</v>
      </c>
      <c r="AD25" s="58">
        <f>Table156[[#Totals],[Period]]</f>
        <v>8144</v>
      </c>
      <c r="AE25" s="50" t="s">
        <v>9</v>
      </c>
      <c r="AF25" s="51">
        <f>MIN(Table156[Voltage2])</f>
        <v>0</v>
      </c>
      <c r="AG25" s="52"/>
      <c r="AH25" s="52"/>
      <c r="AI25" s="50" t="s">
        <v>14</v>
      </c>
      <c r="AJ25" s="53">
        <f>Table156[[#Totals],[Period2]]</f>
        <v>8144</v>
      </c>
      <c r="AK25" s="10"/>
    </row>
    <row r="26" spans="1:37" ht="15.5" x14ac:dyDescent="0.35">
      <c r="A26" s="1" t="s">
        <v>44</v>
      </c>
      <c r="B26" s="1">
        <f t="shared" si="2"/>
        <v>6</v>
      </c>
      <c r="C26" s="1">
        <f t="shared" si="3"/>
        <v>11</v>
      </c>
      <c r="D26" s="1">
        <f t="shared" si="3"/>
        <v>16</v>
      </c>
      <c r="E26" s="1" t="e">
        <f t="shared" si="3"/>
        <v>#VALUE!</v>
      </c>
      <c r="F26" s="3">
        <f>'Data In'!B32</f>
        <v>5976</v>
      </c>
      <c r="G26" s="4">
        <f>'Data In'!C32</f>
        <v>0.01</v>
      </c>
      <c r="H26" s="3" t="e">
        <f t="shared" si="4"/>
        <v>#VALUE!</v>
      </c>
      <c r="I26" s="1" t="b">
        <f t="shared" si="0"/>
        <v>0</v>
      </c>
      <c r="J26" s="1">
        <f>IF(Table156[[#This Row],[Rising Through Threshold]],Table156[[#This Row],[Start time]],J25)</f>
        <v>0</v>
      </c>
      <c r="K26" s="1" t="str">
        <f>IF(AND(Table156[[#This Row],[Rising Through Threshold]],J25&gt;0),J26-J25,"")</f>
        <v/>
      </c>
      <c r="L26" s="1">
        <f>IF(Table156[[#This Row],[Voltage]]&gt;Threshold,1,0)</f>
        <v>0</v>
      </c>
      <c r="M26" s="1" t="b">
        <f>AND(Table156[[#This Row],[Last]]&gt;0,Table156[[#This Row],[Last]]&lt;MAX(Table156[Last]))</f>
        <v>0</v>
      </c>
      <c r="N26" s="49">
        <f>'Data In'!D32</f>
        <v>6088</v>
      </c>
      <c r="O26" s="49">
        <f>'Data In'!E32</f>
        <v>4.9800000000000004</v>
      </c>
      <c r="P26" s="49" t="e">
        <f t="shared" si="5"/>
        <v>#VALUE!</v>
      </c>
      <c r="Q26" s="49" t="b">
        <f t="shared" si="1"/>
        <v>0</v>
      </c>
      <c r="R26" s="49">
        <f>IF(Table156[[#This Row],[Rising Through Threshold2]],Table156[[#This Row],[Start time2]],R25)</f>
        <v>4640</v>
      </c>
      <c r="S26" s="49" t="str">
        <f>IF(AND(Table156[[#This Row],[Rising Through Threshold2]],R25&gt;0),R26-R25,"")</f>
        <v/>
      </c>
      <c r="T26" s="49">
        <f>IF(Table156[[#This Row],[Voltage2]]&gt;Threshold2,1,0)</f>
        <v>1</v>
      </c>
      <c r="U26" s="49" t="b">
        <f>AND(Table156[[#This Row],[Last2]]&gt;0,Table156[[#This Row],[Last2]]&lt;MAX(Table156[Last2]))</f>
        <v>1</v>
      </c>
      <c r="V26" s="65"/>
      <c r="X26" s="8"/>
      <c r="Y26" s="55" t="s">
        <v>10</v>
      </c>
      <c r="Z26" s="56">
        <f>Z24-Z25</f>
        <v>5</v>
      </c>
      <c r="AA26" s="57"/>
      <c r="AB26" s="57"/>
      <c r="AC26" s="55" t="s">
        <v>16</v>
      </c>
      <c r="AD26" s="59">
        <f>1/(AD25/1000000)</f>
        <v>122.78978388998036</v>
      </c>
      <c r="AE26" s="50" t="s">
        <v>10</v>
      </c>
      <c r="AF26" s="51">
        <f>AF24-AF25</f>
        <v>4.99</v>
      </c>
      <c r="AG26" s="52"/>
      <c r="AH26" s="52"/>
      <c r="AI26" s="50" t="s">
        <v>16</v>
      </c>
      <c r="AJ26" s="54">
        <f>1/(AJ25/1000000)</f>
        <v>122.78978388998036</v>
      </c>
      <c r="AK26" s="10"/>
    </row>
    <row r="27" spans="1:37" ht="15.5" x14ac:dyDescent="0.35">
      <c r="A27" s="1" t="s">
        <v>45</v>
      </c>
      <c r="B27" s="1">
        <f t="shared" si="2"/>
        <v>6</v>
      </c>
      <c r="C27" s="1">
        <f t="shared" si="3"/>
        <v>11</v>
      </c>
      <c r="D27" s="1">
        <f t="shared" si="3"/>
        <v>16</v>
      </c>
      <c r="E27" s="1" t="e">
        <f t="shared" si="3"/>
        <v>#VALUE!</v>
      </c>
      <c r="F27" s="3">
        <f>'Data In'!B33</f>
        <v>6216</v>
      </c>
      <c r="G27" s="4">
        <f>'Data In'!C33</f>
        <v>4.9800000000000004</v>
      </c>
      <c r="H27" s="3" t="e">
        <f t="shared" si="4"/>
        <v>#VALUE!</v>
      </c>
      <c r="I27" s="1" t="b">
        <f t="shared" si="0"/>
        <v>1</v>
      </c>
      <c r="J27" s="1">
        <f>IF(Table156[[#This Row],[Rising Through Threshold]],Table156[[#This Row],[Start time]],J26)</f>
        <v>6216</v>
      </c>
      <c r="K27" s="1" t="str">
        <f>IF(AND(Table156[[#This Row],[Rising Through Threshold]],J26&gt;0),J27-J26,"")</f>
        <v/>
      </c>
      <c r="L27" s="1">
        <f>IF(Table156[[#This Row],[Voltage]]&gt;Threshold,1,0)</f>
        <v>1</v>
      </c>
      <c r="M27" s="1" t="b">
        <f>AND(Table156[[#This Row],[Last]]&gt;0,Table156[[#This Row],[Last]]&lt;MAX(Table156[Last]))</f>
        <v>1</v>
      </c>
      <c r="N27" s="49">
        <f>'Data In'!D33</f>
        <v>6328</v>
      </c>
      <c r="O27" s="49">
        <f>'Data In'!E33</f>
        <v>4.97</v>
      </c>
      <c r="P27" s="49" t="e">
        <f t="shared" si="5"/>
        <v>#VALUE!</v>
      </c>
      <c r="Q27" s="49" t="b">
        <f t="shared" si="1"/>
        <v>0</v>
      </c>
      <c r="R27" s="49">
        <f>IF(Table156[[#This Row],[Rising Through Threshold2]],Table156[[#This Row],[Start time2]],R26)</f>
        <v>4640</v>
      </c>
      <c r="S27" s="49" t="str">
        <f>IF(AND(Table156[[#This Row],[Rising Through Threshold2]],R26&gt;0),R27-R26,"")</f>
        <v/>
      </c>
      <c r="T27" s="49">
        <f>IF(Table156[[#This Row],[Voltage2]]&gt;Threshold2,1,0)</f>
        <v>1</v>
      </c>
      <c r="U27" s="49" t="b">
        <f>AND(Table156[[#This Row],[Last2]]&gt;0,Table156[[#This Row],[Last2]]&lt;MAX(Table156[Last2]))</f>
        <v>1</v>
      </c>
      <c r="V27" s="65"/>
      <c r="X27" s="8"/>
      <c r="Y27" s="55" t="s">
        <v>17</v>
      </c>
      <c r="Z27" s="56">
        <f>Table156[[#Totals],[Voltage]]</f>
        <v>2.4425000000000021</v>
      </c>
      <c r="AA27" s="57"/>
      <c r="AB27" s="57"/>
      <c r="AC27" s="57" t="s">
        <v>466</v>
      </c>
      <c r="AD27" s="71">
        <f>W8/W6</f>
        <v>0.49704142011834318</v>
      </c>
      <c r="AE27" s="50" t="s">
        <v>17</v>
      </c>
      <c r="AF27" s="51">
        <f>Table156[[#Totals],[Voltage2]]</f>
        <v>4.4772500000000139</v>
      </c>
      <c r="AG27" s="52"/>
      <c r="AH27" s="52"/>
      <c r="AI27" s="52" t="s">
        <v>466</v>
      </c>
      <c r="AJ27" s="70">
        <f>W4/W2</f>
        <v>0.89940828402366868</v>
      </c>
      <c r="AK27" s="10"/>
    </row>
    <row r="28" spans="1:37" x14ac:dyDescent="0.35">
      <c r="A28" s="1" t="s">
        <v>46</v>
      </c>
      <c r="B28" s="1">
        <f t="shared" si="2"/>
        <v>6</v>
      </c>
      <c r="C28" s="1">
        <f t="shared" si="3"/>
        <v>11</v>
      </c>
      <c r="D28" s="1">
        <f t="shared" si="3"/>
        <v>16</v>
      </c>
      <c r="E28" s="1" t="e">
        <f t="shared" si="3"/>
        <v>#VALUE!</v>
      </c>
      <c r="F28" s="3">
        <f>'Data In'!B34</f>
        <v>6456</v>
      </c>
      <c r="G28" s="4">
        <f>'Data In'!C34</f>
        <v>4.9800000000000004</v>
      </c>
      <c r="H28" s="3" t="e">
        <f t="shared" si="4"/>
        <v>#VALUE!</v>
      </c>
      <c r="I28" s="1" t="b">
        <f t="shared" si="0"/>
        <v>0</v>
      </c>
      <c r="J28" s="1">
        <f>IF(Table156[[#This Row],[Rising Through Threshold]],Table156[[#This Row],[Start time]],J27)</f>
        <v>6216</v>
      </c>
      <c r="K28" s="1" t="str">
        <f>IF(AND(Table156[[#This Row],[Rising Through Threshold]],J27&gt;0),J28-J27,"")</f>
        <v/>
      </c>
      <c r="L28" s="1">
        <f>IF(Table156[[#This Row],[Voltage]]&gt;Threshold,1,0)</f>
        <v>1</v>
      </c>
      <c r="M28" s="1" t="b">
        <f>AND(Table156[[#This Row],[Last]]&gt;0,Table156[[#This Row],[Last]]&lt;MAX(Table156[Last]))</f>
        <v>1</v>
      </c>
      <c r="N28" s="49">
        <f>'Data In'!D34</f>
        <v>6568</v>
      </c>
      <c r="O28" s="49">
        <f>'Data In'!E34</f>
        <v>4.9800000000000004</v>
      </c>
      <c r="P28" s="49" t="e">
        <f t="shared" si="5"/>
        <v>#VALUE!</v>
      </c>
      <c r="Q28" s="49" t="b">
        <f t="shared" si="1"/>
        <v>0</v>
      </c>
      <c r="R28" s="49">
        <f>IF(Table156[[#This Row],[Rising Through Threshold2]],Table156[[#This Row],[Start time2]],R27)</f>
        <v>4640</v>
      </c>
      <c r="S28" s="49" t="str">
        <f>IF(AND(Table156[[#This Row],[Rising Through Threshold2]],R27&gt;0),R28-R27,"")</f>
        <v/>
      </c>
      <c r="T28" s="49">
        <f>IF(Table156[[#This Row],[Voltage2]]&gt;Threshold2,1,0)</f>
        <v>1</v>
      </c>
      <c r="U28" s="49" t="b">
        <f>AND(Table156[[#This Row],[Last2]]&gt;0,Table156[[#This Row],[Last2]]&lt;MAX(Table156[Last2]))</f>
        <v>1</v>
      </c>
      <c r="V28" s="65"/>
      <c r="X28" s="8"/>
      <c r="Y28" s="9"/>
      <c r="Z28" s="9"/>
      <c r="AA28" s="9"/>
      <c r="AB28" s="9"/>
      <c r="AC28" s="9"/>
      <c r="AE28" s="9"/>
      <c r="AF28" s="9"/>
      <c r="AG28" s="9"/>
      <c r="AH28" s="9"/>
      <c r="AI28" s="9"/>
      <c r="AJ28" s="9"/>
      <c r="AK28" s="10"/>
    </row>
    <row r="29" spans="1:37" x14ac:dyDescent="0.35">
      <c r="A29" s="1" t="s">
        <v>47</v>
      </c>
      <c r="B29" s="1">
        <f t="shared" si="2"/>
        <v>6</v>
      </c>
      <c r="C29" s="1">
        <f t="shared" si="3"/>
        <v>11</v>
      </c>
      <c r="D29" s="1">
        <f t="shared" si="3"/>
        <v>16</v>
      </c>
      <c r="E29" s="1" t="e">
        <f t="shared" si="3"/>
        <v>#VALUE!</v>
      </c>
      <c r="F29" s="3">
        <f>'Data In'!B35</f>
        <v>6696</v>
      </c>
      <c r="G29" s="4">
        <f>'Data In'!C35</f>
        <v>4.97</v>
      </c>
      <c r="H29" s="3" t="e">
        <f t="shared" si="4"/>
        <v>#VALUE!</v>
      </c>
      <c r="I29" s="1" t="b">
        <f t="shared" si="0"/>
        <v>0</v>
      </c>
      <c r="J29" s="1">
        <f>IF(Table156[[#This Row],[Rising Through Threshold]],Table156[[#This Row],[Start time]],J28)</f>
        <v>6216</v>
      </c>
      <c r="K29" s="1" t="str">
        <f>IF(AND(Table156[[#This Row],[Rising Through Threshold]],J28&gt;0),J29-J28,"")</f>
        <v/>
      </c>
      <c r="L29" s="1">
        <f>IF(Table156[[#This Row],[Voltage]]&gt;Threshold,1,0)</f>
        <v>1</v>
      </c>
      <c r="M29" s="1" t="b">
        <f>AND(Table156[[#This Row],[Last]]&gt;0,Table156[[#This Row],[Last]]&lt;MAX(Table156[Last]))</f>
        <v>1</v>
      </c>
      <c r="N29" s="49">
        <f>'Data In'!D35</f>
        <v>6808</v>
      </c>
      <c r="O29" s="49">
        <f>'Data In'!E35</f>
        <v>4.97</v>
      </c>
      <c r="P29" s="49" t="e">
        <f t="shared" si="5"/>
        <v>#VALUE!</v>
      </c>
      <c r="Q29" s="49" t="b">
        <f t="shared" si="1"/>
        <v>0</v>
      </c>
      <c r="R29" s="49">
        <f>IF(Table156[[#This Row],[Rising Through Threshold2]],Table156[[#This Row],[Start time2]],R28)</f>
        <v>4640</v>
      </c>
      <c r="S29" s="49" t="str">
        <f>IF(AND(Table156[[#This Row],[Rising Through Threshold2]],R28&gt;0),R29-R28,"")</f>
        <v/>
      </c>
      <c r="T29" s="49">
        <f>IF(Table156[[#This Row],[Voltage2]]&gt;Threshold2,1,0)</f>
        <v>1</v>
      </c>
      <c r="U29" s="49" t="b">
        <f>AND(Table156[[#This Row],[Last2]]&gt;0,Table156[[#This Row],[Last2]]&lt;MAX(Table156[Last2]))</f>
        <v>1</v>
      </c>
      <c r="V29" s="65"/>
      <c r="X29" s="8"/>
      <c r="AD29" t="s">
        <v>461</v>
      </c>
      <c r="AK29" s="10"/>
    </row>
    <row r="30" spans="1:37" x14ac:dyDescent="0.35">
      <c r="A30" s="1" t="s">
        <v>48</v>
      </c>
      <c r="B30" s="1">
        <f t="shared" si="2"/>
        <v>6</v>
      </c>
      <c r="C30" s="1">
        <f t="shared" si="3"/>
        <v>11</v>
      </c>
      <c r="D30" s="1">
        <f t="shared" si="3"/>
        <v>16</v>
      </c>
      <c r="E30" s="1" t="e">
        <f t="shared" si="3"/>
        <v>#VALUE!</v>
      </c>
      <c r="F30" s="3">
        <f>'Data In'!B36</f>
        <v>6936</v>
      </c>
      <c r="G30" s="4">
        <f>'Data In'!C36</f>
        <v>4.9800000000000004</v>
      </c>
      <c r="H30" s="3" t="e">
        <f t="shared" si="4"/>
        <v>#VALUE!</v>
      </c>
      <c r="I30" s="1" t="b">
        <f t="shared" si="0"/>
        <v>0</v>
      </c>
      <c r="J30" s="1">
        <f>IF(Table156[[#This Row],[Rising Through Threshold]],Table156[[#This Row],[Start time]],J29)</f>
        <v>6216</v>
      </c>
      <c r="K30" s="1" t="str">
        <f>IF(AND(Table156[[#This Row],[Rising Through Threshold]],J29&gt;0),J30-J29,"")</f>
        <v/>
      </c>
      <c r="L30" s="1">
        <f>IF(Table156[[#This Row],[Voltage]]&gt;Threshold,1,0)</f>
        <v>1</v>
      </c>
      <c r="M30" s="1" t="b">
        <f>AND(Table156[[#This Row],[Last]]&gt;0,Table156[[#This Row],[Last]]&lt;MAX(Table156[Last]))</f>
        <v>1</v>
      </c>
      <c r="N30" s="49">
        <f>'Data In'!D36</f>
        <v>7048</v>
      </c>
      <c r="O30" s="49">
        <f>'Data In'!E36</f>
        <v>4.97</v>
      </c>
      <c r="P30" s="49" t="e">
        <f t="shared" si="5"/>
        <v>#VALUE!</v>
      </c>
      <c r="Q30" s="49" t="b">
        <f t="shared" si="1"/>
        <v>0</v>
      </c>
      <c r="R30" s="49">
        <f>IF(Table156[[#This Row],[Rising Through Threshold2]],Table156[[#This Row],[Start time2]],R29)</f>
        <v>4640</v>
      </c>
      <c r="S30" s="49" t="str">
        <f>IF(AND(Table156[[#This Row],[Rising Through Threshold2]],R29&gt;0),R30-R29,"")</f>
        <v/>
      </c>
      <c r="T30" s="49">
        <f>IF(Table156[[#This Row],[Voltage2]]&gt;Threshold2,1,0)</f>
        <v>1</v>
      </c>
      <c r="U30" s="49" t="b">
        <f>AND(Table156[[#This Row],[Last2]]&gt;0,Table156[[#This Row],[Last2]]&lt;MAX(Table156[Last2]))</f>
        <v>1</v>
      </c>
      <c r="V30" s="65"/>
      <c r="X30" s="8"/>
      <c r="AD30" s="64" t="str" cm="1">
        <f t="array" ref="AD30">TBL_CUR[CH5]</f>
        <v>60Hz to 300Hz</v>
      </c>
      <c r="AK30" s="10"/>
    </row>
    <row r="31" spans="1:37" ht="15" thickBot="1" x14ac:dyDescent="0.4">
      <c r="A31" s="1" t="s">
        <v>49</v>
      </c>
      <c r="B31" s="1">
        <f t="shared" si="2"/>
        <v>6</v>
      </c>
      <c r="C31" s="1">
        <f t="shared" si="3"/>
        <v>11</v>
      </c>
      <c r="D31" s="1">
        <f t="shared" si="3"/>
        <v>16</v>
      </c>
      <c r="E31" s="1" t="e">
        <f t="shared" si="3"/>
        <v>#VALUE!</v>
      </c>
      <c r="F31" s="3">
        <f>'Data In'!B37</f>
        <v>7184</v>
      </c>
      <c r="G31" s="4">
        <f>'Data In'!C37</f>
        <v>4.96</v>
      </c>
      <c r="H31" s="3" t="e">
        <f t="shared" si="4"/>
        <v>#VALUE!</v>
      </c>
      <c r="I31" s="1" t="b">
        <f t="shared" si="0"/>
        <v>0</v>
      </c>
      <c r="J31" s="1">
        <f>IF(Table156[[#This Row],[Rising Through Threshold]],Table156[[#This Row],[Start time]],J30)</f>
        <v>6216</v>
      </c>
      <c r="K31" s="1" t="str">
        <f>IF(AND(Table156[[#This Row],[Rising Through Threshold]],J30&gt;0),J31-J30,"")</f>
        <v/>
      </c>
      <c r="L31" s="1">
        <f>IF(Table156[[#This Row],[Voltage]]&gt;Threshold,1,0)</f>
        <v>1</v>
      </c>
      <c r="M31" s="1" t="b">
        <f>AND(Table156[[#This Row],[Last]]&gt;0,Table156[[#This Row],[Last]]&lt;MAX(Table156[Last]))</f>
        <v>1</v>
      </c>
      <c r="N31" s="49">
        <f>'Data In'!D37</f>
        <v>7296</v>
      </c>
      <c r="O31" s="49">
        <f>'Data In'!E37</f>
        <v>4.97</v>
      </c>
      <c r="P31" s="49" t="e">
        <f t="shared" si="5"/>
        <v>#VALUE!</v>
      </c>
      <c r="Q31" s="49" t="b">
        <f t="shared" si="1"/>
        <v>0</v>
      </c>
      <c r="R31" s="49">
        <f>IF(Table156[[#This Row],[Rising Through Threshold2]],Table156[[#This Row],[Start time2]],R30)</f>
        <v>4640</v>
      </c>
      <c r="S31" s="49" t="str">
        <f>IF(AND(Table156[[#This Row],[Rising Through Threshold2]],R30&gt;0),R31-R30,"")</f>
        <v/>
      </c>
      <c r="T31" s="49">
        <f>IF(Table156[[#This Row],[Voltage2]]&gt;Threshold2,1,0)</f>
        <v>1</v>
      </c>
      <c r="U31" s="49" t="b">
        <f>AND(Table156[[#This Row],[Last2]]&gt;0,Table156[[#This Row],[Last2]]&lt;MAX(Table156[Last2]))</f>
        <v>1</v>
      </c>
      <c r="V31" s="65"/>
      <c r="X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6"/>
    </row>
    <row r="32" spans="1:37" x14ac:dyDescent="0.35">
      <c r="A32" s="1" t="s">
        <v>50</v>
      </c>
      <c r="B32" s="1">
        <f t="shared" si="2"/>
        <v>6</v>
      </c>
      <c r="C32" s="1">
        <f t="shared" ref="C32:E47" si="6">FIND(":",$A32,B32+1)</f>
        <v>11</v>
      </c>
      <c r="D32" s="1">
        <f t="shared" si="6"/>
        <v>16</v>
      </c>
      <c r="E32" s="1" t="e">
        <f t="shared" si="6"/>
        <v>#VALUE!</v>
      </c>
      <c r="F32" s="3">
        <f>'Data In'!B38</f>
        <v>7424</v>
      </c>
      <c r="G32" s="4">
        <f>'Data In'!C38</f>
        <v>4.9800000000000004</v>
      </c>
      <c r="H32" s="3" t="e">
        <f t="shared" si="4"/>
        <v>#VALUE!</v>
      </c>
      <c r="I32" s="18" t="b">
        <f t="shared" ref="I32:I44" si="7">AND(G31&lt;Threshold,G32&gt;Threshold)</f>
        <v>0</v>
      </c>
      <c r="J32" s="18">
        <f>IF(Table156[[#This Row],[Rising Through Threshold]],Table156[[#This Row],[Start time]],J31)</f>
        <v>6216</v>
      </c>
      <c r="K32" s="18" t="str">
        <f>IF(AND(Table156[[#This Row],[Rising Through Threshold]],J31&gt;0),J32-J31,"")</f>
        <v/>
      </c>
      <c r="L32" s="18">
        <f>IF(Table156[[#This Row],[Voltage]]&gt;Threshold,1,0)</f>
        <v>1</v>
      </c>
      <c r="M32" s="18" t="b">
        <f>AND(Table156[[#This Row],[Last]]&gt;0,Table156[[#This Row],[Last]]&lt;MAX(Table156[Last]))</f>
        <v>1</v>
      </c>
      <c r="N32" s="49">
        <f>'Data In'!D38</f>
        <v>7536</v>
      </c>
      <c r="O32" s="49">
        <f>'Data In'!E38</f>
        <v>4.97</v>
      </c>
      <c r="P32" s="49" t="e">
        <f t="shared" si="5"/>
        <v>#VALUE!</v>
      </c>
      <c r="Q32" s="49" t="b">
        <f t="shared" si="1"/>
        <v>0</v>
      </c>
      <c r="R32" s="49">
        <f>IF(Table156[[#This Row],[Rising Through Threshold2]],Table156[[#This Row],[Start time2]],R31)</f>
        <v>4640</v>
      </c>
      <c r="S32" s="49" t="str">
        <f>IF(AND(Table156[[#This Row],[Rising Through Threshold2]],R31&gt;0),R32-R31,"")</f>
        <v/>
      </c>
      <c r="T32" s="49">
        <f>IF(Table156[[#This Row],[Voltage2]]&gt;Threshold2,1,0)</f>
        <v>1</v>
      </c>
      <c r="U32" s="49" t="b">
        <f>AND(Table156[[#This Row],[Last2]]&gt;0,Table156[[#This Row],[Last2]]&lt;MAX(Table156[Last2]))</f>
        <v>1</v>
      </c>
      <c r="V32" s="65"/>
    </row>
    <row r="33" spans="1:22" x14ac:dyDescent="0.35">
      <c r="A33" s="1" t="s">
        <v>51</v>
      </c>
      <c r="B33" s="1">
        <f t="shared" si="2"/>
        <v>6</v>
      </c>
      <c r="C33" s="1">
        <f t="shared" si="6"/>
        <v>11</v>
      </c>
      <c r="D33" s="1">
        <f t="shared" si="6"/>
        <v>16</v>
      </c>
      <c r="E33" s="1" t="e">
        <f t="shared" si="6"/>
        <v>#VALUE!</v>
      </c>
      <c r="F33" s="3">
        <f>'Data In'!B39</f>
        <v>7664</v>
      </c>
      <c r="G33" s="4">
        <f>'Data In'!C39</f>
        <v>4.9800000000000004</v>
      </c>
      <c r="H33" s="3" t="e">
        <f t="shared" si="4"/>
        <v>#VALUE!</v>
      </c>
      <c r="I33" s="18" t="b">
        <f t="shared" si="7"/>
        <v>0</v>
      </c>
      <c r="J33" s="18">
        <f>IF(Table156[[#This Row],[Rising Through Threshold]],Table156[[#This Row],[Start time]],J32)</f>
        <v>6216</v>
      </c>
      <c r="K33" s="18" t="str">
        <f>IF(AND(Table156[[#This Row],[Rising Through Threshold]],J32&gt;0),J33-J32,"")</f>
        <v/>
      </c>
      <c r="L33" s="18">
        <f>IF(Table156[[#This Row],[Voltage]]&gt;Threshold,1,0)</f>
        <v>1</v>
      </c>
      <c r="M33" s="18" t="b">
        <f>AND(Table156[[#This Row],[Last]]&gt;0,Table156[[#This Row],[Last]]&lt;MAX(Table156[Last]))</f>
        <v>1</v>
      </c>
      <c r="N33" s="49">
        <f>'Data In'!D39</f>
        <v>7776</v>
      </c>
      <c r="O33" s="49">
        <f>'Data In'!E39</f>
        <v>4.9800000000000004</v>
      </c>
      <c r="P33" s="49" t="e">
        <f t="shared" si="5"/>
        <v>#VALUE!</v>
      </c>
      <c r="Q33" s="49" t="b">
        <f t="shared" si="1"/>
        <v>0</v>
      </c>
      <c r="R33" s="49">
        <f>IF(Table156[[#This Row],[Rising Through Threshold2]],Table156[[#This Row],[Start time2]],R32)</f>
        <v>4640</v>
      </c>
      <c r="S33" s="49" t="str">
        <f>IF(AND(Table156[[#This Row],[Rising Through Threshold2]],R32&gt;0),R33-R32,"")</f>
        <v/>
      </c>
      <c r="T33" s="49">
        <f>IF(Table156[[#This Row],[Voltage2]]&gt;Threshold2,1,0)</f>
        <v>1</v>
      </c>
      <c r="U33" s="49" t="b">
        <f>AND(Table156[[#This Row],[Last2]]&gt;0,Table156[[#This Row],[Last2]]&lt;MAX(Table156[Last2]))</f>
        <v>1</v>
      </c>
      <c r="V33" s="65"/>
    </row>
    <row r="34" spans="1:22" x14ac:dyDescent="0.35">
      <c r="A34" s="1" t="s">
        <v>52</v>
      </c>
      <c r="B34" s="1">
        <f t="shared" si="2"/>
        <v>6</v>
      </c>
      <c r="C34" s="1">
        <f t="shared" si="6"/>
        <v>11</v>
      </c>
      <c r="D34" s="1">
        <f t="shared" si="6"/>
        <v>16</v>
      </c>
      <c r="E34" s="1" t="e">
        <f t="shared" si="6"/>
        <v>#VALUE!</v>
      </c>
      <c r="F34" s="3">
        <f>'Data In'!B40</f>
        <v>7904</v>
      </c>
      <c r="G34" s="4">
        <f>'Data In'!C40</f>
        <v>4.97</v>
      </c>
      <c r="H34" s="3" t="e">
        <f t="shared" si="4"/>
        <v>#VALUE!</v>
      </c>
      <c r="I34" s="18" t="b">
        <f t="shared" si="7"/>
        <v>0</v>
      </c>
      <c r="J34" s="18">
        <f>IF(Table156[[#This Row],[Rising Through Threshold]],Table156[[#This Row],[Start time]],J33)</f>
        <v>6216</v>
      </c>
      <c r="K34" s="18" t="str">
        <f>IF(AND(Table156[[#This Row],[Rising Through Threshold]],J33&gt;0),J34-J33,"")</f>
        <v/>
      </c>
      <c r="L34" s="18">
        <f>IF(Table156[[#This Row],[Voltage]]&gt;Threshold,1,0)</f>
        <v>1</v>
      </c>
      <c r="M34" s="18" t="b">
        <f>AND(Table156[[#This Row],[Last]]&gt;0,Table156[[#This Row],[Last]]&lt;MAX(Table156[Last]))</f>
        <v>1</v>
      </c>
      <c r="N34" s="49">
        <f>'Data In'!D40</f>
        <v>8016</v>
      </c>
      <c r="O34" s="49">
        <f>'Data In'!E40</f>
        <v>4.9800000000000004</v>
      </c>
      <c r="P34" s="49" t="e">
        <f t="shared" si="5"/>
        <v>#VALUE!</v>
      </c>
      <c r="Q34" s="49" t="b">
        <f t="shared" ref="Q34:Q65" si="8">AND(O33&lt;Threshold2,O34&gt;Threshold2)</f>
        <v>0</v>
      </c>
      <c r="R34" s="49">
        <f>IF(Table156[[#This Row],[Rising Through Threshold2]],Table156[[#This Row],[Start time2]],R33)</f>
        <v>4640</v>
      </c>
      <c r="S34" s="49" t="str">
        <f>IF(AND(Table156[[#This Row],[Rising Through Threshold2]],R33&gt;0),R34-R33,"")</f>
        <v/>
      </c>
      <c r="T34" s="49">
        <f>IF(Table156[[#This Row],[Voltage2]]&gt;Threshold2,1,0)</f>
        <v>1</v>
      </c>
      <c r="U34" s="49" t="b">
        <f>AND(Table156[[#This Row],[Last2]]&gt;0,Table156[[#This Row],[Last2]]&lt;MAX(Table156[Last2]))</f>
        <v>1</v>
      </c>
      <c r="V34" s="65"/>
    </row>
    <row r="35" spans="1:22" x14ac:dyDescent="0.35">
      <c r="A35" s="1" t="s">
        <v>53</v>
      </c>
      <c r="B35" s="1">
        <f t="shared" si="2"/>
        <v>6</v>
      </c>
      <c r="C35" s="1">
        <f t="shared" si="6"/>
        <v>11</v>
      </c>
      <c r="D35" s="1">
        <f t="shared" si="6"/>
        <v>16</v>
      </c>
      <c r="E35" s="1" t="e">
        <f t="shared" si="6"/>
        <v>#VALUE!</v>
      </c>
      <c r="F35" s="3">
        <f>'Data In'!B41</f>
        <v>8144</v>
      </c>
      <c r="G35" s="4">
        <f>'Data In'!C41</f>
        <v>4.97</v>
      </c>
      <c r="H35" s="3" t="e">
        <f t="shared" si="4"/>
        <v>#VALUE!</v>
      </c>
      <c r="I35" s="18" t="b">
        <f t="shared" si="7"/>
        <v>0</v>
      </c>
      <c r="J35" s="18">
        <f>IF(Table156[[#This Row],[Rising Through Threshold]],Table156[[#This Row],[Start time]],J34)</f>
        <v>6216</v>
      </c>
      <c r="K35" s="18" t="str">
        <f>IF(AND(Table156[[#This Row],[Rising Through Threshold]],J34&gt;0),J35-J34,"")</f>
        <v/>
      </c>
      <c r="L35" s="18">
        <f>IF(Table156[[#This Row],[Voltage]]&gt;Threshold,1,0)</f>
        <v>1</v>
      </c>
      <c r="M35" s="18" t="b">
        <f>AND(Table156[[#This Row],[Last]]&gt;0,Table156[[#This Row],[Last]]&lt;MAX(Table156[Last]))</f>
        <v>1</v>
      </c>
      <c r="N35" s="49">
        <f>'Data In'!D41</f>
        <v>8256</v>
      </c>
      <c r="O35" s="49">
        <f>'Data In'!E41</f>
        <v>4.97</v>
      </c>
      <c r="P35" s="49" t="e">
        <f t="shared" si="5"/>
        <v>#VALUE!</v>
      </c>
      <c r="Q35" s="49" t="b">
        <f t="shared" si="8"/>
        <v>0</v>
      </c>
      <c r="R35" s="49">
        <f>IF(Table156[[#This Row],[Rising Through Threshold2]],Table156[[#This Row],[Start time2]],R34)</f>
        <v>4640</v>
      </c>
      <c r="S35" s="49" t="str">
        <f>IF(AND(Table156[[#This Row],[Rising Through Threshold2]],R34&gt;0),R35-R34,"")</f>
        <v/>
      </c>
      <c r="T35" s="49">
        <f>IF(Table156[[#This Row],[Voltage2]]&gt;Threshold2,1,0)</f>
        <v>1</v>
      </c>
      <c r="U35" s="49" t="b">
        <f>AND(Table156[[#This Row],[Last2]]&gt;0,Table156[[#This Row],[Last2]]&lt;MAX(Table156[Last2]))</f>
        <v>1</v>
      </c>
      <c r="V35" s="65"/>
    </row>
    <row r="36" spans="1:22" x14ac:dyDescent="0.35">
      <c r="A36" s="1" t="s">
        <v>54</v>
      </c>
      <c r="B36" s="1">
        <f t="shared" si="2"/>
        <v>6</v>
      </c>
      <c r="C36" s="1">
        <f t="shared" si="6"/>
        <v>11</v>
      </c>
      <c r="D36" s="1">
        <f t="shared" si="6"/>
        <v>16</v>
      </c>
      <c r="E36" s="1" t="e">
        <f t="shared" si="6"/>
        <v>#VALUE!</v>
      </c>
      <c r="F36" s="3">
        <f>'Data In'!B42</f>
        <v>8384</v>
      </c>
      <c r="G36" s="4">
        <f>'Data In'!C42</f>
        <v>4.97</v>
      </c>
      <c r="H36" s="3" t="e">
        <f t="shared" si="4"/>
        <v>#VALUE!</v>
      </c>
      <c r="I36" s="18" t="b">
        <f t="shared" si="7"/>
        <v>0</v>
      </c>
      <c r="J36" s="18">
        <f>IF(Table156[[#This Row],[Rising Through Threshold]],Table156[[#This Row],[Start time]],J35)</f>
        <v>6216</v>
      </c>
      <c r="K36" s="18" t="str">
        <f>IF(AND(Table156[[#This Row],[Rising Through Threshold]],J35&gt;0),J36-J35,"")</f>
        <v/>
      </c>
      <c r="L36" s="18">
        <f>IF(Table156[[#This Row],[Voltage]]&gt;Threshold,1,0)</f>
        <v>1</v>
      </c>
      <c r="M36" s="18" t="b">
        <f>AND(Table156[[#This Row],[Last]]&gt;0,Table156[[#This Row],[Last]]&lt;MAX(Table156[Last]))</f>
        <v>1</v>
      </c>
      <c r="N36" s="49">
        <f>'Data In'!D42</f>
        <v>8496</v>
      </c>
      <c r="O36" s="49">
        <f>'Data In'!E42</f>
        <v>4.97</v>
      </c>
      <c r="P36" s="49" t="e">
        <f t="shared" si="5"/>
        <v>#VALUE!</v>
      </c>
      <c r="Q36" s="49" t="b">
        <f t="shared" si="8"/>
        <v>0</v>
      </c>
      <c r="R36" s="49">
        <f>IF(Table156[[#This Row],[Rising Through Threshold2]],Table156[[#This Row],[Start time2]],R35)</f>
        <v>4640</v>
      </c>
      <c r="S36" s="49" t="str">
        <f>IF(AND(Table156[[#This Row],[Rising Through Threshold2]],R35&gt;0),R36-R35,"")</f>
        <v/>
      </c>
      <c r="T36" s="49">
        <f>IF(Table156[[#This Row],[Voltage2]]&gt;Threshold2,1,0)</f>
        <v>1</v>
      </c>
      <c r="U36" s="49" t="b">
        <f>AND(Table156[[#This Row],[Last2]]&gt;0,Table156[[#This Row],[Last2]]&lt;MAX(Table156[Last2]))</f>
        <v>1</v>
      </c>
      <c r="V36" s="65"/>
    </row>
    <row r="37" spans="1:22" x14ac:dyDescent="0.35">
      <c r="A37" s="1" t="s">
        <v>55</v>
      </c>
      <c r="B37" s="1">
        <f t="shared" si="2"/>
        <v>6</v>
      </c>
      <c r="C37" s="1">
        <f t="shared" si="6"/>
        <v>11</v>
      </c>
      <c r="D37" s="1">
        <f t="shared" si="6"/>
        <v>16</v>
      </c>
      <c r="E37" s="1" t="e">
        <f t="shared" si="6"/>
        <v>#VALUE!</v>
      </c>
      <c r="F37" s="3">
        <f>'Data In'!B43</f>
        <v>8624</v>
      </c>
      <c r="G37" s="4">
        <f>'Data In'!C43</f>
        <v>4.97</v>
      </c>
      <c r="H37" s="3" t="e">
        <f t="shared" si="4"/>
        <v>#VALUE!</v>
      </c>
      <c r="I37" s="18" t="b">
        <f t="shared" si="7"/>
        <v>0</v>
      </c>
      <c r="J37" s="18">
        <f>IF(Table156[[#This Row],[Rising Through Threshold]],Table156[[#This Row],[Start time]],J36)</f>
        <v>6216</v>
      </c>
      <c r="K37" s="18" t="str">
        <f>IF(AND(Table156[[#This Row],[Rising Through Threshold]],J36&gt;0),J37-J36,"")</f>
        <v/>
      </c>
      <c r="L37" s="18">
        <f>IF(Table156[[#This Row],[Voltage]]&gt;Threshold,1,0)</f>
        <v>1</v>
      </c>
      <c r="M37" s="18" t="b">
        <f>AND(Table156[[#This Row],[Last]]&gt;0,Table156[[#This Row],[Last]]&lt;MAX(Table156[Last]))</f>
        <v>1</v>
      </c>
      <c r="N37" s="49">
        <f>'Data In'!D43</f>
        <v>8736</v>
      </c>
      <c r="O37" s="49">
        <f>'Data In'!E43</f>
        <v>4.97</v>
      </c>
      <c r="P37" s="49" t="e">
        <f t="shared" si="5"/>
        <v>#VALUE!</v>
      </c>
      <c r="Q37" s="49" t="b">
        <f t="shared" si="8"/>
        <v>0</v>
      </c>
      <c r="R37" s="49">
        <f>IF(Table156[[#This Row],[Rising Through Threshold2]],Table156[[#This Row],[Start time2]],R36)</f>
        <v>4640</v>
      </c>
      <c r="S37" s="49" t="str">
        <f>IF(AND(Table156[[#This Row],[Rising Through Threshold2]],R36&gt;0),R37-R36,"")</f>
        <v/>
      </c>
      <c r="T37" s="49">
        <f>IF(Table156[[#This Row],[Voltage2]]&gt;Threshold2,1,0)</f>
        <v>1</v>
      </c>
      <c r="U37" s="49" t="b">
        <f>AND(Table156[[#This Row],[Last2]]&gt;0,Table156[[#This Row],[Last2]]&lt;MAX(Table156[Last2]))</f>
        <v>1</v>
      </c>
      <c r="V37" s="65"/>
    </row>
    <row r="38" spans="1:22" x14ac:dyDescent="0.35">
      <c r="A38" s="1" t="s">
        <v>56</v>
      </c>
      <c r="B38" s="1">
        <f t="shared" si="2"/>
        <v>6</v>
      </c>
      <c r="C38" s="1">
        <f t="shared" si="6"/>
        <v>11</v>
      </c>
      <c r="D38" s="1">
        <f t="shared" si="6"/>
        <v>16</v>
      </c>
      <c r="E38" s="1" t="e">
        <f t="shared" si="6"/>
        <v>#VALUE!</v>
      </c>
      <c r="F38" s="3">
        <f>'Data In'!B44</f>
        <v>8864</v>
      </c>
      <c r="G38" s="4">
        <f>'Data In'!C44</f>
        <v>4.97</v>
      </c>
      <c r="H38" s="3" t="e">
        <f t="shared" si="4"/>
        <v>#VALUE!</v>
      </c>
      <c r="I38" s="18" t="b">
        <f t="shared" si="7"/>
        <v>0</v>
      </c>
      <c r="J38" s="18">
        <f>IF(Table156[[#This Row],[Rising Through Threshold]],Table156[[#This Row],[Start time]],J37)</f>
        <v>6216</v>
      </c>
      <c r="K38" s="18" t="str">
        <f>IF(AND(Table156[[#This Row],[Rising Through Threshold]],J37&gt;0),J38-J37,"")</f>
        <v/>
      </c>
      <c r="L38" s="18">
        <f>IF(Table156[[#This Row],[Voltage]]&gt;Threshold,1,0)</f>
        <v>1</v>
      </c>
      <c r="M38" s="18" t="b">
        <f>AND(Table156[[#This Row],[Last]]&gt;0,Table156[[#This Row],[Last]]&lt;MAX(Table156[Last]))</f>
        <v>1</v>
      </c>
      <c r="N38" s="49">
        <f>'Data In'!D44</f>
        <v>8976</v>
      </c>
      <c r="O38" s="49">
        <f>'Data In'!E44</f>
        <v>4.97</v>
      </c>
      <c r="P38" s="49" t="e">
        <f t="shared" si="5"/>
        <v>#VALUE!</v>
      </c>
      <c r="Q38" s="49" t="b">
        <f t="shared" si="8"/>
        <v>0</v>
      </c>
      <c r="R38" s="49">
        <f>IF(Table156[[#This Row],[Rising Through Threshold2]],Table156[[#This Row],[Start time2]],R37)</f>
        <v>4640</v>
      </c>
      <c r="S38" s="49" t="str">
        <f>IF(AND(Table156[[#This Row],[Rising Through Threshold2]],R37&gt;0),R38-R37,"")</f>
        <v/>
      </c>
      <c r="T38" s="49">
        <f>IF(Table156[[#This Row],[Voltage2]]&gt;Threshold2,1,0)</f>
        <v>1</v>
      </c>
      <c r="U38" s="49" t="b">
        <f>AND(Table156[[#This Row],[Last2]]&gt;0,Table156[[#This Row],[Last2]]&lt;MAX(Table156[Last2]))</f>
        <v>1</v>
      </c>
      <c r="V38" s="65"/>
    </row>
    <row r="39" spans="1:22" x14ac:dyDescent="0.35">
      <c r="A39" s="1" t="s">
        <v>57</v>
      </c>
      <c r="B39" s="1">
        <f t="shared" si="2"/>
        <v>6</v>
      </c>
      <c r="C39" s="1">
        <f t="shared" si="6"/>
        <v>11</v>
      </c>
      <c r="D39" s="1">
        <f t="shared" si="6"/>
        <v>16</v>
      </c>
      <c r="E39" s="1" t="e">
        <f t="shared" si="6"/>
        <v>#VALUE!</v>
      </c>
      <c r="F39" s="3">
        <f>'Data In'!B45</f>
        <v>9104</v>
      </c>
      <c r="G39" s="4">
        <f>'Data In'!C45</f>
        <v>4.9800000000000004</v>
      </c>
      <c r="H39" s="3" t="e">
        <f t="shared" si="4"/>
        <v>#VALUE!</v>
      </c>
      <c r="I39" s="18" t="b">
        <f t="shared" si="7"/>
        <v>0</v>
      </c>
      <c r="J39" s="18">
        <f>IF(Table156[[#This Row],[Rising Through Threshold]],Table156[[#This Row],[Start time]],J38)</f>
        <v>6216</v>
      </c>
      <c r="K39" s="18" t="str">
        <f>IF(AND(Table156[[#This Row],[Rising Through Threshold]],J38&gt;0),J39-J38,"")</f>
        <v/>
      </c>
      <c r="L39" s="18">
        <f>IF(Table156[[#This Row],[Voltage]]&gt;Threshold,1,0)</f>
        <v>1</v>
      </c>
      <c r="M39" s="18" t="b">
        <f>AND(Table156[[#This Row],[Last]]&gt;0,Table156[[#This Row],[Last]]&lt;MAX(Table156[Last]))</f>
        <v>1</v>
      </c>
      <c r="N39" s="49">
        <f>'Data In'!D45</f>
        <v>9224</v>
      </c>
      <c r="O39" s="49">
        <f>'Data In'!E45</f>
        <v>4.97</v>
      </c>
      <c r="P39" s="49" t="e">
        <f t="shared" si="5"/>
        <v>#VALUE!</v>
      </c>
      <c r="Q39" s="49" t="b">
        <f t="shared" si="8"/>
        <v>0</v>
      </c>
      <c r="R39" s="49">
        <f>IF(Table156[[#This Row],[Rising Through Threshold2]],Table156[[#This Row],[Start time2]],R38)</f>
        <v>4640</v>
      </c>
      <c r="S39" s="49" t="str">
        <f>IF(AND(Table156[[#This Row],[Rising Through Threshold2]],R38&gt;0),R39-R38,"")</f>
        <v/>
      </c>
      <c r="T39" s="49">
        <f>IF(Table156[[#This Row],[Voltage2]]&gt;Threshold2,1,0)</f>
        <v>1</v>
      </c>
      <c r="U39" s="49" t="b">
        <f>AND(Table156[[#This Row],[Last2]]&gt;0,Table156[[#This Row],[Last2]]&lt;MAX(Table156[Last2]))</f>
        <v>1</v>
      </c>
      <c r="V39" s="65"/>
    </row>
    <row r="40" spans="1:22" x14ac:dyDescent="0.35">
      <c r="A40" s="1" t="s">
        <v>58</v>
      </c>
      <c r="B40" s="1">
        <f t="shared" si="2"/>
        <v>6</v>
      </c>
      <c r="C40" s="1">
        <f t="shared" si="6"/>
        <v>11</v>
      </c>
      <c r="D40" s="1">
        <f t="shared" si="6"/>
        <v>16</v>
      </c>
      <c r="E40" s="1" t="e">
        <f t="shared" si="6"/>
        <v>#VALUE!</v>
      </c>
      <c r="F40" s="3">
        <f>'Data In'!B46</f>
        <v>9352</v>
      </c>
      <c r="G40" s="4">
        <f>'Data In'!C46</f>
        <v>4.97</v>
      </c>
      <c r="H40" s="3" t="e">
        <f t="shared" si="4"/>
        <v>#VALUE!</v>
      </c>
      <c r="I40" s="18" t="b">
        <f t="shared" si="7"/>
        <v>0</v>
      </c>
      <c r="J40" s="18">
        <f>IF(Table156[[#This Row],[Rising Through Threshold]],Table156[[#This Row],[Start time]],J39)</f>
        <v>6216</v>
      </c>
      <c r="K40" s="18" t="str">
        <f>IF(AND(Table156[[#This Row],[Rising Through Threshold]],J39&gt;0),J40-J39,"")</f>
        <v/>
      </c>
      <c r="L40" s="18">
        <f>IF(Table156[[#This Row],[Voltage]]&gt;Threshold,1,0)</f>
        <v>1</v>
      </c>
      <c r="M40" s="18" t="b">
        <f>AND(Table156[[#This Row],[Last]]&gt;0,Table156[[#This Row],[Last]]&lt;MAX(Table156[Last]))</f>
        <v>1</v>
      </c>
      <c r="N40" s="49">
        <f>'Data In'!D46</f>
        <v>9464</v>
      </c>
      <c r="O40" s="49">
        <f>'Data In'!E46</f>
        <v>4.9800000000000004</v>
      </c>
      <c r="P40" s="49" t="e">
        <f t="shared" si="5"/>
        <v>#VALUE!</v>
      </c>
      <c r="Q40" s="49" t="b">
        <f t="shared" si="8"/>
        <v>0</v>
      </c>
      <c r="R40" s="49">
        <f>IF(Table156[[#This Row],[Rising Through Threshold2]],Table156[[#This Row],[Start time2]],R39)</f>
        <v>4640</v>
      </c>
      <c r="S40" s="49" t="str">
        <f>IF(AND(Table156[[#This Row],[Rising Through Threshold2]],R39&gt;0),R40-R39,"")</f>
        <v/>
      </c>
      <c r="T40" s="49">
        <f>IF(Table156[[#This Row],[Voltage2]]&gt;Threshold2,1,0)</f>
        <v>1</v>
      </c>
      <c r="U40" s="49" t="b">
        <f>AND(Table156[[#This Row],[Last2]]&gt;0,Table156[[#This Row],[Last2]]&lt;MAX(Table156[Last2]))</f>
        <v>1</v>
      </c>
      <c r="V40" s="65"/>
    </row>
    <row r="41" spans="1:22" x14ac:dyDescent="0.35">
      <c r="A41" s="1" t="s">
        <v>59</v>
      </c>
      <c r="B41" s="1">
        <f t="shared" si="2"/>
        <v>6</v>
      </c>
      <c r="C41" s="1">
        <f t="shared" si="6"/>
        <v>11</v>
      </c>
      <c r="D41" s="1">
        <f t="shared" si="6"/>
        <v>16</v>
      </c>
      <c r="E41" s="1" t="e">
        <f t="shared" si="6"/>
        <v>#VALUE!</v>
      </c>
      <c r="F41" s="3">
        <f>'Data In'!B47</f>
        <v>9592</v>
      </c>
      <c r="G41" s="4">
        <f>'Data In'!C47</f>
        <v>4.97</v>
      </c>
      <c r="H41" s="3" t="e">
        <f t="shared" si="4"/>
        <v>#VALUE!</v>
      </c>
      <c r="I41" s="18" t="b">
        <f t="shared" si="7"/>
        <v>0</v>
      </c>
      <c r="J41" s="18">
        <f>IF(Table156[[#This Row],[Rising Through Threshold]],Table156[[#This Row],[Start time]],J40)</f>
        <v>6216</v>
      </c>
      <c r="K41" s="18" t="str">
        <f>IF(AND(Table156[[#This Row],[Rising Through Threshold]],J40&gt;0),J41-J40,"")</f>
        <v/>
      </c>
      <c r="L41" s="18">
        <f>IF(Table156[[#This Row],[Voltage]]&gt;Threshold,1,0)</f>
        <v>1</v>
      </c>
      <c r="M41" s="18" t="b">
        <f>AND(Table156[[#This Row],[Last]]&gt;0,Table156[[#This Row],[Last]]&lt;MAX(Table156[Last]))</f>
        <v>1</v>
      </c>
      <c r="N41" s="49">
        <f>'Data In'!D47</f>
        <v>9704</v>
      </c>
      <c r="O41" s="49">
        <f>'Data In'!E47</f>
        <v>4.97</v>
      </c>
      <c r="P41" s="49" t="e">
        <f t="shared" si="5"/>
        <v>#VALUE!</v>
      </c>
      <c r="Q41" s="49" t="b">
        <f t="shared" si="8"/>
        <v>0</v>
      </c>
      <c r="R41" s="49">
        <f>IF(Table156[[#This Row],[Rising Through Threshold2]],Table156[[#This Row],[Start time2]],R40)</f>
        <v>4640</v>
      </c>
      <c r="S41" s="49" t="str">
        <f>IF(AND(Table156[[#This Row],[Rising Through Threshold2]],R40&gt;0),R41-R40,"")</f>
        <v/>
      </c>
      <c r="T41" s="49">
        <f>IF(Table156[[#This Row],[Voltage2]]&gt;Threshold2,1,0)</f>
        <v>1</v>
      </c>
      <c r="U41" s="49" t="b">
        <f>AND(Table156[[#This Row],[Last2]]&gt;0,Table156[[#This Row],[Last2]]&lt;MAX(Table156[Last2]))</f>
        <v>1</v>
      </c>
      <c r="V41" s="65"/>
    </row>
    <row r="42" spans="1:22" x14ac:dyDescent="0.35">
      <c r="A42" s="1" t="s">
        <v>60</v>
      </c>
      <c r="B42" s="1">
        <f t="shared" si="2"/>
        <v>6</v>
      </c>
      <c r="C42" s="1">
        <f t="shared" si="6"/>
        <v>11</v>
      </c>
      <c r="D42" s="1">
        <f t="shared" si="6"/>
        <v>16</v>
      </c>
      <c r="E42" s="1" t="e">
        <f t="shared" si="6"/>
        <v>#VALUE!</v>
      </c>
      <c r="F42" s="3">
        <f>'Data In'!B48</f>
        <v>9832</v>
      </c>
      <c r="G42" s="4">
        <f>'Data In'!C48</f>
        <v>4.9800000000000004</v>
      </c>
      <c r="H42" s="3" t="e">
        <f t="shared" si="4"/>
        <v>#VALUE!</v>
      </c>
      <c r="I42" s="18" t="b">
        <f t="shared" si="7"/>
        <v>0</v>
      </c>
      <c r="J42" s="18">
        <f>IF(Table156[[#This Row],[Rising Through Threshold]],Table156[[#This Row],[Start time]],J41)</f>
        <v>6216</v>
      </c>
      <c r="K42" s="18" t="str">
        <f>IF(AND(Table156[[#This Row],[Rising Through Threshold]],J41&gt;0),J42-J41,"")</f>
        <v/>
      </c>
      <c r="L42" s="18">
        <f>IF(Table156[[#This Row],[Voltage]]&gt;Threshold,1,0)</f>
        <v>1</v>
      </c>
      <c r="M42" s="18" t="b">
        <f>AND(Table156[[#This Row],[Last]]&gt;0,Table156[[#This Row],[Last]]&lt;MAX(Table156[Last]))</f>
        <v>1</v>
      </c>
      <c r="N42" s="49">
        <f>'Data In'!D48</f>
        <v>9944</v>
      </c>
      <c r="O42" s="49">
        <f>'Data In'!E48</f>
        <v>4.97</v>
      </c>
      <c r="P42" s="49" t="e">
        <f t="shared" si="5"/>
        <v>#VALUE!</v>
      </c>
      <c r="Q42" s="49" t="b">
        <f t="shared" si="8"/>
        <v>0</v>
      </c>
      <c r="R42" s="49">
        <f>IF(Table156[[#This Row],[Rising Through Threshold2]],Table156[[#This Row],[Start time2]],R41)</f>
        <v>4640</v>
      </c>
      <c r="S42" s="49" t="str">
        <f>IF(AND(Table156[[#This Row],[Rising Through Threshold2]],R41&gt;0),R42-R41,"")</f>
        <v/>
      </c>
      <c r="T42" s="49">
        <f>IF(Table156[[#This Row],[Voltage2]]&gt;Threshold2,1,0)</f>
        <v>1</v>
      </c>
      <c r="U42" s="49" t="b">
        <f>AND(Table156[[#This Row],[Last2]]&gt;0,Table156[[#This Row],[Last2]]&lt;MAX(Table156[Last2]))</f>
        <v>1</v>
      </c>
      <c r="V42" s="65"/>
    </row>
    <row r="43" spans="1:22" x14ac:dyDescent="0.35">
      <c r="A43" s="1" t="s">
        <v>61</v>
      </c>
      <c r="B43" s="1">
        <f t="shared" si="2"/>
        <v>6</v>
      </c>
      <c r="C43" s="1">
        <f t="shared" si="6"/>
        <v>11</v>
      </c>
      <c r="D43" s="1">
        <f t="shared" si="6"/>
        <v>16</v>
      </c>
      <c r="E43" s="1" t="e">
        <f t="shared" si="6"/>
        <v>#VALUE!</v>
      </c>
      <c r="F43" s="3">
        <f>'Data In'!B49</f>
        <v>10072</v>
      </c>
      <c r="G43" s="4">
        <f>'Data In'!C49</f>
        <v>4.97</v>
      </c>
      <c r="H43" s="3" t="e">
        <f t="shared" si="4"/>
        <v>#VALUE!</v>
      </c>
      <c r="I43" s="18" t="b">
        <f t="shared" si="7"/>
        <v>0</v>
      </c>
      <c r="J43" s="18">
        <f>IF(Table156[[#This Row],[Rising Through Threshold]],Table156[[#This Row],[Start time]],J42)</f>
        <v>6216</v>
      </c>
      <c r="K43" s="18" t="str">
        <f>IF(AND(Table156[[#This Row],[Rising Through Threshold]],J42&gt;0),J43-J42,"")</f>
        <v/>
      </c>
      <c r="L43" s="18">
        <f>IF(Table156[[#This Row],[Voltage]]&gt;Threshold,1,0)</f>
        <v>1</v>
      </c>
      <c r="M43" s="18" t="b">
        <f>AND(Table156[[#This Row],[Last]]&gt;0,Table156[[#This Row],[Last]]&lt;MAX(Table156[Last]))</f>
        <v>1</v>
      </c>
      <c r="N43" s="49">
        <f>'Data In'!D49</f>
        <v>10184</v>
      </c>
      <c r="O43" s="49">
        <f>'Data In'!E49</f>
        <v>4.9800000000000004</v>
      </c>
      <c r="P43" s="49" t="e">
        <f t="shared" si="5"/>
        <v>#VALUE!</v>
      </c>
      <c r="Q43" s="49" t="b">
        <f t="shared" si="8"/>
        <v>0</v>
      </c>
      <c r="R43" s="49">
        <f>IF(Table156[[#This Row],[Rising Through Threshold2]],Table156[[#This Row],[Start time2]],R42)</f>
        <v>4640</v>
      </c>
      <c r="S43" s="49" t="str">
        <f>IF(AND(Table156[[#This Row],[Rising Through Threshold2]],R42&gt;0),R43-R42,"")</f>
        <v/>
      </c>
      <c r="T43" s="49">
        <f>IF(Table156[[#This Row],[Voltage2]]&gt;Threshold2,1,0)</f>
        <v>1</v>
      </c>
      <c r="U43" s="49" t="b">
        <f>AND(Table156[[#This Row],[Last2]]&gt;0,Table156[[#This Row],[Last2]]&lt;MAX(Table156[Last2]))</f>
        <v>1</v>
      </c>
      <c r="V43" s="65"/>
    </row>
    <row r="44" spans="1:22" x14ac:dyDescent="0.35">
      <c r="A44" s="1" t="s">
        <v>62</v>
      </c>
      <c r="B44" s="1">
        <f t="shared" si="2"/>
        <v>6</v>
      </c>
      <c r="C44" s="1">
        <f t="shared" si="6"/>
        <v>11</v>
      </c>
      <c r="D44" s="1">
        <f t="shared" si="6"/>
        <v>16</v>
      </c>
      <c r="E44" s="1" t="e">
        <f t="shared" si="6"/>
        <v>#VALUE!</v>
      </c>
      <c r="F44" s="3">
        <f>'Data In'!B50</f>
        <v>10312</v>
      </c>
      <c r="G44" s="4">
        <f>'Data In'!C50</f>
        <v>0.01</v>
      </c>
      <c r="H44" s="3" t="e">
        <f t="shared" si="4"/>
        <v>#VALUE!</v>
      </c>
      <c r="I44" s="18" t="b">
        <f t="shared" si="7"/>
        <v>0</v>
      </c>
      <c r="J44" s="18">
        <f>IF(Table156[[#This Row],[Rising Through Threshold]],Table156[[#This Row],[Start time]],J43)</f>
        <v>6216</v>
      </c>
      <c r="K44" s="18" t="str">
        <f>IF(AND(Table156[[#This Row],[Rising Through Threshold]],J43&gt;0),J44-J43,"")</f>
        <v/>
      </c>
      <c r="L44" s="18">
        <f>IF(Table156[[#This Row],[Voltage]]&gt;Threshold,1,0)</f>
        <v>0</v>
      </c>
      <c r="M44" s="18" t="b">
        <f>AND(Table156[[#This Row],[Last]]&gt;0,Table156[[#This Row],[Last]]&lt;MAX(Table156[Last]))</f>
        <v>1</v>
      </c>
      <c r="N44" s="49">
        <f>'Data In'!D50</f>
        <v>10424</v>
      </c>
      <c r="O44" s="49">
        <f>'Data In'!E50</f>
        <v>4.97</v>
      </c>
      <c r="P44" s="49" t="e">
        <f t="shared" si="5"/>
        <v>#VALUE!</v>
      </c>
      <c r="Q44" s="49" t="b">
        <f t="shared" si="8"/>
        <v>0</v>
      </c>
      <c r="R44" s="49">
        <f>IF(Table156[[#This Row],[Rising Through Threshold2]],Table156[[#This Row],[Start time2]],R43)</f>
        <v>4640</v>
      </c>
      <c r="S44" s="49" t="str">
        <f>IF(AND(Table156[[#This Row],[Rising Through Threshold2]],R43&gt;0),R44-R43,"")</f>
        <v/>
      </c>
      <c r="T44" s="49">
        <f>IF(Table156[[#This Row],[Voltage2]]&gt;Threshold2,1,0)</f>
        <v>1</v>
      </c>
      <c r="U44" s="49" t="b">
        <f>AND(Table156[[#This Row],[Last2]]&gt;0,Table156[[#This Row],[Last2]]&lt;MAX(Table156[Last2]))</f>
        <v>1</v>
      </c>
      <c r="V44" s="65"/>
    </row>
    <row r="45" spans="1:22" x14ac:dyDescent="0.35">
      <c r="A45" s="1" t="s">
        <v>63</v>
      </c>
      <c r="B45" s="1">
        <f t="shared" si="2"/>
        <v>6</v>
      </c>
      <c r="C45" s="1">
        <f t="shared" si="6"/>
        <v>11</v>
      </c>
      <c r="D45" s="1">
        <f t="shared" si="6"/>
        <v>16</v>
      </c>
      <c r="E45" s="1" t="e">
        <f t="shared" si="6"/>
        <v>#VALUE!</v>
      </c>
      <c r="F45" s="3">
        <f>'Data In'!B51</f>
        <v>10552</v>
      </c>
      <c r="G45" s="4">
        <f>'Data In'!C51</f>
        <v>0.01</v>
      </c>
      <c r="H45" s="3" t="e">
        <f t="shared" si="4"/>
        <v>#VALUE!</v>
      </c>
      <c r="I45" s="18" t="b">
        <f t="shared" ref="I45:I108" si="9">AND(G44&lt;Threshold,G45&gt;Threshold)</f>
        <v>0</v>
      </c>
      <c r="J45" s="18">
        <f>IF(Table156[[#This Row],[Rising Through Threshold]],Table156[[#This Row],[Start time]],J44)</f>
        <v>6216</v>
      </c>
      <c r="K45" s="18" t="str">
        <f>IF(AND(Table156[[#This Row],[Rising Through Threshold]],J44&gt;0),J45-J44,"")</f>
        <v/>
      </c>
      <c r="L45" s="18">
        <f>IF(Table156[[#This Row],[Voltage]]&gt;Threshold,1,0)</f>
        <v>0</v>
      </c>
      <c r="M45" s="18" t="b">
        <f>AND(Table156[[#This Row],[Last]]&gt;0,Table156[[#This Row],[Last]]&lt;MAX(Table156[Last]))</f>
        <v>1</v>
      </c>
      <c r="N45" s="49">
        <f>'Data In'!D51</f>
        <v>10664</v>
      </c>
      <c r="O45" s="49">
        <f>'Data In'!E51</f>
        <v>4.9800000000000004</v>
      </c>
      <c r="P45" s="49" t="e">
        <f t="shared" si="5"/>
        <v>#VALUE!</v>
      </c>
      <c r="Q45" s="49" t="b">
        <f t="shared" si="8"/>
        <v>0</v>
      </c>
      <c r="R45" s="49">
        <f>IF(Table156[[#This Row],[Rising Through Threshold2]],Table156[[#This Row],[Start time2]],R44)</f>
        <v>4640</v>
      </c>
      <c r="S45" s="49" t="str">
        <f>IF(AND(Table156[[#This Row],[Rising Through Threshold2]],R44&gt;0),R45-R44,"")</f>
        <v/>
      </c>
      <c r="T45" s="49">
        <f>IF(Table156[[#This Row],[Voltage2]]&gt;Threshold2,1,0)</f>
        <v>1</v>
      </c>
      <c r="U45" s="49" t="b">
        <f>AND(Table156[[#This Row],[Last2]]&gt;0,Table156[[#This Row],[Last2]]&lt;MAX(Table156[Last2]))</f>
        <v>1</v>
      </c>
      <c r="V45" s="65"/>
    </row>
    <row r="46" spans="1:22" x14ac:dyDescent="0.35">
      <c r="A46" s="1" t="s">
        <v>64</v>
      </c>
      <c r="B46" s="1">
        <f t="shared" si="2"/>
        <v>6</v>
      </c>
      <c r="C46" s="1">
        <f t="shared" si="6"/>
        <v>11</v>
      </c>
      <c r="D46" s="1">
        <f t="shared" si="6"/>
        <v>16</v>
      </c>
      <c r="E46" s="1" t="e">
        <f t="shared" si="6"/>
        <v>#VALUE!</v>
      </c>
      <c r="F46" s="3">
        <f>'Data In'!B52</f>
        <v>10792</v>
      </c>
      <c r="G46" s="4">
        <f>'Data In'!C52</f>
        <v>0.01</v>
      </c>
      <c r="H46" s="3" t="e">
        <f t="shared" si="4"/>
        <v>#VALUE!</v>
      </c>
      <c r="I46" s="18" t="b">
        <f t="shared" si="9"/>
        <v>0</v>
      </c>
      <c r="J46" s="18">
        <f>IF(Table156[[#This Row],[Rising Through Threshold]],Table156[[#This Row],[Start time]],J45)</f>
        <v>6216</v>
      </c>
      <c r="K46" s="18" t="str">
        <f>IF(AND(Table156[[#This Row],[Rising Through Threshold]],J45&gt;0),J46-J45,"")</f>
        <v/>
      </c>
      <c r="L46" s="18">
        <f>IF(Table156[[#This Row],[Voltage]]&gt;Threshold,1,0)</f>
        <v>0</v>
      </c>
      <c r="M46" s="18" t="b">
        <f>AND(Table156[[#This Row],[Last]]&gt;0,Table156[[#This Row],[Last]]&lt;MAX(Table156[Last]))</f>
        <v>1</v>
      </c>
      <c r="N46" s="49">
        <f>'Data In'!D52</f>
        <v>10904</v>
      </c>
      <c r="O46" s="49">
        <f>'Data In'!E52</f>
        <v>4.99</v>
      </c>
      <c r="P46" s="49" t="e">
        <f t="shared" si="5"/>
        <v>#VALUE!</v>
      </c>
      <c r="Q46" s="49" t="b">
        <f t="shared" si="8"/>
        <v>0</v>
      </c>
      <c r="R46" s="49">
        <f>IF(Table156[[#This Row],[Rising Through Threshold2]],Table156[[#This Row],[Start time2]],R45)</f>
        <v>4640</v>
      </c>
      <c r="S46" s="49" t="str">
        <f>IF(AND(Table156[[#This Row],[Rising Through Threshold2]],R45&gt;0),R46-R45,"")</f>
        <v/>
      </c>
      <c r="T46" s="49">
        <f>IF(Table156[[#This Row],[Voltage2]]&gt;Threshold2,1,0)</f>
        <v>1</v>
      </c>
      <c r="U46" s="49" t="b">
        <f>AND(Table156[[#This Row],[Last2]]&gt;0,Table156[[#This Row],[Last2]]&lt;MAX(Table156[Last2]))</f>
        <v>1</v>
      </c>
      <c r="V46" s="65"/>
    </row>
    <row r="47" spans="1:22" x14ac:dyDescent="0.35">
      <c r="A47" s="1" t="s">
        <v>65</v>
      </c>
      <c r="B47" s="1">
        <f t="shared" si="2"/>
        <v>6</v>
      </c>
      <c r="C47" s="1">
        <f t="shared" si="6"/>
        <v>11</v>
      </c>
      <c r="D47" s="1">
        <f t="shared" si="6"/>
        <v>16</v>
      </c>
      <c r="E47" s="1" t="e">
        <f t="shared" si="6"/>
        <v>#VALUE!</v>
      </c>
      <c r="F47" s="3">
        <f>'Data In'!B53</f>
        <v>11032</v>
      </c>
      <c r="G47" s="4">
        <f>'Data In'!C53</f>
        <v>0.01</v>
      </c>
      <c r="H47" s="3" t="e">
        <f t="shared" si="4"/>
        <v>#VALUE!</v>
      </c>
      <c r="I47" s="18" t="b">
        <f t="shared" si="9"/>
        <v>0</v>
      </c>
      <c r="J47" s="18">
        <f>IF(Table156[[#This Row],[Rising Through Threshold]],Table156[[#This Row],[Start time]],J46)</f>
        <v>6216</v>
      </c>
      <c r="K47" s="18" t="str">
        <f>IF(AND(Table156[[#This Row],[Rising Through Threshold]],J46&gt;0),J47-J46,"")</f>
        <v/>
      </c>
      <c r="L47" s="18">
        <f>IF(Table156[[#This Row],[Voltage]]&gt;Threshold,1,0)</f>
        <v>0</v>
      </c>
      <c r="M47" s="18" t="b">
        <f>AND(Table156[[#This Row],[Last]]&gt;0,Table156[[#This Row],[Last]]&lt;MAX(Table156[Last]))</f>
        <v>1</v>
      </c>
      <c r="N47" s="49">
        <f>'Data In'!D53</f>
        <v>11144</v>
      </c>
      <c r="O47" s="49">
        <f>'Data In'!E53</f>
        <v>4.9800000000000004</v>
      </c>
      <c r="P47" s="49" t="e">
        <f t="shared" si="5"/>
        <v>#VALUE!</v>
      </c>
      <c r="Q47" s="49" t="b">
        <f t="shared" si="8"/>
        <v>0</v>
      </c>
      <c r="R47" s="49">
        <f>IF(Table156[[#This Row],[Rising Through Threshold2]],Table156[[#This Row],[Start time2]],R46)</f>
        <v>4640</v>
      </c>
      <c r="S47" s="49" t="str">
        <f>IF(AND(Table156[[#This Row],[Rising Through Threshold2]],R46&gt;0),R47-R46,"")</f>
        <v/>
      </c>
      <c r="T47" s="49">
        <f>IF(Table156[[#This Row],[Voltage2]]&gt;Threshold2,1,0)</f>
        <v>1</v>
      </c>
      <c r="U47" s="49" t="b">
        <f>AND(Table156[[#This Row],[Last2]]&gt;0,Table156[[#This Row],[Last2]]&lt;MAX(Table156[Last2]))</f>
        <v>1</v>
      </c>
      <c r="V47" s="65"/>
    </row>
    <row r="48" spans="1:22" x14ac:dyDescent="0.35">
      <c r="A48" s="1" t="s">
        <v>66</v>
      </c>
      <c r="B48" s="1">
        <f t="shared" si="2"/>
        <v>6</v>
      </c>
      <c r="C48" s="1">
        <f t="shared" ref="C48:E63" si="10">FIND(":",$A48,B48+1)</f>
        <v>11</v>
      </c>
      <c r="D48" s="1">
        <f t="shared" si="10"/>
        <v>16</v>
      </c>
      <c r="E48" s="1" t="e">
        <f t="shared" si="10"/>
        <v>#VALUE!</v>
      </c>
      <c r="F48" s="3">
        <f>'Data In'!B54</f>
        <v>11280</v>
      </c>
      <c r="G48" s="4">
        <f>'Data In'!C54</f>
        <v>0.01</v>
      </c>
      <c r="H48" s="3" t="e">
        <f t="shared" si="4"/>
        <v>#VALUE!</v>
      </c>
      <c r="I48" s="18" t="b">
        <f t="shared" si="9"/>
        <v>0</v>
      </c>
      <c r="J48" s="18">
        <f>IF(Table156[[#This Row],[Rising Through Threshold]],Table156[[#This Row],[Start time]],J47)</f>
        <v>6216</v>
      </c>
      <c r="K48" s="18" t="str">
        <f>IF(AND(Table156[[#This Row],[Rising Through Threshold]],J47&gt;0),J48-J47,"")</f>
        <v/>
      </c>
      <c r="L48" s="18">
        <f>IF(Table156[[#This Row],[Voltage]]&gt;Threshold,1,0)</f>
        <v>0</v>
      </c>
      <c r="M48" s="18" t="b">
        <f>AND(Table156[[#This Row],[Last]]&gt;0,Table156[[#This Row],[Last]]&lt;MAX(Table156[Last]))</f>
        <v>1</v>
      </c>
      <c r="N48" s="49">
        <f>'Data In'!D54</f>
        <v>11392</v>
      </c>
      <c r="O48" s="49">
        <f>'Data In'!E54</f>
        <v>4.97</v>
      </c>
      <c r="P48" s="49" t="e">
        <f t="shared" si="5"/>
        <v>#VALUE!</v>
      </c>
      <c r="Q48" s="49" t="b">
        <f t="shared" si="8"/>
        <v>0</v>
      </c>
      <c r="R48" s="49">
        <f>IF(Table156[[#This Row],[Rising Through Threshold2]],Table156[[#This Row],[Start time2]],R47)</f>
        <v>4640</v>
      </c>
      <c r="S48" s="49" t="str">
        <f>IF(AND(Table156[[#This Row],[Rising Through Threshold2]],R47&gt;0),R48-R47,"")</f>
        <v/>
      </c>
      <c r="T48" s="49">
        <f>IF(Table156[[#This Row],[Voltage2]]&gt;Threshold2,1,0)</f>
        <v>1</v>
      </c>
      <c r="U48" s="49" t="b">
        <f>AND(Table156[[#This Row],[Last2]]&gt;0,Table156[[#This Row],[Last2]]&lt;MAX(Table156[Last2]))</f>
        <v>1</v>
      </c>
      <c r="V48" s="65"/>
    </row>
    <row r="49" spans="1:22" x14ac:dyDescent="0.35">
      <c r="A49" s="1" t="s">
        <v>67</v>
      </c>
      <c r="B49" s="1">
        <f t="shared" si="2"/>
        <v>6</v>
      </c>
      <c r="C49" s="1">
        <f t="shared" si="10"/>
        <v>11</v>
      </c>
      <c r="D49" s="1">
        <f t="shared" si="10"/>
        <v>16</v>
      </c>
      <c r="E49" s="1" t="e">
        <f t="shared" si="10"/>
        <v>#VALUE!</v>
      </c>
      <c r="F49" s="3">
        <f>'Data In'!B55</f>
        <v>11520</v>
      </c>
      <c r="G49" s="4">
        <f>'Data In'!C55</f>
        <v>0.01</v>
      </c>
      <c r="H49" s="3" t="e">
        <f t="shared" si="4"/>
        <v>#VALUE!</v>
      </c>
      <c r="I49" s="18" t="b">
        <f t="shared" si="9"/>
        <v>0</v>
      </c>
      <c r="J49" s="18">
        <f>IF(Table156[[#This Row],[Rising Through Threshold]],Table156[[#This Row],[Start time]],J48)</f>
        <v>6216</v>
      </c>
      <c r="K49" s="18" t="str">
        <f>IF(AND(Table156[[#This Row],[Rising Through Threshold]],J48&gt;0),J49-J48,"")</f>
        <v/>
      </c>
      <c r="L49" s="18">
        <f>IF(Table156[[#This Row],[Voltage]]&gt;Threshold,1,0)</f>
        <v>0</v>
      </c>
      <c r="M49" s="18" t="b">
        <f>AND(Table156[[#This Row],[Last]]&gt;0,Table156[[#This Row],[Last]]&lt;MAX(Table156[Last]))</f>
        <v>1</v>
      </c>
      <c r="N49" s="49">
        <f>'Data In'!D55</f>
        <v>11632</v>
      </c>
      <c r="O49" s="49">
        <f>'Data In'!E55</f>
        <v>4.97</v>
      </c>
      <c r="P49" s="49" t="e">
        <f t="shared" si="5"/>
        <v>#VALUE!</v>
      </c>
      <c r="Q49" s="49" t="b">
        <f t="shared" si="8"/>
        <v>0</v>
      </c>
      <c r="R49" s="49">
        <f>IF(Table156[[#This Row],[Rising Through Threshold2]],Table156[[#This Row],[Start time2]],R48)</f>
        <v>4640</v>
      </c>
      <c r="S49" s="49" t="str">
        <f>IF(AND(Table156[[#This Row],[Rising Through Threshold2]],R48&gt;0),R49-R48,"")</f>
        <v/>
      </c>
      <c r="T49" s="49">
        <f>IF(Table156[[#This Row],[Voltage2]]&gt;Threshold2,1,0)</f>
        <v>1</v>
      </c>
      <c r="U49" s="49" t="b">
        <f>AND(Table156[[#This Row],[Last2]]&gt;0,Table156[[#This Row],[Last2]]&lt;MAX(Table156[Last2]))</f>
        <v>1</v>
      </c>
      <c r="V49" s="65"/>
    </row>
    <row r="50" spans="1:22" x14ac:dyDescent="0.35">
      <c r="A50" s="1" t="s">
        <v>68</v>
      </c>
      <c r="B50" s="1">
        <f t="shared" si="2"/>
        <v>6</v>
      </c>
      <c r="C50" s="1">
        <f t="shared" si="10"/>
        <v>11</v>
      </c>
      <c r="D50" s="1">
        <f t="shared" si="10"/>
        <v>16</v>
      </c>
      <c r="E50" s="1" t="e">
        <f t="shared" si="10"/>
        <v>#VALUE!</v>
      </c>
      <c r="F50" s="3">
        <f>'Data In'!B56</f>
        <v>11760</v>
      </c>
      <c r="G50" s="4">
        <f>'Data In'!C56</f>
        <v>0.02</v>
      </c>
      <c r="H50" s="3" t="e">
        <f t="shared" si="4"/>
        <v>#VALUE!</v>
      </c>
      <c r="I50" s="18" t="b">
        <f t="shared" si="9"/>
        <v>0</v>
      </c>
      <c r="J50" s="18">
        <f>IF(Table156[[#This Row],[Rising Through Threshold]],Table156[[#This Row],[Start time]],J49)</f>
        <v>6216</v>
      </c>
      <c r="K50" s="18" t="str">
        <f>IF(AND(Table156[[#This Row],[Rising Through Threshold]],J49&gt;0),J50-J49,"")</f>
        <v/>
      </c>
      <c r="L50" s="18">
        <f>IF(Table156[[#This Row],[Voltage]]&gt;Threshold,1,0)</f>
        <v>0</v>
      </c>
      <c r="M50" s="18" t="b">
        <f>AND(Table156[[#This Row],[Last]]&gt;0,Table156[[#This Row],[Last]]&lt;MAX(Table156[Last]))</f>
        <v>1</v>
      </c>
      <c r="N50" s="49">
        <f>'Data In'!D56</f>
        <v>11872</v>
      </c>
      <c r="O50" s="49">
        <f>'Data In'!E56</f>
        <v>4.97</v>
      </c>
      <c r="P50" s="49" t="e">
        <f t="shared" si="5"/>
        <v>#VALUE!</v>
      </c>
      <c r="Q50" s="49" t="b">
        <f t="shared" si="8"/>
        <v>0</v>
      </c>
      <c r="R50" s="49">
        <f>IF(Table156[[#This Row],[Rising Through Threshold2]],Table156[[#This Row],[Start time2]],R49)</f>
        <v>4640</v>
      </c>
      <c r="S50" s="49" t="str">
        <f>IF(AND(Table156[[#This Row],[Rising Through Threshold2]],R49&gt;0),R50-R49,"")</f>
        <v/>
      </c>
      <c r="T50" s="49">
        <f>IF(Table156[[#This Row],[Voltage2]]&gt;Threshold2,1,0)</f>
        <v>1</v>
      </c>
      <c r="U50" s="49" t="b">
        <f>AND(Table156[[#This Row],[Last2]]&gt;0,Table156[[#This Row],[Last2]]&lt;MAX(Table156[Last2]))</f>
        <v>1</v>
      </c>
      <c r="V50" s="65"/>
    </row>
    <row r="51" spans="1:22" x14ac:dyDescent="0.35">
      <c r="A51" s="1" t="s">
        <v>69</v>
      </c>
      <c r="B51" s="1">
        <f t="shared" si="2"/>
        <v>6</v>
      </c>
      <c r="C51" s="1">
        <f t="shared" si="10"/>
        <v>11</v>
      </c>
      <c r="D51" s="1">
        <f t="shared" si="10"/>
        <v>16</v>
      </c>
      <c r="E51" s="1" t="e">
        <f t="shared" si="10"/>
        <v>#VALUE!</v>
      </c>
      <c r="F51" s="3">
        <f>'Data In'!B57</f>
        <v>12000</v>
      </c>
      <c r="G51" s="4">
        <f>'Data In'!C57</f>
        <v>0.01</v>
      </c>
      <c r="H51" s="3" t="e">
        <f t="shared" si="4"/>
        <v>#VALUE!</v>
      </c>
      <c r="I51" s="18" t="b">
        <f t="shared" si="9"/>
        <v>0</v>
      </c>
      <c r="J51" s="18">
        <f>IF(Table156[[#This Row],[Rising Through Threshold]],Table156[[#This Row],[Start time]],J50)</f>
        <v>6216</v>
      </c>
      <c r="K51" s="18" t="str">
        <f>IF(AND(Table156[[#This Row],[Rising Through Threshold]],J50&gt;0),J51-J50,"")</f>
        <v/>
      </c>
      <c r="L51" s="18">
        <f>IF(Table156[[#This Row],[Voltage]]&gt;Threshold,1,0)</f>
        <v>0</v>
      </c>
      <c r="M51" s="18" t="b">
        <f>AND(Table156[[#This Row],[Last]]&gt;0,Table156[[#This Row],[Last]]&lt;MAX(Table156[Last]))</f>
        <v>1</v>
      </c>
      <c r="N51" s="49">
        <f>'Data In'!D57</f>
        <v>12112</v>
      </c>
      <c r="O51" s="49">
        <f>'Data In'!E57</f>
        <v>0.01</v>
      </c>
      <c r="P51" s="49" t="e">
        <f t="shared" si="5"/>
        <v>#VALUE!</v>
      </c>
      <c r="Q51" s="49" t="b">
        <f t="shared" si="8"/>
        <v>0</v>
      </c>
      <c r="R51" s="49">
        <f>IF(Table156[[#This Row],[Rising Through Threshold2]],Table156[[#This Row],[Start time2]],R50)</f>
        <v>4640</v>
      </c>
      <c r="S51" s="49" t="str">
        <f>IF(AND(Table156[[#This Row],[Rising Through Threshold2]],R50&gt;0),R51-R50,"")</f>
        <v/>
      </c>
      <c r="T51" s="49">
        <f>IF(Table156[[#This Row],[Voltage2]]&gt;Threshold2,1,0)</f>
        <v>0</v>
      </c>
      <c r="U51" s="49" t="b">
        <f>AND(Table156[[#This Row],[Last2]]&gt;0,Table156[[#This Row],[Last2]]&lt;MAX(Table156[Last2]))</f>
        <v>1</v>
      </c>
      <c r="V51" s="65"/>
    </row>
    <row r="52" spans="1:22" x14ac:dyDescent="0.35">
      <c r="A52" s="1" t="s">
        <v>70</v>
      </c>
      <c r="B52" s="1">
        <f t="shared" si="2"/>
        <v>6</v>
      </c>
      <c r="C52" s="1">
        <f t="shared" si="10"/>
        <v>11</v>
      </c>
      <c r="D52" s="1">
        <f t="shared" si="10"/>
        <v>16</v>
      </c>
      <c r="E52" s="1" t="e">
        <f t="shared" si="10"/>
        <v>#VALUE!</v>
      </c>
      <c r="F52" s="3">
        <f>'Data In'!B58</f>
        <v>12240</v>
      </c>
      <c r="G52" s="4">
        <f>'Data In'!C58</f>
        <v>0.01</v>
      </c>
      <c r="H52" s="3" t="e">
        <f t="shared" si="4"/>
        <v>#VALUE!</v>
      </c>
      <c r="I52" s="18" t="b">
        <f t="shared" si="9"/>
        <v>0</v>
      </c>
      <c r="J52" s="18">
        <f>IF(Table156[[#This Row],[Rising Through Threshold]],Table156[[#This Row],[Start time]],J51)</f>
        <v>6216</v>
      </c>
      <c r="K52" s="18" t="str">
        <f>IF(AND(Table156[[#This Row],[Rising Through Threshold]],J51&gt;0),J52-J51,"")</f>
        <v/>
      </c>
      <c r="L52" s="18">
        <f>IF(Table156[[#This Row],[Voltage]]&gt;Threshold,1,0)</f>
        <v>0</v>
      </c>
      <c r="M52" s="18" t="b">
        <f>AND(Table156[[#This Row],[Last]]&gt;0,Table156[[#This Row],[Last]]&lt;MAX(Table156[Last]))</f>
        <v>1</v>
      </c>
      <c r="N52" s="49">
        <f>'Data In'!D58</f>
        <v>12352</v>
      </c>
      <c r="O52" s="49">
        <f>'Data In'!E58</f>
        <v>0.01</v>
      </c>
      <c r="P52" s="49" t="e">
        <f t="shared" si="5"/>
        <v>#VALUE!</v>
      </c>
      <c r="Q52" s="49" t="b">
        <f t="shared" si="8"/>
        <v>0</v>
      </c>
      <c r="R52" s="49">
        <f>IF(Table156[[#This Row],[Rising Through Threshold2]],Table156[[#This Row],[Start time2]],R51)</f>
        <v>4640</v>
      </c>
      <c r="S52" s="49" t="str">
        <f>IF(AND(Table156[[#This Row],[Rising Through Threshold2]],R51&gt;0),R52-R51,"")</f>
        <v/>
      </c>
      <c r="T52" s="49">
        <f>IF(Table156[[#This Row],[Voltage2]]&gt;Threshold2,1,0)</f>
        <v>0</v>
      </c>
      <c r="U52" s="49" t="b">
        <f>AND(Table156[[#This Row],[Last2]]&gt;0,Table156[[#This Row],[Last2]]&lt;MAX(Table156[Last2]))</f>
        <v>1</v>
      </c>
      <c r="V52" s="65"/>
    </row>
    <row r="53" spans="1:22" x14ac:dyDescent="0.35">
      <c r="A53" s="1" t="s">
        <v>71</v>
      </c>
      <c r="B53" s="1">
        <f t="shared" si="2"/>
        <v>6</v>
      </c>
      <c r="C53" s="1">
        <f t="shared" si="10"/>
        <v>11</v>
      </c>
      <c r="D53" s="1">
        <f t="shared" si="10"/>
        <v>16</v>
      </c>
      <c r="E53" s="1" t="e">
        <f t="shared" si="10"/>
        <v>#VALUE!</v>
      </c>
      <c r="F53" s="3">
        <f>'Data In'!B59</f>
        <v>12480</v>
      </c>
      <c r="G53" s="4">
        <f>'Data In'!C59</f>
        <v>0.01</v>
      </c>
      <c r="H53" s="3" t="e">
        <f t="shared" si="4"/>
        <v>#VALUE!</v>
      </c>
      <c r="I53" s="18" t="b">
        <f t="shared" si="9"/>
        <v>0</v>
      </c>
      <c r="J53" s="18">
        <f>IF(Table156[[#This Row],[Rising Through Threshold]],Table156[[#This Row],[Start time]],J52)</f>
        <v>6216</v>
      </c>
      <c r="K53" s="18" t="str">
        <f>IF(AND(Table156[[#This Row],[Rising Through Threshold]],J52&gt;0),J53-J52,"")</f>
        <v/>
      </c>
      <c r="L53" s="18">
        <f>IF(Table156[[#This Row],[Voltage]]&gt;Threshold,1,0)</f>
        <v>0</v>
      </c>
      <c r="M53" s="18" t="b">
        <f>AND(Table156[[#This Row],[Last]]&gt;0,Table156[[#This Row],[Last]]&lt;MAX(Table156[Last]))</f>
        <v>1</v>
      </c>
      <c r="N53" s="49">
        <f>'Data In'!D59</f>
        <v>12592</v>
      </c>
      <c r="O53" s="49">
        <f>'Data In'!E59</f>
        <v>0.01</v>
      </c>
      <c r="P53" s="49" t="e">
        <f t="shared" si="5"/>
        <v>#VALUE!</v>
      </c>
      <c r="Q53" s="49" t="b">
        <f t="shared" si="8"/>
        <v>0</v>
      </c>
      <c r="R53" s="49">
        <f>IF(Table156[[#This Row],[Rising Through Threshold2]],Table156[[#This Row],[Start time2]],R52)</f>
        <v>4640</v>
      </c>
      <c r="S53" s="49" t="str">
        <f>IF(AND(Table156[[#This Row],[Rising Through Threshold2]],R52&gt;0),R53-R52,"")</f>
        <v/>
      </c>
      <c r="T53" s="49">
        <f>IF(Table156[[#This Row],[Voltage2]]&gt;Threshold2,1,0)</f>
        <v>0</v>
      </c>
      <c r="U53" s="49" t="b">
        <f>AND(Table156[[#This Row],[Last2]]&gt;0,Table156[[#This Row],[Last2]]&lt;MAX(Table156[Last2]))</f>
        <v>1</v>
      </c>
      <c r="V53" s="65"/>
    </row>
    <row r="54" spans="1:22" x14ac:dyDescent="0.35">
      <c r="A54" s="1" t="s">
        <v>72</v>
      </c>
      <c r="B54" s="1">
        <f t="shared" si="2"/>
        <v>6</v>
      </c>
      <c r="C54" s="1">
        <f t="shared" si="10"/>
        <v>11</v>
      </c>
      <c r="D54" s="1">
        <f t="shared" si="10"/>
        <v>16</v>
      </c>
      <c r="E54" s="1" t="e">
        <f t="shared" si="10"/>
        <v>#VALUE!</v>
      </c>
      <c r="F54" s="3">
        <f>'Data In'!B60</f>
        <v>12720</v>
      </c>
      <c r="G54" s="4">
        <f>'Data In'!C60</f>
        <v>0.02</v>
      </c>
      <c r="H54" s="3" t="e">
        <f t="shared" si="4"/>
        <v>#VALUE!</v>
      </c>
      <c r="I54" s="18" t="b">
        <f t="shared" si="9"/>
        <v>0</v>
      </c>
      <c r="J54" s="18">
        <f>IF(Table156[[#This Row],[Rising Through Threshold]],Table156[[#This Row],[Start time]],J53)</f>
        <v>6216</v>
      </c>
      <c r="K54" s="18" t="str">
        <f>IF(AND(Table156[[#This Row],[Rising Through Threshold]],J53&gt;0),J54-J53,"")</f>
        <v/>
      </c>
      <c r="L54" s="18">
        <f>IF(Table156[[#This Row],[Voltage]]&gt;Threshold,1,0)</f>
        <v>0</v>
      </c>
      <c r="M54" s="18" t="b">
        <f>AND(Table156[[#This Row],[Last]]&gt;0,Table156[[#This Row],[Last]]&lt;MAX(Table156[Last]))</f>
        <v>1</v>
      </c>
      <c r="N54" s="49">
        <f>'Data In'!D60</f>
        <v>12832</v>
      </c>
      <c r="O54" s="49">
        <f>'Data In'!E60</f>
        <v>4.97</v>
      </c>
      <c r="P54" s="49" t="e">
        <f t="shared" si="5"/>
        <v>#VALUE!</v>
      </c>
      <c r="Q54" s="49" t="b">
        <f t="shared" si="8"/>
        <v>1</v>
      </c>
      <c r="R54" s="49">
        <f>IF(Table156[[#This Row],[Rising Through Threshold2]],Table156[[#This Row],[Start time2]],R53)</f>
        <v>12832</v>
      </c>
      <c r="S54" s="49">
        <f>IF(AND(Table156[[#This Row],[Rising Through Threshold2]],R53&gt;0),R54-R53,"")</f>
        <v>8192</v>
      </c>
      <c r="T54" s="49">
        <f>IF(Table156[[#This Row],[Voltage2]]&gt;Threshold2,1,0)</f>
        <v>1</v>
      </c>
      <c r="U54" s="49" t="b">
        <f>AND(Table156[[#This Row],[Last2]]&gt;0,Table156[[#This Row],[Last2]]&lt;MAX(Table156[Last2]))</f>
        <v>1</v>
      </c>
      <c r="V54" s="65"/>
    </row>
    <row r="55" spans="1:22" x14ac:dyDescent="0.35">
      <c r="A55" s="1" t="s">
        <v>73</v>
      </c>
      <c r="B55" s="1">
        <f t="shared" si="2"/>
        <v>6</v>
      </c>
      <c r="C55" s="1">
        <f t="shared" si="10"/>
        <v>11</v>
      </c>
      <c r="D55" s="1">
        <f t="shared" si="10"/>
        <v>16</v>
      </c>
      <c r="E55" s="1" t="e">
        <f t="shared" si="10"/>
        <v>#VALUE!</v>
      </c>
      <c r="F55" s="3">
        <f>'Data In'!B61</f>
        <v>12960</v>
      </c>
      <c r="G55" s="4">
        <f>'Data In'!C61</f>
        <v>0.01</v>
      </c>
      <c r="H55" s="3" t="e">
        <f t="shared" si="4"/>
        <v>#VALUE!</v>
      </c>
      <c r="I55" s="18" t="b">
        <f t="shared" si="9"/>
        <v>0</v>
      </c>
      <c r="J55" s="18">
        <f>IF(Table156[[#This Row],[Rising Through Threshold]],Table156[[#This Row],[Start time]],J54)</f>
        <v>6216</v>
      </c>
      <c r="K55" s="18" t="str">
        <f>IF(AND(Table156[[#This Row],[Rising Through Threshold]],J54&gt;0),J55-J54,"")</f>
        <v/>
      </c>
      <c r="L55" s="18">
        <f>IF(Table156[[#This Row],[Voltage]]&gt;Threshold,1,0)</f>
        <v>0</v>
      </c>
      <c r="M55" s="18" t="b">
        <f>AND(Table156[[#This Row],[Last]]&gt;0,Table156[[#This Row],[Last]]&lt;MAX(Table156[Last]))</f>
        <v>1</v>
      </c>
      <c r="N55" s="49">
        <f>'Data In'!D61</f>
        <v>13072</v>
      </c>
      <c r="O55" s="49">
        <f>'Data In'!E61</f>
        <v>4.97</v>
      </c>
      <c r="P55" s="49" t="e">
        <f t="shared" si="5"/>
        <v>#VALUE!</v>
      </c>
      <c r="Q55" s="49" t="b">
        <f t="shared" si="8"/>
        <v>0</v>
      </c>
      <c r="R55" s="49">
        <f>IF(Table156[[#This Row],[Rising Through Threshold2]],Table156[[#This Row],[Start time2]],R54)</f>
        <v>12832</v>
      </c>
      <c r="S55" s="49" t="str">
        <f>IF(AND(Table156[[#This Row],[Rising Through Threshold2]],R54&gt;0),R55-R54,"")</f>
        <v/>
      </c>
      <c r="T55" s="49">
        <f>IF(Table156[[#This Row],[Voltage2]]&gt;Threshold2,1,0)</f>
        <v>1</v>
      </c>
      <c r="U55" s="49" t="b">
        <f>AND(Table156[[#This Row],[Last2]]&gt;0,Table156[[#This Row],[Last2]]&lt;MAX(Table156[Last2]))</f>
        <v>1</v>
      </c>
      <c r="V55" s="65"/>
    </row>
    <row r="56" spans="1:22" x14ac:dyDescent="0.35">
      <c r="A56" s="1" t="s">
        <v>74</v>
      </c>
      <c r="B56" s="1">
        <f t="shared" si="2"/>
        <v>6</v>
      </c>
      <c r="C56" s="1">
        <f t="shared" si="10"/>
        <v>11</v>
      </c>
      <c r="D56" s="1">
        <f t="shared" si="10"/>
        <v>16</v>
      </c>
      <c r="E56" s="1" t="e">
        <f t="shared" si="10"/>
        <v>#VALUE!</v>
      </c>
      <c r="F56" s="3">
        <f>'Data In'!B62</f>
        <v>13200</v>
      </c>
      <c r="G56" s="4">
        <f>'Data In'!C62</f>
        <v>0.01</v>
      </c>
      <c r="H56" s="3" t="e">
        <f t="shared" si="4"/>
        <v>#VALUE!</v>
      </c>
      <c r="I56" s="18" t="b">
        <f t="shared" si="9"/>
        <v>0</v>
      </c>
      <c r="J56" s="18">
        <f>IF(Table156[[#This Row],[Rising Through Threshold]],Table156[[#This Row],[Start time]],J55)</f>
        <v>6216</v>
      </c>
      <c r="K56" s="18" t="str">
        <f>IF(AND(Table156[[#This Row],[Rising Through Threshold]],J55&gt;0),J56-J55,"")</f>
        <v/>
      </c>
      <c r="L56" s="18">
        <f>IF(Table156[[#This Row],[Voltage]]&gt;Threshold,1,0)</f>
        <v>0</v>
      </c>
      <c r="M56" s="18" t="b">
        <f>AND(Table156[[#This Row],[Last]]&gt;0,Table156[[#This Row],[Last]]&lt;MAX(Table156[Last]))</f>
        <v>1</v>
      </c>
      <c r="N56" s="49">
        <f>'Data In'!D62</f>
        <v>13320</v>
      </c>
      <c r="O56" s="49">
        <f>'Data In'!E62</f>
        <v>4.9800000000000004</v>
      </c>
      <c r="P56" s="49" t="e">
        <f t="shared" si="5"/>
        <v>#VALUE!</v>
      </c>
      <c r="Q56" s="49" t="b">
        <f t="shared" si="8"/>
        <v>0</v>
      </c>
      <c r="R56" s="49">
        <f>IF(Table156[[#This Row],[Rising Through Threshold2]],Table156[[#This Row],[Start time2]],R55)</f>
        <v>12832</v>
      </c>
      <c r="S56" s="49" t="str">
        <f>IF(AND(Table156[[#This Row],[Rising Through Threshold2]],R55&gt;0),R56-R55,"")</f>
        <v/>
      </c>
      <c r="T56" s="49">
        <f>IF(Table156[[#This Row],[Voltage2]]&gt;Threshold2,1,0)</f>
        <v>1</v>
      </c>
      <c r="U56" s="49" t="b">
        <f>AND(Table156[[#This Row],[Last2]]&gt;0,Table156[[#This Row],[Last2]]&lt;MAX(Table156[Last2]))</f>
        <v>1</v>
      </c>
      <c r="V56" s="65"/>
    </row>
    <row r="57" spans="1:22" x14ac:dyDescent="0.35">
      <c r="A57" s="1" t="s">
        <v>75</v>
      </c>
      <c r="B57" s="1">
        <f t="shared" si="2"/>
        <v>6</v>
      </c>
      <c r="C57" s="1">
        <f t="shared" si="10"/>
        <v>11</v>
      </c>
      <c r="D57" s="1">
        <f t="shared" si="10"/>
        <v>16</v>
      </c>
      <c r="E57" s="1" t="e">
        <f t="shared" si="10"/>
        <v>#VALUE!</v>
      </c>
      <c r="F57" s="3">
        <f>'Data In'!B63</f>
        <v>13448</v>
      </c>
      <c r="G57" s="4">
        <f>'Data In'!C63</f>
        <v>0.01</v>
      </c>
      <c r="H57" s="3" t="e">
        <f t="shared" si="4"/>
        <v>#VALUE!</v>
      </c>
      <c r="I57" s="18" t="b">
        <f t="shared" si="9"/>
        <v>0</v>
      </c>
      <c r="J57" s="18">
        <f>IF(Table156[[#This Row],[Rising Through Threshold]],Table156[[#This Row],[Start time]],J56)</f>
        <v>6216</v>
      </c>
      <c r="K57" s="18" t="str">
        <f>IF(AND(Table156[[#This Row],[Rising Through Threshold]],J56&gt;0),J57-J56,"")</f>
        <v/>
      </c>
      <c r="L57" s="18">
        <f>IF(Table156[[#This Row],[Voltage]]&gt;Threshold,1,0)</f>
        <v>0</v>
      </c>
      <c r="M57" s="18" t="b">
        <f>AND(Table156[[#This Row],[Last]]&gt;0,Table156[[#This Row],[Last]]&lt;MAX(Table156[Last]))</f>
        <v>1</v>
      </c>
      <c r="N57" s="49">
        <f>'Data In'!D63</f>
        <v>13560</v>
      </c>
      <c r="O57" s="49">
        <f>'Data In'!E63</f>
        <v>4.97</v>
      </c>
      <c r="P57" s="49" t="e">
        <f t="shared" si="5"/>
        <v>#VALUE!</v>
      </c>
      <c r="Q57" s="49" t="b">
        <f t="shared" si="8"/>
        <v>0</v>
      </c>
      <c r="R57" s="49">
        <f>IF(Table156[[#This Row],[Rising Through Threshold2]],Table156[[#This Row],[Start time2]],R56)</f>
        <v>12832</v>
      </c>
      <c r="S57" s="49" t="str">
        <f>IF(AND(Table156[[#This Row],[Rising Through Threshold2]],R56&gt;0),R57-R56,"")</f>
        <v/>
      </c>
      <c r="T57" s="49">
        <f>IF(Table156[[#This Row],[Voltage2]]&gt;Threshold2,1,0)</f>
        <v>1</v>
      </c>
      <c r="U57" s="49" t="b">
        <f>AND(Table156[[#This Row],[Last2]]&gt;0,Table156[[#This Row],[Last2]]&lt;MAX(Table156[Last2]))</f>
        <v>1</v>
      </c>
      <c r="V57" s="65"/>
    </row>
    <row r="58" spans="1:22" x14ac:dyDescent="0.35">
      <c r="A58" s="1" t="s">
        <v>76</v>
      </c>
      <c r="B58" s="1">
        <f t="shared" si="2"/>
        <v>6</v>
      </c>
      <c r="C58" s="1">
        <f t="shared" si="10"/>
        <v>11</v>
      </c>
      <c r="D58" s="1">
        <f t="shared" si="10"/>
        <v>16</v>
      </c>
      <c r="E58" s="1" t="e">
        <f t="shared" si="10"/>
        <v>#VALUE!</v>
      </c>
      <c r="F58" s="3">
        <f>'Data In'!B64</f>
        <v>13688</v>
      </c>
      <c r="G58" s="4">
        <f>'Data In'!C64</f>
        <v>0.02</v>
      </c>
      <c r="H58" s="3" t="e">
        <f t="shared" si="4"/>
        <v>#VALUE!</v>
      </c>
      <c r="I58" s="18" t="b">
        <f t="shared" si="9"/>
        <v>0</v>
      </c>
      <c r="J58" s="18">
        <f>IF(Table156[[#This Row],[Rising Through Threshold]],Table156[[#This Row],[Start time]],J57)</f>
        <v>6216</v>
      </c>
      <c r="K58" s="18" t="str">
        <f>IF(AND(Table156[[#This Row],[Rising Through Threshold]],J57&gt;0),J58-J57,"")</f>
        <v/>
      </c>
      <c r="L58" s="18">
        <f>IF(Table156[[#This Row],[Voltage]]&gt;Threshold,1,0)</f>
        <v>0</v>
      </c>
      <c r="M58" s="18" t="b">
        <f>AND(Table156[[#This Row],[Last]]&gt;0,Table156[[#This Row],[Last]]&lt;MAX(Table156[Last]))</f>
        <v>1</v>
      </c>
      <c r="N58" s="49">
        <f>'Data In'!D64</f>
        <v>13800</v>
      </c>
      <c r="O58" s="49">
        <f>'Data In'!E64</f>
        <v>4.97</v>
      </c>
      <c r="P58" s="49" t="e">
        <f t="shared" si="5"/>
        <v>#VALUE!</v>
      </c>
      <c r="Q58" s="49" t="b">
        <f t="shared" si="8"/>
        <v>0</v>
      </c>
      <c r="R58" s="49">
        <f>IF(Table156[[#This Row],[Rising Through Threshold2]],Table156[[#This Row],[Start time2]],R57)</f>
        <v>12832</v>
      </c>
      <c r="S58" s="49" t="str">
        <f>IF(AND(Table156[[#This Row],[Rising Through Threshold2]],R57&gt;0),R58-R57,"")</f>
        <v/>
      </c>
      <c r="T58" s="49">
        <f>IF(Table156[[#This Row],[Voltage2]]&gt;Threshold2,1,0)</f>
        <v>1</v>
      </c>
      <c r="U58" s="49" t="b">
        <f>AND(Table156[[#This Row],[Last2]]&gt;0,Table156[[#This Row],[Last2]]&lt;MAX(Table156[Last2]))</f>
        <v>1</v>
      </c>
      <c r="V58" s="65"/>
    </row>
    <row r="59" spans="1:22" x14ac:dyDescent="0.35">
      <c r="A59" s="1" t="s">
        <v>77</v>
      </c>
      <c r="B59" s="1">
        <f t="shared" si="2"/>
        <v>6</v>
      </c>
      <c r="C59" s="1">
        <f t="shared" si="10"/>
        <v>11</v>
      </c>
      <c r="D59" s="1">
        <f t="shared" si="10"/>
        <v>16</v>
      </c>
      <c r="E59" s="1" t="e">
        <f t="shared" si="10"/>
        <v>#VALUE!</v>
      </c>
      <c r="F59" s="3">
        <f>'Data In'!B65</f>
        <v>13928</v>
      </c>
      <c r="G59" s="4">
        <f>'Data In'!C65</f>
        <v>0.02</v>
      </c>
      <c r="H59" s="3" t="e">
        <f t="shared" si="4"/>
        <v>#VALUE!</v>
      </c>
      <c r="I59" s="18" t="b">
        <f t="shared" si="9"/>
        <v>0</v>
      </c>
      <c r="J59" s="18">
        <f>IF(Table156[[#This Row],[Rising Through Threshold]],Table156[[#This Row],[Start time]],J58)</f>
        <v>6216</v>
      </c>
      <c r="K59" s="18" t="str">
        <f>IF(AND(Table156[[#This Row],[Rising Through Threshold]],J58&gt;0),J59-J58,"")</f>
        <v/>
      </c>
      <c r="L59" s="18">
        <f>IF(Table156[[#This Row],[Voltage]]&gt;Threshold,1,0)</f>
        <v>0</v>
      </c>
      <c r="M59" s="18" t="b">
        <f>AND(Table156[[#This Row],[Last]]&gt;0,Table156[[#This Row],[Last]]&lt;MAX(Table156[Last]))</f>
        <v>1</v>
      </c>
      <c r="N59" s="49">
        <f>'Data In'!D65</f>
        <v>14040</v>
      </c>
      <c r="O59" s="49">
        <f>'Data In'!E65</f>
        <v>4.97</v>
      </c>
      <c r="P59" s="49" t="e">
        <f t="shared" si="5"/>
        <v>#VALUE!</v>
      </c>
      <c r="Q59" s="49" t="b">
        <f t="shared" si="8"/>
        <v>0</v>
      </c>
      <c r="R59" s="49">
        <f>IF(Table156[[#This Row],[Rising Through Threshold2]],Table156[[#This Row],[Start time2]],R58)</f>
        <v>12832</v>
      </c>
      <c r="S59" s="49" t="str">
        <f>IF(AND(Table156[[#This Row],[Rising Through Threshold2]],R58&gt;0),R59-R58,"")</f>
        <v/>
      </c>
      <c r="T59" s="49">
        <f>IF(Table156[[#This Row],[Voltage2]]&gt;Threshold2,1,0)</f>
        <v>1</v>
      </c>
      <c r="U59" s="49" t="b">
        <f>AND(Table156[[#This Row],[Last2]]&gt;0,Table156[[#This Row],[Last2]]&lt;MAX(Table156[Last2]))</f>
        <v>1</v>
      </c>
      <c r="V59" s="65"/>
    </row>
    <row r="60" spans="1:22" x14ac:dyDescent="0.35">
      <c r="A60" s="1" t="s">
        <v>78</v>
      </c>
      <c r="B60" s="1">
        <f t="shared" si="2"/>
        <v>6</v>
      </c>
      <c r="C60" s="1">
        <f t="shared" si="10"/>
        <v>11</v>
      </c>
      <c r="D60" s="1">
        <f t="shared" si="10"/>
        <v>16</v>
      </c>
      <c r="E60" s="1" t="e">
        <f t="shared" si="10"/>
        <v>#VALUE!</v>
      </c>
      <c r="F60" s="3">
        <f>'Data In'!B66</f>
        <v>14168</v>
      </c>
      <c r="G60" s="4">
        <f>'Data In'!C66</f>
        <v>0.01</v>
      </c>
      <c r="H60" s="3" t="e">
        <f t="shared" si="4"/>
        <v>#VALUE!</v>
      </c>
      <c r="I60" s="18" t="b">
        <f t="shared" si="9"/>
        <v>0</v>
      </c>
      <c r="J60" s="18">
        <f>IF(Table156[[#This Row],[Rising Through Threshold]],Table156[[#This Row],[Start time]],J59)</f>
        <v>6216</v>
      </c>
      <c r="K60" s="18" t="str">
        <f>IF(AND(Table156[[#This Row],[Rising Through Threshold]],J59&gt;0),J60-J59,"")</f>
        <v/>
      </c>
      <c r="L60" s="18">
        <f>IF(Table156[[#This Row],[Voltage]]&gt;Threshold,1,0)</f>
        <v>0</v>
      </c>
      <c r="M60" s="18" t="b">
        <f>AND(Table156[[#This Row],[Last]]&gt;0,Table156[[#This Row],[Last]]&lt;MAX(Table156[Last]))</f>
        <v>1</v>
      </c>
      <c r="N60" s="49">
        <f>'Data In'!D66</f>
        <v>14280</v>
      </c>
      <c r="O60" s="49">
        <f>'Data In'!E66</f>
        <v>4.97</v>
      </c>
      <c r="P60" s="49" t="e">
        <f t="shared" si="5"/>
        <v>#VALUE!</v>
      </c>
      <c r="Q60" s="49" t="b">
        <f t="shared" si="8"/>
        <v>0</v>
      </c>
      <c r="R60" s="49">
        <f>IF(Table156[[#This Row],[Rising Through Threshold2]],Table156[[#This Row],[Start time2]],R59)</f>
        <v>12832</v>
      </c>
      <c r="S60" s="49" t="str">
        <f>IF(AND(Table156[[#This Row],[Rising Through Threshold2]],R59&gt;0),R60-R59,"")</f>
        <v/>
      </c>
      <c r="T60" s="49">
        <f>IF(Table156[[#This Row],[Voltage2]]&gt;Threshold2,1,0)</f>
        <v>1</v>
      </c>
      <c r="U60" s="49" t="b">
        <f>AND(Table156[[#This Row],[Last2]]&gt;0,Table156[[#This Row],[Last2]]&lt;MAX(Table156[Last2]))</f>
        <v>1</v>
      </c>
      <c r="V60" s="65"/>
    </row>
    <row r="61" spans="1:22" x14ac:dyDescent="0.35">
      <c r="A61" s="1" t="s">
        <v>79</v>
      </c>
      <c r="B61" s="1">
        <f t="shared" si="2"/>
        <v>6</v>
      </c>
      <c r="C61" s="1">
        <f t="shared" si="10"/>
        <v>11</v>
      </c>
      <c r="D61" s="1">
        <f t="shared" si="10"/>
        <v>16</v>
      </c>
      <c r="E61" s="1" t="e">
        <f t="shared" si="10"/>
        <v>#VALUE!</v>
      </c>
      <c r="F61" s="3">
        <f>'Data In'!B67</f>
        <v>14408</v>
      </c>
      <c r="G61" s="4">
        <f>'Data In'!C67</f>
        <v>4.97</v>
      </c>
      <c r="H61" s="3" t="e">
        <f t="shared" si="4"/>
        <v>#VALUE!</v>
      </c>
      <c r="I61" s="18" t="b">
        <f t="shared" si="9"/>
        <v>1</v>
      </c>
      <c r="J61" s="18">
        <f>IF(Table156[[#This Row],[Rising Through Threshold]],Table156[[#This Row],[Start time]],J60)</f>
        <v>14408</v>
      </c>
      <c r="K61" s="18">
        <f>IF(AND(Table156[[#This Row],[Rising Through Threshold]],J60&gt;0),J61-J60,"")</f>
        <v>8192</v>
      </c>
      <c r="L61" s="18">
        <f>IF(Table156[[#This Row],[Voltage]]&gt;Threshold,1,0)</f>
        <v>1</v>
      </c>
      <c r="M61" s="18" t="b">
        <f>AND(Table156[[#This Row],[Last]]&gt;0,Table156[[#This Row],[Last]]&lt;MAX(Table156[Last]))</f>
        <v>1</v>
      </c>
      <c r="N61" s="49">
        <f>'Data In'!D67</f>
        <v>14520</v>
      </c>
      <c r="O61" s="49">
        <f>'Data In'!E67</f>
        <v>4.97</v>
      </c>
      <c r="P61" s="49">
        <f t="shared" si="5"/>
        <v>0</v>
      </c>
      <c r="Q61" s="49" t="b">
        <f t="shared" si="8"/>
        <v>0</v>
      </c>
      <c r="R61" s="49">
        <f>IF(Table156[[#This Row],[Rising Through Threshold2]],Table156[[#This Row],[Start time2]],R60)</f>
        <v>12832</v>
      </c>
      <c r="S61" s="49" t="str">
        <f>IF(AND(Table156[[#This Row],[Rising Through Threshold2]],R60&gt;0),R61-R60,"")</f>
        <v/>
      </c>
      <c r="T61" s="49">
        <f>IF(Table156[[#This Row],[Voltage2]]&gt;Threshold2,1,0)</f>
        <v>1</v>
      </c>
      <c r="U61" s="49" t="b">
        <f>AND(Table156[[#This Row],[Last2]]&gt;0,Table156[[#This Row],[Last2]]&lt;MAX(Table156[Last2]))</f>
        <v>1</v>
      </c>
      <c r="V61" s="65"/>
    </row>
    <row r="62" spans="1:22" x14ac:dyDescent="0.35">
      <c r="A62" s="1" t="s">
        <v>80</v>
      </c>
      <c r="B62" s="1">
        <f t="shared" si="2"/>
        <v>6</v>
      </c>
      <c r="C62" s="1">
        <f t="shared" si="10"/>
        <v>11</v>
      </c>
      <c r="D62" s="1">
        <f t="shared" si="10"/>
        <v>16</v>
      </c>
      <c r="E62" s="1" t="e">
        <f t="shared" si="10"/>
        <v>#VALUE!</v>
      </c>
      <c r="F62" s="3">
        <f>'Data In'!B68</f>
        <v>14648</v>
      </c>
      <c r="G62" s="4">
        <f>'Data In'!C68</f>
        <v>4.97</v>
      </c>
      <c r="H62" s="3" t="e">
        <f t="shared" si="4"/>
        <v>#VALUE!</v>
      </c>
      <c r="I62" s="18" t="b">
        <f t="shared" si="9"/>
        <v>0</v>
      </c>
      <c r="J62" s="18">
        <f>IF(Table156[[#This Row],[Rising Through Threshold]],Table156[[#This Row],[Start time]],J61)</f>
        <v>14408</v>
      </c>
      <c r="K62" s="18" t="str">
        <f>IF(AND(Table156[[#This Row],[Rising Through Threshold]],J61&gt;0),J62-J61,"")</f>
        <v/>
      </c>
      <c r="L62" s="18">
        <f>IF(Table156[[#This Row],[Voltage]]&gt;Threshold,1,0)</f>
        <v>1</v>
      </c>
      <c r="M62" s="18" t="b">
        <f>AND(Table156[[#This Row],[Last]]&gt;0,Table156[[#This Row],[Last]]&lt;MAX(Table156[Last]))</f>
        <v>1</v>
      </c>
      <c r="N62" s="49">
        <f>'Data In'!D68</f>
        <v>14760</v>
      </c>
      <c r="O62" s="49">
        <f>'Data In'!E68</f>
        <v>4.9800000000000004</v>
      </c>
      <c r="P62" s="49" t="e">
        <f t="shared" si="5"/>
        <v>#VALUE!</v>
      </c>
      <c r="Q62" s="49" t="b">
        <f t="shared" si="8"/>
        <v>0</v>
      </c>
      <c r="R62" s="49">
        <f>IF(Table156[[#This Row],[Rising Through Threshold2]],Table156[[#This Row],[Start time2]],R61)</f>
        <v>12832</v>
      </c>
      <c r="S62" s="49" t="str">
        <f>IF(AND(Table156[[#This Row],[Rising Through Threshold2]],R61&gt;0),R62-R61,"")</f>
        <v/>
      </c>
      <c r="T62" s="49">
        <f>IF(Table156[[#This Row],[Voltage2]]&gt;Threshold2,1,0)</f>
        <v>1</v>
      </c>
      <c r="U62" s="49" t="b">
        <f>AND(Table156[[#This Row],[Last2]]&gt;0,Table156[[#This Row],[Last2]]&lt;MAX(Table156[Last2]))</f>
        <v>1</v>
      </c>
      <c r="V62" s="65"/>
    </row>
    <row r="63" spans="1:22" x14ac:dyDescent="0.35">
      <c r="A63" s="1" t="s">
        <v>81</v>
      </c>
      <c r="B63" s="1">
        <f t="shared" si="2"/>
        <v>6</v>
      </c>
      <c r="C63" s="1">
        <f t="shared" si="10"/>
        <v>11</v>
      </c>
      <c r="D63" s="1">
        <f t="shared" si="10"/>
        <v>16</v>
      </c>
      <c r="E63" s="1" t="e">
        <f t="shared" si="10"/>
        <v>#VALUE!</v>
      </c>
      <c r="F63" s="3">
        <f>'Data In'!B69</f>
        <v>14888</v>
      </c>
      <c r="G63" s="4">
        <f>'Data In'!C69</f>
        <v>4.97</v>
      </c>
      <c r="H63" s="3" t="e">
        <f t="shared" si="4"/>
        <v>#VALUE!</v>
      </c>
      <c r="I63" s="18" t="b">
        <f t="shared" si="9"/>
        <v>0</v>
      </c>
      <c r="J63" s="18">
        <f>IF(Table156[[#This Row],[Rising Through Threshold]],Table156[[#This Row],[Start time]],J62)</f>
        <v>14408</v>
      </c>
      <c r="K63" s="18" t="str">
        <f>IF(AND(Table156[[#This Row],[Rising Through Threshold]],J62&gt;0),J63-J62,"")</f>
        <v/>
      </c>
      <c r="L63" s="18">
        <f>IF(Table156[[#This Row],[Voltage]]&gt;Threshold,1,0)</f>
        <v>1</v>
      </c>
      <c r="M63" s="18" t="b">
        <f>AND(Table156[[#This Row],[Last]]&gt;0,Table156[[#This Row],[Last]]&lt;MAX(Table156[Last]))</f>
        <v>1</v>
      </c>
      <c r="N63" s="49">
        <f>'Data In'!D69</f>
        <v>15000</v>
      </c>
      <c r="O63" s="49">
        <f>'Data In'!E69</f>
        <v>4.99</v>
      </c>
      <c r="P63" s="49" t="e">
        <f t="shared" si="5"/>
        <v>#VALUE!</v>
      </c>
      <c r="Q63" s="49" t="b">
        <f t="shared" si="8"/>
        <v>0</v>
      </c>
      <c r="R63" s="49">
        <f>IF(Table156[[#This Row],[Rising Through Threshold2]],Table156[[#This Row],[Start time2]],R62)</f>
        <v>12832</v>
      </c>
      <c r="S63" s="49" t="str">
        <f>IF(AND(Table156[[#This Row],[Rising Through Threshold2]],R62&gt;0),R63-R62,"")</f>
        <v/>
      </c>
      <c r="T63" s="49">
        <f>IF(Table156[[#This Row],[Voltage2]]&gt;Threshold2,1,0)</f>
        <v>1</v>
      </c>
      <c r="U63" s="49" t="b">
        <f>AND(Table156[[#This Row],[Last2]]&gt;0,Table156[[#This Row],[Last2]]&lt;MAX(Table156[Last2]))</f>
        <v>1</v>
      </c>
      <c r="V63" s="65"/>
    </row>
    <row r="64" spans="1:22" x14ac:dyDescent="0.35">
      <c r="A64" s="1" t="s">
        <v>82</v>
      </c>
      <c r="B64" s="1">
        <f t="shared" si="2"/>
        <v>6</v>
      </c>
      <c r="C64" s="1">
        <f t="shared" ref="C64:E127" si="11">FIND(":",$A64,B64+1)</f>
        <v>11</v>
      </c>
      <c r="D64" s="1">
        <f t="shared" si="11"/>
        <v>16</v>
      </c>
      <c r="E64" s="1" t="e">
        <f t="shared" si="11"/>
        <v>#VALUE!</v>
      </c>
      <c r="F64" s="3">
        <f>'Data In'!B70</f>
        <v>15128</v>
      </c>
      <c r="G64" s="4">
        <f>'Data In'!C70</f>
        <v>4.97</v>
      </c>
      <c r="H64" s="3" t="e">
        <f t="shared" si="4"/>
        <v>#VALUE!</v>
      </c>
      <c r="I64" s="18" t="b">
        <f t="shared" si="9"/>
        <v>0</v>
      </c>
      <c r="J64" s="18">
        <f>IF(Table156[[#This Row],[Rising Through Threshold]],Table156[[#This Row],[Start time]],J63)</f>
        <v>14408</v>
      </c>
      <c r="K64" s="18" t="str">
        <f>IF(AND(Table156[[#This Row],[Rising Through Threshold]],J63&gt;0),J64-J63,"")</f>
        <v/>
      </c>
      <c r="L64" s="18">
        <f>IF(Table156[[#This Row],[Voltage]]&gt;Threshold,1,0)</f>
        <v>1</v>
      </c>
      <c r="M64" s="18" t="b">
        <f>AND(Table156[[#This Row],[Last]]&gt;0,Table156[[#This Row],[Last]]&lt;MAX(Table156[Last]))</f>
        <v>1</v>
      </c>
      <c r="N64" s="49">
        <f>'Data In'!D70</f>
        <v>15240</v>
      </c>
      <c r="O64" s="49">
        <f>'Data In'!E70</f>
        <v>4.97</v>
      </c>
      <c r="P64" s="49" t="e">
        <f t="shared" si="5"/>
        <v>#VALUE!</v>
      </c>
      <c r="Q64" s="49" t="b">
        <f t="shared" si="8"/>
        <v>0</v>
      </c>
      <c r="R64" s="49">
        <f>IF(Table156[[#This Row],[Rising Through Threshold2]],Table156[[#This Row],[Start time2]],R63)</f>
        <v>12832</v>
      </c>
      <c r="S64" s="49" t="str">
        <f>IF(AND(Table156[[#This Row],[Rising Through Threshold2]],R63&gt;0),R64-R63,"")</f>
        <v/>
      </c>
      <c r="T64" s="49">
        <f>IF(Table156[[#This Row],[Voltage2]]&gt;Threshold2,1,0)</f>
        <v>1</v>
      </c>
      <c r="U64" s="49" t="b">
        <f>AND(Table156[[#This Row],[Last2]]&gt;0,Table156[[#This Row],[Last2]]&lt;MAX(Table156[Last2]))</f>
        <v>1</v>
      </c>
      <c r="V64" s="65"/>
    </row>
    <row r="65" spans="1:22" x14ac:dyDescent="0.35">
      <c r="A65" s="1" t="s">
        <v>83</v>
      </c>
      <c r="B65" s="1">
        <f t="shared" si="2"/>
        <v>6</v>
      </c>
      <c r="C65" s="1">
        <f t="shared" si="11"/>
        <v>11</v>
      </c>
      <c r="D65" s="1">
        <f t="shared" si="11"/>
        <v>16</v>
      </c>
      <c r="E65" s="1" t="e">
        <f t="shared" si="11"/>
        <v>#VALUE!</v>
      </c>
      <c r="F65" s="3">
        <f>'Data In'!B71</f>
        <v>15376</v>
      </c>
      <c r="G65" s="4">
        <f>'Data In'!C71</f>
        <v>4.97</v>
      </c>
      <c r="H65" s="3" t="e">
        <f t="shared" si="4"/>
        <v>#VALUE!</v>
      </c>
      <c r="I65" s="18" t="b">
        <f t="shared" si="9"/>
        <v>0</v>
      </c>
      <c r="J65" s="18">
        <f>IF(Table156[[#This Row],[Rising Through Threshold]],Table156[[#This Row],[Start time]],J64)</f>
        <v>14408</v>
      </c>
      <c r="K65" s="18" t="str">
        <f>IF(AND(Table156[[#This Row],[Rising Through Threshold]],J64&gt;0),J65-J64,"")</f>
        <v/>
      </c>
      <c r="L65" s="18">
        <f>IF(Table156[[#This Row],[Voltage]]&gt;Threshold,1,0)</f>
        <v>1</v>
      </c>
      <c r="M65" s="18" t="b">
        <f>AND(Table156[[#This Row],[Last]]&gt;0,Table156[[#This Row],[Last]]&lt;MAX(Table156[Last]))</f>
        <v>1</v>
      </c>
      <c r="N65" s="49">
        <f>'Data In'!D71</f>
        <v>15488</v>
      </c>
      <c r="O65" s="49">
        <f>'Data In'!E71</f>
        <v>4.9800000000000004</v>
      </c>
      <c r="P65" s="49" t="e">
        <f t="shared" si="5"/>
        <v>#VALUE!</v>
      </c>
      <c r="Q65" s="49" t="b">
        <f t="shared" si="8"/>
        <v>0</v>
      </c>
      <c r="R65" s="49">
        <f>IF(Table156[[#This Row],[Rising Through Threshold2]],Table156[[#This Row],[Start time2]],R64)</f>
        <v>12832</v>
      </c>
      <c r="S65" s="49" t="str">
        <f>IF(AND(Table156[[#This Row],[Rising Through Threshold2]],R64&gt;0),R65-R64,"")</f>
        <v/>
      </c>
      <c r="T65" s="49">
        <f>IF(Table156[[#This Row],[Voltage2]]&gt;Threshold2,1,0)</f>
        <v>1</v>
      </c>
      <c r="U65" s="49" t="b">
        <f>AND(Table156[[#This Row],[Last2]]&gt;0,Table156[[#This Row],[Last2]]&lt;MAX(Table156[Last2]))</f>
        <v>1</v>
      </c>
      <c r="V65" s="65"/>
    </row>
    <row r="66" spans="1:22" x14ac:dyDescent="0.35">
      <c r="A66" s="1" t="s">
        <v>84</v>
      </c>
      <c r="B66" s="1">
        <f t="shared" si="2"/>
        <v>6</v>
      </c>
      <c r="C66" s="1">
        <f t="shared" si="11"/>
        <v>11</v>
      </c>
      <c r="D66" s="1">
        <f t="shared" si="11"/>
        <v>16</v>
      </c>
      <c r="E66" s="1" t="e">
        <f t="shared" si="11"/>
        <v>#VALUE!</v>
      </c>
      <c r="F66" s="3">
        <f>'Data In'!B72</f>
        <v>15616</v>
      </c>
      <c r="G66" s="4">
        <f>'Data In'!C72</f>
        <v>4.9800000000000004</v>
      </c>
      <c r="H66" s="3" t="e">
        <f t="shared" si="4"/>
        <v>#VALUE!</v>
      </c>
      <c r="I66" s="18" t="b">
        <f t="shared" si="9"/>
        <v>0</v>
      </c>
      <c r="J66" s="18">
        <f>IF(Table156[[#This Row],[Rising Through Threshold]],Table156[[#This Row],[Start time]],J65)</f>
        <v>14408</v>
      </c>
      <c r="K66" s="18" t="str">
        <f>IF(AND(Table156[[#This Row],[Rising Through Threshold]],J65&gt;0),J66-J65,"")</f>
        <v/>
      </c>
      <c r="L66" s="18">
        <f>IF(Table156[[#This Row],[Voltage]]&gt;Threshold,1,0)</f>
        <v>1</v>
      </c>
      <c r="M66" s="18" t="b">
        <f>AND(Table156[[#This Row],[Last]]&gt;0,Table156[[#This Row],[Last]]&lt;MAX(Table156[Last]))</f>
        <v>1</v>
      </c>
      <c r="N66" s="49">
        <f>'Data In'!D72</f>
        <v>15728</v>
      </c>
      <c r="O66" s="49">
        <f>'Data In'!E72</f>
        <v>4.97</v>
      </c>
      <c r="P66" s="49" t="e">
        <f t="shared" si="5"/>
        <v>#VALUE!</v>
      </c>
      <c r="Q66" s="49" t="b">
        <f t="shared" ref="Q66:Q97" si="12">AND(O65&lt;Threshold2,O66&gt;Threshold2)</f>
        <v>0</v>
      </c>
      <c r="R66" s="49">
        <f>IF(Table156[[#This Row],[Rising Through Threshold2]],Table156[[#This Row],[Start time2]],R65)</f>
        <v>12832</v>
      </c>
      <c r="S66" s="49" t="str">
        <f>IF(AND(Table156[[#This Row],[Rising Through Threshold2]],R65&gt;0),R66-R65,"")</f>
        <v/>
      </c>
      <c r="T66" s="49">
        <f>IF(Table156[[#This Row],[Voltage2]]&gt;Threshold2,1,0)</f>
        <v>1</v>
      </c>
      <c r="U66" s="49" t="b">
        <f>AND(Table156[[#This Row],[Last2]]&gt;0,Table156[[#This Row],[Last2]]&lt;MAX(Table156[Last2]))</f>
        <v>1</v>
      </c>
      <c r="V66" s="65"/>
    </row>
    <row r="67" spans="1:22" x14ac:dyDescent="0.35">
      <c r="A67" s="1" t="s">
        <v>85</v>
      </c>
      <c r="B67" s="1">
        <f t="shared" ref="B67:B130" si="13">FIND(":",$A67,1)</f>
        <v>6</v>
      </c>
      <c r="C67" s="1">
        <f t="shared" si="11"/>
        <v>11</v>
      </c>
      <c r="D67" s="1">
        <f t="shared" si="11"/>
        <v>16</v>
      </c>
      <c r="E67" s="1" t="e">
        <f t="shared" si="11"/>
        <v>#VALUE!</v>
      </c>
      <c r="F67" s="3">
        <f>'Data In'!B73</f>
        <v>15856</v>
      </c>
      <c r="G67" s="4">
        <f>'Data In'!C73</f>
        <v>4.9800000000000004</v>
      </c>
      <c r="H67" s="3" t="e">
        <f t="shared" ref="H67:H130" si="14">_xlfn.NUMBERVALUE(MID($A67,E67+1,1000))</f>
        <v>#VALUE!</v>
      </c>
      <c r="I67" s="18" t="b">
        <f t="shared" si="9"/>
        <v>0</v>
      </c>
      <c r="J67" s="18">
        <f>IF(Table156[[#This Row],[Rising Through Threshold]],Table156[[#This Row],[Start time]],J66)</f>
        <v>14408</v>
      </c>
      <c r="K67" s="18" t="str">
        <f>IF(AND(Table156[[#This Row],[Rising Through Threshold]],J66&gt;0),J67-J66,"")</f>
        <v/>
      </c>
      <c r="L67" s="18">
        <f>IF(Table156[[#This Row],[Voltage]]&gt;Threshold,1,0)</f>
        <v>1</v>
      </c>
      <c r="M67" s="18" t="b">
        <f>AND(Table156[[#This Row],[Last]]&gt;0,Table156[[#This Row],[Last]]&lt;MAX(Table156[Last]))</f>
        <v>1</v>
      </c>
      <c r="N67" s="49">
        <f>'Data In'!D73</f>
        <v>15968</v>
      </c>
      <c r="O67" s="49">
        <f>'Data In'!E73</f>
        <v>4.97</v>
      </c>
      <c r="P67" s="49" t="e">
        <f t="shared" ref="P67:P130" si="15">_xlfn.NUMBERVALUE(MID($A67,K67+1,1000))</f>
        <v>#VALUE!</v>
      </c>
      <c r="Q67" s="49" t="b">
        <f t="shared" si="12"/>
        <v>0</v>
      </c>
      <c r="R67" s="49">
        <f>IF(Table156[[#This Row],[Rising Through Threshold2]],Table156[[#This Row],[Start time2]],R66)</f>
        <v>12832</v>
      </c>
      <c r="S67" s="49" t="str">
        <f>IF(AND(Table156[[#This Row],[Rising Through Threshold2]],R66&gt;0),R67-R66,"")</f>
        <v/>
      </c>
      <c r="T67" s="49">
        <f>IF(Table156[[#This Row],[Voltage2]]&gt;Threshold2,1,0)</f>
        <v>1</v>
      </c>
      <c r="U67" s="49" t="b">
        <f>AND(Table156[[#This Row],[Last2]]&gt;0,Table156[[#This Row],[Last2]]&lt;MAX(Table156[Last2]))</f>
        <v>1</v>
      </c>
      <c r="V67" s="65"/>
    </row>
    <row r="68" spans="1:22" x14ac:dyDescent="0.35">
      <c r="A68" s="1" t="s">
        <v>86</v>
      </c>
      <c r="B68" s="1">
        <f t="shared" si="13"/>
        <v>6</v>
      </c>
      <c r="C68" s="1">
        <f t="shared" si="11"/>
        <v>11</v>
      </c>
      <c r="D68" s="1">
        <f t="shared" si="11"/>
        <v>16</v>
      </c>
      <c r="E68" s="1" t="e">
        <f t="shared" si="11"/>
        <v>#VALUE!</v>
      </c>
      <c r="F68" s="3">
        <f>'Data In'!B74</f>
        <v>16096</v>
      </c>
      <c r="G68" s="4">
        <f>'Data In'!C74</f>
        <v>4.9800000000000004</v>
      </c>
      <c r="H68" s="3" t="e">
        <f t="shared" si="14"/>
        <v>#VALUE!</v>
      </c>
      <c r="I68" s="18" t="b">
        <f t="shared" si="9"/>
        <v>0</v>
      </c>
      <c r="J68" s="18">
        <f>IF(Table156[[#This Row],[Rising Through Threshold]],Table156[[#This Row],[Start time]],J67)</f>
        <v>14408</v>
      </c>
      <c r="K68" s="18" t="str">
        <f>IF(AND(Table156[[#This Row],[Rising Through Threshold]],J67&gt;0),J68-J67,"")</f>
        <v/>
      </c>
      <c r="L68" s="18">
        <f>IF(Table156[[#This Row],[Voltage]]&gt;Threshold,1,0)</f>
        <v>1</v>
      </c>
      <c r="M68" s="18" t="b">
        <f>AND(Table156[[#This Row],[Last]]&gt;0,Table156[[#This Row],[Last]]&lt;MAX(Table156[Last]))</f>
        <v>1</v>
      </c>
      <c r="N68" s="49">
        <f>'Data In'!D74</f>
        <v>16208</v>
      </c>
      <c r="O68" s="49">
        <f>'Data In'!E74</f>
        <v>4.97</v>
      </c>
      <c r="P68" s="49" t="e">
        <f t="shared" si="15"/>
        <v>#VALUE!</v>
      </c>
      <c r="Q68" s="49" t="b">
        <f t="shared" si="12"/>
        <v>0</v>
      </c>
      <c r="R68" s="49">
        <f>IF(Table156[[#This Row],[Rising Through Threshold2]],Table156[[#This Row],[Start time2]],R67)</f>
        <v>12832</v>
      </c>
      <c r="S68" s="49" t="str">
        <f>IF(AND(Table156[[#This Row],[Rising Through Threshold2]],R67&gt;0),R68-R67,"")</f>
        <v/>
      </c>
      <c r="T68" s="49">
        <f>IF(Table156[[#This Row],[Voltage2]]&gt;Threshold2,1,0)</f>
        <v>1</v>
      </c>
      <c r="U68" s="49" t="b">
        <f>AND(Table156[[#This Row],[Last2]]&gt;0,Table156[[#This Row],[Last2]]&lt;MAX(Table156[Last2]))</f>
        <v>1</v>
      </c>
      <c r="V68" s="65"/>
    </row>
    <row r="69" spans="1:22" x14ac:dyDescent="0.35">
      <c r="A69" s="1" t="s">
        <v>87</v>
      </c>
      <c r="B69" s="1">
        <f t="shared" si="13"/>
        <v>6</v>
      </c>
      <c r="C69" s="1">
        <f t="shared" si="11"/>
        <v>11</v>
      </c>
      <c r="D69" s="1">
        <f t="shared" si="11"/>
        <v>16</v>
      </c>
      <c r="E69" s="1" t="e">
        <f t="shared" si="11"/>
        <v>#VALUE!</v>
      </c>
      <c r="F69" s="3">
        <f>'Data In'!B75</f>
        <v>16336</v>
      </c>
      <c r="G69" s="4">
        <f>'Data In'!C75</f>
        <v>4.9800000000000004</v>
      </c>
      <c r="H69" s="3" t="e">
        <f t="shared" si="14"/>
        <v>#VALUE!</v>
      </c>
      <c r="I69" s="18" t="b">
        <f t="shared" si="9"/>
        <v>0</v>
      </c>
      <c r="J69" s="18">
        <f>IF(Table156[[#This Row],[Rising Through Threshold]],Table156[[#This Row],[Start time]],J68)</f>
        <v>14408</v>
      </c>
      <c r="K69" s="18" t="str">
        <f>IF(AND(Table156[[#This Row],[Rising Through Threshold]],J68&gt;0),J69-J68,"")</f>
        <v/>
      </c>
      <c r="L69" s="18">
        <f>IF(Table156[[#This Row],[Voltage]]&gt;Threshold,1,0)</f>
        <v>1</v>
      </c>
      <c r="M69" s="18" t="b">
        <f>AND(Table156[[#This Row],[Last]]&gt;0,Table156[[#This Row],[Last]]&lt;MAX(Table156[Last]))</f>
        <v>1</v>
      </c>
      <c r="N69" s="49">
        <f>'Data In'!D75</f>
        <v>16448</v>
      </c>
      <c r="O69" s="49">
        <f>'Data In'!E75</f>
        <v>4.97</v>
      </c>
      <c r="P69" s="49" t="e">
        <f t="shared" si="15"/>
        <v>#VALUE!</v>
      </c>
      <c r="Q69" s="49" t="b">
        <f t="shared" si="12"/>
        <v>0</v>
      </c>
      <c r="R69" s="49">
        <f>IF(Table156[[#This Row],[Rising Through Threshold2]],Table156[[#This Row],[Start time2]],R68)</f>
        <v>12832</v>
      </c>
      <c r="S69" s="49" t="str">
        <f>IF(AND(Table156[[#This Row],[Rising Through Threshold2]],R68&gt;0),R69-R68,"")</f>
        <v/>
      </c>
      <c r="T69" s="49">
        <f>IF(Table156[[#This Row],[Voltage2]]&gt;Threshold2,1,0)</f>
        <v>1</v>
      </c>
      <c r="U69" s="49" t="b">
        <f>AND(Table156[[#This Row],[Last2]]&gt;0,Table156[[#This Row],[Last2]]&lt;MAX(Table156[Last2]))</f>
        <v>1</v>
      </c>
      <c r="V69" s="65"/>
    </row>
    <row r="70" spans="1:22" x14ac:dyDescent="0.35">
      <c r="A70" s="1" t="s">
        <v>88</v>
      </c>
      <c r="B70" s="1">
        <f t="shared" si="13"/>
        <v>6</v>
      </c>
      <c r="C70" s="1">
        <f t="shared" si="11"/>
        <v>11</v>
      </c>
      <c r="D70" s="1">
        <f t="shared" si="11"/>
        <v>16</v>
      </c>
      <c r="E70" s="1" t="e">
        <f t="shared" si="11"/>
        <v>#VALUE!</v>
      </c>
      <c r="F70" s="3">
        <f>'Data In'!B76</f>
        <v>16576</v>
      </c>
      <c r="G70" s="4">
        <f>'Data In'!C76</f>
        <v>4.97</v>
      </c>
      <c r="H70" s="3" t="e">
        <f t="shared" si="14"/>
        <v>#VALUE!</v>
      </c>
      <c r="I70" s="18" t="b">
        <f t="shared" si="9"/>
        <v>0</v>
      </c>
      <c r="J70" s="18">
        <f>IF(Table156[[#This Row],[Rising Through Threshold]],Table156[[#This Row],[Start time]],J69)</f>
        <v>14408</v>
      </c>
      <c r="K70" s="18" t="str">
        <f>IF(AND(Table156[[#This Row],[Rising Through Threshold]],J69&gt;0),J70-J69,"")</f>
        <v/>
      </c>
      <c r="L70" s="18">
        <f>IF(Table156[[#This Row],[Voltage]]&gt;Threshold,1,0)</f>
        <v>1</v>
      </c>
      <c r="M70" s="18" t="b">
        <f>AND(Table156[[#This Row],[Last]]&gt;0,Table156[[#This Row],[Last]]&lt;MAX(Table156[Last]))</f>
        <v>1</v>
      </c>
      <c r="N70" s="49">
        <f>'Data In'!D76</f>
        <v>16688</v>
      </c>
      <c r="O70" s="49">
        <f>'Data In'!E76</f>
        <v>4.97</v>
      </c>
      <c r="P70" s="49" t="e">
        <f t="shared" si="15"/>
        <v>#VALUE!</v>
      </c>
      <c r="Q70" s="49" t="b">
        <f t="shared" si="12"/>
        <v>0</v>
      </c>
      <c r="R70" s="49">
        <f>IF(Table156[[#This Row],[Rising Through Threshold2]],Table156[[#This Row],[Start time2]],R69)</f>
        <v>12832</v>
      </c>
      <c r="S70" s="49" t="str">
        <f>IF(AND(Table156[[#This Row],[Rising Through Threshold2]],R69&gt;0),R70-R69,"")</f>
        <v/>
      </c>
      <c r="T70" s="49">
        <f>IF(Table156[[#This Row],[Voltage2]]&gt;Threshold2,1,0)</f>
        <v>1</v>
      </c>
      <c r="U70" s="49" t="b">
        <f>AND(Table156[[#This Row],[Last2]]&gt;0,Table156[[#This Row],[Last2]]&lt;MAX(Table156[Last2]))</f>
        <v>1</v>
      </c>
      <c r="V70" s="65"/>
    </row>
    <row r="71" spans="1:22" x14ac:dyDescent="0.35">
      <c r="A71" s="1" t="s">
        <v>89</v>
      </c>
      <c r="B71" s="1">
        <f t="shared" si="13"/>
        <v>6</v>
      </c>
      <c r="C71" s="1">
        <f t="shared" si="11"/>
        <v>11</v>
      </c>
      <c r="D71" s="1">
        <f t="shared" si="11"/>
        <v>16</v>
      </c>
      <c r="E71" s="1" t="e">
        <f t="shared" si="11"/>
        <v>#VALUE!</v>
      </c>
      <c r="F71" s="3">
        <f>'Data In'!B77</f>
        <v>16816</v>
      </c>
      <c r="G71" s="4">
        <f>'Data In'!C77</f>
        <v>4.97</v>
      </c>
      <c r="H71" s="3" t="e">
        <f t="shared" si="14"/>
        <v>#VALUE!</v>
      </c>
      <c r="I71" s="18" t="b">
        <f t="shared" si="9"/>
        <v>0</v>
      </c>
      <c r="J71" s="18">
        <f>IF(Table156[[#This Row],[Rising Through Threshold]],Table156[[#This Row],[Start time]],J70)</f>
        <v>14408</v>
      </c>
      <c r="K71" s="18" t="str">
        <f>IF(AND(Table156[[#This Row],[Rising Through Threshold]],J70&gt;0),J71-J70,"")</f>
        <v/>
      </c>
      <c r="L71" s="18">
        <f>IF(Table156[[#This Row],[Voltage]]&gt;Threshold,1,0)</f>
        <v>1</v>
      </c>
      <c r="M71" s="18" t="b">
        <f>AND(Table156[[#This Row],[Last]]&gt;0,Table156[[#This Row],[Last]]&lt;MAX(Table156[Last]))</f>
        <v>1</v>
      </c>
      <c r="N71" s="49">
        <f>'Data In'!D77</f>
        <v>16928</v>
      </c>
      <c r="O71" s="49">
        <f>'Data In'!E77</f>
        <v>4.97</v>
      </c>
      <c r="P71" s="49" t="e">
        <f t="shared" si="15"/>
        <v>#VALUE!</v>
      </c>
      <c r="Q71" s="49" t="b">
        <f t="shared" si="12"/>
        <v>0</v>
      </c>
      <c r="R71" s="49">
        <f>IF(Table156[[#This Row],[Rising Through Threshold2]],Table156[[#This Row],[Start time2]],R70)</f>
        <v>12832</v>
      </c>
      <c r="S71" s="49" t="str">
        <f>IF(AND(Table156[[#This Row],[Rising Through Threshold2]],R70&gt;0),R71-R70,"")</f>
        <v/>
      </c>
      <c r="T71" s="49">
        <f>IF(Table156[[#This Row],[Voltage2]]&gt;Threshold2,1,0)</f>
        <v>1</v>
      </c>
      <c r="U71" s="49" t="b">
        <f>AND(Table156[[#This Row],[Last2]]&gt;0,Table156[[#This Row],[Last2]]&lt;MAX(Table156[Last2]))</f>
        <v>1</v>
      </c>
      <c r="V71" s="65"/>
    </row>
    <row r="72" spans="1:22" x14ac:dyDescent="0.35">
      <c r="A72" s="1" t="s">
        <v>90</v>
      </c>
      <c r="B72" s="1">
        <f t="shared" si="13"/>
        <v>6</v>
      </c>
      <c r="C72" s="1">
        <f t="shared" si="11"/>
        <v>11</v>
      </c>
      <c r="D72" s="1">
        <f t="shared" si="11"/>
        <v>16</v>
      </c>
      <c r="E72" s="1" t="e">
        <f t="shared" si="11"/>
        <v>#VALUE!</v>
      </c>
      <c r="F72" s="3">
        <f>'Data In'!B78</f>
        <v>17056</v>
      </c>
      <c r="G72" s="4">
        <f>'Data In'!C78</f>
        <v>4.9800000000000004</v>
      </c>
      <c r="H72" s="3" t="e">
        <f t="shared" si="14"/>
        <v>#VALUE!</v>
      </c>
      <c r="I72" s="18" t="b">
        <f t="shared" si="9"/>
        <v>0</v>
      </c>
      <c r="J72" s="18">
        <f>IF(Table156[[#This Row],[Rising Through Threshold]],Table156[[#This Row],[Start time]],J71)</f>
        <v>14408</v>
      </c>
      <c r="K72" s="18" t="str">
        <f>IF(AND(Table156[[#This Row],[Rising Through Threshold]],J71&gt;0),J72-J71,"")</f>
        <v/>
      </c>
      <c r="L72" s="18">
        <f>IF(Table156[[#This Row],[Voltage]]&gt;Threshold,1,0)</f>
        <v>1</v>
      </c>
      <c r="M72" s="18" t="b">
        <f>AND(Table156[[#This Row],[Last]]&gt;0,Table156[[#This Row],[Last]]&lt;MAX(Table156[Last]))</f>
        <v>1</v>
      </c>
      <c r="N72" s="49">
        <f>'Data In'!D78</f>
        <v>17168</v>
      </c>
      <c r="O72" s="49">
        <f>'Data In'!E78</f>
        <v>4.97</v>
      </c>
      <c r="P72" s="49" t="e">
        <f t="shared" si="15"/>
        <v>#VALUE!</v>
      </c>
      <c r="Q72" s="49" t="b">
        <f t="shared" si="12"/>
        <v>0</v>
      </c>
      <c r="R72" s="49">
        <f>IF(Table156[[#This Row],[Rising Through Threshold2]],Table156[[#This Row],[Start time2]],R71)</f>
        <v>12832</v>
      </c>
      <c r="S72" s="49" t="str">
        <f>IF(AND(Table156[[#This Row],[Rising Through Threshold2]],R71&gt;0),R72-R71,"")</f>
        <v/>
      </c>
      <c r="T72" s="49">
        <f>IF(Table156[[#This Row],[Voltage2]]&gt;Threshold2,1,0)</f>
        <v>1</v>
      </c>
      <c r="U72" s="49" t="b">
        <f>AND(Table156[[#This Row],[Last2]]&gt;0,Table156[[#This Row],[Last2]]&lt;MAX(Table156[Last2]))</f>
        <v>1</v>
      </c>
      <c r="V72" s="65"/>
    </row>
    <row r="73" spans="1:22" x14ac:dyDescent="0.35">
      <c r="A73" s="1" t="s">
        <v>91</v>
      </c>
      <c r="B73" s="1">
        <f t="shared" si="13"/>
        <v>6</v>
      </c>
      <c r="C73" s="1">
        <f t="shared" si="11"/>
        <v>11</v>
      </c>
      <c r="D73" s="1">
        <f t="shared" si="11"/>
        <v>16</v>
      </c>
      <c r="E73" s="1" t="e">
        <f t="shared" si="11"/>
        <v>#VALUE!</v>
      </c>
      <c r="F73" s="3">
        <f>'Data In'!B79</f>
        <v>17296</v>
      </c>
      <c r="G73" s="4">
        <f>'Data In'!C79</f>
        <v>4.97</v>
      </c>
      <c r="H73" s="3" t="e">
        <f t="shared" si="14"/>
        <v>#VALUE!</v>
      </c>
      <c r="I73" s="18" t="b">
        <f t="shared" si="9"/>
        <v>0</v>
      </c>
      <c r="J73" s="18">
        <f>IF(Table156[[#This Row],[Rising Through Threshold]],Table156[[#This Row],[Start time]],J72)</f>
        <v>14408</v>
      </c>
      <c r="K73" s="18" t="str">
        <f>IF(AND(Table156[[#This Row],[Rising Through Threshold]],J72&gt;0),J73-J72,"")</f>
        <v/>
      </c>
      <c r="L73" s="18">
        <f>IF(Table156[[#This Row],[Voltage]]&gt;Threshold,1,0)</f>
        <v>1</v>
      </c>
      <c r="M73" s="18" t="b">
        <f>AND(Table156[[#This Row],[Last]]&gt;0,Table156[[#This Row],[Last]]&lt;MAX(Table156[Last]))</f>
        <v>1</v>
      </c>
      <c r="N73" s="49">
        <f>'Data In'!D79</f>
        <v>17416</v>
      </c>
      <c r="O73" s="49">
        <f>'Data In'!E79</f>
        <v>4.97</v>
      </c>
      <c r="P73" s="49" t="e">
        <f t="shared" si="15"/>
        <v>#VALUE!</v>
      </c>
      <c r="Q73" s="49" t="b">
        <f t="shared" si="12"/>
        <v>0</v>
      </c>
      <c r="R73" s="49">
        <f>IF(Table156[[#This Row],[Rising Through Threshold2]],Table156[[#This Row],[Start time2]],R72)</f>
        <v>12832</v>
      </c>
      <c r="S73" s="49" t="str">
        <f>IF(AND(Table156[[#This Row],[Rising Through Threshold2]],R72&gt;0),R73-R72,"")</f>
        <v/>
      </c>
      <c r="T73" s="49">
        <f>IF(Table156[[#This Row],[Voltage2]]&gt;Threshold2,1,0)</f>
        <v>1</v>
      </c>
      <c r="U73" s="49" t="b">
        <f>AND(Table156[[#This Row],[Last2]]&gt;0,Table156[[#This Row],[Last2]]&lt;MAX(Table156[Last2]))</f>
        <v>1</v>
      </c>
      <c r="V73" s="65"/>
    </row>
    <row r="74" spans="1:22" x14ac:dyDescent="0.35">
      <c r="A74" s="1" t="s">
        <v>92</v>
      </c>
      <c r="B74" s="1">
        <f t="shared" si="13"/>
        <v>6</v>
      </c>
      <c r="C74" s="1">
        <f t="shared" si="11"/>
        <v>11</v>
      </c>
      <c r="D74" s="1">
        <f t="shared" si="11"/>
        <v>16</v>
      </c>
      <c r="E74" s="1" t="e">
        <f t="shared" si="11"/>
        <v>#VALUE!</v>
      </c>
      <c r="F74" s="3">
        <f>'Data In'!B80</f>
        <v>17544</v>
      </c>
      <c r="G74" s="4">
        <f>'Data In'!C80</f>
        <v>4.9800000000000004</v>
      </c>
      <c r="H74" s="3" t="e">
        <f t="shared" si="14"/>
        <v>#VALUE!</v>
      </c>
      <c r="I74" s="18" t="b">
        <f t="shared" si="9"/>
        <v>0</v>
      </c>
      <c r="J74" s="18">
        <f>IF(Table156[[#This Row],[Rising Through Threshold]],Table156[[#This Row],[Start time]],J73)</f>
        <v>14408</v>
      </c>
      <c r="K74" s="18" t="str">
        <f>IF(AND(Table156[[#This Row],[Rising Through Threshold]],J73&gt;0),J74-J73,"")</f>
        <v/>
      </c>
      <c r="L74" s="18">
        <f>IF(Table156[[#This Row],[Voltage]]&gt;Threshold,1,0)</f>
        <v>1</v>
      </c>
      <c r="M74" s="18" t="b">
        <f>AND(Table156[[#This Row],[Last]]&gt;0,Table156[[#This Row],[Last]]&lt;MAX(Table156[Last]))</f>
        <v>1</v>
      </c>
      <c r="N74" s="49">
        <f>'Data In'!D80</f>
        <v>17656</v>
      </c>
      <c r="O74" s="49">
        <f>'Data In'!E80</f>
        <v>4.9800000000000004</v>
      </c>
      <c r="P74" s="49" t="e">
        <f t="shared" si="15"/>
        <v>#VALUE!</v>
      </c>
      <c r="Q74" s="49" t="b">
        <f t="shared" si="12"/>
        <v>0</v>
      </c>
      <c r="R74" s="49">
        <f>IF(Table156[[#This Row],[Rising Through Threshold2]],Table156[[#This Row],[Start time2]],R73)</f>
        <v>12832</v>
      </c>
      <c r="S74" s="49" t="str">
        <f>IF(AND(Table156[[#This Row],[Rising Through Threshold2]],R73&gt;0),R74-R73,"")</f>
        <v/>
      </c>
      <c r="T74" s="49">
        <f>IF(Table156[[#This Row],[Voltage2]]&gt;Threshold2,1,0)</f>
        <v>1</v>
      </c>
      <c r="U74" s="49" t="b">
        <f>AND(Table156[[#This Row],[Last2]]&gt;0,Table156[[#This Row],[Last2]]&lt;MAX(Table156[Last2]))</f>
        <v>1</v>
      </c>
      <c r="V74" s="65"/>
    </row>
    <row r="75" spans="1:22" x14ac:dyDescent="0.35">
      <c r="A75" s="1" t="s">
        <v>93</v>
      </c>
      <c r="B75" s="1">
        <f t="shared" si="13"/>
        <v>6</v>
      </c>
      <c r="C75" s="1">
        <f t="shared" si="11"/>
        <v>11</v>
      </c>
      <c r="D75" s="1">
        <f t="shared" si="11"/>
        <v>16</v>
      </c>
      <c r="E75" s="1" t="e">
        <f t="shared" si="11"/>
        <v>#VALUE!</v>
      </c>
      <c r="F75" s="3">
        <f>'Data In'!B81</f>
        <v>17784</v>
      </c>
      <c r="G75" s="4">
        <f>'Data In'!C81</f>
        <v>4.97</v>
      </c>
      <c r="H75" s="3" t="e">
        <f t="shared" si="14"/>
        <v>#VALUE!</v>
      </c>
      <c r="I75" s="18" t="b">
        <f t="shared" si="9"/>
        <v>0</v>
      </c>
      <c r="J75" s="18">
        <f>IF(Table156[[#This Row],[Rising Through Threshold]],Table156[[#This Row],[Start time]],J74)</f>
        <v>14408</v>
      </c>
      <c r="K75" s="18" t="str">
        <f>IF(AND(Table156[[#This Row],[Rising Through Threshold]],J74&gt;0),J75-J74,"")</f>
        <v/>
      </c>
      <c r="L75" s="18">
        <f>IF(Table156[[#This Row],[Voltage]]&gt;Threshold,1,0)</f>
        <v>1</v>
      </c>
      <c r="M75" s="18" t="b">
        <f>AND(Table156[[#This Row],[Last]]&gt;0,Table156[[#This Row],[Last]]&lt;MAX(Table156[Last]))</f>
        <v>1</v>
      </c>
      <c r="N75" s="49">
        <f>'Data In'!D81</f>
        <v>17896</v>
      </c>
      <c r="O75" s="49">
        <f>'Data In'!E81</f>
        <v>4.97</v>
      </c>
      <c r="P75" s="49" t="e">
        <f t="shared" si="15"/>
        <v>#VALUE!</v>
      </c>
      <c r="Q75" s="49" t="b">
        <f t="shared" si="12"/>
        <v>0</v>
      </c>
      <c r="R75" s="49">
        <f>IF(Table156[[#This Row],[Rising Through Threshold2]],Table156[[#This Row],[Start time2]],R74)</f>
        <v>12832</v>
      </c>
      <c r="S75" s="49" t="str">
        <f>IF(AND(Table156[[#This Row],[Rising Through Threshold2]],R74&gt;0),R75-R74,"")</f>
        <v/>
      </c>
      <c r="T75" s="49">
        <f>IF(Table156[[#This Row],[Voltage2]]&gt;Threshold2,1,0)</f>
        <v>1</v>
      </c>
      <c r="U75" s="49" t="b">
        <f>AND(Table156[[#This Row],[Last2]]&gt;0,Table156[[#This Row],[Last2]]&lt;MAX(Table156[Last2]))</f>
        <v>1</v>
      </c>
      <c r="V75" s="65"/>
    </row>
    <row r="76" spans="1:22" x14ac:dyDescent="0.35">
      <c r="A76" s="1" t="s">
        <v>94</v>
      </c>
      <c r="B76" s="1">
        <f t="shared" si="13"/>
        <v>6</v>
      </c>
      <c r="C76" s="1">
        <f t="shared" si="11"/>
        <v>11</v>
      </c>
      <c r="D76" s="1">
        <f t="shared" si="11"/>
        <v>16</v>
      </c>
      <c r="E76" s="1" t="e">
        <f t="shared" si="11"/>
        <v>#VALUE!</v>
      </c>
      <c r="F76" s="3">
        <f>'Data In'!B82</f>
        <v>18024</v>
      </c>
      <c r="G76" s="4">
        <f>'Data In'!C82</f>
        <v>4.9800000000000004</v>
      </c>
      <c r="H76" s="3" t="e">
        <f t="shared" si="14"/>
        <v>#VALUE!</v>
      </c>
      <c r="I76" s="18" t="b">
        <f t="shared" si="9"/>
        <v>0</v>
      </c>
      <c r="J76" s="18">
        <f>IF(Table156[[#This Row],[Rising Through Threshold]],Table156[[#This Row],[Start time]],J75)</f>
        <v>14408</v>
      </c>
      <c r="K76" s="18" t="str">
        <f>IF(AND(Table156[[#This Row],[Rising Through Threshold]],J75&gt;0),J76-J75,"")</f>
        <v/>
      </c>
      <c r="L76" s="18">
        <f>IF(Table156[[#This Row],[Voltage]]&gt;Threshold,1,0)</f>
        <v>1</v>
      </c>
      <c r="M76" s="18" t="b">
        <f>AND(Table156[[#This Row],[Last]]&gt;0,Table156[[#This Row],[Last]]&lt;MAX(Table156[Last]))</f>
        <v>1</v>
      </c>
      <c r="N76" s="49">
        <f>'Data In'!D82</f>
        <v>18136</v>
      </c>
      <c r="O76" s="49">
        <f>'Data In'!E82</f>
        <v>4.97</v>
      </c>
      <c r="P76" s="49" t="e">
        <f t="shared" si="15"/>
        <v>#VALUE!</v>
      </c>
      <c r="Q76" s="49" t="b">
        <f t="shared" si="12"/>
        <v>0</v>
      </c>
      <c r="R76" s="49">
        <f>IF(Table156[[#This Row],[Rising Through Threshold2]],Table156[[#This Row],[Start time2]],R75)</f>
        <v>12832</v>
      </c>
      <c r="S76" s="49" t="str">
        <f>IF(AND(Table156[[#This Row],[Rising Through Threshold2]],R75&gt;0),R76-R75,"")</f>
        <v/>
      </c>
      <c r="T76" s="49">
        <f>IF(Table156[[#This Row],[Voltage2]]&gt;Threshold2,1,0)</f>
        <v>1</v>
      </c>
      <c r="U76" s="49" t="b">
        <f>AND(Table156[[#This Row],[Last2]]&gt;0,Table156[[#This Row],[Last2]]&lt;MAX(Table156[Last2]))</f>
        <v>1</v>
      </c>
      <c r="V76" s="65"/>
    </row>
    <row r="77" spans="1:22" x14ac:dyDescent="0.35">
      <c r="A77" s="1" t="s">
        <v>95</v>
      </c>
      <c r="B77" s="1">
        <f t="shared" si="13"/>
        <v>6</v>
      </c>
      <c r="C77" s="1">
        <f t="shared" si="11"/>
        <v>11</v>
      </c>
      <c r="D77" s="1">
        <f t="shared" si="11"/>
        <v>16</v>
      </c>
      <c r="E77" s="1" t="e">
        <f t="shared" si="11"/>
        <v>#VALUE!</v>
      </c>
      <c r="F77" s="3">
        <f>'Data In'!B83</f>
        <v>18264</v>
      </c>
      <c r="G77" s="4">
        <f>'Data In'!C83</f>
        <v>4.97</v>
      </c>
      <c r="H77" s="3" t="e">
        <f t="shared" si="14"/>
        <v>#VALUE!</v>
      </c>
      <c r="I77" s="18" t="b">
        <f t="shared" si="9"/>
        <v>0</v>
      </c>
      <c r="J77" s="18">
        <f>IF(Table156[[#This Row],[Rising Through Threshold]],Table156[[#This Row],[Start time]],J76)</f>
        <v>14408</v>
      </c>
      <c r="K77" s="18" t="str">
        <f>IF(AND(Table156[[#This Row],[Rising Through Threshold]],J76&gt;0),J77-J76,"")</f>
        <v/>
      </c>
      <c r="L77" s="18">
        <f>IF(Table156[[#This Row],[Voltage]]&gt;Threshold,1,0)</f>
        <v>1</v>
      </c>
      <c r="M77" s="18" t="b">
        <f>AND(Table156[[#This Row],[Last]]&gt;0,Table156[[#This Row],[Last]]&lt;MAX(Table156[Last]))</f>
        <v>1</v>
      </c>
      <c r="N77" s="49">
        <f>'Data In'!D83</f>
        <v>18376</v>
      </c>
      <c r="O77" s="49">
        <f>'Data In'!E83</f>
        <v>4.97</v>
      </c>
      <c r="P77" s="49" t="e">
        <f t="shared" si="15"/>
        <v>#VALUE!</v>
      </c>
      <c r="Q77" s="49" t="b">
        <f t="shared" si="12"/>
        <v>0</v>
      </c>
      <c r="R77" s="49">
        <f>IF(Table156[[#This Row],[Rising Through Threshold2]],Table156[[#This Row],[Start time2]],R76)</f>
        <v>12832</v>
      </c>
      <c r="S77" s="49" t="str">
        <f>IF(AND(Table156[[#This Row],[Rising Through Threshold2]],R76&gt;0),R77-R76,"")</f>
        <v/>
      </c>
      <c r="T77" s="49">
        <f>IF(Table156[[#This Row],[Voltage2]]&gt;Threshold2,1,0)</f>
        <v>1</v>
      </c>
      <c r="U77" s="49" t="b">
        <f>AND(Table156[[#This Row],[Last2]]&gt;0,Table156[[#This Row],[Last2]]&lt;MAX(Table156[Last2]))</f>
        <v>1</v>
      </c>
      <c r="V77" s="65"/>
    </row>
    <row r="78" spans="1:22" x14ac:dyDescent="0.35">
      <c r="A78" s="1" t="s">
        <v>96</v>
      </c>
      <c r="B78" s="1">
        <f t="shared" si="13"/>
        <v>6</v>
      </c>
      <c r="C78" s="1">
        <f t="shared" si="11"/>
        <v>11</v>
      </c>
      <c r="D78" s="1">
        <f t="shared" si="11"/>
        <v>16</v>
      </c>
      <c r="E78" s="1" t="e">
        <f t="shared" si="11"/>
        <v>#VALUE!</v>
      </c>
      <c r="F78" s="3">
        <f>'Data In'!B84</f>
        <v>18504</v>
      </c>
      <c r="G78" s="4">
        <f>'Data In'!C84</f>
        <v>0.01</v>
      </c>
      <c r="H78" s="3" t="e">
        <f t="shared" si="14"/>
        <v>#VALUE!</v>
      </c>
      <c r="I78" s="18" t="b">
        <f t="shared" si="9"/>
        <v>0</v>
      </c>
      <c r="J78" s="18">
        <f>IF(Table156[[#This Row],[Rising Through Threshold]],Table156[[#This Row],[Start time]],J77)</f>
        <v>14408</v>
      </c>
      <c r="K78" s="18" t="str">
        <f>IF(AND(Table156[[#This Row],[Rising Through Threshold]],J77&gt;0),J78-J77,"")</f>
        <v/>
      </c>
      <c r="L78" s="18">
        <f>IF(Table156[[#This Row],[Voltage]]&gt;Threshold,1,0)</f>
        <v>0</v>
      </c>
      <c r="M78" s="18" t="b">
        <f>AND(Table156[[#This Row],[Last]]&gt;0,Table156[[#This Row],[Last]]&lt;MAX(Table156[Last]))</f>
        <v>1</v>
      </c>
      <c r="N78" s="49">
        <f>'Data In'!D84</f>
        <v>18616</v>
      </c>
      <c r="O78" s="49">
        <f>'Data In'!E84</f>
        <v>4.9800000000000004</v>
      </c>
      <c r="P78" s="49" t="e">
        <f t="shared" si="15"/>
        <v>#VALUE!</v>
      </c>
      <c r="Q78" s="49" t="b">
        <f t="shared" si="12"/>
        <v>0</v>
      </c>
      <c r="R78" s="49">
        <f>IF(Table156[[#This Row],[Rising Through Threshold2]],Table156[[#This Row],[Start time2]],R77)</f>
        <v>12832</v>
      </c>
      <c r="S78" s="49" t="str">
        <f>IF(AND(Table156[[#This Row],[Rising Through Threshold2]],R77&gt;0),R78-R77,"")</f>
        <v/>
      </c>
      <c r="T78" s="49">
        <f>IF(Table156[[#This Row],[Voltage2]]&gt;Threshold2,1,0)</f>
        <v>1</v>
      </c>
      <c r="U78" s="49" t="b">
        <f>AND(Table156[[#This Row],[Last2]]&gt;0,Table156[[#This Row],[Last2]]&lt;MAX(Table156[Last2]))</f>
        <v>1</v>
      </c>
      <c r="V78" s="65"/>
    </row>
    <row r="79" spans="1:22" x14ac:dyDescent="0.35">
      <c r="A79" s="1" t="s">
        <v>97</v>
      </c>
      <c r="B79" s="1">
        <f t="shared" si="13"/>
        <v>6</v>
      </c>
      <c r="C79" s="1">
        <f t="shared" si="11"/>
        <v>11</v>
      </c>
      <c r="D79" s="1">
        <f t="shared" si="11"/>
        <v>16</v>
      </c>
      <c r="E79" s="1" t="e">
        <f t="shared" si="11"/>
        <v>#VALUE!</v>
      </c>
      <c r="F79" s="3">
        <f>'Data In'!B85</f>
        <v>18744</v>
      </c>
      <c r="G79" s="4">
        <f>'Data In'!C85</f>
        <v>0.02</v>
      </c>
      <c r="H79" s="3" t="e">
        <f t="shared" si="14"/>
        <v>#VALUE!</v>
      </c>
      <c r="I79" s="18" t="b">
        <f t="shared" si="9"/>
        <v>0</v>
      </c>
      <c r="J79" s="18">
        <f>IF(Table156[[#This Row],[Rising Through Threshold]],Table156[[#This Row],[Start time]],J78)</f>
        <v>14408</v>
      </c>
      <c r="K79" s="18" t="str">
        <f>IF(AND(Table156[[#This Row],[Rising Through Threshold]],J78&gt;0),J79-J78,"")</f>
        <v/>
      </c>
      <c r="L79" s="18">
        <f>IF(Table156[[#This Row],[Voltage]]&gt;Threshold,1,0)</f>
        <v>0</v>
      </c>
      <c r="M79" s="18" t="b">
        <f>AND(Table156[[#This Row],[Last]]&gt;0,Table156[[#This Row],[Last]]&lt;MAX(Table156[Last]))</f>
        <v>1</v>
      </c>
      <c r="N79" s="49">
        <f>'Data In'!D85</f>
        <v>18856</v>
      </c>
      <c r="O79" s="49">
        <f>'Data In'!E85</f>
        <v>4.9800000000000004</v>
      </c>
      <c r="P79" s="49" t="e">
        <f t="shared" si="15"/>
        <v>#VALUE!</v>
      </c>
      <c r="Q79" s="49" t="b">
        <f t="shared" si="12"/>
        <v>0</v>
      </c>
      <c r="R79" s="49">
        <f>IF(Table156[[#This Row],[Rising Through Threshold2]],Table156[[#This Row],[Start time2]],R78)</f>
        <v>12832</v>
      </c>
      <c r="S79" s="49" t="str">
        <f>IF(AND(Table156[[#This Row],[Rising Through Threshold2]],R78&gt;0),R79-R78,"")</f>
        <v/>
      </c>
      <c r="T79" s="49">
        <f>IF(Table156[[#This Row],[Voltage2]]&gt;Threshold2,1,0)</f>
        <v>1</v>
      </c>
      <c r="U79" s="49" t="b">
        <f>AND(Table156[[#This Row],[Last2]]&gt;0,Table156[[#This Row],[Last2]]&lt;MAX(Table156[Last2]))</f>
        <v>1</v>
      </c>
      <c r="V79" s="65"/>
    </row>
    <row r="80" spans="1:22" x14ac:dyDescent="0.35">
      <c r="A80" s="1" t="s">
        <v>98</v>
      </c>
      <c r="B80" s="1">
        <f t="shared" si="13"/>
        <v>6</v>
      </c>
      <c r="C80" s="1">
        <f t="shared" si="11"/>
        <v>11</v>
      </c>
      <c r="D80" s="1">
        <f t="shared" si="11"/>
        <v>16</v>
      </c>
      <c r="E80" s="1" t="e">
        <f t="shared" si="11"/>
        <v>#VALUE!</v>
      </c>
      <c r="F80" s="3">
        <f>'Data In'!B86</f>
        <v>18984</v>
      </c>
      <c r="G80" s="4">
        <f>'Data In'!C86</f>
        <v>0.01</v>
      </c>
      <c r="H80" s="3" t="e">
        <f t="shared" si="14"/>
        <v>#VALUE!</v>
      </c>
      <c r="I80" s="18" t="b">
        <f t="shared" si="9"/>
        <v>0</v>
      </c>
      <c r="J80" s="18">
        <f>IF(Table156[[#This Row],[Rising Through Threshold]],Table156[[#This Row],[Start time]],J79)</f>
        <v>14408</v>
      </c>
      <c r="K80" s="18" t="str">
        <f>IF(AND(Table156[[#This Row],[Rising Through Threshold]],J79&gt;0),J80-J79,"")</f>
        <v/>
      </c>
      <c r="L80" s="18">
        <f>IF(Table156[[#This Row],[Voltage]]&gt;Threshold,1,0)</f>
        <v>0</v>
      </c>
      <c r="M80" s="18" t="b">
        <f>AND(Table156[[#This Row],[Last]]&gt;0,Table156[[#This Row],[Last]]&lt;MAX(Table156[Last]))</f>
        <v>1</v>
      </c>
      <c r="N80" s="49">
        <f>'Data In'!D86</f>
        <v>19096</v>
      </c>
      <c r="O80" s="49">
        <f>'Data In'!E86</f>
        <v>4.97</v>
      </c>
      <c r="P80" s="49" t="e">
        <f t="shared" si="15"/>
        <v>#VALUE!</v>
      </c>
      <c r="Q80" s="49" t="b">
        <f t="shared" si="12"/>
        <v>0</v>
      </c>
      <c r="R80" s="49">
        <f>IF(Table156[[#This Row],[Rising Through Threshold2]],Table156[[#This Row],[Start time2]],R79)</f>
        <v>12832</v>
      </c>
      <c r="S80" s="49" t="str">
        <f>IF(AND(Table156[[#This Row],[Rising Through Threshold2]],R79&gt;0),R80-R79,"")</f>
        <v/>
      </c>
      <c r="T80" s="49">
        <f>IF(Table156[[#This Row],[Voltage2]]&gt;Threshold2,1,0)</f>
        <v>1</v>
      </c>
      <c r="U80" s="49" t="b">
        <f>AND(Table156[[#This Row],[Last2]]&gt;0,Table156[[#This Row],[Last2]]&lt;MAX(Table156[Last2]))</f>
        <v>1</v>
      </c>
      <c r="V80" s="65"/>
    </row>
    <row r="81" spans="1:22" x14ac:dyDescent="0.35">
      <c r="A81" s="1" t="s">
        <v>99</v>
      </c>
      <c r="B81" s="1">
        <f t="shared" si="13"/>
        <v>6</v>
      </c>
      <c r="C81" s="1">
        <f t="shared" si="11"/>
        <v>11</v>
      </c>
      <c r="D81" s="1">
        <f t="shared" si="11"/>
        <v>16</v>
      </c>
      <c r="E81" s="1" t="e">
        <f t="shared" si="11"/>
        <v>#VALUE!</v>
      </c>
      <c r="F81" s="3">
        <f>'Data In'!B87</f>
        <v>19224</v>
      </c>
      <c r="G81" s="4">
        <f>'Data In'!C87</f>
        <v>0</v>
      </c>
      <c r="H81" s="3" t="e">
        <f t="shared" si="14"/>
        <v>#VALUE!</v>
      </c>
      <c r="I81" s="18" t="b">
        <f t="shared" si="9"/>
        <v>0</v>
      </c>
      <c r="J81" s="18">
        <f>IF(Table156[[#This Row],[Rising Through Threshold]],Table156[[#This Row],[Start time]],J80)</f>
        <v>14408</v>
      </c>
      <c r="K81" s="18" t="str">
        <f>IF(AND(Table156[[#This Row],[Rising Through Threshold]],J80&gt;0),J81-J80,"")</f>
        <v/>
      </c>
      <c r="L81" s="18">
        <f>IF(Table156[[#This Row],[Voltage]]&gt;Threshold,1,0)</f>
        <v>0</v>
      </c>
      <c r="M81" s="18" t="b">
        <f>AND(Table156[[#This Row],[Last]]&gt;0,Table156[[#This Row],[Last]]&lt;MAX(Table156[Last]))</f>
        <v>1</v>
      </c>
      <c r="N81" s="49">
        <f>'Data In'!D87</f>
        <v>19336</v>
      </c>
      <c r="O81" s="49">
        <f>'Data In'!E87</f>
        <v>4.97</v>
      </c>
      <c r="P81" s="49" t="e">
        <f t="shared" si="15"/>
        <v>#VALUE!</v>
      </c>
      <c r="Q81" s="49" t="b">
        <f t="shared" si="12"/>
        <v>0</v>
      </c>
      <c r="R81" s="49">
        <f>IF(Table156[[#This Row],[Rising Through Threshold2]],Table156[[#This Row],[Start time2]],R80)</f>
        <v>12832</v>
      </c>
      <c r="S81" s="49" t="str">
        <f>IF(AND(Table156[[#This Row],[Rising Through Threshold2]],R80&gt;0),R81-R80,"")</f>
        <v/>
      </c>
      <c r="T81" s="49">
        <f>IF(Table156[[#This Row],[Voltage2]]&gt;Threshold2,1,0)</f>
        <v>1</v>
      </c>
      <c r="U81" s="49" t="b">
        <f>AND(Table156[[#This Row],[Last2]]&gt;0,Table156[[#This Row],[Last2]]&lt;MAX(Table156[Last2]))</f>
        <v>1</v>
      </c>
      <c r="V81" s="65"/>
    </row>
    <row r="82" spans="1:22" x14ac:dyDescent="0.35">
      <c r="A82" s="1" t="s">
        <v>100</v>
      </c>
      <c r="B82" s="1">
        <f t="shared" si="13"/>
        <v>6</v>
      </c>
      <c r="C82" s="1">
        <f t="shared" si="11"/>
        <v>11</v>
      </c>
      <c r="D82" s="1">
        <f t="shared" si="11"/>
        <v>16</v>
      </c>
      <c r="E82" s="1" t="e">
        <f t="shared" si="11"/>
        <v>#VALUE!</v>
      </c>
      <c r="F82" s="3">
        <f>'Data In'!B88</f>
        <v>19472</v>
      </c>
      <c r="G82" s="4">
        <f>'Data In'!C88</f>
        <v>0.02</v>
      </c>
      <c r="H82" s="3" t="e">
        <f t="shared" si="14"/>
        <v>#VALUE!</v>
      </c>
      <c r="I82" s="18" t="b">
        <f t="shared" si="9"/>
        <v>0</v>
      </c>
      <c r="J82" s="18">
        <f>IF(Table156[[#This Row],[Rising Through Threshold]],Table156[[#This Row],[Start time]],J81)</f>
        <v>14408</v>
      </c>
      <c r="K82" s="18" t="str">
        <f>IF(AND(Table156[[#This Row],[Rising Through Threshold]],J81&gt;0),J82-J81,"")</f>
        <v/>
      </c>
      <c r="L82" s="18">
        <f>IF(Table156[[#This Row],[Voltage]]&gt;Threshold,1,0)</f>
        <v>0</v>
      </c>
      <c r="M82" s="18" t="b">
        <f>AND(Table156[[#This Row],[Last]]&gt;0,Table156[[#This Row],[Last]]&lt;MAX(Table156[Last]))</f>
        <v>1</v>
      </c>
      <c r="N82" s="49">
        <f>'Data In'!D88</f>
        <v>19584</v>
      </c>
      <c r="O82" s="49">
        <f>'Data In'!E88</f>
        <v>4.97</v>
      </c>
      <c r="P82" s="49" t="e">
        <f t="shared" si="15"/>
        <v>#VALUE!</v>
      </c>
      <c r="Q82" s="49" t="b">
        <f t="shared" si="12"/>
        <v>0</v>
      </c>
      <c r="R82" s="49">
        <f>IF(Table156[[#This Row],[Rising Through Threshold2]],Table156[[#This Row],[Start time2]],R81)</f>
        <v>12832</v>
      </c>
      <c r="S82" s="49" t="str">
        <f>IF(AND(Table156[[#This Row],[Rising Through Threshold2]],R81&gt;0),R82-R81,"")</f>
        <v/>
      </c>
      <c r="T82" s="49">
        <f>IF(Table156[[#This Row],[Voltage2]]&gt;Threshold2,1,0)</f>
        <v>1</v>
      </c>
      <c r="U82" s="49" t="b">
        <f>AND(Table156[[#This Row],[Last2]]&gt;0,Table156[[#This Row],[Last2]]&lt;MAX(Table156[Last2]))</f>
        <v>1</v>
      </c>
      <c r="V82" s="65"/>
    </row>
    <row r="83" spans="1:22" x14ac:dyDescent="0.35">
      <c r="A83" s="1" t="s">
        <v>101</v>
      </c>
      <c r="B83" s="1">
        <f t="shared" si="13"/>
        <v>6</v>
      </c>
      <c r="C83" s="1">
        <f t="shared" si="11"/>
        <v>11</v>
      </c>
      <c r="D83" s="1">
        <f t="shared" si="11"/>
        <v>16</v>
      </c>
      <c r="E83" s="1" t="e">
        <f t="shared" si="11"/>
        <v>#VALUE!</v>
      </c>
      <c r="F83" s="3">
        <f>'Data In'!B89</f>
        <v>19712</v>
      </c>
      <c r="G83" s="4">
        <f>'Data In'!C89</f>
        <v>0.01</v>
      </c>
      <c r="H83" s="3" t="e">
        <f t="shared" si="14"/>
        <v>#VALUE!</v>
      </c>
      <c r="I83" s="18" t="b">
        <f t="shared" si="9"/>
        <v>0</v>
      </c>
      <c r="J83" s="18">
        <f>IF(Table156[[#This Row],[Rising Through Threshold]],Table156[[#This Row],[Start time]],J82)</f>
        <v>14408</v>
      </c>
      <c r="K83" s="18" t="str">
        <f>IF(AND(Table156[[#This Row],[Rising Through Threshold]],J82&gt;0),J83-J82,"")</f>
        <v/>
      </c>
      <c r="L83" s="18">
        <f>IF(Table156[[#This Row],[Voltage]]&gt;Threshold,1,0)</f>
        <v>0</v>
      </c>
      <c r="M83" s="18" t="b">
        <f>AND(Table156[[#This Row],[Last]]&gt;0,Table156[[#This Row],[Last]]&lt;MAX(Table156[Last]))</f>
        <v>1</v>
      </c>
      <c r="N83" s="49">
        <f>'Data In'!D89</f>
        <v>19824</v>
      </c>
      <c r="O83" s="49">
        <f>'Data In'!E89</f>
        <v>4.97</v>
      </c>
      <c r="P83" s="49" t="e">
        <f t="shared" si="15"/>
        <v>#VALUE!</v>
      </c>
      <c r="Q83" s="49" t="b">
        <f t="shared" si="12"/>
        <v>0</v>
      </c>
      <c r="R83" s="49">
        <f>IF(Table156[[#This Row],[Rising Through Threshold2]],Table156[[#This Row],[Start time2]],R82)</f>
        <v>12832</v>
      </c>
      <c r="S83" s="49" t="str">
        <f>IF(AND(Table156[[#This Row],[Rising Through Threshold2]],R82&gt;0),R83-R82,"")</f>
        <v/>
      </c>
      <c r="T83" s="49">
        <f>IF(Table156[[#This Row],[Voltage2]]&gt;Threshold2,1,0)</f>
        <v>1</v>
      </c>
      <c r="U83" s="49" t="b">
        <f>AND(Table156[[#This Row],[Last2]]&gt;0,Table156[[#This Row],[Last2]]&lt;MAX(Table156[Last2]))</f>
        <v>1</v>
      </c>
      <c r="V83" s="65"/>
    </row>
    <row r="84" spans="1:22" x14ac:dyDescent="0.35">
      <c r="A84" s="1" t="s">
        <v>102</v>
      </c>
      <c r="B84" s="1">
        <f t="shared" si="13"/>
        <v>6</v>
      </c>
      <c r="C84" s="1">
        <f t="shared" si="11"/>
        <v>11</v>
      </c>
      <c r="D84" s="1">
        <f t="shared" si="11"/>
        <v>16</v>
      </c>
      <c r="E84" s="1" t="e">
        <f t="shared" si="11"/>
        <v>#VALUE!</v>
      </c>
      <c r="F84" s="3">
        <f>'Data In'!B90</f>
        <v>19952</v>
      </c>
      <c r="G84" s="4">
        <f>'Data In'!C90</f>
        <v>0.01</v>
      </c>
      <c r="H84" s="3" t="e">
        <f t="shared" si="14"/>
        <v>#VALUE!</v>
      </c>
      <c r="I84" s="18" t="b">
        <f t="shared" si="9"/>
        <v>0</v>
      </c>
      <c r="J84" s="18">
        <f>IF(Table156[[#This Row],[Rising Through Threshold]],Table156[[#This Row],[Start time]],J83)</f>
        <v>14408</v>
      </c>
      <c r="K84" s="18" t="str">
        <f>IF(AND(Table156[[#This Row],[Rising Through Threshold]],J83&gt;0),J84-J83,"")</f>
        <v/>
      </c>
      <c r="L84" s="18">
        <f>IF(Table156[[#This Row],[Voltage]]&gt;Threshold,1,0)</f>
        <v>0</v>
      </c>
      <c r="M84" s="18" t="b">
        <f>AND(Table156[[#This Row],[Last]]&gt;0,Table156[[#This Row],[Last]]&lt;MAX(Table156[Last]))</f>
        <v>1</v>
      </c>
      <c r="N84" s="49">
        <f>'Data In'!D90</f>
        <v>20064</v>
      </c>
      <c r="O84" s="49">
        <f>'Data In'!E90</f>
        <v>0.01</v>
      </c>
      <c r="P84" s="49" t="e">
        <f t="shared" si="15"/>
        <v>#VALUE!</v>
      </c>
      <c r="Q84" s="49" t="b">
        <f t="shared" si="12"/>
        <v>0</v>
      </c>
      <c r="R84" s="49">
        <f>IF(Table156[[#This Row],[Rising Through Threshold2]],Table156[[#This Row],[Start time2]],R83)</f>
        <v>12832</v>
      </c>
      <c r="S84" s="49" t="str">
        <f>IF(AND(Table156[[#This Row],[Rising Through Threshold2]],R83&gt;0),R84-R83,"")</f>
        <v/>
      </c>
      <c r="T84" s="49">
        <f>IF(Table156[[#This Row],[Voltage2]]&gt;Threshold2,1,0)</f>
        <v>0</v>
      </c>
      <c r="U84" s="49" t="b">
        <f>AND(Table156[[#This Row],[Last2]]&gt;0,Table156[[#This Row],[Last2]]&lt;MAX(Table156[Last2]))</f>
        <v>1</v>
      </c>
      <c r="V84" s="65"/>
    </row>
    <row r="85" spans="1:22" x14ac:dyDescent="0.35">
      <c r="A85" s="1" t="s">
        <v>103</v>
      </c>
      <c r="B85" s="1">
        <f t="shared" si="13"/>
        <v>6</v>
      </c>
      <c r="C85" s="1">
        <f t="shared" si="11"/>
        <v>11</v>
      </c>
      <c r="D85" s="1">
        <f t="shared" si="11"/>
        <v>16</v>
      </c>
      <c r="E85" s="1" t="e">
        <f t="shared" si="11"/>
        <v>#VALUE!</v>
      </c>
      <c r="F85" s="3">
        <f>'Data In'!B91</f>
        <v>20192</v>
      </c>
      <c r="G85" s="4">
        <f>'Data In'!C91</f>
        <v>0</v>
      </c>
      <c r="H85" s="3" t="e">
        <f t="shared" si="14"/>
        <v>#VALUE!</v>
      </c>
      <c r="I85" s="18" t="b">
        <f t="shared" si="9"/>
        <v>0</v>
      </c>
      <c r="J85" s="18">
        <f>IF(Table156[[#This Row],[Rising Through Threshold]],Table156[[#This Row],[Start time]],J84)</f>
        <v>14408</v>
      </c>
      <c r="K85" s="18" t="str">
        <f>IF(AND(Table156[[#This Row],[Rising Through Threshold]],J84&gt;0),J85-J84,"")</f>
        <v/>
      </c>
      <c r="L85" s="18">
        <f>IF(Table156[[#This Row],[Voltage]]&gt;Threshold,1,0)</f>
        <v>0</v>
      </c>
      <c r="M85" s="18" t="b">
        <f>AND(Table156[[#This Row],[Last]]&gt;0,Table156[[#This Row],[Last]]&lt;MAX(Table156[Last]))</f>
        <v>1</v>
      </c>
      <c r="N85" s="49">
        <f>'Data In'!D91</f>
        <v>20304</v>
      </c>
      <c r="O85" s="49">
        <f>'Data In'!E91</f>
        <v>0.01</v>
      </c>
      <c r="P85" s="49" t="e">
        <f t="shared" si="15"/>
        <v>#VALUE!</v>
      </c>
      <c r="Q85" s="49" t="b">
        <f t="shared" si="12"/>
        <v>0</v>
      </c>
      <c r="R85" s="49">
        <f>IF(Table156[[#This Row],[Rising Through Threshold2]],Table156[[#This Row],[Start time2]],R84)</f>
        <v>12832</v>
      </c>
      <c r="S85" s="49" t="str">
        <f>IF(AND(Table156[[#This Row],[Rising Through Threshold2]],R84&gt;0),R85-R84,"")</f>
        <v/>
      </c>
      <c r="T85" s="49">
        <f>IF(Table156[[#This Row],[Voltage2]]&gt;Threshold2,1,0)</f>
        <v>0</v>
      </c>
      <c r="U85" s="49" t="b">
        <f>AND(Table156[[#This Row],[Last2]]&gt;0,Table156[[#This Row],[Last2]]&lt;MAX(Table156[Last2]))</f>
        <v>1</v>
      </c>
      <c r="V85" s="65"/>
    </row>
    <row r="86" spans="1:22" x14ac:dyDescent="0.35">
      <c r="A86" s="1" t="s">
        <v>104</v>
      </c>
      <c r="B86" s="1">
        <f t="shared" si="13"/>
        <v>6</v>
      </c>
      <c r="C86" s="1">
        <f t="shared" si="11"/>
        <v>11</v>
      </c>
      <c r="D86" s="1">
        <f t="shared" si="11"/>
        <v>16</v>
      </c>
      <c r="E86" s="1" t="e">
        <f t="shared" si="11"/>
        <v>#VALUE!</v>
      </c>
      <c r="F86" s="3">
        <f>'Data In'!B92</f>
        <v>20432</v>
      </c>
      <c r="G86" s="4">
        <f>'Data In'!C92</f>
        <v>0</v>
      </c>
      <c r="H86" s="3" t="e">
        <f t="shared" si="14"/>
        <v>#VALUE!</v>
      </c>
      <c r="I86" s="18" t="b">
        <f t="shared" si="9"/>
        <v>0</v>
      </c>
      <c r="J86" s="18">
        <f>IF(Table156[[#This Row],[Rising Through Threshold]],Table156[[#This Row],[Start time]],J85)</f>
        <v>14408</v>
      </c>
      <c r="K86" s="18" t="str">
        <f>IF(AND(Table156[[#This Row],[Rising Through Threshold]],J85&gt;0),J86-J85,"")</f>
        <v/>
      </c>
      <c r="L86" s="18">
        <f>IF(Table156[[#This Row],[Voltage]]&gt;Threshold,1,0)</f>
        <v>0</v>
      </c>
      <c r="M86" s="18" t="b">
        <f>AND(Table156[[#This Row],[Last]]&gt;0,Table156[[#This Row],[Last]]&lt;MAX(Table156[Last]))</f>
        <v>1</v>
      </c>
      <c r="N86" s="49">
        <f>'Data In'!D92</f>
        <v>20544</v>
      </c>
      <c r="O86" s="49">
        <f>'Data In'!E92</f>
        <v>0.01</v>
      </c>
      <c r="P86" s="49" t="e">
        <f t="shared" si="15"/>
        <v>#VALUE!</v>
      </c>
      <c r="Q86" s="49" t="b">
        <f t="shared" si="12"/>
        <v>0</v>
      </c>
      <c r="R86" s="49">
        <f>IF(Table156[[#This Row],[Rising Through Threshold2]],Table156[[#This Row],[Start time2]],R85)</f>
        <v>12832</v>
      </c>
      <c r="S86" s="49" t="str">
        <f>IF(AND(Table156[[#This Row],[Rising Through Threshold2]],R85&gt;0),R86-R85,"")</f>
        <v/>
      </c>
      <c r="T86" s="49">
        <f>IF(Table156[[#This Row],[Voltage2]]&gt;Threshold2,1,0)</f>
        <v>0</v>
      </c>
      <c r="U86" s="49" t="b">
        <f>AND(Table156[[#This Row],[Last2]]&gt;0,Table156[[#This Row],[Last2]]&lt;MAX(Table156[Last2]))</f>
        <v>1</v>
      </c>
      <c r="V86" s="65"/>
    </row>
    <row r="87" spans="1:22" x14ac:dyDescent="0.35">
      <c r="A87" s="1" t="s">
        <v>105</v>
      </c>
      <c r="B87" s="1">
        <f t="shared" si="13"/>
        <v>6</v>
      </c>
      <c r="C87" s="1">
        <f t="shared" si="11"/>
        <v>11</v>
      </c>
      <c r="D87" s="1">
        <f t="shared" si="11"/>
        <v>16</v>
      </c>
      <c r="E87" s="1" t="e">
        <f t="shared" si="11"/>
        <v>#VALUE!</v>
      </c>
      <c r="F87" s="3">
        <f>'Data In'!B93</f>
        <v>20672</v>
      </c>
      <c r="G87" s="4">
        <f>'Data In'!C93</f>
        <v>0.01</v>
      </c>
      <c r="H87" s="3" t="e">
        <f t="shared" si="14"/>
        <v>#VALUE!</v>
      </c>
      <c r="I87" s="18" t="b">
        <f t="shared" si="9"/>
        <v>0</v>
      </c>
      <c r="J87" s="18">
        <f>IF(Table156[[#This Row],[Rising Through Threshold]],Table156[[#This Row],[Start time]],J86)</f>
        <v>14408</v>
      </c>
      <c r="K87" s="18" t="str">
        <f>IF(AND(Table156[[#This Row],[Rising Through Threshold]],J86&gt;0),J87-J86,"")</f>
        <v/>
      </c>
      <c r="L87" s="18">
        <f>IF(Table156[[#This Row],[Voltage]]&gt;Threshold,1,0)</f>
        <v>0</v>
      </c>
      <c r="M87" s="18" t="b">
        <f>AND(Table156[[#This Row],[Last]]&gt;0,Table156[[#This Row],[Last]]&lt;MAX(Table156[Last]))</f>
        <v>1</v>
      </c>
      <c r="N87" s="49">
        <f>'Data In'!D93</f>
        <v>20784</v>
      </c>
      <c r="O87" s="49">
        <f>'Data In'!E93</f>
        <v>0.01</v>
      </c>
      <c r="P87" s="49" t="e">
        <f t="shared" si="15"/>
        <v>#VALUE!</v>
      </c>
      <c r="Q87" s="49" t="b">
        <f t="shared" si="12"/>
        <v>0</v>
      </c>
      <c r="R87" s="49">
        <f>IF(Table156[[#This Row],[Rising Through Threshold2]],Table156[[#This Row],[Start time2]],R86)</f>
        <v>12832</v>
      </c>
      <c r="S87" s="49" t="str">
        <f>IF(AND(Table156[[#This Row],[Rising Through Threshold2]],R86&gt;0),R87-R86,"")</f>
        <v/>
      </c>
      <c r="T87" s="49">
        <f>IF(Table156[[#This Row],[Voltage2]]&gt;Threshold2,1,0)</f>
        <v>0</v>
      </c>
      <c r="U87" s="49" t="b">
        <f>AND(Table156[[#This Row],[Last2]]&gt;0,Table156[[#This Row],[Last2]]&lt;MAX(Table156[Last2]))</f>
        <v>1</v>
      </c>
      <c r="V87" s="65"/>
    </row>
    <row r="88" spans="1:22" x14ac:dyDescent="0.35">
      <c r="A88" s="1" t="s">
        <v>106</v>
      </c>
      <c r="B88" s="1">
        <f t="shared" si="13"/>
        <v>6</v>
      </c>
      <c r="C88" s="1">
        <f t="shared" si="11"/>
        <v>11</v>
      </c>
      <c r="D88" s="1">
        <f t="shared" si="11"/>
        <v>16</v>
      </c>
      <c r="E88" s="1" t="e">
        <f t="shared" si="11"/>
        <v>#VALUE!</v>
      </c>
      <c r="F88" s="3">
        <f>'Data In'!B94</f>
        <v>20912</v>
      </c>
      <c r="G88" s="4">
        <f>'Data In'!C94</f>
        <v>0</v>
      </c>
      <c r="H88" s="3" t="e">
        <f t="shared" si="14"/>
        <v>#VALUE!</v>
      </c>
      <c r="I88" s="18" t="b">
        <f t="shared" si="9"/>
        <v>0</v>
      </c>
      <c r="J88" s="18">
        <f>IF(Table156[[#This Row],[Rising Through Threshold]],Table156[[#This Row],[Start time]],J87)</f>
        <v>14408</v>
      </c>
      <c r="K88" s="18" t="str">
        <f>IF(AND(Table156[[#This Row],[Rising Through Threshold]],J87&gt;0),J88-J87,"")</f>
        <v/>
      </c>
      <c r="L88" s="18">
        <f>IF(Table156[[#This Row],[Voltage]]&gt;Threshold,1,0)</f>
        <v>0</v>
      </c>
      <c r="M88" s="18" t="b">
        <f>AND(Table156[[#This Row],[Last]]&gt;0,Table156[[#This Row],[Last]]&lt;MAX(Table156[Last]))</f>
        <v>1</v>
      </c>
      <c r="N88" s="49">
        <f>'Data In'!D94</f>
        <v>21024</v>
      </c>
      <c r="O88" s="49">
        <f>'Data In'!E94</f>
        <v>4.9800000000000004</v>
      </c>
      <c r="P88" s="49" t="e">
        <f t="shared" si="15"/>
        <v>#VALUE!</v>
      </c>
      <c r="Q88" s="49" t="b">
        <f t="shared" si="12"/>
        <v>1</v>
      </c>
      <c r="R88" s="49">
        <f>IF(Table156[[#This Row],[Rising Through Threshold2]],Table156[[#This Row],[Start time2]],R87)</f>
        <v>21024</v>
      </c>
      <c r="S88" s="49">
        <f>IF(AND(Table156[[#This Row],[Rising Through Threshold2]],R87&gt;0),R88-R87,"")</f>
        <v>8192</v>
      </c>
      <c r="T88" s="49">
        <f>IF(Table156[[#This Row],[Voltage2]]&gt;Threshold2,1,0)</f>
        <v>1</v>
      </c>
      <c r="U88" s="49" t="b">
        <f>AND(Table156[[#This Row],[Last2]]&gt;0,Table156[[#This Row],[Last2]]&lt;MAX(Table156[Last2]))</f>
        <v>1</v>
      </c>
      <c r="V88" s="65"/>
    </row>
    <row r="89" spans="1:22" x14ac:dyDescent="0.35">
      <c r="A89" s="1" t="s">
        <v>107</v>
      </c>
      <c r="B89" s="1">
        <f t="shared" si="13"/>
        <v>6</v>
      </c>
      <c r="C89" s="1">
        <f t="shared" si="11"/>
        <v>11</v>
      </c>
      <c r="D89" s="1">
        <f t="shared" si="11"/>
        <v>16</v>
      </c>
      <c r="E89" s="1" t="e">
        <f t="shared" si="11"/>
        <v>#VALUE!</v>
      </c>
      <c r="F89" s="3">
        <f>'Data In'!B95</f>
        <v>21152</v>
      </c>
      <c r="G89" s="4">
        <f>'Data In'!C95</f>
        <v>0.01</v>
      </c>
      <c r="H89" s="3" t="e">
        <f t="shared" si="14"/>
        <v>#VALUE!</v>
      </c>
      <c r="I89" s="18" t="b">
        <f t="shared" si="9"/>
        <v>0</v>
      </c>
      <c r="J89" s="18">
        <f>IF(Table156[[#This Row],[Rising Through Threshold]],Table156[[#This Row],[Start time]],J88)</f>
        <v>14408</v>
      </c>
      <c r="K89" s="18" t="str">
        <f>IF(AND(Table156[[#This Row],[Rising Through Threshold]],J88&gt;0),J89-J88,"")</f>
        <v/>
      </c>
      <c r="L89" s="18">
        <f>IF(Table156[[#This Row],[Voltage]]&gt;Threshold,1,0)</f>
        <v>0</v>
      </c>
      <c r="M89" s="18" t="b">
        <f>AND(Table156[[#This Row],[Last]]&gt;0,Table156[[#This Row],[Last]]&lt;MAX(Table156[Last]))</f>
        <v>1</v>
      </c>
      <c r="N89" s="49">
        <f>'Data In'!D95</f>
        <v>21264</v>
      </c>
      <c r="O89" s="49">
        <f>'Data In'!E95</f>
        <v>4.97</v>
      </c>
      <c r="P89" s="49" t="e">
        <f t="shared" si="15"/>
        <v>#VALUE!</v>
      </c>
      <c r="Q89" s="49" t="b">
        <f t="shared" si="12"/>
        <v>0</v>
      </c>
      <c r="R89" s="49">
        <f>IF(Table156[[#This Row],[Rising Through Threshold2]],Table156[[#This Row],[Start time2]],R88)</f>
        <v>21024</v>
      </c>
      <c r="S89" s="49" t="str">
        <f>IF(AND(Table156[[#This Row],[Rising Through Threshold2]],R88&gt;0),R89-R88,"")</f>
        <v/>
      </c>
      <c r="T89" s="49">
        <f>IF(Table156[[#This Row],[Voltage2]]&gt;Threshold2,1,0)</f>
        <v>1</v>
      </c>
      <c r="U89" s="49" t="b">
        <f>AND(Table156[[#This Row],[Last2]]&gt;0,Table156[[#This Row],[Last2]]&lt;MAX(Table156[Last2]))</f>
        <v>1</v>
      </c>
      <c r="V89" s="65"/>
    </row>
    <row r="90" spans="1:22" x14ac:dyDescent="0.35">
      <c r="A90" s="1" t="s">
        <v>108</v>
      </c>
      <c r="B90" s="1">
        <f t="shared" si="13"/>
        <v>6</v>
      </c>
      <c r="C90" s="1">
        <f t="shared" si="11"/>
        <v>11</v>
      </c>
      <c r="D90" s="1">
        <f t="shared" si="11"/>
        <v>16</v>
      </c>
      <c r="E90" s="1" t="e">
        <f t="shared" si="11"/>
        <v>#VALUE!</v>
      </c>
      <c r="F90" s="3">
        <f>'Data In'!B96</f>
        <v>21392</v>
      </c>
      <c r="G90" s="4">
        <f>'Data In'!C96</f>
        <v>0.03</v>
      </c>
      <c r="H90" s="3" t="e">
        <f t="shared" si="14"/>
        <v>#VALUE!</v>
      </c>
      <c r="I90" s="18" t="b">
        <f t="shared" si="9"/>
        <v>0</v>
      </c>
      <c r="J90" s="18">
        <f>IF(Table156[[#This Row],[Rising Through Threshold]],Table156[[#This Row],[Start time]],J89)</f>
        <v>14408</v>
      </c>
      <c r="K90" s="18" t="str">
        <f>IF(AND(Table156[[#This Row],[Rising Through Threshold]],J89&gt;0),J90-J89,"")</f>
        <v/>
      </c>
      <c r="L90" s="18">
        <f>IF(Table156[[#This Row],[Voltage]]&gt;Threshold,1,0)</f>
        <v>0</v>
      </c>
      <c r="M90" s="18" t="b">
        <f>AND(Table156[[#This Row],[Last]]&gt;0,Table156[[#This Row],[Last]]&lt;MAX(Table156[Last]))</f>
        <v>1</v>
      </c>
      <c r="N90" s="49">
        <f>'Data In'!D96</f>
        <v>21512</v>
      </c>
      <c r="O90" s="49">
        <f>'Data In'!E96</f>
        <v>4.9800000000000004</v>
      </c>
      <c r="P90" s="49" t="e">
        <f t="shared" si="15"/>
        <v>#VALUE!</v>
      </c>
      <c r="Q90" s="49" t="b">
        <f t="shared" si="12"/>
        <v>0</v>
      </c>
      <c r="R90" s="49">
        <f>IF(Table156[[#This Row],[Rising Through Threshold2]],Table156[[#This Row],[Start time2]],R89)</f>
        <v>21024</v>
      </c>
      <c r="S90" s="49" t="str">
        <f>IF(AND(Table156[[#This Row],[Rising Through Threshold2]],R89&gt;0),R90-R89,"")</f>
        <v/>
      </c>
      <c r="T90" s="49">
        <f>IF(Table156[[#This Row],[Voltage2]]&gt;Threshold2,1,0)</f>
        <v>1</v>
      </c>
      <c r="U90" s="49" t="b">
        <f>AND(Table156[[#This Row],[Last2]]&gt;0,Table156[[#This Row],[Last2]]&lt;MAX(Table156[Last2]))</f>
        <v>1</v>
      </c>
      <c r="V90" s="65"/>
    </row>
    <row r="91" spans="1:22" x14ac:dyDescent="0.35">
      <c r="A91" s="1" t="s">
        <v>109</v>
      </c>
      <c r="B91" s="1">
        <f t="shared" si="13"/>
        <v>6</v>
      </c>
      <c r="C91" s="1">
        <f t="shared" si="11"/>
        <v>12</v>
      </c>
      <c r="D91" s="1">
        <f t="shared" si="11"/>
        <v>17</v>
      </c>
      <c r="E91" s="1" t="e">
        <f t="shared" si="11"/>
        <v>#VALUE!</v>
      </c>
      <c r="F91" s="3">
        <f>'Data In'!B97</f>
        <v>21640</v>
      </c>
      <c r="G91" s="4">
        <f>'Data In'!C97</f>
        <v>0.01</v>
      </c>
      <c r="H91" s="3" t="e">
        <f t="shared" si="14"/>
        <v>#VALUE!</v>
      </c>
      <c r="I91" s="18" t="b">
        <f t="shared" si="9"/>
        <v>0</v>
      </c>
      <c r="J91" s="18">
        <f>IF(Table156[[#This Row],[Rising Through Threshold]],Table156[[#This Row],[Start time]],J90)</f>
        <v>14408</v>
      </c>
      <c r="K91" s="18" t="str">
        <f>IF(AND(Table156[[#This Row],[Rising Through Threshold]],J90&gt;0),J91-J90,"")</f>
        <v/>
      </c>
      <c r="L91" s="18">
        <f>IF(Table156[[#This Row],[Voltage]]&gt;Threshold,1,0)</f>
        <v>0</v>
      </c>
      <c r="M91" s="18" t="b">
        <f>AND(Table156[[#This Row],[Last]]&gt;0,Table156[[#This Row],[Last]]&lt;MAX(Table156[Last]))</f>
        <v>1</v>
      </c>
      <c r="N91" s="49">
        <f>'Data In'!D97</f>
        <v>21752</v>
      </c>
      <c r="O91" s="49">
        <f>'Data In'!E97</f>
        <v>4.97</v>
      </c>
      <c r="P91" s="49" t="e">
        <f t="shared" si="15"/>
        <v>#VALUE!</v>
      </c>
      <c r="Q91" s="49" t="b">
        <f t="shared" si="12"/>
        <v>0</v>
      </c>
      <c r="R91" s="49">
        <f>IF(Table156[[#This Row],[Rising Through Threshold2]],Table156[[#This Row],[Start time2]],R90)</f>
        <v>21024</v>
      </c>
      <c r="S91" s="49" t="str">
        <f>IF(AND(Table156[[#This Row],[Rising Through Threshold2]],R90&gt;0),R91-R90,"")</f>
        <v/>
      </c>
      <c r="T91" s="49">
        <f>IF(Table156[[#This Row],[Voltage2]]&gt;Threshold2,1,0)</f>
        <v>1</v>
      </c>
      <c r="U91" s="49" t="b">
        <f>AND(Table156[[#This Row],[Last2]]&gt;0,Table156[[#This Row],[Last2]]&lt;MAX(Table156[Last2]))</f>
        <v>1</v>
      </c>
      <c r="V91" s="65"/>
    </row>
    <row r="92" spans="1:22" x14ac:dyDescent="0.35">
      <c r="A92" s="1" t="s">
        <v>110</v>
      </c>
      <c r="B92" s="1">
        <f t="shared" si="13"/>
        <v>6</v>
      </c>
      <c r="C92" s="1">
        <f t="shared" si="11"/>
        <v>12</v>
      </c>
      <c r="D92" s="1">
        <f t="shared" si="11"/>
        <v>17</v>
      </c>
      <c r="E92" s="1" t="e">
        <f t="shared" si="11"/>
        <v>#VALUE!</v>
      </c>
      <c r="F92" s="3">
        <f>'Data In'!B98</f>
        <v>21880</v>
      </c>
      <c r="G92" s="4">
        <f>'Data In'!C98</f>
        <v>0.01</v>
      </c>
      <c r="H92" s="3" t="e">
        <f t="shared" si="14"/>
        <v>#VALUE!</v>
      </c>
      <c r="I92" s="18" t="b">
        <f t="shared" si="9"/>
        <v>0</v>
      </c>
      <c r="J92" s="18">
        <f>IF(Table156[[#This Row],[Rising Through Threshold]],Table156[[#This Row],[Start time]],J91)</f>
        <v>14408</v>
      </c>
      <c r="K92" s="18" t="str">
        <f>IF(AND(Table156[[#This Row],[Rising Through Threshold]],J91&gt;0),J92-J91,"")</f>
        <v/>
      </c>
      <c r="L92" s="18">
        <f>IF(Table156[[#This Row],[Voltage]]&gt;Threshold,1,0)</f>
        <v>0</v>
      </c>
      <c r="M92" s="18" t="b">
        <f>AND(Table156[[#This Row],[Last]]&gt;0,Table156[[#This Row],[Last]]&lt;MAX(Table156[Last]))</f>
        <v>1</v>
      </c>
      <c r="N92" s="49">
        <f>'Data In'!D98</f>
        <v>21992</v>
      </c>
      <c r="O92" s="49">
        <f>'Data In'!E98</f>
        <v>4.97</v>
      </c>
      <c r="P92" s="49" t="e">
        <f t="shared" si="15"/>
        <v>#VALUE!</v>
      </c>
      <c r="Q92" s="49" t="b">
        <f t="shared" si="12"/>
        <v>0</v>
      </c>
      <c r="R92" s="49">
        <f>IF(Table156[[#This Row],[Rising Through Threshold2]],Table156[[#This Row],[Start time2]],R91)</f>
        <v>21024</v>
      </c>
      <c r="S92" s="49" t="str">
        <f>IF(AND(Table156[[#This Row],[Rising Through Threshold2]],R91&gt;0),R92-R91,"")</f>
        <v/>
      </c>
      <c r="T92" s="49">
        <f>IF(Table156[[#This Row],[Voltage2]]&gt;Threshold2,1,0)</f>
        <v>1</v>
      </c>
      <c r="U92" s="49" t="b">
        <f>AND(Table156[[#This Row],[Last2]]&gt;0,Table156[[#This Row],[Last2]]&lt;MAX(Table156[Last2]))</f>
        <v>1</v>
      </c>
      <c r="V92" s="65"/>
    </row>
    <row r="93" spans="1:22" x14ac:dyDescent="0.35">
      <c r="A93" s="1" t="s">
        <v>111</v>
      </c>
      <c r="B93" s="1">
        <f t="shared" si="13"/>
        <v>6</v>
      </c>
      <c r="C93" s="1">
        <f t="shared" si="11"/>
        <v>12</v>
      </c>
      <c r="D93" s="1">
        <f t="shared" si="11"/>
        <v>17</v>
      </c>
      <c r="E93" s="1" t="e">
        <f t="shared" si="11"/>
        <v>#VALUE!</v>
      </c>
      <c r="F93" s="3">
        <f>'Data In'!B99</f>
        <v>22120</v>
      </c>
      <c r="G93" s="4">
        <f>'Data In'!C99</f>
        <v>0</v>
      </c>
      <c r="H93" s="3" t="e">
        <f t="shared" si="14"/>
        <v>#VALUE!</v>
      </c>
      <c r="I93" s="18" t="b">
        <f t="shared" si="9"/>
        <v>0</v>
      </c>
      <c r="J93" s="18">
        <f>IF(Table156[[#This Row],[Rising Through Threshold]],Table156[[#This Row],[Start time]],J92)</f>
        <v>14408</v>
      </c>
      <c r="K93" s="18" t="str">
        <f>IF(AND(Table156[[#This Row],[Rising Through Threshold]],J92&gt;0),J93-J92,"")</f>
        <v/>
      </c>
      <c r="L93" s="18">
        <f>IF(Table156[[#This Row],[Voltage]]&gt;Threshold,1,0)</f>
        <v>0</v>
      </c>
      <c r="M93" s="18" t="b">
        <f>AND(Table156[[#This Row],[Last]]&gt;0,Table156[[#This Row],[Last]]&lt;MAX(Table156[Last]))</f>
        <v>1</v>
      </c>
      <c r="N93" s="49">
        <f>'Data In'!D99</f>
        <v>22232</v>
      </c>
      <c r="O93" s="49">
        <f>'Data In'!E99</f>
        <v>4.9800000000000004</v>
      </c>
      <c r="P93" s="49" t="e">
        <f t="shared" si="15"/>
        <v>#VALUE!</v>
      </c>
      <c r="Q93" s="49" t="b">
        <f t="shared" si="12"/>
        <v>0</v>
      </c>
      <c r="R93" s="49">
        <f>IF(Table156[[#This Row],[Rising Through Threshold2]],Table156[[#This Row],[Start time2]],R92)</f>
        <v>21024</v>
      </c>
      <c r="S93" s="49" t="str">
        <f>IF(AND(Table156[[#This Row],[Rising Through Threshold2]],R92&gt;0),R93-R92,"")</f>
        <v/>
      </c>
      <c r="T93" s="49">
        <f>IF(Table156[[#This Row],[Voltage2]]&gt;Threshold2,1,0)</f>
        <v>1</v>
      </c>
      <c r="U93" s="49" t="b">
        <f>AND(Table156[[#This Row],[Last2]]&gt;0,Table156[[#This Row],[Last2]]&lt;MAX(Table156[Last2]))</f>
        <v>1</v>
      </c>
      <c r="V93" s="65"/>
    </row>
    <row r="94" spans="1:22" x14ac:dyDescent="0.35">
      <c r="A94" s="1" t="s">
        <v>112</v>
      </c>
      <c r="B94" s="1">
        <f t="shared" si="13"/>
        <v>6</v>
      </c>
      <c r="C94" s="1">
        <f t="shared" si="11"/>
        <v>12</v>
      </c>
      <c r="D94" s="1">
        <f t="shared" si="11"/>
        <v>17</v>
      </c>
      <c r="E94" s="1" t="e">
        <f t="shared" si="11"/>
        <v>#VALUE!</v>
      </c>
      <c r="F94" s="3">
        <f>'Data In'!B100</f>
        <v>22360</v>
      </c>
      <c r="G94" s="4">
        <f>'Data In'!C100</f>
        <v>0.01</v>
      </c>
      <c r="H94" s="3" t="e">
        <f t="shared" si="14"/>
        <v>#VALUE!</v>
      </c>
      <c r="I94" s="18" t="b">
        <f t="shared" si="9"/>
        <v>0</v>
      </c>
      <c r="J94" s="18">
        <f>IF(Table156[[#This Row],[Rising Through Threshold]],Table156[[#This Row],[Start time]],J93)</f>
        <v>14408</v>
      </c>
      <c r="K94" s="18" t="str">
        <f>IF(AND(Table156[[#This Row],[Rising Through Threshold]],J93&gt;0),J94-J93,"")</f>
        <v/>
      </c>
      <c r="L94" s="18">
        <f>IF(Table156[[#This Row],[Voltage]]&gt;Threshold,1,0)</f>
        <v>0</v>
      </c>
      <c r="M94" s="18" t="b">
        <f>AND(Table156[[#This Row],[Last]]&gt;0,Table156[[#This Row],[Last]]&lt;MAX(Table156[Last]))</f>
        <v>1</v>
      </c>
      <c r="N94" s="49">
        <f>'Data In'!D100</f>
        <v>22472</v>
      </c>
      <c r="O94" s="49">
        <f>'Data In'!E100</f>
        <v>4.97</v>
      </c>
      <c r="P94" s="49" t="e">
        <f t="shared" si="15"/>
        <v>#VALUE!</v>
      </c>
      <c r="Q94" s="49" t="b">
        <f t="shared" si="12"/>
        <v>0</v>
      </c>
      <c r="R94" s="49">
        <f>IF(Table156[[#This Row],[Rising Through Threshold2]],Table156[[#This Row],[Start time2]],R93)</f>
        <v>21024</v>
      </c>
      <c r="S94" s="49" t="str">
        <f>IF(AND(Table156[[#This Row],[Rising Through Threshold2]],R93&gt;0),R94-R93,"")</f>
        <v/>
      </c>
      <c r="T94" s="49">
        <f>IF(Table156[[#This Row],[Voltage2]]&gt;Threshold2,1,0)</f>
        <v>1</v>
      </c>
      <c r="U94" s="49" t="b">
        <f>AND(Table156[[#This Row],[Last2]]&gt;0,Table156[[#This Row],[Last2]]&lt;MAX(Table156[Last2]))</f>
        <v>1</v>
      </c>
      <c r="V94" s="65"/>
    </row>
    <row r="95" spans="1:22" x14ac:dyDescent="0.35">
      <c r="A95" s="1" t="s">
        <v>113</v>
      </c>
      <c r="B95" s="1">
        <f t="shared" si="13"/>
        <v>6</v>
      </c>
      <c r="C95" s="1">
        <f t="shared" si="11"/>
        <v>12</v>
      </c>
      <c r="D95" s="1">
        <f t="shared" si="11"/>
        <v>17</v>
      </c>
      <c r="E95" s="1" t="e">
        <f t="shared" si="11"/>
        <v>#VALUE!</v>
      </c>
      <c r="F95" s="3">
        <f>'Data In'!B101</f>
        <v>22600</v>
      </c>
      <c r="G95" s="4">
        <f>'Data In'!C101</f>
        <v>4.9800000000000004</v>
      </c>
      <c r="H95" s="3" t="e">
        <f t="shared" si="14"/>
        <v>#VALUE!</v>
      </c>
      <c r="I95" s="18" t="b">
        <f t="shared" si="9"/>
        <v>1</v>
      </c>
      <c r="J95" s="18">
        <f>IF(Table156[[#This Row],[Rising Through Threshold]],Table156[[#This Row],[Start time]],J94)</f>
        <v>22600</v>
      </c>
      <c r="K95" s="18">
        <f>IF(AND(Table156[[#This Row],[Rising Through Threshold]],J94&gt;0),J95-J94,"")</f>
        <v>8192</v>
      </c>
      <c r="L95" s="18">
        <f>IF(Table156[[#This Row],[Voltage]]&gt;Threshold,1,0)</f>
        <v>1</v>
      </c>
      <c r="M95" s="18" t="b">
        <f>AND(Table156[[#This Row],[Last]]&gt;0,Table156[[#This Row],[Last]]&lt;MAX(Table156[Last]))</f>
        <v>1</v>
      </c>
      <c r="N95" s="49">
        <f>'Data In'!D101</f>
        <v>22712</v>
      </c>
      <c r="O95" s="49">
        <f>'Data In'!E101</f>
        <v>4.9800000000000004</v>
      </c>
      <c r="P95" s="49">
        <f t="shared" si="15"/>
        <v>0</v>
      </c>
      <c r="Q95" s="49" t="b">
        <f t="shared" si="12"/>
        <v>0</v>
      </c>
      <c r="R95" s="49">
        <f>IF(Table156[[#This Row],[Rising Through Threshold2]],Table156[[#This Row],[Start time2]],R94)</f>
        <v>21024</v>
      </c>
      <c r="S95" s="49" t="str">
        <f>IF(AND(Table156[[#This Row],[Rising Through Threshold2]],R94&gt;0),R95-R94,"")</f>
        <v/>
      </c>
      <c r="T95" s="49">
        <f>IF(Table156[[#This Row],[Voltage2]]&gt;Threshold2,1,0)</f>
        <v>1</v>
      </c>
      <c r="U95" s="49" t="b">
        <f>AND(Table156[[#This Row],[Last2]]&gt;0,Table156[[#This Row],[Last2]]&lt;MAX(Table156[Last2]))</f>
        <v>1</v>
      </c>
      <c r="V95" s="65"/>
    </row>
    <row r="96" spans="1:22" x14ac:dyDescent="0.35">
      <c r="A96" s="1" t="s">
        <v>114</v>
      </c>
      <c r="B96" s="1">
        <f t="shared" si="13"/>
        <v>6</v>
      </c>
      <c r="C96" s="1">
        <f t="shared" si="11"/>
        <v>12</v>
      </c>
      <c r="D96" s="1">
        <f t="shared" si="11"/>
        <v>17</v>
      </c>
      <c r="E96" s="1" t="e">
        <f t="shared" si="11"/>
        <v>#VALUE!</v>
      </c>
      <c r="F96" s="3">
        <f>'Data In'!B102</f>
        <v>22840</v>
      </c>
      <c r="G96" s="4">
        <f>'Data In'!C102</f>
        <v>5</v>
      </c>
      <c r="H96" s="3" t="e">
        <f t="shared" si="14"/>
        <v>#VALUE!</v>
      </c>
      <c r="I96" s="18" t="b">
        <f t="shared" si="9"/>
        <v>0</v>
      </c>
      <c r="J96" s="18">
        <f>IF(Table156[[#This Row],[Rising Through Threshold]],Table156[[#This Row],[Start time]],J95)</f>
        <v>22600</v>
      </c>
      <c r="K96" s="18" t="str">
        <f>IF(AND(Table156[[#This Row],[Rising Through Threshold]],J95&gt;0),J96-J95,"")</f>
        <v/>
      </c>
      <c r="L96" s="18">
        <f>IF(Table156[[#This Row],[Voltage]]&gt;Threshold,1,0)</f>
        <v>1</v>
      </c>
      <c r="M96" s="18" t="b">
        <f>AND(Table156[[#This Row],[Last]]&gt;0,Table156[[#This Row],[Last]]&lt;MAX(Table156[Last]))</f>
        <v>1</v>
      </c>
      <c r="N96" s="49">
        <f>'Data In'!D102</f>
        <v>22952</v>
      </c>
      <c r="O96" s="49">
        <f>'Data In'!E102</f>
        <v>4.97</v>
      </c>
      <c r="P96" s="49" t="e">
        <f t="shared" si="15"/>
        <v>#VALUE!</v>
      </c>
      <c r="Q96" s="49" t="b">
        <f t="shared" si="12"/>
        <v>0</v>
      </c>
      <c r="R96" s="49">
        <f>IF(Table156[[#This Row],[Rising Through Threshold2]],Table156[[#This Row],[Start time2]],R95)</f>
        <v>21024</v>
      </c>
      <c r="S96" s="49" t="str">
        <f>IF(AND(Table156[[#This Row],[Rising Through Threshold2]],R95&gt;0),R96-R95,"")</f>
        <v/>
      </c>
      <c r="T96" s="49">
        <f>IF(Table156[[#This Row],[Voltage2]]&gt;Threshold2,1,0)</f>
        <v>1</v>
      </c>
      <c r="U96" s="49" t="b">
        <f>AND(Table156[[#This Row],[Last2]]&gt;0,Table156[[#This Row],[Last2]]&lt;MAX(Table156[Last2]))</f>
        <v>1</v>
      </c>
      <c r="V96" s="65"/>
    </row>
    <row r="97" spans="1:22" x14ac:dyDescent="0.35">
      <c r="A97" s="1" t="s">
        <v>115</v>
      </c>
      <c r="B97" s="1">
        <f t="shared" si="13"/>
        <v>6</v>
      </c>
      <c r="C97" s="1">
        <f t="shared" si="11"/>
        <v>12</v>
      </c>
      <c r="D97" s="1">
        <f t="shared" si="11"/>
        <v>17</v>
      </c>
      <c r="E97" s="1" t="e">
        <f t="shared" si="11"/>
        <v>#VALUE!</v>
      </c>
      <c r="F97" s="3">
        <f>'Data In'!B103</f>
        <v>23080</v>
      </c>
      <c r="G97" s="4">
        <f>'Data In'!C103</f>
        <v>4.97</v>
      </c>
      <c r="H97" s="3" t="e">
        <f t="shared" si="14"/>
        <v>#VALUE!</v>
      </c>
      <c r="I97" s="18" t="b">
        <f t="shared" si="9"/>
        <v>0</v>
      </c>
      <c r="J97" s="18">
        <f>IF(Table156[[#This Row],[Rising Through Threshold]],Table156[[#This Row],[Start time]],J96)</f>
        <v>22600</v>
      </c>
      <c r="K97" s="18" t="str">
        <f>IF(AND(Table156[[#This Row],[Rising Through Threshold]],J96&gt;0),J97-J96,"")</f>
        <v/>
      </c>
      <c r="L97" s="18">
        <f>IF(Table156[[#This Row],[Voltage]]&gt;Threshold,1,0)</f>
        <v>1</v>
      </c>
      <c r="M97" s="18" t="b">
        <f>AND(Table156[[#This Row],[Last]]&gt;0,Table156[[#This Row],[Last]]&lt;MAX(Table156[Last]))</f>
        <v>1</v>
      </c>
      <c r="N97" s="49">
        <f>'Data In'!D103</f>
        <v>23192</v>
      </c>
      <c r="O97" s="49">
        <f>'Data In'!E103</f>
        <v>4.9800000000000004</v>
      </c>
      <c r="P97" s="49" t="e">
        <f t="shared" si="15"/>
        <v>#VALUE!</v>
      </c>
      <c r="Q97" s="49" t="b">
        <f t="shared" si="12"/>
        <v>0</v>
      </c>
      <c r="R97" s="49">
        <f>IF(Table156[[#This Row],[Rising Through Threshold2]],Table156[[#This Row],[Start time2]],R96)</f>
        <v>21024</v>
      </c>
      <c r="S97" s="49" t="str">
        <f>IF(AND(Table156[[#This Row],[Rising Through Threshold2]],R96&gt;0),R97-R96,"")</f>
        <v/>
      </c>
      <c r="T97" s="49">
        <f>IF(Table156[[#This Row],[Voltage2]]&gt;Threshold2,1,0)</f>
        <v>1</v>
      </c>
      <c r="U97" s="49" t="b">
        <f>AND(Table156[[#This Row],[Last2]]&gt;0,Table156[[#This Row],[Last2]]&lt;MAX(Table156[Last2]))</f>
        <v>1</v>
      </c>
      <c r="V97" s="65"/>
    </row>
    <row r="98" spans="1:22" x14ac:dyDescent="0.35">
      <c r="A98" s="1" t="s">
        <v>116</v>
      </c>
      <c r="B98" s="1">
        <f t="shared" si="13"/>
        <v>6</v>
      </c>
      <c r="C98" s="1">
        <f t="shared" si="11"/>
        <v>12</v>
      </c>
      <c r="D98" s="1">
        <f t="shared" si="11"/>
        <v>17</v>
      </c>
      <c r="E98" s="1" t="e">
        <f t="shared" si="11"/>
        <v>#VALUE!</v>
      </c>
      <c r="F98" s="3">
        <f>'Data In'!B104</f>
        <v>23320</v>
      </c>
      <c r="G98" s="4">
        <f>'Data In'!C104</f>
        <v>4.9800000000000004</v>
      </c>
      <c r="H98" s="3" t="e">
        <f t="shared" si="14"/>
        <v>#VALUE!</v>
      </c>
      <c r="I98" s="18" t="b">
        <f t="shared" si="9"/>
        <v>0</v>
      </c>
      <c r="J98" s="18">
        <f>IF(Table156[[#This Row],[Rising Through Threshold]],Table156[[#This Row],[Start time]],J97)</f>
        <v>22600</v>
      </c>
      <c r="K98" s="18" t="str">
        <f>IF(AND(Table156[[#This Row],[Rising Through Threshold]],J97&gt;0),J98-J97,"")</f>
        <v/>
      </c>
      <c r="L98" s="18">
        <f>IF(Table156[[#This Row],[Voltage]]&gt;Threshold,1,0)</f>
        <v>1</v>
      </c>
      <c r="M98" s="18" t="b">
        <f>AND(Table156[[#This Row],[Last]]&gt;0,Table156[[#This Row],[Last]]&lt;MAX(Table156[Last]))</f>
        <v>1</v>
      </c>
      <c r="N98" s="49">
        <f>'Data In'!D104</f>
        <v>23432</v>
      </c>
      <c r="O98" s="49">
        <f>'Data In'!E104</f>
        <v>4.9800000000000004</v>
      </c>
      <c r="P98" s="49" t="e">
        <f t="shared" si="15"/>
        <v>#VALUE!</v>
      </c>
      <c r="Q98" s="49" t="b">
        <f t="shared" ref="Q98:Q129" si="16">AND(O97&lt;Threshold2,O98&gt;Threshold2)</f>
        <v>0</v>
      </c>
      <c r="R98" s="49">
        <f>IF(Table156[[#This Row],[Rising Through Threshold2]],Table156[[#This Row],[Start time2]],R97)</f>
        <v>21024</v>
      </c>
      <c r="S98" s="49" t="str">
        <f>IF(AND(Table156[[#This Row],[Rising Through Threshold2]],R97&gt;0),R98-R97,"")</f>
        <v/>
      </c>
      <c r="T98" s="49">
        <f>IF(Table156[[#This Row],[Voltage2]]&gt;Threshold2,1,0)</f>
        <v>1</v>
      </c>
      <c r="U98" s="49" t="b">
        <f>AND(Table156[[#This Row],[Last2]]&gt;0,Table156[[#This Row],[Last2]]&lt;MAX(Table156[Last2]))</f>
        <v>1</v>
      </c>
      <c r="V98" s="65"/>
    </row>
    <row r="99" spans="1:22" x14ac:dyDescent="0.35">
      <c r="A99" s="1" t="s">
        <v>117</v>
      </c>
      <c r="B99" s="1">
        <f t="shared" si="13"/>
        <v>6</v>
      </c>
      <c r="C99" s="1">
        <f t="shared" si="11"/>
        <v>12</v>
      </c>
      <c r="D99" s="1">
        <f t="shared" si="11"/>
        <v>17</v>
      </c>
      <c r="E99" s="1" t="e">
        <f t="shared" si="11"/>
        <v>#VALUE!</v>
      </c>
      <c r="F99" s="3">
        <f>'Data In'!B105</f>
        <v>23568</v>
      </c>
      <c r="G99" s="4">
        <f>'Data In'!C105</f>
        <v>4.97</v>
      </c>
      <c r="H99" s="3" t="e">
        <f t="shared" si="14"/>
        <v>#VALUE!</v>
      </c>
      <c r="I99" s="18" t="b">
        <f t="shared" si="9"/>
        <v>0</v>
      </c>
      <c r="J99" s="18">
        <f>IF(Table156[[#This Row],[Rising Through Threshold]],Table156[[#This Row],[Start time]],J98)</f>
        <v>22600</v>
      </c>
      <c r="K99" s="18" t="str">
        <f>IF(AND(Table156[[#This Row],[Rising Through Threshold]],J98&gt;0),J99-J98,"")</f>
        <v/>
      </c>
      <c r="L99" s="18">
        <f>IF(Table156[[#This Row],[Voltage]]&gt;Threshold,1,0)</f>
        <v>1</v>
      </c>
      <c r="M99" s="18" t="b">
        <f>AND(Table156[[#This Row],[Last]]&gt;0,Table156[[#This Row],[Last]]&lt;MAX(Table156[Last]))</f>
        <v>1</v>
      </c>
      <c r="N99" s="49">
        <f>'Data In'!D105</f>
        <v>23680</v>
      </c>
      <c r="O99" s="49">
        <f>'Data In'!E105</f>
        <v>4.97</v>
      </c>
      <c r="P99" s="49" t="e">
        <f t="shared" si="15"/>
        <v>#VALUE!</v>
      </c>
      <c r="Q99" s="49" t="b">
        <f t="shared" si="16"/>
        <v>0</v>
      </c>
      <c r="R99" s="49">
        <f>IF(Table156[[#This Row],[Rising Through Threshold2]],Table156[[#This Row],[Start time2]],R98)</f>
        <v>21024</v>
      </c>
      <c r="S99" s="49" t="str">
        <f>IF(AND(Table156[[#This Row],[Rising Through Threshold2]],R98&gt;0),R99-R98,"")</f>
        <v/>
      </c>
      <c r="T99" s="49">
        <f>IF(Table156[[#This Row],[Voltage2]]&gt;Threshold2,1,0)</f>
        <v>1</v>
      </c>
      <c r="U99" s="49" t="b">
        <f>AND(Table156[[#This Row],[Last2]]&gt;0,Table156[[#This Row],[Last2]]&lt;MAX(Table156[Last2]))</f>
        <v>1</v>
      </c>
      <c r="V99" s="65"/>
    </row>
    <row r="100" spans="1:22" x14ac:dyDescent="0.35">
      <c r="A100" s="1" t="s">
        <v>118</v>
      </c>
      <c r="B100" s="1">
        <f t="shared" si="13"/>
        <v>6</v>
      </c>
      <c r="C100" s="1">
        <f t="shared" si="11"/>
        <v>12</v>
      </c>
      <c r="D100" s="1">
        <f t="shared" si="11"/>
        <v>17</v>
      </c>
      <c r="E100" s="1" t="e">
        <f t="shared" si="11"/>
        <v>#VALUE!</v>
      </c>
      <c r="F100" s="3">
        <f>'Data In'!B106</f>
        <v>23808</v>
      </c>
      <c r="G100" s="4">
        <f>'Data In'!C106</f>
        <v>4.97</v>
      </c>
      <c r="H100" s="3" t="e">
        <f t="shared" si="14"/>
        <v>#VALUE!</v>
      </c>
      <c r="I100" s="18" t="b">
        <f t="shared" si="9"/>
        <v>0</v>
      </c>
      <c r="J100" s="18">
        <f>IF(Table156[[#This Row],[Rising Through Threshold]],Table156[[#This Row],[Start time]],J99)</f>
        <v>22600</v>
      </c>
      <c r="K100" s="18" t="str">
        <f>IF(AND(Table156[[#This Row],[Rising Through Threshold]],J99&gt;0),J100-J99,"")</f>
        <v/>
      </c>
      <c r="L100" s="18">
        <f>IF(Table156[[#This Row],[Voltage]]&gt;Threshold,1,0)</f>
        <v>1</v>
      </c>
      <c r="M100" s="18" t="b">
        <f>AND(Table156[[#This Row],[Last]]&gt;0,Table156[[#This Row],[Last]]&lt;MAX(Table156[Last]))</f>
        <v>1</v>
      </c>
      <c r="N100" s="49">
        <f>'Data In'!D106</f>
        <v>23920</v>
      </c>
      <c r="O100" s="49">
        <f>'Data In'!E106</f>
        <v>4.9800000000000004</v>
      </c>
      <c r="P100" s="49" t="e">
        <f t="shared" si="15"/>
        <v>#VALUE!</v>
      </c>
      <c r="Q100" s="49" t="b">
        <f t="shared" si="16"/>
        <v>0</v>
      </c>
      <c r="R100" s="49">
        <f>IF(Table156[[#This Row],[Rising Through Threshold2]],Table156[[#This Row],[Start time2]],R99)</f>
        <v>21024</v>
      </c>
      <c r="S100" s="49" t="str">
        <f>IF(AND(Table156[[#This Row],[Rising Through Threshold2]],R99&gt;0),R100-R99,"")</f>
        <v/>
      </c>
      <c r="T100" s="49">
        <f>IF(Table156[[#This Row],[Voltage2]]&gt;Threshold2,1,0)</f>
        <v>1</v>
      </c>
      <c r="U100" s="49" t="b">
        <f>AND(Table156[[#This Row],[Last2]]&gt;0,Table156[[#This Row],[Last2]]&lt;MAX(Table156[Last2]))</f>
        <v>1</v>
      </c>
      <c r="V100" s="65"/>
    </row>
    <row r="101" spans="1:22" x14ac:dyDescent="0.35">
      <c r="A101" s="1" t="s">
        <v>119</v>
      </c>
      <c r="B101" s="1">
        <f t="shared" si="13"/>
        <v>6</v>
      </c>
      <c r="C101" s="1">
        <f t="shared" si="11"/>
        <v>12</v>
      </c>
      <c r="D101" s="1">
        <f t="shared" si="11"/>
        <v>17</v>
      </c>
      <c r="E101" s="1" t="e">
        <f t="shared" si="11"/>
        <v>#VALUE!</v>
      </c>
      <c r="F101" s="3">
        <f>'Data In'!B107</f>
        <v>24048</v>
      </c>
      <c r="G101" s="4">
        <f>'Data In'!C107</f>
        <v>4.9800000000000004</v>
      </c>
      <c r="H101" s="3" t="e">
        <f t="shared" si="14"/>
        <v>#VALUE!</v>
      </c>
      <c r="I101" s="18" t="b">
        <f t="shared" si="9"/>
        <v>0</v>
      </c>
      <c r="J101" s="18">
        <f>IF(Table156[[#This Row],[Rising Through Threshold]],Table156[[#This Row],[Start time]],J100)</f>
        <v>22600</v>
      </c>
      <c r="K101" s="18" t="str">
        <f>IF(AND(Table156[[#This Row],[Rising Through Threshold]],J100&gt;0),J101-J100,"")</f>
        <v/>
      </c>
      <c r="L101" s="18">
        <f>IF(Table156[[#This Row],[Voltage]]&gt;Threshold,1,0)</f>
        <v>1</v>
      </c>
      <c r="M101" s="18" t="b">
        <f>AND(Table156[[#This Row],[Last]]&gt;0,Table156[[#This Row],[Last]]&lt;MAX(Table156[Last]))</f>
        <v>1</v>
      </c>
      <c r="N101" s="49">
        <f>'Data In'!D107</f>
        <v>24160</v>
      </c>
      <c r="O101" s="49">
        <f>'Data In'!E107</f>
        <v>4.97</v>
      </c>
      <c r="P101" s="49" t="e">
        <f t="shared" si="15"/>
        <v>#VALUE!</v>
      </c>
      <c r="Q101" s="49" t="b">
        <f t="shared" si="16"/>
        <v>0</v>
      </c>
      <c r="R101" s="49">
        <f>IF(Table156[[#This Row],[Rising Through Threshold2]],Table156[[#This Row],[Start time2]],R100)</f>
        <v>21024</v>
      </c>
      <c r="S101" s="49" t="str">
        <f>IF(AND(Table156[[#This Row],[Rising Through Threshold2]],R100&gt;0),R101-R100,"")</f>
        <v/>
      </c>
      <c r="T101" s="49">
        <f>IF(Table156[[#This Row],[Voltage2]]&gt;Threshold2,1,0)</f>
        <v>1</v>
      </c>
      <c r="U101" s="49" t="b">
        <f>AND(Table156[[#This Row],[Last2]]&gt;0,Table156[[#This Row],[Last2]]&lt;MAX(Table156[Last2]))</f>
        <v>1</v>
      </c>
      <c r="V101" s="65"/>
    </row>
    <row r="102" spans="1:22" x14ac:dyDescent="0.35">
      <c r="A102" s="1" t="s">
        <v>120</v>
      </c>
      <c r="B102" s="1">
        <f t="shared" si="13"/>
        <v>6</v>
      </c>
      <c r="C102" s="1">
        <f t="shared" si="11"/>
        <v>12</v>
      </c>
      <c r="D102" s="1">
        <f t="shared" si="11"/>
        <v>17</v>
      </c>
      <c r="E102" s="1" t="e">
        <f t="shared" si="11"/>
        <v>#VALUE!</v>
      </c>
      <c r="F102" s="3">
        <f>'Data In'!B108</f>
        <v>24288</v>
      </c>
      <c r="G102" s="4">
        <f>'Data In'!C108</f>
        <v>4.97</v>
      </c>
      <c r="H102" s="3" t="e">
        <f t="shared" si="14"/>
        <v>#VALUE!</v>
      </c>
      <c r="I102" s="18" t="b">
        <f t="shared" si="9"/>
        <v>0</v>
      </c>
      <c r="J102" s="18">
        <f>IF(Table156[[#This Row],[Rising Through Threshold]],Table156[[#This Row],[Start time]],J101)</f>
        <v>22600</v>
      </c>
      <c r="K102" s="18" t="str">
        <f>IF(AND(Table156[[#This Row],[Rising Through Threshold]],J101&gt;0),J102-J101,"")</f>
        <v/>
      </c>
      <c r="L102" s="18">
        <f>IF(Table156[[#This Row],[Voltage]]&gt;Threshold,1,0)</f>
        <v>1</v>
      </c>
      <c r="M102" s="18" t="b">
        <f>AND(Table156[[#This Row],[Last]]&gt;0,Table156[[#This Row],[Last]]&lt;MAX(Table156[Last]))</f>
        <v>1</v>
      </c>
      <c r="N102" s="49">
        <f>'Data In'!D108</f>
        <v>24400</v>
      </c>
      <c r="O102" s="49">
        <f>'Data In'!E108</f>
        <v>4.9800000000000004</v>
      </c>
      <c r="P102" s="49" t="e">
        <f t="shared" si="15"/>
        <v>#VALUE!</v>
      </c>
      <c r="Q102" s="49" t="b">
        <f t="shared" si="16"/>
        <v>0</v>
      </c>
      <c r="R102" s="49">
        <f>IF(Table156[[#This Row],[Rising Through Threshold2]],Table156[[#This Row],[Start time2]],R101)</f>
        <v>21024</v>
      </c>
      <c r="S102" s="49" t="str">
        <f>IF(AND(Table156[[#This Row],[Rising Through Threshold2]],R101&gt;0),R102-R101,"")</f>
        <v/>
      </c>
      <c r="T102" s="49">
        <f>IF(Table156[[#This Row],[Voltage2]]&gt;Threshold2,1,0)</f>
        <v>1</v>
      </c>
      <c r="U102" s="49" t="b">
        <f>AND(Table156[[#This Row],[Last2]]&gt;0,Table156[[#This Row],[Last2]]&lt;MAX(Table156[Last2]))</f>
        <v>1</v>
      </c>
      <c r="V102" s="65"/>
    </row>
    <row r="103" spans="1:22" x14ac:dyDescent="0.35">
      <c r="A103" s="1" t="s">
        <v>121</v>
      </c>
      <c r="B103" s="1">
        <f t="shared" si="13"/>
        <v>6</v>
      </c>
      <c r="C103" s="1">
        <f t="shared" si="11"/>
        <v>12</v>
      </c>
      <c r="D103" s="1">
        <f t="shared" si="11"/>
        <v>17</v>
      </c>
      <c r="E103" s="1" t="e">
        <f t="shared" si="11"/>
        <v>#VALUE!</v>
      </c>
      <c r="F103" s="3">
        <f>'Data In'!B109</f>
        <v>24528</v>
      </c>
      <c r="G103" s="4">
        <f>'Data In'!C109</f>
        <v>4.9800000000000004</v>
      </c>
      <c r="H103" s="3" t="e">
        <f t="shared" si="14"/>
        <v>#VALUE!</v>
      </c>
      <c r="I103" s="18" t="b">
        <f t="shared" si="9"/>
        <v>0</v>
      </c>
      <c r="J103" s="18">
        <f>IF(Table156[[#This Row],[Rising Through Threshold]],Table156[[#This Row],[Start time]],J102)</f>
        <v>22600</v>
      </c>
      <c r="K103" s="18" t="str">
        <f>IF(AND(Table156[[#This Row],[Rising Through Threshold]],J102&gt;0),J103-J102,"")</f>
        <v/>
      </c>
      <c r="L103" s="18">
        <f>IF(Table156[[#This Row],[Voltage]]&gt;Threshold,1,0)</f>
        <v>1</v>
      </c>
      <c r="M103" s="18" t="b">
        <f>AND(Table156[[#This Row],[Last]]&gt;0,Table156[[#This Row],[Last]]&lt;MAX(Table156[Last]))</f>
        <v>1</v>
      </c>
      <c r="N103" s="49">
        <f>'Data In'!D109</f>
        <v>24640</v>
      </c>
      <c r="O103" s="49">
        <f>'Data In'!E109</f>
        <v>4.97</v>
      </c>
      <c r="P103" s="49" t="e">
        <f t="shared" si="15"/>
        <v>#VALUE!</v>
      </c>
      <c r="Q103" s="49" t="b">
        <f t="shared" si="16"/>
        <v>0</v>
      </c>
      <c r="R103" s="49">
        <f>IF(Table156[[#This Row],[Rising Through Threshold2]],Table156[[#This Row],[Start time2]],R102)</f>
        <v>21024</v>
      </c>
      <c r="S103" s="49" t="str">
        <f>IF(AND(Table156[[#This Row],[Rising Through Threshold2]],R102&gt;0),R103-R102,"")</f>
        <v/>
      </c>
      <c r="T103" s="49">
        <f>IF(Table156[[#This Row],[Voltage2]]&gt;Threshold2,1,0)</f>
        <v>1</v>
      </c>
      <c r="U103" s="49" t="b">
        <f>AND(Table156[[#This Row],[Last2]]&gt;0,Table156[[#This Row],[Last2]]&lt;MAX(Table156[Last2]))</f>
        <v>1</v>
      </c>
      <c r="V103" s="65"/>
    </row>
    <row r="104" spans="1:22" x14ac:dyDescent="0.35">
      <c r="A104" s="1" t="s">
        <v>122</v>
      </c>
      <c r="B104" s="1">
        <f t="shared" si="13"/>
        <v>6</v>
      </c>
      <c r="C104" s="1">
        <f t="shared" si="11"/>
        <v>12</v>
      </c>
      <c r="D104" s="1">
        <f t="shared" si="11"/>
        <v>17</v>
      </c>
      <c r="E104" s="1" t="e">
        <f t="shared" si="11"/>
        <v>#VALUE!</v>
      </c>
      <c r="F104" s="3">
        <f>'Data In'!B110</f>
        <v>24768</v>
      </c>
      <c r="G104" s="4">
        <f>'Data In'!C110</f>
        <v>4.9800000000000004</v>
      </c>
      <c r="H104" s="3" t="e">
        <f t="shared" si="14"/>
        <v>#VALUE!</v>
      </c>
      <c r="I104" s="18" t="b">
        <f t="shared" si="9"/>
        <v>0</v>
      </c>
      <c r="J104" s="18">
        <f>IF(Table156[[#This Row],[Rising Through Threshold]],Table156[[#This Row],[Start time]],J103)</f>
        <v>22600</v>
      </c>
      <c r="K104" s="18" t="str">
        <f>IF(AND(Table156[[#This Row],[Rising Through Threshold]],J103&gt;0),J104-J103,"")</f>
        <v/>
      </c>
      <c r="L104" s="18">
        <f>IF(Table156[[#This Row],[Voltage]]&gt;Threshold,1,0)</f>
        <v>1</v>
      </c>
      <c r="M104" s="18" t="b">
        <f>AND(Table156[[#This Row],[Last]]&gt;0,Table156[[#This Row],[Last]]&lt;MAX(Table156[Last]))</f>
        <v>1</v>
      </c>
      <c r="N104" s="49">
        <f>'Data In'!D110</f>
        <v>24880</v>
      </c>
      <c r="O104" s="49">
        <f>'Data In'!E110</f>
        <v>4.97</v>
      </c>
      <c r="P104" s="49" t="e">
        <f t="shared" si="15"/>
        <v>#VALUE!</v>
      </c>
      <c r="Q104" s="49" t="b">
        <f t="shared" si="16"/>
        <v>0</v>
      </c>
      <c r="R104" s="49">
        <f>IF(Table156[[#This Row],[Rising Through Threshold2]],Table156[[#This Row],[Start time2]],R103)</f>
        <v>21024</v>
      </c>
      <c r="S104" s="49" t="str">
        <f>IF(AND(Table156[[#This Row],[Rising Through Threshold2]],R103&gt;0),R104-R103,"")</f>
        <v/>
      </c>
      <c r="T104" s="49">
        <f>IF(Table156[[#This Row],[Voltage2]]&gt;Threshold2,1,0)</f>
        <v>1</v>
      </c>
      <c r="U104" s="49" t="b">
        <f>AND(Table156[[#This Row],[Last2]]&gt;0,Table156[[#This Row],[Last2]]&lt;MAX(Table156[Last2]))</f>
        <v>1</v>
      </c>
      <c r="V104" s="65"/>
    </row>
    <row r="105" spans="1:22" x14ac:dyDescent="0.35">
      <c r="A105" s="1" t="s">
        <v>123</v>
      </c>
      <c r="B105" s="1">
        <f t="shared" si="13"/>
        <v>6</v>
      </c>
      <c r="C105" s="1">
        <f t="shared" si="11"/>
        <v>12</v>
      </c>
      <c r="D105" s="1">
        <f t="shared" si="11"/>
        <v>17</v>
      </c>
      <c r="E105" s="1" t="e">
        <f t="shared" si="11"/>
        <v>#VALUE!</v>
      </c>
      <c r="F105" s="3">
        <f>'Data In'!B111</f>
        <v>25008</v>
      </c>
      <c r="G105" s="4">
        <f>'Data In'!C111</f>
        <v>4.9800000000000004</v>
      </c>
      <c r="H105" s="3" t="e">
        <f t="shared" si="14"/>
        <v>#VALUE!</v>
      </c>
      <c r="I105" s="18" t="b">
        <f t="shared" si="9"/>
        <v>0</v>
      </c>
      <c r="J105" s="18">
        <f>IF(Table156[[#This Row],[Rising Through Threshold]],Table156[[#This Row],[Start time]],J104)</f>
        <v>22600</v>
      </c>
      <c r="K105" s="18" t="str">
        <f>IF(AND(Table156[[#This Row],[Rising Through Threshold]],J104&gt;0),J105-J104,"")</f>
        <v/>
      </c>
      <c r="L105" s="18">
        <f>IF(Table156[[#This Row],[Voltage]]&gt;Threshold,1,0)</f>
        <v>1</v>
      </c>
      <c r="M105" s="18" t="b">
        <f>AND(Table156[[#This Row],[Last]]&gt;0,Table156[[#This Row],[Last]]&lt;MAX(Table156[Last]))</f>
        <v>1</v>
      </c>
      <c r="N105" s="49">
        <f>'Data In'!D111</f>
        <v>25120</v>
      </c>
      <c r="O105" s="49">
        <f>'Data In'!E111</f>
        <v>4.97</v>
      </c>
      <c r="P105" s="49" t="e">
        <f t="shared" si="15"/>
        <v>#VALUE!</v>
      </c>
      <c r="Q105" s="49" t="b">
        <f t="shared" si="16"/>
        <v>0</v>
      </c>
      <c r="R105" s="49">
        <f>IF(Table156[[#This Row],[Rising Through Threshold2]],Table156[[#This Row],[Start time2]],R104)</f>
        <v>21024</v>
      </c>
      <c r="S105" s="49" t="str">
        <f>IF(AND(Table156[[#This Row],[Rising Through Threshold2]],R104&gt;0),R105-R104,"")</f>
        <v/>
      </c>
      <c r="T105" s="49">
        <f>IF(Table156[[#This Row],[Voltage2]]&gt;Threshold2,1,0)</f>
        <v>1</v>
      </c>
      <c r="U105" s="49" t="b">
        <f>AND(Table156[[#This Row],[Last2]]&gt;0,Table156[[#This Row],[Last2]]&lt;MAX(Table156[Last2]))</f>
        <v>1</v>
      </c>
      <c r="V105" s="65"/>
    </row>
    <row r="106" spans="1:22" x14ac:dyDescent="0.35">
      <c r="A106" s="1" t="s">
        <v>124</v>
      </c>
      <c r="B106" s="1">
        <f t="shared" si="13"/>
        <v>6</v>
      </c>
      <c r="C106" s="1">
        <f t="shared" si="11"/>
        <v>12</v>
      </c>
      <c r="D106" s="1">
        <f t="shared" si="11"/>
        <v>17</v>
      </c>
      <c r="E106" s="1" t="e">
        <f t="shared" si="11"/>
        <v>#VALUE!</v>
      </c>
      <c r="F106" s="3">
        <f>'Data In'!B112</f>
        <v>25248</v>
      </c>
      <c r="G106" s="4">
        <f>'Data In'!C112</f>
        <v>4.96</v>
      </c>
      <c r="H106" s="3" t="e">
        <f t="shared" si="14"/>
        <v>#VALUE!</v>
      </c>
      <c r="I106" s="18" t="b">
        <f t="shared" si="9"/>
        <v>0</v>
      </c>
      <c r="J106" s="18">
        <f>IF(Table156[[#This Row],[Rising Through Threshold]],Table156[[#This Row],[Start time]],J105)</f>
        <v>22600</v>
      </c>
      <c r="K106" s="18" t="str">
        <f>IF(AND(Table156[[#This Row],[Rising Through Threshold]],J105&gt;0),J106-J105,"")</f>
        <v/>
      </c>
      <c r="L106" s="18">
        <f>IF(Table156[[#This Row],[Voltage]]&gt;Threshold,1,0)</f>
        <v>1</v>
      </c>
      <c r="M106" s="18" t="b">
        <f>AND(Table156[[#This Row],[Last]]&gt;0,Table156[[#This Row],[Last]]&lt;MAX(Table156[Last]))</f>
        <v>1</v>
      </c>
      <c r="N106" s="49">
        <f>'Data In'!D112</f>
        <v>25360</v>
      </c>
      <c r="O106" s="49">
        <f>'Data In'!E112</f>
        <v>4.9800000000000004</v>
      </c>
      <c r="P106" s="49" t="e">
        <f t="shared" si="15"/>
        <v>#VALUE!</v>
      </c>
      <c r="Q106" s="49" t="b">
        <f t="shared" si="16"/>
        <v>0</v>
      </c>
      <c r="R106" s="49">
        <f>IF(Table156[[#This Row],[Rising Through Threshold2]],Table156[[#This Row],[Start time2]],R105)</f>
        <v>21024</v>
      </c>
      <c r="S106" s="49" t="str">
        <f>IF(AND(Table156[[#This Row],[Rising Through Threshold2]],R105&gt;0),R106-R105,"")</f>
        <v/>
      </c>
      <c r="T106" s="49">
        <f>IF(Table156[[#This Row],[Voltage2]]&gt;Threshold2,1,0)</f>
        <v>1</v>
      </c>
      <c r="U106" s="49" t="b">
        <f>AND(Table156[[#This Row],[Last2]]&gt;0,Table156[[#This Row],[Last2]]&lt;MAX(Table156[Last2]))</f>
        <v>1</v>
      </c>
      <c r="V106" s="65"/>
    </row>
    <row r="107" spans="1:22" x14ac:dyDescent="0.35">
      <c r="A107" s="1" t="s">
        <v>125</v>
      </c>
      <c r="B107" s="1">
        <f t="shared" si="13"/>
        <v>6</v>
      </c>
      <c r="C107" s="1">
        <f t="shared" si="11"/>
        <v>12</v>
      </c>
      <c r="D107" s="1">
        <f t="shared" si="11"/>
        <v>17</v>
      </c>
      <c r="E107" s="1" t="e">
        <f t="shared" si="11"/>
        <v>#VALUE!</v>
      </c>
      <c r="F107" s="3">
        <f>'Data In'!B113</f>
        <v>25488</v>
      </c>
      <c r="G107" s="4">
        <f>'Data In'!C113</f>
        <v>4.97</v>
      </c>
      <c r="H107" s="3" t="e">
        <f t="shared" si="14"/>
        <v>#VALUE!</v>
      </c>
      <c r="I107" s="18" t="b">
        <f t="shared" si="9"/>
        <v>0</v>
      </c>
      <c r="J107" s="18">
        <f>IF(Table156[[#This Row],[Rising Through Threshold]],Table156[[#This Row],[Start time]],J106)</f>
        <v>22600</v>
      </c>
      <c r="K107" s="18" t="str">
        <f>IF(AND(Table156[[#This Row],[Rising Through Threshold]],J106&gt;0),J107-J106,"")</f>
        <v/>
      </c>
      <c r="L107" s="18">
        <f>IF(Table156[[#This Row],[Voltage]]&gt;Threshold,1,0)</f>
        <v>1</v>
      </c>
      <c r="M107" s="18" t="b">
        <f>AND(Table156[[#This Row],[Last]]&gt;0,Table156[[#This Row],[Last]]&lt;MAX(Table156[Last]))</f>
        <v>1</v>
      </c>
      <c r="N107" s="49">
        <f>'Data In'!D113</f>
        <v>25608</v>
      </c>
      <c r="O107" s="49">
        <f>'Data In'!E113</f>
        <v>4.9800000000000004</v>
      </c>
      <c r="P107" s="49" t="e">
        <f t="shared" si="15"/>
        <v>#VALUE!</v>
      </c>
      <c r="Q107" s="49" t="b">
        <f t="shared" si="16"/>
        <v>0</v>
      </c>
      <c r="R107" s="49">
        <f>IF(Table156[[#This Row],[Rising Through Threshold2]],Table156[[#This Row],[Start time2]],R106)</f>
        <v>21024</v>
      </c>
      <c r="S107" s="49" t="str">
        <f>IF(AND(Table156[[#This Row],[Rising Through Threshold2]],R106&gt;0),R107-R106,"")</f>
        <v/>
      </c>
      <c r="T107" s="49">
        <f>IF(Table156[[#This Row],[Voltage2]]&gt;Threshold2,1,0)</f>
        <v>1</v>
      </c>
      <c r="U107" s="49" t="b">
        <f>AND(Table156[[#This Row],[Last2]]&gt;0,Table156[[#This Row],[Last2]]&lt;MAX(Table156[Last2]))</f>
        <v>1</v>
      </c>
      <c r="V107" s="65"/>
    </row>
    <row r="108" spans="1:22" x14ac:dyDescent="0.35">
      <c r="A108" s="1" t="s">
        <v>126</v>
      </c>
      <c r="B108" s="1">
        <f t="shared" si="13"/>
        <v>6</v>
      </c>
      <c r="C108" s="1">
        <f t="shared" si="11"/>
        <v>12</v>
      </c>
      <c r="D108" s="1">
        <f t="shared" si="11"/>
        <v>17</v>
      </c>
      <c r="E108" s="1" t="e">
        <f t="shared" si="11"/>
        <v>#VALUE!</v>
      </c>
      <c r="F108" s="3">
        <f>'Data In'!B114</f>
        <v>25736</v>
      </c>
      <c r="G108" s="4">
        <f>'Data In'!C114</f>
        <v>4.97</v>
      </c>
      <c r="H108" s="3" t="e">
        <f t="shared" si="14"/>
        <v>#VALUE!</v>
      </c>
      <c r="I108" s="18" t="b">
        <f t="shared" si="9"/>
        <v>0</v>
      </c>
      <c r="J108" s="18">
        <f>IF(Table156[[#This Row],[Rising Through Threshold]],Table156[[#This Row],[Start time]],J107)</f>
        <v>22600</v>
      </c>
      <c r="K108" s="18" t="str">
        <f>IF(AND(Table156[[#This Row],[Rising Through Threshold]],J107&gt;0),J108-J107,"")</f>
        <v/>
      </c>
      <c r="L108" s="18">
        <f>IF(Table156[[#This Row],[Voltage]]&gt;Threshold,1,0)</f>
        <v>1</v>
      </c>
      <c r="M108" s="18" t="b">
        <f>AND(Table156[[#This Row],[Last]]&gt;0,Table156[[#This Row],[Last]]&lt;MAX(Table156[Last]))</f>
        <v>1</v>
      </c>
      <c r="N108" s="49">
        <f>'Data In'!D114</f>
        <v>25848</v>
      </c>
      <c r="O108" s="49">
        <f>'Data In'!E114</f>
        <v>4.9800000000000004</v>
      </c>
      <c r="P108" s="49" t="e">
        <f t="shared" si="15"/>
        <v>#VALUE!</v>
      </c>
      <c r="Q108" s="49" t="b">
        <f t="shared" si="16"/>
        <v>0</v>
      </c>
      <c r="R108" s="49">
        <f>IF(Table156[[#This Row],[Rising Through Threshold2]],Table156[[#This Row],[Start time2]],R107)</f>
        <v>21024</v>
      </c>
      <c r="S108" s="49" t="str">
        <f>IF(AND(Table156[[#This Row],[Rising Through Threshold2]],R107&gt;0),R108-R107,"")</f>
        <v/>
      </c>
      <c r="T108" s="49">
        <f>IF(Table156[[#This Row],[Voltage2]]&gt;Threshold2,1,0)</f>
        <v>1</v>
      </c>
      <c r="U108" s="49" t="b">
        <f>AND(Table156[[#This Row],[Last2]]&gt;0,Table156[[#This Row],[Last2]]&lt;MAX(Table156[Last2]))</f>
        <v>1</v>
      </c>
      <c r="V108" s="65"/>
    </row>
    <row r="109" spans="1:22" x14ac:dyDescent="0.35">
      <c r="A109" s="1" t="s">
        <v>127</v>
      </c>
      <c r="B109" s="1">
        <f t="shared" si="13"/>
        <v>6</v>
      </c>
      <c r="C109" s="1">
        <f t="shared" si="11"/>
        <v>12</v>
      </c>
      <c r="D109" s="1">
        <f t="shared" si="11"/>
        <v>17</v>
      </c>
      <c r="E109" s="1" t="e">
        <f t="shared" si="11"/>
        <v>#VALUE!</v>
      </c>
      <c r="F109" s="3">
        <f>'Data In'!B115</f>
        <v>25976</v>
      </c>
      <c r="G109" s="4">
        <f>'Data In'!C115</f>
        <v>4.97</v>
      </c>
      <c r="H109" s="3" t="e">
        <f t="shared" si="14"/>
        <v>#VALUE!</v>
      </c>
      <c r="I109" s="18" t="b">
        <f t="shared" ref="I109:I172" si="17">AND(G108&lt;Threshold,G109&gt;Threshold)</f>
        <v>0</v>
      </c>
      <c r="J109" s="18">
        <f>IF(Table156[[#This Row],[Rising Through Threshold]],Table156[[#This Row],[Start time]],J108)</f>
        <v>22600</v>
      </c>
      <c r="K109" s="18" t="str">
        <f>IF(AND(Table156[[#This Row],[Rising Through Threshold]],J108&gt;0),J109-J108,"")</f>
        <v/>
      </c>
      <c r="L109" s="18">
        <f>IF(Table156[[#This Row],[Voltage]]&gt;Threshold,1,0)</f>
        <v>1</v>
      </c>
      <c r="M109" s="18" t="b">
        <f>AND(Table156[[#This Row],[Last]]&gt;0,Table156[[#This Row],[Last]]&lt;MAX(Table156[Last]))</f>
        <v>1</v>
      </c>
      <c r="N109" s="49">
        <f>'Data In'!D115</f>
        <v>26088</v>
      </c>
      <c r="O109" s="49">
        <f>'Data In'!E115</f>
        <v>4.97</v>
      </c>
      <c r="P109" s="49" t="e">
        <f t="shared" si="15"/>
        <v>#VALUE!</v>
      </c>
      <c r="Q109" s="49" t="b">
        <f t="shared" si="16"/>
        <v>0</v>
      </c>
      <c r="R109" s="49">
        <f>IF(Table156[[#This Row],[Rising Through Threshold2]],Table156[[#This Row],[Start time2]],R108)</f>
        <v>21024</v>
      </c>
      <c r="S109" s="49" t="str">
        <f>IF(AND(Table156[[#This Row],[Rising Through Threshold2]],R108&gt;0),R109-R108,"")</f>
        <v/>
      </c>
      <c r="T109" s="49">
        <f>IF(Table156[[#This Row],[Voltage2]]&gt;Threshold2,1,0)</f>
        <v>1</v>
      </c>
      <c r="U109" s="49" t="b">
        <f>AND(Table156[[#This Row],[Last2]]&gt;0,Table156[[#This Row],[Last2]]&lt;MAX(Table156[Last2]))</f>
        <v>1</v>
      </c>
      <c r="V109" s="65"/>
    </row>
    <row r="110" spans="1:22" x14ac:dyDescent="0.35">
      <c r="A110" s="1" t="s">
        <v>128</v>
      </c>
      <c r="B110" s="1">
        <f t="shared" si="13"/>
        <v>6</v>
      </c>
      <c r="C110" s="1">
        <f t="shared" si="11"/>
        <v>12</v>
      </c>
      <c r="D110" s="1">
        <f t="shared" si="11"/>
        <v>17</v>
      </c>
      <c r="E110" s="1" t="e">
        <f t="shared" si="11"/>
        <v>#VALUE!</v>
      </c>
      <c r="F110" s="3">
        <f>'Data In'!B116</f>
        <v>26216</v>
      </c>
      <c r="G110" s="4">
        <f>'Data In'!C116</f>
        <v>4.97</v>
      </c>
      <c r="H110" s="3" t="e">
        <f t="shared" si="14"/>
        <v>#VALUE!</v>
      </c>
      <c r="I110" s="18" t="b">
        <f t="shared" si="17"/>
        <v>0</v>
      </c>
      <c r="J110" s="18">
        <f>IF(Table156[[#This Row],[Rising Through Threshold]],Table156[[#This Row],[Start time]],J109)</f>
        <v>22600</v>
      </c>
      <c r="K110" s="18" t="str">
        <f>IF(AND(Table156[[#This Row],[Rising Through Threshold]],J109&gt;0),J110-J109,"")</f>
        <v/>
      </c>
      <c r="L110" s="18">
        <f>IF(Table156[[#This Row],[Voltage]]&gt;Threshold,1,0)</f>
        <v>1</v>
      </c>
      <c r="M110" s="18" t="b">
        <f>AND(Table156[[#This Row],[Last]]&gt;0,Table156[[#This Row],[Last]]&lt;MAX(Table156[Last]))</f>
        <v>1</v>
      </c>
      <c r="N110" s="49">
        <f>'Data In'!D116</f>
        <v>26328</v>
      </c>
      <c r="O110" s="49">
        <f>'Data In'!E116</f>
        <v>4.97</v>
      </c>
      <c r="P110" s="49" t="e">
        <f t="shared" si="15"/>
        <v>#VALUE!</v>
      </c>
      <c r="Q110" s="49" t="b">
        <f t="shared" si="16"/>
        <v>0</v>
      </c>
      <c r="R110" s="49">
        <f>IF(Table156[[#This Row],[Rising Through Threshold2]],Table156[[#This Row],[Start time2]],R109)</f>
        <v>21024</v>
      </c>
      <c r="S110" s="49" t="str">
        <f>IF(AND(Table156[[#This Row],[Rising Through Threshold2]],R109&gt;0),R110-R109,"")</f>
        <v/>
      </c>
      <c r="T110" s="49">
        <f>IF(Table156[[#This Row],[Voltage2]]&gt;Threshold2,1,0)</f>
        <v>1</v>
      </c>
      <c r="U110" s="49" t="b">
        <f>AND(Table156[[#This Row],[Last2]]&gt;0,Table156[[#This Row],[Last2]]&lt;MAX(Table156[Last2]))</f>
        <v>1</v>
      </c>
      <c r="V110" s="65"/>
    </row>
    <row r="111" spans="1:22" x14ac:dyDescent="0.35">
      <c r="A111" s="1" t="s">
        <v>129</v>
      </c>
      <c r="B111" s="1">
        <f t="shared" si="13"/>
        <v>6</v>
      </c>
      <c r="C111" s="1">
        <f t="shared" si="11"/>
        <v>12</v>
      </c>
      <c r="D111" s="1">
        <f t="shared" si="11"/>
        <v>17</v>
      </c>
      <c r="E111" s="1" t="e">
        <f t="shared" si="11"/>
        <v>#VALUE!</v>
      </c>
      <c r="F111" s="3">
        <f>'Data In'!B117</f>
        <v>26456</v>
      </c>
      <c r="G111" s="4">
        <f>'Data In'!C117</f>
        <v>4.97</v>
      </c>
      <c r="H111" s="3" t="e">
        <f t="shared" si="14"/>
        <v>#VALUE!</v>
      </c>
      <c r="I111" s="18" t="b">
        <f t="shared" si="17"/>
        <v>0</v>
      </c>
      <c r="J111" s="18">
        <f>IF(Table156[[#This Row],[Rising Through Threshold]],Table156[[#This Row],[Start time]],J110)</f>
        <v>22600</v>
      </c>
      <c r="K111" s="18" t="str">
        <f>IF(AND(Table156[[#This Row],[Rising Through Threshold]],J110&gt;0),J111-J110,"")</f>
        <v/>
      </c>
      <c r="L111" s="18">
        <f>IF(Table156[[#This Row],[Voltage]]&gt;Threshold,1,0)</f>
        <v>1</v>
      </c>
      <c r="M111" s="18" t="b">
        <f>AND(Table156[[#This Row],[Last]]&gt;0,Table156[[#This Row],[Last]]&lt;MAX(Table156[Last]))</f>
        <v>1</v>
      </c>
      <c r="N111" s="49">
        <f>'Data In'!D117</f>
        <v>26568</v>
      </c>
      <c r="O111" s="49">
        <f>'Data In'!E117</f>
        <v>4.9800000000000004</v>
      </c>
      <c r="P111" s="49" t="e">
        <f t="shared" si="15"/>
        <v>#VALUE!</v>
      </c>
      <c r="Q111" s="49" t="b">
        <f t="shared" si="16"/>
        <v>0</v>
      </c>
      <c r="R111" s="49">
        <f>IF(Table156[[#This Row],[Rising Through Threshold2]],Table156[[#This Row],[Start time2]],R110)</f>
        <v>21024</v>
      </c>
      <c r="S111" s="49" t="str">
        <f>IF(AND(Table156[[#This Row],[Rising Through Threshold2]],R110&gt;0),R111-R110,"")</f>
        <v/>
      </c>
      <c r="T111" s="49">
        <f>IF(Table156[[#This Row],[Voltage2]]&gt;Threshold2,1,0)</f>
        <v>1</v>
      </c>
      <c r="U111" s="49" t="b">
        <f>AND(Table156[[#This Row],[Last2]]&gt;0,Table156[[#This Row],[Last2]]&lt;MAX(Table156[Last2]))</f>
        <v>1</v>
      </c>
      <c r="V111" s="65"/>
    </row>
    <row r="112" spans="1:22" x14ac:dyDescent="0.35">
      <c r="A112" s="1" t="s">
        <v>130</v>
      </c>
      <c r="B112" s="1">
        <f t="shared" si="13"/>
        <v>6</v>
      </c>
      <c r="C112" s="1">
        <f t="shared" si="11"/>
        <v>12</v>
      </c>
      <c r="D112" s="1">
        <f t="shared" si="11"/>
        <v>17</v>
      </c>
      <c r="E112" s="1" t="e">
        <f t="shared" si="11"/>
        <v>#VALUE!</v>
      </c>
      <c r="F112" s="3">
        <f>'Data In'!B118</f>
        <v>26696</v>
      </c>
      <c r="G112" s="4">
        <f>'Data In'!C118</f>
        <v>0.01</v>
      </c>
      <c r="H112" s="3" t="e">
        <f t="shared" si="14"/>
        <v>#VALUE!</v>
      </c>
      <c r="I112" s="18" t="b">
        <f t="shared" si="17"/>
        <v>0</v>
      </c>
      <c r="J112" s="18">
        <f>IF(Table156[[#This Row],[Rising Through Threshold]],Table156[[#This Row],[Start time]],J111)</f>
        <v>22600</v>
      </c>
      <c r="K112" s="18" t="str">
        <f>IF(AND(Table156[[#This Row],[Rising Through Threshold]],J111&gt;0),J112-J111,"")</f>
        <v/>
      </c>
      <c r="L112" s="18">
        <f>IF(Table156[[#This Row],[Voltage]]&gt;Threshold,1,0)</f>
        <v>0</v>
      </c>
      <c r="M112" s="18" t="b">
        <f>AND(Table156[[#This Row],[Last]]&gt;0,Table156[[#This Row],[Last]]&lt;MAX(Table156[Last]))</f>
        <v>1</v>
      </c>
      <c r="N112" s="49">
        <f>'Data In'!D118</f>
        <v>26808</v>
      </c>
      <c r="O112" s="49">
        <f>'Data In'!E118</f>
        <v>4.97</v>
      </c>
      <c r="P112" s="49" t="e">
        <f t="shared" si="15"/>
        <v>#VALUE!</v>
      </c>
      <c r="Q112" s="49" t="b">
        <f t="shared" si="16"/>
        <v>0</v>
      </c>
      <c r="R112" s="49">
        <f>IF(Table156[[#This Row],[Rising Through Threshold2]],Table156[[#This Row],[Start time2]],R111)</f>
        <v>21024</v>
      </c>
      <c r="S112" s="49" t="str">
        <f>IF(AND(Table156[[#This Row],[Rising Through Threshold2]],R111&gt;0),R112-R111,"")</f>
        <v/>
      </c>
      <c r="T112" s="49">
        <f>IF(Table156[[#This Row],[Voltage2]]&gt;Threshold2,1,0)</f>
        <v>1</v>
      </c>
      <c r="U112" s="49" t="b">
        <f>AND(Table156[[#This Row],[Last2]]&gt;0,Table156[[#This Row],[Last2]]&lt;MAX(Table156[Last2]))</f>
        <v>1</v>
      </c>
      <c r="V112" s="65"/>
    </row>
    <row r="113" spans="1:22" x14ac:dyDescent="0.35">
      <c r="A113" s="1" t="s">
        <v>131</v>
      </c>
      <c r="B113" s="1">
        <f t="shared" si="13"/>
        <v>6</v>
      </c>
      <c r="C113" s="1">
        <f t="shared" si="11"/>
        <v>12</v>
      </c>
      <c r="D113" s="1">
        <f t="shared" si="11"/>
        <v>17</v>
      </c>
      <c r="E113" s="1" t="e">
        <f t="shared" si="11"/>
        <v>#VALUE!</v>
      </c>
      <c r="F113" s="3">
        <f>'Data In'!B119</f>
        <v>26936</v>
      </c>
      <c r="G113" s="4">
        <f>'Data In'!C119</f>
        <v>0.01</v>
      </c>
      <c r="H113" s="3" t="e">
        <f t="shared" si="14"/>
        <v>#VALUE!</v>
      </c>
      <c r="I113" s="18" t="b">
        <f t="shared" si="17"/>
        <v>0</v>
      </c>
      <c r="J113" s="18">
        <f>IF(Table156[[#This Row],[Rising Through Threshold]],Table156[[#This Row],[Start time]],J112)</f>
        <v>22600</v>
      </c>
      <c r="K113" s="18" t="str">
        <f>IF(AND(Table156[[#This Row],[Rising Through Threshold]],J112&gt;0),J113-J112,"")</f>
        <v/>
      </c>
      <c r="L113" s="18">
        <f>IF(Table156[[#This Row],[Voltage]]&gt;Threshold,1,0)</f>
        <v>0</v>
      </c>
      <c r="M113" s="18" t="b">
        <f>AND(Table156[[#This Row],[Last]]&gt;0,Table156[[#This Row],[Last]]&lt;MAX(Table156[Last]))</f>
        <v>1</v>
      </c>
      <c r="N113" s="49">
        <f>'Data In'!D119</f>
        <v>27048</v>
      </c>
      <c r="O113" s="49">
        <f>'Data In'!E119</f>
        <v>4.97</v>
      </c>
      <c r="P113" s="49" t="e">
        <f t="shared" si="15"/>
        <v>#VALUE!</v>
      </c>
      <c r="Q113" s="49" t="b">
        <f t="shared" si="16"/>
        <v>0</v>
      </c>
      <c r="R113" s="49">
        <f>IF(Table156[[#This Row],[Rising Through Threshold2]],Table156[[#This Row],[Start time2]],R112)</f>
        <v>21024</v>
      </c>
      <c r="S113" s="49" t="str">
        <f>IF(AND(Table156[[#This Row],[Rising Through Threshold2]],R112&gt;0),R113-R112,"")</f>
        <v/>
      </c>
      <c r="T113" s="49">
        <f>IF(Table156[[#This Row],[Voltage2]]&gt;Threshold2,1,0)</f>
        <v>1</v>
      </c>
      <c r="U113" s="49" t="b">
        <f>AND(Table156[[#This Row],[Last2]]&gt;0,Table156[[#This Row],[Last2]]&lt;MAX(Table156[Last2]))</f>
        <v>1</v>
      </c>
      <c r="V113" s="65"/>
    </row>
    <row r="114" spans="1:22" x14ac:dyDescent="0.35">
      <c r="A114" s="1" t="s">
        <v>132</v>
      </c>
      <c r="B114" s="1">
        <f t="shared" si="13"/>
        <v>6</v>
      </c>
      <c r="C114" s="1">
        <f t="shared" si="11"/>
        <v>12</v>
      </c>
      <c r="D114" s="1">
        <f t="shared" si="11"/>
        <v>17</v>
      </c>
      <c r="E114" s="1" t="e">
        <f t="shared" si="11"/>
        <v>#VALUE!</v>
      </c>
      <c r="F114" s="3">
        <f>'Data In'!B120</f>
        <v>27176</v>
      </c>
      <c r="G114" s="4">
        <f>'Data In'!C120</f>
        <v>0.01</v>
      </c>
      <c r="H114" s="3" t="e">
        <f t="shared" si="14"/>
        <v>#VALUE!</v>
      </c>
      <c r="I114" s="18" t="b">
        <f t="shared" si="17"/>
        <v>0</v>
      </c>
      <c r="J114" s="18">
        <f>IF(Table156[[#This Row],[Rising Through Threshold]],Table156[[#This Row],[Start time]],J113)</f>
        <v>22600</v>
      </c>
      <c r="K114" s="18" t="str">
        <f>IF(AND(Table156[[#This Row],[Rising Through Threshold]],J113&gt;0),J114-J113,"")</f>
        <v/>
      </c>
      <c r="L114" s="18">
        <f>IF(Table156[[#This Row],[Voltage]]&gt;Threshold,1,0)</f>
        <v>0</v>
      </c>
      <c r="M114" s="18" t="b">
        <f>AND(Table156[[#This Row],[Last]]&gt;0,Table156[[#This Row],[Last]]&lt;MAX(Table156[Last]))</f>
        <v>1</v>
      </c>
      <c r="N114" s="49">
        <f>'Data In'!D120</f>
        <v>27288</v>
      </c>
      <c r="O114" s="49">
        <f>'Data In'!E120</f>
        <v>4.97</v>
      </c>
      <c r="P114" s="49" t="e">
        <f t="shared" si="15"/>
        <v>#VALUE!</v>
      </c>
      <c r="Q114" s="49" t="b">
        <f t="shared" si="16"/>
        <v>0</v>
      </c>
      <c r="R114" s="49">
        <f>IF(Table156[[#This Row],[Rising Through Threshold2]],Table156[[#This Row],[Start time2]],R113)</f>
        <v>21024</v>
      </c>
      <c r="S114" s="49" t="str">
        <f>IF(AND(Table156[[#This Row],[Rising Through Threshold2]],R113&gt;0),R114-R113,"")</f>
        <v/>
      </c>
      <c r="T114" s="49">
        <f>IF(Table156[[#This Row],[Voltage2]]&gt;Threshold2,1,0)</f>
        <v>1</v>
      </c>
      <c r="U114" s="49" t="b">
        <f>AND(Table156[[#This Row],[Last2]]&gt;0,Table156[[#This Row],[Last2]]&lt;MAX(Table156[Last2]))</f>
        <v>1</v>
      </c>
      <c r="V114" s="65"/>
    </row>
    <row r="115" spans="1:22" x14ac:dyDescent="0.35">
      <c r="A115" s="1" t="s">
        <v>133</v>
      </c>
      <c r="B115" s="1">
        <f t="shared" si="13"/>
        <v>6</v>
      </c>
      <c r="C115" s="1">
        <f t="shared" si="11"/>
        <v>12</v>
      </c>
      <c r="D115" s="1">
        <f t="shared" si="11"/>
        <v>17</v>
      </c>
      <c r="E115" s="1" t="e">
        <f t="shared" si="11"/>
        <v>#VALUE!</v>
      </c>
      <c r="F115" s="3">
        <f>'Data In'!B121</f>
        <v>27416</v>
      </c>
      <c r="G115" s="4">
        <f>'Data In'!C121</f>
        <v>0.01</v>
      </c>
      <c r="H115" s="3" t="e">
        <f t="shared" si="14"/>
        <v>#VALUE!</v>
      </c>
      <c r="I115" s="18" t="b">
        <f t="shared" si="17"/>
        <v>0</v>
      </c>
      <c r="J115" s="18">
        <f>IF(Table156[[#This Row],[Rising Through Threshold]],Table156[[#This Row],[Start time]],J114)</f>
        <v>22600</v>
      </c>
      <c r="K115" s="18" t="str">
        <f>IF(AND(Table156[[#This Row],[Rising Through Threshold]],J114&gt;0),J115-J114,"")</f>
        <v/>
      </c>
      <c r="L115" s="18">
        <f>IF(Table156[[#This Row],[Voltage]]&gt;Threshold,1,0)</f>
        <v>0</v>
      </c>
      <c r="M115" s="18" t="b">
        <f>AND(Table156[[#This Row],[Last]]&gt;0,Table156[[#This Row],[Last]]&lt;MAX(Table156[Last]))</f>
        <v>1</v>
      </c>
      <c r="N115" s="49">
        <f>'Data In'!D121</f>
        <v>27528</v>
      </c>
      <c r="O115" s="49">
        <f>'Data In'!E121</f>
        <v>4.97</v>
      </c>
      <c r="P115" s="49" t="e">
        <f t="shared" si="15"/>
        <v>#VALUE!</v>
      </c>
      <c r="Q115" s="49" t="b">
        <f t="shared" si="16"/>
        <v>0</v>
      </c>
      <c r="R115" s="49">
        <f>IF(Table156[[#This Row],[Rising Through Threshold2]],Table156[[#This Row],[Start time2]],R114)</f>
        <v>21024</v>
      </c>
      <c r="S115" s="49" t="str">
        <f>IF(AND(Table156[[#This Row],[Rising Through Threshold2]],R114&gt;0),R115-R114,"")</f>
        <v/>
      </c>
      <c r="T115" s="49">
        <f>IF(Table156[[#This Row],[Voltage2]]&gt;Threshold2,1,0)</f>
        <v>1</v>
      </c>
      <c r="U115" s="49" t="b">
        <f>AND(Table156[[#This Row],[Last2]]&gt;0,Table156[[#This Row],[Last2]]&lt;MAX(Table156[Last2]))</f>
        <v>1</v>
      </c>
      <c r="V115" s="65"/>
    </row>
    <row r="116" spans="1:22" x14ac:dyDescent="0.35">
      <c r="A116" s="1" t="s">
        <v>134</v>
      </c>
      <c r="B116" s="1">
        <f t="shared" si="13"/>
        <v>6</v>
      </c>
      <c r="C116" s="1">
        <f t="shared" si="11"/>
        <v>12</v>
      </c>
      <c r="D116" s="1">
        <f t="shared" si="11"/>
        <v>17</v>
      </c>
      <c r="E116" s="1" t="e">
        <f t="shared" si="11"/>
        <v>#VALUE!</v>
      </c>
      <c r="F116" s="3">
        <f>'Data In'!B122</f>
        <v>27664</v>
      </c>
      <c r="G116" s="4">
        <f>'Data In'!C122</f>
        <v>0</v>
      </c>
      <c r="H116" s="3" t="e">
        <f t="shared" si="14"/>
        <v>#VALUE!</v>
      </c>
      <c r="I116" s="18" t="b">
        <f t="shared" si="17"/>
        <v>0</v>
      </c>
      <c r="J116" s="18">
        <f>IF(Table156[[#This Row],[Rising Through Threshold]],Table156[[#This Row],[Start time]],J115)</f>
        <v>22600</v>
      </c>
      <c r="K116" s="18" t="str">
        <f>IF(AND(Table156[[#This Row],[Rising Through Threshold]],J115&gt;0),J116-J115,"")</f>
        <v/>
      </c>
      <c r="L116" s="18">
        <f>IF(Table156[[#This Row],[Voltage]]&gt;Threshold,1,0)</f>
        <v>0</v>
      </c>
      <c r="M116" s="18" t="b">
        <f>AND(Table156[[#This Row],[Last]]&gt;0,Table156[[#This Row],[Last]]&lt;MAX(Table156[Last]))</f>
        <v>1</v>
      </c>
      <c r="N116" s="49">
        <f>'Data In'!D122</f>
        <v>27776</v>
      </c>
      <c r="O116" s="49">
        <f>'Data In'!E122</f>
        <v>4.97</v>
      </c>
      <c r="P116" s="49" t="e">
        <f t="shared" si="15"/>
        <v>#VALUE!</v>
      </c>
      <c r="Q116" s="49" t="b">
        <f t="shared" si="16"/>
        <v>0</v>
      </c>
      <c r="R116" s="49">
        <f>IF(Table156[[#This Row],[Rising Through Threshold2]],Table156[[#This Row],[Start time2]],R115)</f>
        <v>21024</v>
      </c>
      <c r="S116" s="49" t="str">
        <f>IF(AND(Table156[[#This Row],[Rising Through Threshold2]],R115&gt;0),R116-R115,"")</f>
        <v/>
      </c>
      <c r="T116" s="49">
        <f>IF(Table156[[#This Row],[Voltage2]]&gt;Threshold2,1,0)</f>
        <v>1</v>
      </c>
      <c r="U116" s="49" t="b">
        <f>AND(Table156[[#This Row],[Last2]]&gt;0,Table156[[#This Row],[Last2]]&lt;MAX(Table156[Last2]))</f>
        <v>1</v>
      </c>
      <c r="V116" s="65"/>
    </row>
    <row r="117" spans="1:22" x14ac:dyDescent="0.35">
      <c r="A117" s="1" t="s">
        <v>135</v>
      </c>
      <c r="B117" s="1">
        <f t="shared" si="13"/>
        <v>6</v>
      </c>
      <c r="C117" s="1">
        <f t="shared" si="11"/>
        <v>12</v>
      </c>
      <c r="D117" s="1">
        <f t="shared" si="11"/>
        <v>17</v>
      </c>
      <c r="E117" s="1" t="e">
        <f t="shared" si="11"/>
        <v>#VALUE!</v>
      </c>
      <c r="F117" s="3">
        <f>'Data In'!B123</f>
        <v>27904</v>
      </c>
      <c r="G117" s="4">
        <f>'Data In'!C123</f>
        <v>0.01</v>
      </c>
      <c r="H117" s="3" t="e">
        <f t="shared" si="14"/>
        <v>#VALUE!</v>
      </c>
      <c r="I117" s="18" t="b">
        <f t="shared" si="17"/>
        <v>0</v>
      </c>
      <c r="J117" s="18">
        <f>IF(Table156[[#This Row],[Rising Through Threshold]],Table156[[#This Row],[Start time]],J116)</f>
        <v>22600</v>
      </c>
      <c r="K117" s="18" t="str">
        <f>IF(AND(Table156[[#This Row],[Rising Through Threshold]],J116&gt;0),J117-J116,"")</f>
        <v/>
      </c>
      <c r="L117" s="18">
        <f>IF(Table156[[#This Row],[Voltage]]&gt;Threshold,1,0)</f>
        <v>0</v>
      </c>
      <c r="M117" s="18" t="b">
        <f>AND(Table156[[#This Row],[Last]]&gt;0,Table156[[#This Row],[Last]]&lt;MAX(Table156[Last]))</f>
        <v>1</v>
      </c>
      <c r="N117" s="49">
        <f>'Data In'!D123</f>
        <v>28016</v>
      </c>
      <c r="O117" s="49">
        <f>'Data In'!E123</f>
        <v>4.97</v>
      </c>
      <c r="P117" s="49" t="e">
        <f t="shared" si="15"/>
        <v>#VALUE!</v>
      </c>
      <c r="Q117" s="49" t="b">
        <f t="shared" si="16"/>
        <v>0</v>
      </c>
      <c r="R117" s="49">
        <f>IF(Table156[[#This Row],[Rising Through Threshold2]],Table156[[#This Row],[Start time2]],R116)</f>
        <v>21024</v>
      </c>
      <c r="S117" s="49" t="str">
        <f>IF(AND(Table156[[#This Row],[Rising Through Threshold2]],R116&gt;0),R117-R116,"")</f>
        <v/>
      </c>
      <c r="T117" s="49">
        <f>IF(Table156[[#This Row],[Voltage2]]&gt;Threshold2,1,0)</f>
        <v>1</v>
      </c>
      <c r="U117" s="49" t="b">
        <f>AND(Table156[[#This Row],[Last2]]&gt;0,Table156[[#This Row],[Last2]]&lt;MAX(Table156[Last2]))</f>
        <v>1</v>
      </c>
      <c r="V117" s="65"/>
    </row>
    <row r="118" spans="1:22" x14ac:dyDescent="0.35">
      <c r="A118" s="1" t="s">
        <v>136</v>
      </c>
      <c r="B118" s="1">
        <f t="shared" si="13"/>
        <v>6</v>
      </c>
      <c r="C118" s="1">
        <f t="shared" si="11"/>
        <v>12</v>
      </c>
      <c r="D118" s="1">
        <f t="shared" si="11"/>
        <v>17</v>
      </c>
      <c r="E118" s="1" t="e">
        <f t="shared" si="11"/>
        <v>#VALUE!</v>
      </c>
      <c r="F118" s="3">
        <f>'Data In'!B124</f>
        <v>28144</v>
      </c>
      <c r="G118" s="4">
        <f>'Data In'!C124</f>
        <v>0.01</v>
      </c>
      <c r="H118" s="3" t="e">
        <f t="shared" si="14"/>
        <v>#VALUE!</v>
      </c>
      <c r="I118" s="18" t="b">
        <f t="shared" si="17"/>
        <v>0</v>
      </c>
      <c r="J118" s="18">
        <f>IF(Table156[[#This Row],[Rising Through Threshold]],Table156[[#This Row],[Start time]],J117)</f>
        <v>22600</v>
      </c>
      <c r="K118" s="18" t="str">
        <f>IF(AND(Table156[[#This Row],[Rising Through Threshold]],J117&gt;0),J118-J117,"")</f>
        <v/>
      </c>
      <c r="L118" s="18">
        <f>IF(Table156[[#This Row],[Voltage]]&gt;Threshold,1,0)</f>
        <v>0</v>
      </c>
      <c r="M118" s="18" t="b">
        <f>AND(Table156[[#This Row],[Last]]&gt;0,Table156[[#This Row],[Last]]&lt;MAX(Table156[Last]))</f>
        <v>1</v>
      </c>
      <c r="N118" s="49">
        <f>'Data In'!D124</f>
        <v>28256</v>
      </c>
      <c r="O118" s="49">
        <f>'Data In'!E124</f>
        <v>0.01</v>
      </c>
      <c r="P118" s="49" t="e">
        <f t="shared" si="15"/>
        <v>#VALUE!</v>
      </c>
      <c r="Q118" s="49" t="b">
        <f t="shared" si="16"/>
        <v>0</v>
      </c>
      <c r="R118" s="49">
        <f>IF(Table156[[#This Row],[Rising Through Threshold2]],Table156[[#This Row],[Start time2]],R117)</f>
        <v>21024</v>
      </c>
      <c r="S118" s="49" t="str">
        <f>IF(AND(Table156[[#This Row],[Rising Through Threshold2]],R117&gt;0),R118-R117,"")</f>
        <v/>
      </c>
      <c r="T118" s="49">
        <f>IF(Table156[[#This Row],[Voltage2]]&gt;Threshold2,1,0)</f>
        <v>0</v>
      </c>
      <c r="U118" s="49" t="b">
        <f>AND(Table156[[#This Row],[Last2]]&gt;0,Table156[[#This Row],[Last2]]&lt;MAX(Table156[Last2]))</f>
        <v>1</v>
      </c>
      <c r="V118" s="65"/>
    </row>
    <row r="119" spans="1:22" x14ac:dyDescent="0.35">
      <c r="A119" s="1" t="s">
        <v>137</v>
      </c>
      <c r="B119" s="1">
        <f t="shared" si="13"/>
        <v>6</v>
      </c>
      <c r="C119" s="1">
        <f t="shared" si="11"/>
        <v>12</v>
      </c>
      <c r="D119" s="1">
        <f t="shared" si="11"/>
        <v>17</v>
      </c>
      <c r="E119" s="1" t="e">
        <f t="shared" si="11"/>
        <v>#VALUE!</v>
      </c>
      <c r="F119" s="3">
        <f>'Data In'!B125</f>
        <v>28384</v>
      </c>
      <c r="G119" s="4">
        <f>'Data In'!C125</f>
        <v>0.01</v>
      </c>
      <c r="H119" s="3" t="e">
        <f t="shared" si="14"/>
        <v>#VALUE!</v>
      </c>
      <c r="I119" s="18" t="b">
        <f t="shared" si="17"/>
        <v>0</v>
      </c>
      <c r="J119" s="18">
        <f>IF(Table156[[#This Row],[Rising Through Threshold]],Table156[[#This Row],[Start time]],J118)</f>
        <v>22600</v>
      </c>
      <c r="K119" s="18" t="str">
        <f>IF(AND(Table156[[#This Row],[Rising Through Threshold]],J118&gt;0),J119-J118,"")</f>
        <v/>
      </c>
      <c r="L119" s="18">
        <f>IF(Table156[[#This Row],[Voltage]]&gt;Threshold,1,0)</f>
        <v>0</v>
      </c>
      <c r="M119" s="18" t="b">
        <f>AND(Table156[[#This Row],[Last]]&gt;0,Table156[[#This Row],[Last]]&lt;MAX(Table156[Last]))</f>
        <v>1</v>
      </c>
      <c r="N119" s="49">
        <f>'Data In'!D125</f>
        <v>28496</v>
      </c>
      <c r="O119" s="49">
        <f>'Data In'!E125</f>
        <v>0</v>
      </c>
      <c r="P119" s="49" t="e">
        <f t="shared" si="15"/>
        <v>#VALUE!</v>
      </c>
      <c r="Q119" s="49" t="b">
        <f t="shared" si="16"/>
        <v>0</v>
      </c>
      <c r="R119" s="49">
        <f>IF(Table156[[#This Row],[Rising Through Threshold2]],Table156[[#This Row],[Start time2]],R118)</f>
        <v>21024</v>
      </c>
      <c r="S119" s="49" t="str">
        <f>IF(AND(Table156[[#This Row],[Rising Through Threshold2]],R118&gt;0),R119-R118,"")</f>
        <v/>
      </c>
      <c r="T119" s="49">
        <f>IF(Table156[[#This Row],[Voltage2]]&gt;Threshold2,1,0)</f>
        <v>0</v>
      </c>
      <c r="U119" s="49" t="b">
        <f>AND(Table156[[#This Row],[Last2]]&gt;0,Table156[[#This Row],[Last2]]&lt;MAX(Table156[Last2]))</f>
        <v>1</v>
      </c>
      <c r="V119" s="65"/>
    </row>
    <row r="120" spans="1:22" x14ac:dyDescent="0.35">
      <c r="A120" s="1" t="s">
        <v>138</v>
      </c>
      <c r="B120" s="1">
        <f t="shared" si="13"/>
        <v>6</v>
      </c>
      <c r="C120" s="1">
        <f t="shared" si="11"/>
        <v>12</v>
      </c>
      <c r="D120" s="1">
        <f t="shared" si="11"/>
        <v>17</v>
      </c>
      <c r="E120" s="1" t="e">
        <f t="shared" si="11"/>
        <v>#VALUE!</v>
      </c>
      <c r="F120" s="3">
        <f>'Data In'!B126</f>
        <v>28624</v>
      </c>
      <c r="G120" s="4">
        <f>'Data In'!C126</f>
        <v>0.01</v>
      </c>
      <c r="H120" s="3" t="e">
        <f t="shared" si="14"/>
        <v>#VALUE!</v>
      </c>
      <c r="I120" s="18" t="b">
        <f t="shared" si="17"/>
        <v>0</v>
      </c>
      <c r="J120" s="18">
        <f>IF(Table156[[#This Row],[Rising Through Threshold]],Table156[[#This Row],[Start time]],J119)</f>
        <v>22600</v>
      </c>
      <c r="K120" s="18" t="str">
        <f>IF(AND(Table156[[#This Row],[Rising Through Threshold]],J119&gt;0),J120-J119,"")</f>
        <v/>
      </c>
      <c r="L120" s="18">
        <f>IF(Table156[[#This Row],[Voltage]]&gt;Threshold,1,0)</f>
        <v>0</v>
      </c>
      <c r="M120" s="18" t="b">
        <f>AND(Table156[[#This Row],[Last]]&gt;0,Table156[[#This Row],[Last]]&lt;MAX(Table156[Last]))</f>
        <v>1</v>
      </c>
      <c r="N120" s="49">
        <f>'Data In'!D126</f>
        <v>28736</v>
      </c>
      <c r="O120" s="49">
        <f>'Data In'!E126</f>
        <v>0.01</v>
      </c>
      <c r="P120" s="49" t="e">
        <f t="shared" si="15"/>
        <v>#VALUE!</v>
      </c>
      <c r="Q120" s="49" t="b">
        <f t="shared" si="16"/>
        <v>0</v>
      </c>
      <c r="R120" s="49">
        <f>IF(Table156[[#This Row],[Rising Through Threshold2]],Table156[[#This Row],[Start time2]],R119)</f>
        <v>21024</v>
      </c>
      <c r="S120" s="49" t="str">
        <f>IF(AND(Table156[[#This Row],[Rising Through Threshold2]],R119&gt;0),R120-R119,"")</f>
        <v/>
      </c>
      <c r="T120" s="49">
        <f>IF(Table156[[#This Row],[Voltage2]]&gt;Threshold2,1,0)</f>
        <v>0</v>
      </c>
      <c r="U120" s="49" t="b">
        <f>AND(Table156[[#This Row],[Last2]]&gt;0,Table156[[#This Row],[Last2]]&lt;MAX(Table156[Last2]))</f>
        <v>1</v>
      </c>
      <c r="V120" s="65"/>
    </row>
    <row r="121" spans="1:22" x14ac:dyDescent="0.35">
      <c r="A121" s="1" t="s">
        <v>139</v>
      </c>
      <c r="B121" s="1">
        <f t="shared" si="13"/>
        <v>6</v>
      </c>
      <c r="C121" s="1">
        <f t="shared" si="11"/>
        <v>12</v>
      </c>
      <c r="D121" s="1">
        <f t="shared" si="11"/>
        <v>17</v>
      </c>
      <c r="E121" s="1" t="e">
        <f t="shared" si="11"/>
        <v>#VALUE!</v>
      </c>
      <c r="F121" s="3">
        <f>'Data In'!B127</f>
        <v>28864</v>
      </c>
      <c r="G121" s="4">
        <f>'Data In'!C127</f>
        <v>0.01</v>
      </c>
      <c r="H121" s="3" t="e">
        <f t="shared" si="14"/>
        <v>#VALUE!</v>
      </c>
      <c r="I121" s="18" t="b">
        <f t="shared" si="17"/>
        <v>0</v>
      </c>
      <c r="J121" s="18">
        <f>IF(Table156[[#This Row],[Rising Through Threshold]],Table156[[#This Row],[Start time]],J120)</f>
        <v>22600</v>
      </c>
      <c r="K121" s="18" t="str">
        <f>IF(AND(Table156[[#This Row],[Rising Through Threshold]],J120&gt;0),J121-J120,"")</f>
        <v/>
      </c>
      <c r="L121" s="18">
        <f>IF(Table156[[#This Row],[Voltage]]&gt;Threshold,1,0)</f>
        <v>0</v>
      </c>
      <c r="M121" s="18" t="b">
        <f>AND(Table156[[#This Row],[Last]]&gt;0,Table156[[#This Row],[Last]]&lt;MAX(Table156[Last]))</f>
        <v>1</v>
      </c>
      <c r="N121" s="49">
        <f>'Data In'!D127</f>
        <v>28976</v>
      </c>
      <c r="O121" s="49">
        <f>'Data In'!E127</f>
        <v>0.01</v>
      </c>
      <c r="P121" s="49" t="e">
        <f t="shared" si="15"/>
        <v>#VALUE!</v>
      </c>
      <c r="Q121" s="49" t="b">
        <f t="shared" si="16"/>
        <v>0</v>
      </c>
      <c r="R121" s="49">
        <f>IF(Table156[[#This Row],[Rising Through Threshold2]],Table156[[#This Row],[Start time2]],R120)</f>
        <v>21024</v>
      </c>
      <c r="S121" s="49" t="str">
        <f>IF(AND(Table156[[#This Row],[Rising Through Threshold2]],R120&gt;0),R121-R120,"")</f>
        <v/>
      </c>
      <c r="T121" s="49">
        <f>IF(Table156[[#This Row],[Voltage2]]&gt;Threshold2,1,0)</f>
        <v>0</v>
      </c>
      <c r="U121" s="49" t="b">
        <f>AND(Table156[[#This Row],[Last2]]&gt;0,Table156[[#This Row],[Last2]]&lt;MAX(Table156[Last2]))</f>
        <v>1</v>
      </c>
      <c r="V121" s="65"/>
    </row>
    <row r="122" spans="1:22" x14ac:dyDescent="0.35">
      <c r="A122" s="1" t="s">
        <v>140</v>
      </c>
      <c r="B122" s="1">
        <f t="shared" si="13"/>
        <v>6</v>
      </c>
      <c r="C122" s="1">
        <f t="shared" si="11"/>
        <v>12</v>
      </c>
      <c r="D122" s="1">
        <f t="shared" si="11"/>
        <v>17</v>
      </c>
      <c r="E122" s="1" t="e">
        <f t="shared" si="11"/>
        <v>#VALUE!</v>
      </c>
      <c r="F122" s="3">
        <f>'Data In'!B128</f>
        <v>29104</v>
      </c>
      <c r="G122" s="4">
        <f>'Data In'!C128</f>
        <v>0.01</v>
      </c>
      <c r="H122" s="3" t="e">
        <f t="shared" si="14"/>
        <v>#VALUE!</v>
      </c>
      <c r="I122" s="18" t="b">
        <f t="shared" si="17"/>
        <v>0</v>
      </c>
      <c r="J122" s="18">
        <f>IF(Table156[[#This Row],[Rising Through Threshold]],Table156[[#This Row],[Start time]],J121)</f>
        <v>22600</v>
      </c>
      <c r="K122" s="18" t="str">
        <f>IF(AND(Table156[[#This Row],[Rising Through Threshold]],J121&gt;0),J122-J121,"")</f>
        <v/>
      </c>
      <c r="L122" s="18">
        <f>IF(Table156[[#This Row],[Voltage]]&gt;Threshold,1,0)</f>
        <v>0</v>
      </c>
      <c r="M122" s="18" t="b">
        <f>AND(Table156[[#This Row],[Last]]&gt;0,Table156[[#This Row],[Last]]&lt;MAX(Table156[Last]))</f>
        <v>1</v>
      </c>
      <c r="N122" s="49">
        <f>'Data In'!D128</f>
        <v>29216</v>
      </c>
      <c r="O122" s="49">
        <f>'Data In'!E128</f>
        <v>4.9800000000000004</v>
      </c>
      <c r="P122" s="49" t="e">
        <f t="shared" si="15"/>
        <v>#VALUE!</v>
      </c>
      <c r="Q122" s="49" t="b">
        <f t="shared" si="16"/>
        <v>1</v>
      </c>
      <c r="R122" s="49">
        <f>IF(Table156[[#This Row],[Rising Through Threshold2]],Table156[[#This Row],[Start time2]],R121)</f>
        <v>29216</v>
      </c>
      <c r="S122" s="49">
        <f>IF(AND(Table156[[#This Row],[Rising Through Threshold2]],R121&gt;0),R122-R121,"")</f>
        <v>8192</v>
      </c>
      <c r="T122" s="49">
        <f>IF(Table156[[#This Row],[Voltage2]]&gt;Threshold2,1,0)</f>
        <v>1</v>
      </c>
      <c r="U122" s="49" t="b">
        <f>AND(Table156[[#This Row],[Last2]]&gt;0,Table156[[#This Row],[Last2]]&lt;MAX(Table156[Last2]))</f>
        <v>1</v>
      </c>
      <c r="V122" s="65"/>
    </row>
    <row r="123" spans="1:22" x14ac:dyDescent="0.35">
      <c r="A123" s="1" t="s">
        <v>141</v>
      </c>
      <c r="B123" s="1">
        <f t="shared" si="13"/>
        <v>6</v>
      </c>
      <c r="C123" s="1">
        <f t="shared" si="11"/>
        <v>12</v>
      </c>
      <c r="D123" s="1">
        <f t="shared" si="11"/>
        <v>17</v>
      </c>
      <c r="E123" s="1" t="e">
        <f t="shared" si="11"/>
        <v>#VALUE!</v>
      </c>
      <c r="F123" s="3">
        <f>'Data In'!B129</f>
        <v>29344</v>
      </c>
      <c r="G123" s="4">
        <f>'Data In'!C129</f>
        <v>0.01</v>
      </c>
      <c r="H123" s="3" t="e">
        <f t="shared" si="14"/>
        <v>#VALUE!</v>
      </c>
      <c r="I123" s="18" t="b">
        <f t="shared" si="17"/>
        <v>0</v>
      </c>
      <c r="J123" s="18">
        <f>IF(Table156[[#This Row],[Rising Through Threshold]],Table156[[#This Row],[Start time]],J122)</f>
        <v>22600</v>
      </c>
      <c r="K123" s="18" t="str">
        <f>IF(AND(Table156[[#This Row],[Rising Through Threshold]],J122&gt;0),J123-J122,"")</f>
        <v/>
      </c>
      <c r="L123" s="18">
        <f>IF(Table156[[#This Row],[Voltage]]&gt;Threshold,1,0)</f>
        <v>0</v>
      </c>
      <c r="M123" s="18" t="b">
        <f>AND(Table156[[#This Row],[Last]]&gt;0,Table156[[#This Row],[Last]]&lt;MAX(Table156[Last]))</f>
        <v>1</v>
      </c>
      <c r="N123" s="49">
        <f>'Data In'!D129</f>
        <v>29456</v>
      </c>
      <c r="O123" s="49">
        <f>'Data In'!E129</f>
        <v>4.97</v>
      </c>
      <c r="P123" s="49" t="e">
        <f t="shared" si="15"/>
        <v>#VALUE!</v>
      </c>
      <c r="Q123" s="49" t="b">
        <f t="shared" si="16"/>
        <v>0</v>
      </c>
      <c r="R123" s="49">
        <f>IF(Table156[[#This Row],[Rising Through Threshold2]],Table156[[#This Row],[Start time2]],R122)</f>
        <v>29216</v>
      </c>
      <c r="S123" s="49" t="str">
        <f>IF(AND(Table156[[#This Row],[Rising Through Threshold2]],R122&gt;0),R123-R122,"")</f>
        <v/>
      </c>
      <c r="T123" s="49">
        <f>IF(Table156[[#This Row],[Voltage2]]&gt;Threshold2,1,0)</f>
        <v>1</v>
      </c>
      <c r="U123" s="49" t="b">
        <f>AND(Table156[[#This Row],[Last2]]&gt;0,Table156[[#This Row],[Last2]]&lt;MAX(Table156[Last2]))</f>
        <v>1</v>
      </c>
      <c r="V123" s="65"/>
    </row>
    <row r="124" spans="1:22" x14ac:dyDescent="0.35">
      <c r="A124" s="1" t="s">
        <v>142</v>
      </c>
      <c r="B124" s="1">
        <f t="shared" si="13"/>
        <v>6</v>
      </c>
      <c r="C124" s="1">
        <f t="shared" si="11"/>
        <v>12</v>
      </c>
      <c r="D124" s="1">
        <f t="shared" si="11"/>
        <v>17</v>
      </c>
      <c r="E124" s="1" t="e">
        <f t="shared" si="11"/>
        <v>#VALUE!</v>
      </c>
      <c r="F124" s="3">
        <f>'Data In'!B130</f>
        <v>29584</v>
      </c>
      <c r="G124" s="4">
        <f>'Data In'!C130</f>
        <v>0</v>
      </c>
      <c r="H124" s="3" t="e">
        <f t="shared" si="14"/>
        <v>#VALUE!</v>
      </c>
      <c r="I124" s="18" t="b">
        <f t="shared" si="17"/>
        <v>0</v>
      </c>
      <c r="J124" s="18">
        <f>IF(Table156[[#This Row],[Rising Through Threshold]],Table156[[#This Row],[Start time]],J123)</f>
        <v>22600</v>
      </c>
      <c r="K124" s="18" t="str">
        <f>IF(AND(Table156[[#This Row],[Rising Through Threshold]],J123&gt;0),J124-J123,"")</f>
        <v/>
      </c>
      <c r="L124" s="18">
        <f>IF(Table156[[#This Row],[Voltage]]&gt;Threshold,1,0)</f>
        <v>0</v>
      </c>
      <c r="M124" s="18" t="b">
        <f>AND(Table156[[#This Row],[Last]]&gt;0,Table156[[#This Row],[Last]]&lt;MAX(Table156[Last]))</f>
        <v>1</v>
      </c>
      <c r="N124" s="49">
        <f>'Data In'!D130</f>
        <v>29704</v>
      </c>
      <c r="O124" s="49">
        <f>'Data In'!E130</f>
        <v>4.97</v>
      </c>
      <c r="P124" s="49" t="e">
        <f t="shared" si="15"/>
        <v>#VALUE!</v>
      </c>
      <c r="Q124" s="49" t="b">
        <f t="shared" si="16"/>
        <v>0</v>
      </c>
      <c r="R124" s="49">
        <f>IF(Table156[[#This Row],[Rising Through Threshold2]],Table156[[#This Row],[Start time2]],R123)</f>
        <v>29216</v>
      </c>
      <c r="S124" s="49" t="str">
        <f>IF(AND(Table156[[#This Row],[Rising Through Threshold2]],R123&gt;0),R124-R123,"")</f>
        <v/>
      </c>
      <c r="T124" s="49">
        <f>IF(Table156[[#This Row],[Voltage2]]&gt;Threshold2,1,0)</f>
        <v>1</v>
      </c>
      <c r="U124" s="49" t="b">
        <f>AND(Table156[[#This Row],[Last2]]&gt;0,Table156[[#This Row],[Last2]]&lt;MAX(Table156[Last2]))</f>
        <v>1</v>
      </c>
      <c r="V124" s="65"/>
    </row>
    <row r="125" spans="1:22" x14ac:dyDescent="0.35">
      <c r="A125" s="1" t="s">
        <v>143</v>
      </c>
      <c r="B125" s="1">
        <f t="shared" si="13"/>
        <v>6</v>
      </c>
      <c r="C125" s="1">
        <f t="shared" si="11"/>
        <v>12</v>
      </c>
      <c r="D125" s="1">
        <f t="shared" si="11"/>
        <v>17</v>
      </c>
      <c r="E125" s="1" t="e">
        <f t="shared" si="11"/>
        <v>#VALUE!</v>
      </c>
      <c r="F125" s="3">
        <f>'Data In'!B131</f>
        <v>29832</v>
      </c>
      <c r="G125" s="4">
        <f>'Data In'!C131</f>
        <v>0.01</v>
      </c>
      <c r="H125" s="3" t="e">
        <f t="shared" si="14"/>
        <v>#VALUE!</v>
      </c>
      <c r="I125" s="18" t="b">
        <f t="shared" si="17"/>
        <v>0</v>
      </c>
      <c r="J125" s="18">
        <f>IF(Table156[[#This Row],[Rising Through Threshold]],Table156[[#This Row],[Start time]],J124)</f>
        <v>22600</v>
      </c>
      <c r="K125" s="18" t="str">
        <f>IF(AND(Table156[[#This Row],[Rising Through Threshold]],J124&gt;0),J125-J124,"")</f>
        <v/>
      </c>
      <c r="L125" s="18">
        <f>IF(Table156[[#This Row],[Voltage]]&gt;Threshold,1,0)</f>
        <v>0</v>
      </c>
      <c r="M125" s="18" t="b">
        <f>AND(Table156[[#This Row],[Last]]&gt;0,Table156[[#This Row],[Last]]&lt;MAX(Table156[Last]))</f>
        <v>1</v>
      </c>
      <c r="N125" s="49">
        <f>'Data In'!D131</f>
        <v>29944</v>
      </c>
      <c r="O125" s="49">
        <f>'Data In'!E131</f>
        <v>4.97</v>
      </c>
      <c r="P125" s="49" t="e">
        <f t="shared" si="15"/>
        <v>#VALUE!</v>
      </c>
      <c r="Q125" s="49" t="b">
        <f t="shared" si="16"/>
        <v>0</v>
      </c>
      <c r="R125" s="49">
        <f>IF(Table156[[#This Row],[Rising Through Threshold2]],Table156[[#This Row],[Start time2]],R124)</f>
        <v>29216</v>
      </c>
      <c r="S125" s="49" t="str">
        <f>IF(AND(Table156[[#This Row],[Rising Through Threshold2]],R124&gt;0),R125-R124,"")</f>
        <v/>
      </c>
      <c r="T125" s="49">
        <f>IF(Table156[[#This Row],[Voltage2]]&gt;Threshold2,1,0)</f>
        <v>1</v>
      </c>
      <c r="U125" s="49" t="b">
        <f>AND(Table156[[#This Row],[Last2]]&gt;0,Table156[[#This Row],[Last2]]&lt;MAX(Table156[Last2]))</f>
        <v>1</v>
      </c>
      <c r="V125" s="65"/>
    </row>
    <row r="126" spans="1:22" x14ac:dyDescent="0.35">
      <c r="A126" s="1" t="s">
        <v>144</v>
      </c>
      <c r="B126" s="1">
        <f t="shared" si="13"/>
        <v>6</v>
      </c>
      <c r="C126" s="1">
        <f t="shared" si="11"/>
        <v>12</v>
      </c>
      <c r="D126" s="1">
        <f t="shared" si="11"/>
        <v>17</v>
      </c>
      <c r="E126" s="1" t="e">
        <f t="shared" si="11"/>
        <v>#VALUE!</v>
      </c>
      <c r="F126" s="3">
        <f>'Data In'!B132</f>
        <v>30072</v>
      </c>
      <c r="G126" s="4">
        <f>'Data In'!C132</f>
        <v>0.01</v>
      </c>
      <c r="H126" s="3" t="e">
        <f t="shared" si="14"/>
        <v>#VALUE!</v>
      </c>
      <c r="I126" s="18" t="b">
        <f t="shared" si="17"/>
        <v>0</v>
      </c>
      <c r="J126" s="18">
        <f>IF(Table156[[#This Row],[Rising Through Threshold]],Table156[[#This Row],[Start time]],J125)</f>
        <v>22600</v>
      </c>
      <c r="K126" s="18" t="str">
        <f>IF(AND(Table156[[#This Row],[Rising Through Threshold]],J125&gt;0),J126-J125,"")</f>
        <v/>
      </c>
      <c r="L126" s="18">
        <f>IF(Table156[[#This Row],[Voltage]]&gt;Threshold,1,0)</f>
        <v>0</v>
      </c>
      <c r="M126" s="18" t="b">
        <f>AND(Table156[[#This Row],[Last]]&gt;0,Table156[[#This Row],[Last]]&lt;MAX(Table156[Last]))</f>
        <v>1</v>
      </c>
      <c r="N126" s="49">
        <f>'Data In'!D132</f>
        <v>30184</v>
      </c>
      <c r="O126" s="49">
        <f>'Data In'!E132</f>
        <v>4.9800000000000004</v>
      </c>
      <c r="P126" s="49" t="e">
        <f t="shared" si="15"/>
        <v>#VALUE!</v>
      </c>
      <c r="Q126" s="49" t="b">
        <f t="shared" si="16"/>
        <v>0</v>
      </c>
      <c r="R126" s="49">
        <f>IF(Table156[[#This Row],[Rising Through Threshold2]],Table156[[#This Row],[Start time2]],R125)</f>
        <v>29216</v>
      </c>
      <c r="S126" s="49" t="str">
        <f>IF(AND(Table156[[#This Row],[Rising Through Threshold2]],R125&gt;0),R126-R125,"")</f>
        <v/>
      </c>
      <c r="T126" s="49">
        <f>IF(Table156[[#This Row],[Voltage2]]&gt;Threshold2,1,0)</f>
        <v>1</v>
      </c>
      <c r="U126" s="49" t="b">
        <f>AND(Table156[[#This Row],[Last2]]&gt;0,Table156[[#This Row],[Last2]]&lt;MAX(Table156[Last2]))</f>
        <v>1</v>
      </c>
      <c r="V126" s="65"/>
    </row>
    <row r="127" spans="1:22" x14ac:dyDescent="0.35">
      <c r="A127" s="1" t="s">
        <v>145</v>
      </c>
      <c r="B127" s="1">
        <f t="shared" si="13"/>
        <v>6</v>
      </c>
      <c r="C127" s="1">
        <f t="shared" si="11"/>
        <v>12</v>
      </c>
      <c r="D127" s="1">
        <f t="shared" si="11"/>
        <v>17</v>
      </c>
      <c r="E127" s="1" t="e">
        <f t="shared" si="11"/>
        <v>#VALUE!</v>
      </c>
      <c r="F127" s="3">
        <f>'Data In'!B133</f>
        <v>30312</v>
      </c>
      <c r="G127" s="4">
        <f>'Data In'!C133</f>
        <v>0</v>
      </c>
      <c r="H127" s="3" t="e">
        <f t="shared" si="14"/>
        <v>#VALUE!</v>
      </c>
      <c r="I127" s="18" t="b">
        <f t="shared" si="17"/>
        <v>0</v>
      </c>
      <c r="J127" s="18">
        <f>IF(Table156[[#This Row],[Rising Through Threshold]],Table156[[#This Row],[Start time]],J126)</f>
        <v>22600</v>
      </c>
      <c r="K127" s="18" t="str">
        <f>IF(AND(Table156[[#This Row],[Rising Through Threshold]],J126&gt;0),J127-J126,"")</f>
        <v/>
      </c>
      <c r="L127" s="18">
        <f>IF(Table156[[#This Row],[Voltage]]&gt;Threshold,1,0)</f>
        <v>0</v>
      </c>
      <c r="M127" s="18" t="b">
        <f>AND(Table156[[#This Row],[Last]]&gt;0,Table156[[#This Row],[Last]]&lt;MAX(Table156[Last]))</f>
        <v>1</v>
      </c>
      <c r="N127" s="49">
        <f>'Data In'!D133</f>
        <v>30424</v>
      </c>
      <c r="O127" s="49">
        <f>'Data In'!E133</f>
        <v>4.97</v>
      </c>
      <c r="P127" s="49" t="e">
        <f t="shared" si="15"/>
        <v>#VALUE!</v>
      </c>
      <c r="Q127" s="49" t="b">
        <f t="shared" si="16"/>
        <v>0</v>
      </c>
      <c r="R127" s="49">
        <f>IF(Table156[[#This Row],[Rising Through Threshold2]],Table156[[#This Row],[Start time2]],R126)</f>
        <v>29216</v>
      </c>
      <c r="S127" s="49" t="str">
        <f>IF(AND(Table156[[#This Row],[Rising Through Threshold2]],R126&gt;0),R127-R126,"")</f>
        <v/>
      </c>
      <c r="T127" s="49">
        <f>IF(Table156[[#This Row],[Voltage2]]&gt;Threshold2,1,0)</f>
        <v>1</v>
      </c>
      <c r="U127" s="49" t="b">
        <f>AND(Table156[[#This Row],[Last2]]&gt;0,Table156[[#This Row],[Last2]]&lt;MAX(Table156[Last2]))</f>
        <v>1</v>
      </c>
      <c r="V127" s="65"/>
    </row>
    <row r="128" spans="1:22" x14ac:dyDescent="0.35">
      <c r="A128" s="1" t="s">
        <v>146</v>
      </c>
      <c r="B128" s="1">
        <f t="shared" si="13"/>
        <v>6</v>
      </c>
      <c r="C128" s="1">
        <f t="shared" ref="C128:E191" si="18">FIND(":",$A128,B128+1)</f>
        <v>12</v>
      </c>
      <c r="D128" s="1">
        <f t="shared" si="18"/>
        <v>17</v>
      </c>
      <c r="E128" s="1" t="e">
        <f t="shared" si="18"/>
        <v>#VALUE!</v>
      </c>
      <c r="F128" s="3">
        <f>'Data In'!B134</f>
        <v>30552</v>
      </c>
      <c r="G128" s="4">
        <f>'Data In'!C134</f>
        <v>0.02</v>
      </c>
      <c r="H128" s="3" t="e">
        <f t="shared" si="14"/>
        <v>#VALUE!</v>
      </c>
      <c r="I128" s="18" t="b">
        <f t="shared" si="17"/>
        <v>0</v>
      </c>
      <c r="J128" s="18">
        <f>IF(Table156[[#This Row],[Rising Through Threshold]],Table156[[#This Row],[Start time]],J127)</f>
        <v>22600</v>
      </c>
      <c r="K128" s="18" t="str">
        <f>IF(AND(Table156[[#This Row],[Rising Through Threshold]],J127&gt;0),J128-J127,"")</f>
        <v/>
      </c>
      <c r="L128" s="18">
        <f>IF(Table156[[#This Row],[Voltage]]&gt;Threshold,1,0)</f>
        <v>0</v>
      </c>
      <c r="M128" s="18" t="b">
        <f>AND(Table156[[#This Row],[Last]]&gt;0,Table156[[#This Row],[Last]]&lt;MAX(Table156[Last]))</f>
        <v>1</v>
      </c>
      <c r="N128" s="49">
        <f>'Data In'!D134</f>
        <v>30664</v>
      </c>
      <c r="O128" s="49">
        <f>'Data In'!E134</f>
        <v>4.97</v>
      </c>
      <c r="P128" s="49" t="e">
        <f t="shared" si="15"/>
        <v>#VALUE!</v>
      </c>
      <c r="Q128" s="49" t="b">
        <f t="shared" si="16"/>
        <v>0</v>
      </c>
      <c r="R128" s="49">
        <f>IF(Table156[[#This Row],[Rising Through Threshold2]],Table156[[#This Row],[Start time2]],R127)</f>
        <v>29216</v>
      </c>
      <c r="S128" s="49" t="str">
        <f>IF(AND(Table156[[#This Row],[Rising Through Threshold2]],R127&gt;0),R128-R127,"")</f>
        <v/>
      </c>
      <c r="T128" s="49">
        <f>IF(Table156[[#This Row],[Voltage2]]&gt;Threshold2,1,0)</f>
        <v>1</v>
      </c>
      <c r="U128" s="49" t="b">
        <f>AND(Table156[[#This Row],[Last2]]&gt;0,Table156[[#This Row],[Last2]]&lt;MAX(Table156[Last2]))</f>
        <v>1</v>
      </c>
      <c r="V128" s="65"/>
    </row>
    <row r="129" spans="1:22" x14ac:dyDescent="0.35">
      <c r="A129" s="1" t="s">
        <v>147</v>
      </c>
      <c r="B129" s="1">
        <f t="shared" si="13"/>
        <v>6</v>
      </c>
      <c r="C129" s="1">
        <f t="shared" si="18"/>
        <v>12</v>
      </c>
      <c r="D129" s="1">
        <f t="shared" si="18"/>
        <v>17</v>
      </c>
      <c r="E129" s="1" t="e">
        <f t="shared" si="18"/>
        <v>#VALUE!</v>
      </c>
      <c r="F129" s="3">
        <f>'Data In'!B135</f>
        <v>30792</v>
      </c>
      <c r="G129" s="4">
        <f>'Data In'!C135</f>
        <v>4.97</v>
      </c>
      <c r="H129" s="3" t="e">
        <f t="shared" si="14"/>
        <v>#VALUE!</v>
      </c>
      <c r="I129" s="18" t="b">
        <f t="shared" si="17"/>
        <v>1</v>
      </c>
      <c r="J129" s="18">
        <f>IF(Table156[[#This Row],[Rising Through Threshold]],Table156[[#This Row],[Start time]],J128)</f>
        <v>30792</v>
      </c>
      <c r="K129" s="18">
        <f>IF(AND(Table156[[#This Row],[Rising Through Threshold]],J128&gt;0),J129-J128,"")</f>
        <v>8192</v>
      </c>
      <c r="L129" s="18">
        <f>IF(Table156[[#This Row],[Voltage]]&gt;Threshold,1,0)</f>
        <v>1</v>
      </c>
      <c r="M129" s="18" t="b">
        <f>AND(Table156[[#This Row],[Last]]&gt;0,Table156[[#This Row],[Last]]&lt;MAX(Table156[Last]))</f>
        <v>1</v>
      </c>
      <c r="N129" s="49">
        <f>'Data In'!D135</f>
        <v>30904</v>
      </c>
      <c r="O129" s="49">
        <f>'Data In'!E135</f>
        <v>4.97</v>
      </c>
      <c r="P129" s="49">
        <f t="shared" si="15"/>
        <v>0</v>
      </c>
      <c r="Q129" s="49" t="b">
        <f t="shared" si="16"/>
        <v>0</v>
      </c>
      <c r="R129" s="49">
        <f>IF(Table156[[#This Row],[Rising Through Threshold2]],Table156[[#This Row],[Start time2]],R128)</f>
        <v>29216</v>
      </c>
      <c r="S129" s="49" t="str">
        <f>IF(AND(Table156[[#This Row],[Rising Through Threshold2]],R128&gt;0),R129-R128,"")</f>
        <v/>
      </c>
      <c r="T129" s="49">
        <f>IF(Table156[[#This Row],[Voltage2]]&gt;Threshold2,1,0)</f>
        <v>1</v>
      </c>
      <c r="U129" s="49" t="b">
        <f>AND(Table156[[#This Row],[Last2]]&gt;0,Table156[[#This Row],[Last2]]&lt;MAX(Table156[Last2]))</f>
        <v>1</v>
      </c>
      <c r="V129" s="65"/>
    </row>
    <row r="130" spans="1:22" x14ac:dyDescent="0.35">
      <c r="A130" s="1" t="s">
        <v>148</v>
      </c>
      <c r="B130" s="1">
        <f t="shared" si="13"/>
        <v>6</v>
      </c>
      <c r="C130" s="1">
        <f t="shared" si="18"/>
        <v>12</v>
      </c>
      <c r="D130" s="1">
        <f t="shared" si="18"/>
        <v>17</v>
      </c>
      <c r="E130" s="1" t="e">
        <f t="shared" si="18"/>
        <v>#VALUE!</v>
      </c>
      <c r="F130" s="3">
        <f>'Data In'!B136</f>
        <v>31032</v>
      </c>
      <c r="G130" s="4">
        <f>'Data In'!C136</f>
        <v>4.9800000000000004</v>
      </c>
      <c r="H130" s="3" t="e">
        <f t="shared" si="14"/>
        <v>#VALUE!</v>
      </c>
      <c r="I130" s="18" t="b">
        <f t="shared" si="17"/>
        <v>0</v>
      </c>
      <c r="J130" s="18">
        <f>IF(Table156[[#This Row],[Rising Through Threshold]],Table156[[#This Row],[Start time]],J129)</f>
        <v>30792</v>
      </c>
      <c r="K130" s="18" t="str">
        <f>IF(AND(Table156[[#This Row],[Rising Through Threshold]],J129&gt;0),J130-J129,"")</f>
        <v/>
      </c>
      <c r="L130" s="18">
        <f>IF(Table156[[#This Row],[Voltage]]&gt;Threshold,1,0)</f>
        <v>1</v>
      </c>
      <c r="M130" s="18" t="b">
        <f>AND(Table156[[#This Row],[Last]]&gt;0,Table156[[#This Row],[Last]]&lt;MAX(Table156[Last]))</f>
        <v>1</v>
      </c>
      <c r="N130" s="49">
        <f>'Data In'!D136</f>
        <v>31144</v>
      </c>
      <c r="O130" s="49">
        <f>'Data In'!E136</f>
        <v>4.97</v>
      </c>
      <c r="P130" s="49" t="e">
        <f t="shared" si="15"/>
        <v>#VALUE!</v>
      </c>
      <c r="Q130" s="49" t="b">
        <f t="shared" ref="Q130:Q161" si="19">AND(O129&lt;Threshold2,O130&gt;Threshold2)</f>
        <v>0</v>
      </c>
      <c r="R130" s="49">
        <f>IF(Table156[[#This Row],[Rising Through Threshold2]],Table156[[#This Row],[Start time2]],R129)</f>
        <v>29216</v>
      </c>
      <c r="S130" s="49" t="str">
        <f>IF(AND(Table156[[#This Row],[Rising Through Threshold2]],R129&gt;0),R130-R129,"")</f>
        <v/>
      </c>
      <c r="T130" s="49">
        <f>IF(Table156[[#This Row],[Voltage2]]&gt;Threshold2,1,0)</f>
        <v>1</v>
      </c>
      <c r="U130" s="49" t="b">
        <f>AND(Table156[[#This Row],[Last2]]&gt;0,Table156[[#This Row],[Last2]]&lt;MAX(Table156[Last2]))</f>
        <v>1</v>
      </c>
      <c r="V130" s="65"/>
    </row>
    <row r="131" spans="1:22" x14ac:dyDescent="0.35">
      <c r="A131" s="1" t="s">
        <v>149</v>
      </c>
      <c r="B131" s="1">
        <f t="shared" ref="B131:B194" si="20">FIND(":",$A131,1)</f>
        <v>6</v>
      </c>
      <c r="C131" s="1">
        <f t="shared" si="18"/>
        <v>12</v>
      </c>
      <c r="D131" s="1">
        <f t="shared" si="18"/>
        <v>17</v>
      </c>
      <c r="E131" s="1" t="e">
        <f t="shared" si="18"/>
        <v>#VALUE!</v>
      </c>
      <c r="F131" s="3">
        <f>'Data In'!B137</f>
        <v>31272</v>
      </c>
      <c r="G131" s="4">
        <f>'Data In'!C137</f>
        <v>4.9800000000000004</v>
      </c>
      <c r="H131" s="3" t="e">
        <f t="shared" ref="H131:H194" si="21">_xlfn.NUMBERVALUE(MID($A131,E131+1,1000))</f>
        <v>#VALUE!</v>
      </c>
      <c r="I131" s="18" t="b">
        <f t="shared" si="17"/>
        <v>0</v>
      </c>
      <c r="J131" s="18">
        <f>IF(Table156[[#This Row],[Rising Through Threshold]],Table156[[#This Row],[Start time]],J130)</f>
        <v>30792</v>
      </c>
      <c r="K131" s="18" t="str">
        <f>IF(AND(Table156[[#This Row],[Rising Through Threshold]],J130&gt;0),J131-J130,"")</f>
        <v/>
      </c>
      <c r="L131" s="18">
        <f>IF(Table156[[#This Row],[Voltage]]&gt;Threshold,1,0)</f>
        <v>1</v>
      </c>
      <c r="M131" s="18" t="b">
        <f>AND(Table156[[#This Row],[Last]]&gt;0,Table156[[#This Row],[Last]]&lt;MAX(Table156[Last]))</f>
        <v>1</v>
      </c>
      <c r="N131" s="49">
        <f>'Data In'!D137</f>
        <v>31384</v>
      </c>
      <c r="O131" s="49">
        <f>'Data In'!E137</f>
        <v>4.9800000000000004</v>
      </c>
      <c r="P131" s="49" t="e">
        <f t="shared" ref="P131:P194" si="22">_xlfn.NUMBERVALUE(MID($A131,K131+1,1000))</f>
        <v>#VALUE!</v>
      </c>
      <c r="Q131" s="49" t="b">
        <f t="shared" si="19"/>
        <v>0</v>
      </c>
      <c r="R131" s="49">
        <f>IF(Table156[[#This Row],[Rising Through Threshold2]],Table156[[#This Row],[Start time2]],R130)</f>
        <v>29216</v>
      </c>
      <c r="S131" s="49" t="str">
        <f>IF(AND(Table156[[#This Row],[Rising Through Threshold2]],R130&gt;0),R131-R130,"")</f>
        <v/>
      </c>
      <c r="T131" s="49">
        <f>IF(Table156[[#This Row],[Voltage2]]&gt;Threshold2,1,0)</f>
        <v>1</v>
      </c>
      <c r="U131" s="49" t="b">
        <f>AND(Table156[[#This Row],[Last2]]&gt;0,Table156[[#This Row],[Last2]]&lt;MAX(Table156[Last2]))</f>
        <v>1</v>
      </c>
      <c r="V131" s="65"/>
    </row>
    <row r="132" spans="1:22" x14ac:dyDescent="0.35">
      <c r="A132" s="1" t="s">
        <v>150</v>
      </c>
      <c r="B132" s="1">
        <f t="shared" si="20"/>
        <v>6</v>
      </c>
      <c r="C132" s="1">
        <f t="shared" si="18"/>
        <v>12</v>
      </c>
      <c r="D132" s="1">
        <f t="shared" si="18"/>
        <v>17</v>
      </c>
      <c r="E132" s="1" t="e">
        <f t="shared" si="18"/>
        <v>#VALUE!</v>
      </c>
      <c r="F132" s="3">
        <f>'Data In'!B138</f>
        <v>31512</v>
      </c>
      <c r="G132" s="4">
        <f>'Data In'!C138</f>
        <v>4.97</v>
      </c>
      <c r="H132" s="3" t="e">
        <f t="shared" si="21"/>
        <v>#VALUE!</v>
      </c>
      <c r="I132" s="18" t="b">
        <f t="shared" si="17"/>
        <v>0</v>
      </c>
      <c r="J132" s="18">
        <f>IF(Table156[[#This Row],[Rising Through Threshold]],Table156[[#This Row],[Start time]],J131)</f>
        <v>30792</v>
      </c>
      <c r="K132" s="18" t="str">
        <f>IF(AND(Table156[[#This Row],[Rising Through Threshold]],J131&gt;0),J132-J131,"")</f>
        <v/>
      </c>
      <c r="L132" s="18">
        <f>IF(Table156[[#This Row],[Voltage]]&gt;Threshold,1,0)</f>
        <v>1</v>
      </c>
      <c r="M132" s="18" t="b">
        <f>AND(Table156[[#This Row],[Last]]&gt;0,Table156[[#This Row],[Last]]&lt;MAX(Table156[Last]))</f>
        <v>1</v>
      </c>
      <c r="N132" s="49">
        <f>'Data In'!D138</f>
        <v>31624</v>
      </c>
      <c r="O132" s="49">
        <f>'Data In'!E138</f>
        <v>4.97</v>
      </c>
      <c r="P132" s="49" t="e">
        <f t="shared" si="22"/>
        <v>#VALUE!</v>
      </c>
      <c r="Q132" s="49" t="b">
        <f t="shared" si="19"/>
        <v>0</v>
      </c>
      <c r="R132" s="49">
        <f>IF(Table156[[#This Row],[Rising Through Threshold2]],Table156[[#This Row],[Start time2]],R131)</f>
        <v>29216</v>
      </c>
      <c r="S132" s="49" t="str">
        <f>IF(AND(Table156[[#This Row],[Rising Through Threshold2]],R131&gt;0),R132-R131,"")</f>
        <v/>
      </c>
      <c r="T132" s="49">
        <f>IF(Table156[[#This Row],[Voltage2]]&gt;Threshold2,1,0)</f>
        <v>1</v>
      </c>
      <c r="U132" s="49" t="b">
        <f>AND(Table156[[#This Row],[Last2]]&gt;0,Table156[[#This Row],[Last2]]&lt;MAX(Table156[Last2]))</f>
        <v>1</v>
      </c>
      <c r="V132" s="65"/>
    </row>
    <row r="133" spans="1:22" x14ac:dyDescent="0.35">
      <c r="A133" s="1" t="s">
        <v>151</v>
      </c>
      <c r="B133" s="1">
        <f t="shared" si="20"/>
        <v>6</v>
      </c>
      <c r="C133" s="1">
        <f t="shared" si="18"/>
        <v>12</v>
      </c>
      <c r="D133" s="1">
        <f t="shared" si="18"/>
        <v>17</v>
      </c>
      <c r="E133" s="1" t="e">
        <f t="shared" si="18"/>
        <v>#VALUE!</v>
      </c>
      <c r="F133" s="3">
        <f>'Data In'!B139</f>
        <v>31760</v>
      </c>
      <c r="G133" s="4">
        <f>'Data In'!C139</f>
        <v>4.9800000000000004</v>
      </c>
      <c r="H133" s="3" t="e">
        <f t="shared" si="21"/>
        <v>#VALUE!</v>
      </c>
      <c r="I133" s="18" t="b">
        <f t="shared" si="17"/>
        <v>0</v>
      </c>
      <c r="J133" s="18">
        <f>IF(Table156[[#This Row],[Rising Through Threshold]],Table156[[#This Row],[Start time]],J132)</f>
        <v>30792</v>
      </c>
      <c r="K133" s="18" t="str">
        <f>IF(AND(Table156[[#This Row],[Rising Through Threshold]],J132&gt;0),J133-J132,"")</f>
        <v/>
      </c>
      <c r="L133" s="18">
        <f>IF(Table156[[#This Row],[Voltage]]&gt;Threshold,1,0)</f>
        <v>1</v>
      </c>
      <c r="M133" s="18" t="b">
        <f>AND(Table156[[#This Row],[Last]]&gt;0,Table156[[#This Row],[Last]]&lt;MAX(Table156[Last]))</f>
        <v>1</v>
      </c>
      <c r="N133" s="49">
        <f>'Data In'!D139</f>
        <v>31872</v>
      </c>
      <c r="O133" s="49">
        <f>'Data In'!E139</f>
        <v>4.9800000000000004</v>
      </c>
      <c r="P133" s="49" t="e">
        <f t="shared" si="22"/>
        <v>#VALUE!</v>
      </c>
      <c r="Q133" s="49" t="b">
        <f t="shared" si="19"/>
        <v>0</v>
      </c>
      <c r="R133" s="49">
        <f>IF(Table156[[#This Row],[Rising Through Threshold2]],Table156[[#This Row],[Start time2]],R132)</f>
        <v>29216</v>
      </c>
      <c r="S133" s="49" t="str">
        <f>IF(AND(Table156[[#This Row],[Rising Through Threshold2]],R132&gt;0),R133-R132,"")</f>
        <v/>
      </c>
      <c r="T133" s="49">
        <f>IF(Table156[[#This Row],[Voltage2]]&gt;Threshold2,1,0)</f>
        <v>1</v>
      </c>
      <c r="U133" s="49" t="b">
        <f>AND(Table156[[#This Row],[Last2]]&gt;0,Table156[[#This Row],[Last2]]&lt;MAX(Table156[Last2]))</f>
        <v>1</v>
      </c>
      <c r="V133" s="65"/>
    </row>
    <row r="134" spans="1:22" x14ac:dyDescent="0.35">
      <c r="A134" s="1" t="s">
        <v>152</v>
      </c>
      <c r="B134" s="1">
        <f t="shared" si="20"/>
        <v>6</v>
      </c>
      <c r="C134" s="1">
        <f t="shared" si="18"/>
        <v>12</v>
      </c>
      <c r="D134" s="1">
        <f t="shared" si="18"/>
        <v>17</v>
      </c>
      <c r="E134" s="1" t="e">
        <f t="shared" si="18"/>
        <v>#VALUE!</v>
      </c>
      <c r="F134" s="3">
        <f>'Data In'!B140</f>
        <v>32000</v>
      </c>
      <c r="G134" s="4">
        <f>'Data In'!C140</f>
        <v>4.97</v>
      </c>
      <c r="H134" s="3" t="e">
        <f t="shared" si="21"/>
        <v>#VALUE!</v>
      </c>
      <c r="I134" s="18" t="b">
        <f t="shared" si="17"/>
        <v>0</v>
      </c>
      <c r="J134" s="18">
        <f>IF(Table156[[#This Row],[Rising Through Threshold]],Table156[[#This Row],[Start time]],J133)</f>
        <v>30792</v>
      </c>
      <c r="K134" s="18" t="str">
        <f>IF(AND(Table156[[#This Row],[Rising Through Threshold]],J133&gt;0),J134-J133,"")</f>
        <v/>
      </c>
      <c r="L134" s="18">
        <f>IF(Table156[[#This Row],[Voltage]]&gt;Threshold,1,0)</f>
        <v>1</v>
      </c>
      <c r="M134" s="18" t="b">
        <f>AND(Table156[[#This Row],[Last]]&gt;0,Table156[[#This Row],[Last]]&lt;MAX(Table156[Last]))</f>
        <v>1</v>
      </c>
      <c r="N134" s="49">
        <f>'Data In'!D140</f>
        <v>32112</v>
      </c>
      <c r="O134" s="49">
        <f>'Data In'!E140</f>
        <v>4.9800000000000004</v>
      </c>
      <c r="P134" s="49" t="e">
        <f t="shared" si="22"/>
        <v>#VALUE!</v>
      </c>
      <c r="Q134" s="49" t="b">
        <f t="shared" si="19"/>
        <v>0</v>
      </c>
      <c r="R134" s="49">
        <f>IF(Table156[[#This Row],[Rising Through Threshold2]],Table156[[#This Row],[Start time2]],R133)</f>
        <v>29216</v>
      </c>
      <c r="S134" s="49" t="str">
        <f>IF(AND(Table156[[#This Row],[Rising Through Threshold2]],R133&gt;0),R134-R133,"")</f>
        <v/>
      </c>
      <c r="T134" s="49">
        <f>IF(Table156[[#This Row],[Voltage2]]&gt;Threshold2,1,0)</f>
        <v>1</v>
      </c>
      <c r="U134" s="49" t="b">
        <f>AND(Table156[[#This Row],[Last2]]&gt;0,Table156[[#This Row],[Last2]]&lt;MAX(Table156[Last2]))</f>
        <v>1</v>
      </c>
      <c r="V134" s="65"/>
    </row>
    <row r="135" spans="1:22" x14ac:dyDescent="0.35">
      <c r="A135" s="1" t="s">
        <v>153</v>
      </c>
      <c r="B135" s="1">
        <f t="shared" si="20"/>
        <v>6</v>
      </c>
      <c r="C135" s="1">
        <f t="shared" si="18"/>
        <v>12</v>
      </c>
      <c r="D135" s="1">
        <f t="shared" si="18"/>
        <v>17</v>
      </c>
      <c r="E135" s="1" t="e">
        <f t="shared" si="18"/>
        <v>#VALUE!</v>
      </c>
      <c r="F135" s="3">
        <f>'Data In'!B141</f>
        <v>32240</v>
      </c>
      <c r="G135" s="4">
        <f>'Data In'!C141</f>
        <v>4.9800000000000004</v>
      </c>
      <c r="H135" s="3" t="e">
        <f t="shared" si="21"/>
        <v>#VALUE!</v>
      </c>
      <c r="I135" s="18" t="b">
        <f t="shared" si="17"/>
        <v>0</v>
      </c>
      <c r="J135" s="18">
        <f>IF(Table156[[#This Row],[Rising Through Threshold]],Table156[[#This Row],[Start time]],J134)</f>
        <v>30792</v>
      </c>
      <c r="K135" s="18" t="str">
        <f>IF(AND(Table156[[#This Row],[Rising Through Threshold]],J134&gt;0),J135-J134,"")</f>
        <v/>
      </c>
      <c r="L135" s="18">
        <f>IF(Table156[[#This Row],[Voltage]]&gt;Threshold,1,0)</f>
        <v>1</v>
      </c>
      <c r="M135" s="18" t="b">
        <f>AND(Table156[[#This Row],[Last]]&gt;0,Table156[[#This Row],[Last]]&lt;MAX(Table156[Last]))</f>
        <v>1</v>
      </c>
      <c r="N135" s="49">
        <f>'Data In'!D141</f>
        <v>32352</v>
      </c>
      <c r="O135" s="49">
        <f>'Data In'!E141</f>
        <v>4.97</v>
      </c>
      <c r="P135" s="49" t="e">
        <f t="shared" si="22"/>
        <v>#VALUE!</v>
      </c>
      <c r="Q135" s="49" t="b">
        <f t="shared" si="19"/>
        <v>0</v>
      </c>
      <c r="R135" s="49">
        <f>IF(Table156[[#This Row],[Rising Through Threshold2]],Table156[[#This Row],[Start time2]],R134)</f>
        <v>29216</v>
      </c>
      <c r="S135" s="49" t="str">
        <f>IF(AND(Table156[[#This Row],[Rising Through Threshold2]],R134&gt;0),R135-R134,"")</f>
        <v/>
      </c>
      <c r="T135" s="49">
        <f>IF(Table156[[#This Row],[Voltage2]]&gt;Threshold2,1,0)</f>
        <v>1</v>
      </c>
      <c r="U135" s="49" t="b">
        <f>AND(Table156[[#This Row],[Last2]]&gt;0,Table156[[#This Row],[Last2]]&lt;MAX(Table156[Last2]))</f>
        <v>1</v>
      </c>
      <c r="V135" s="65"/>
    </row>
    <row r="136" spans="1:22" x14ac:dyDescent="0.35">
      <c r="A136" s="1" t="s">
        <v>154</v>
      </c>
      <c r="B136" s="1">
        <f t="shared" si="20"/>
        <v>6</v>
      </c>
      <c r="C136" s="1">
        <f t="shared" si="18"/>
        <v>12</v>
      </c>
      <c r="D136" s="1">
        <f t="shared" si="18"/>
        <v>17</v>
      </c>
      <c r="E136" s="1" t="e">
        <f t="shared" si="18"/>
        <v>#VALUE!</v>
      </c>
      <c r="F136" s="3">
        <f>'Data In'!B142</f>
        <v>32480</v>
      </c>
      <c r="G136" s="4">
        <f>'Data In'!C142</f>
        <v>4.97</v>
      </c>
      <c r="H136" s="3" t="e">
        <f t="shared" si="21"/>
        <v>#VALUE!</v>
      </c>
      <c r="I136" s="18" t="b">
        <f t="shared" si="17"/>
        <v>0</v>
      </c>
      <c r="J136" s="18">
        <f>IF(Table156[[#This Row],[Rising Through Threshold]],Table156[[#This Row],[Start time]],J135)</f>
        <v>30792</v>
      </c>
      <c r="K136" s="18" t="str">
        <f>IF(AND(Table156[[#This Row],[Rising Through Threshold]],J135&gt;0),J136-J135,"")</f>
        <v/>
      </c>
      <c r="L136" s="18">
        <f>IF(Table156[[#This Row],[Voltage]]&gt;Threshold,1,0)</f>
        <v>1</v>
      </c>
      <c r="M136" s="18" t="b">
        <f>AND(Table156[[#This Row],[Last]]&gt;0,Table156[[#This Row],[Last]]&lt;MAX(Table156[Last]))</f>
        <v>1</v>
      </c>
      <c r="N136" s="49">
        <f>'Data In'!D142</f>
        <v>32592</v>
      </c>
      <c r="O136" s="49">
        <f>'Data In'!E142</f>
        <v>4.97</v>
      </c>
      <c r="P136" s="49" t="e">
        <f t="shared" si="22"/>
        <v>#VALUE!</v>
      </c>
      <c r="Q136" s="49" t="b">
        <f t="shared" si="19"/>
        <v>0</v>
      </c>
      <c r="R136" s="49">
        <f>IF(Table156[[#This Row],[Rising Through Threshold2]],Table156[[#This Row],[Start time2]],R135)</f>
        <v>29216</v>
      </c>
      <c r="S136" s="49" t="str">
        <f>IF(AND(Table156[[#This Row],[Rising Through Threshold2]],R135&gt;0),R136-R135,"")</f>
        <v/>
      </c>
      <c r="T136" s="49">
        <f>IF(Table156[[#This Row],[Voltage2]]&gt;Threshold2,1,0)</f>
        <v>1</v>
      </c>
      <c r="U136" s="49" t="b">
        <f>AND(Table156[[#This Row],[Last2]]&gt;0,Table156[[#This Row],[Last2]]&lt;MAX(Table156[Last2]))</f>
        <v>1</v>
      </c>
      <c r="V136" s="65"/>
    </row>
    <row r="137" spans="1:22" x14ac:dyDescent="0.35">
      <c r="A137" s="1" t="s">
        <v>155</v>
      </c>
      <c r="B137" s="1">
        <f t="shared" si="20"/>
        <v>6</v>
      </c>
      <c r="C137" s="1">
        <f t="shared" si="18"/>
        <v>12</v>
      </c>
      <c r="D137" s="1">
        <f t="shared" si="18"/>
        <v>17</v>
      </c>
      <c r="E137" s="1" t="e">
        <f t="shared" si="18"/>
        <v>#VALUE!</v>
      </c>
      <c r="F137" s="3">
        <f>'Data In'!B143</f>
        <v>32720</v>
      </c>
      <c r="G137" s="4">
        <f>'Data In'!C143</f>
        <v>4.9800000000000004</v>
      </c>
      <c r="H137" s="3" t="e">
        <f t="shared" si="21"/>
        <v>#VALUE!</v>
      </c>
      <c r="I137" s="18" t="b">
        <f t="shared" si="17"/>
        <v>0</v>
      </c>
      <c r="J137" s="18">
        <f>IF(Table156[[#This Row],[Rising Through Threshold]],Table156[[#This Row],[Start time]],J136)</f>
        <v>30792</v>
      </c>
      <c r="K137" s="18" t="str">
        <f>IF(AND(Table156[[#This Row],[Rising Through Threshold]],J136&gt;0),J137-J136,"")</f>
        <v/>
      </c>
      <c r="L137" s="18">
        <f>IF(Table156[[#This Row],[Voltage]]&gt;Threshold,1,0)</f>
        <v>1</v>
      </c>
      <c r="M137" s="18" t="b">
        <f>AND(Table156[[#This Row],[Last]]&gt;0,Table156[[#This Row],[Last]]&lt;MAX(Table156[Last]))</f>
        <v>1</v>
      </c>
      <c r="N137" s="49">
        <f>'Data In'!D143</f>
        <v>32832</v>
      </c>
      <c r="O137" s="49">
        <f>'Data In'!E143</f>
        <v>4.97</v>
      </c>
      <c r="P137" s="49" t="e">
        <f t="shared" si="22"/>
        <v>#VALUE!</v>
      </c>
      <c r="Q137" s="49" t="b">
        <f t="shared" si="19"/>
        <v>0</v>
      </c>
      <c r="R137" s="49">
        <f>IF(Table156[[#This Row],[Rising Through Threshold2]],Table156[[#This Row],[Start time2]],R136)</f>
        <v>29216</v>
      </c>
      <c r="S137" s="49" t="str">
        <f>IF(AND(Table156[[#This Row],[Rising Through Threshold2]],R136&gt;0),R137-R136,"")</f>
        <v/>
      </c>
      <c r="T137" s="49">
        <f>IF(Table156[[#This Row],[Voltage2]]&gt;Threshold2,1,0)</f>
        <v>1</v>
      </c>
      <c r="U137" s="49" t="b">
        <f>AND(Table156[[#This Row],[Last2]]&gt;0,Table156[[#This Row],[Last2]]&lt;MAX(Table156[Last2]))</f>
        <v>1</v>
      </c>
      <c r="V137" s="65"/>
    </row>
    <row r="138" spans="1:22" x14ac:dyDescent="0.35">
      <c r="A138" s="1" t="s">
        <v>156</v>
      </c>
      <c r="B138" s="1">
        <f t="shared" si="20"/>
        <v>6</v>
      </c>
      <c r="C138" s="1">
        <f t="shared" si="18"/>
        <v>12</v>
      </c>
      <c r="D138" s="1">
        <f t="shared" si="18"/>
        <v>17</v>
      </c>
      <c r="E138" s="1" t="e">
        <f t="shared" si="18"/>
        <v>#VALUE!</v>
      </c>
      <c r="F138" s="3">
        <f>'Data In'!B144</f>
        <v>32960</v>
      </c>
      <c r="G138" s="4">
        <f>'Data In'!C144</f>
        <v>4.97</v>
      </c>
      <c r="H138" s="3" t="e">
        <f t="shared" si="21"/>
        <v>#VALUE!</v>
      </c>
      <c r="I138" s="18" t="b">
        <f t="shared" si="17"/>
        <v>0</v>
      </c>
      <c r="J138" s="18">
        <f>IF(Table156[[#This Row],[Rising Through Threshold]],Table156[[#This Row],[Start time]],J137)</f>
        <v>30792</v>
      </c>
      <c r="K138" s="18" t="str">
        <f>IF(AND(Table156[[#This Row],[Rising Through Threshold]],J137&gt;0),J138-J137,"")</f>
        <v/>
      </c>
      <c r="L138" s="18">
        <f>IF(Table156[[#This Row],[Voltage]]&gt;Threshold,1,0)</f>
        <v>1</v>
      </c>
      <c r="M138" s="18" t="b">
        <f>AND(Table156[[#This Row],[Last]]&gt;0,Table156[[#This Row],[Last]]&lt;MAX(Table156[Last]))</f>
        <v>1</v>
      </c>
      <c r="N138" s="49">
        <f>'Data In'!D144</f>
        <v>33072</v>
      </c>
      <c r="O138" s="49">
        <f>'Data In'!E144</f>
        <v>4.9800000000000004</v>
      </c>
      <c r="P138" s="49" t="e">
        <f t="shared" si="22"/>
        <v>#VALUE!</v>
      </c>
      <c r="Q138" s="49" t="b">
        <f t="shared" si="19"/>
        <v>0</v>
      </c>
      <c r="R138" s="49">
        <f>IF(Table156[[#This Row],[Rising Through Threshold2]],Table156[[#This Row],[Start time2]],R137)</f>
        <v>29216</v>
      </c>
      <c r="S138" s="49" t="str">
        <f>IF(AND(Table156[[#This Row],[Rising Through Threshold2]],R137&gt;0),R138-R137,"")</f>
        <v/>
      </c>
      <c r="T138" s="49">
        <f>IF(Table156[[#This Row],[Voltage2]]&gt;Threshold2,1,0)</f>
        <v>1</v>
      </c>
      <c r="U138" s="49" t="b">
        <f>AND(Table156[[#This Row],[Last2]]&gt;0,Table156[[#This Row],[Last2]]&lt;MAX(Table156[Last2]))</f>
        <v>1</v>
      </c>
      <c r="V138" s="65"/>
    </row>
    <row r="139" spans="1:22" x14ac:dyDescent="0.35">
      <c r="A139" s="1" t="s">
        <v>157</v>
      </c>
      <c r="B139" s="1">
        <f t="shared" si="20"/>
        <v>6</v>
      </c>
      <c r="C139" s="1">
        <f t="shared" si="18"/>
        <v>12</v>
      </c>
      <c r="D139" s="1">
        <f t="shared" si="18"/>
        <v>17</v>
      </c>
      <c r="E139" s="1" t="e">
        <f t="shared" si="18"/>
        <v>#VALUE!</v>
      </c>
      <c r="F139" s="3">
        <f>'Data In'!B145</f>
        <v>33200</v>
      </c>
      <c r="G139" s="4">
        <f>'Data In'!C145</f>
        <v>4.97</v>
      </c>
      <c r="H139" s="3" t="e">
        <f t="shared" si="21"/>
        <v>#VALUE!</v>
      </c>
      <c r="I139" s="18" t="b">
        <f t="shared" si="17"/>
        <v>0</v>
      </c>
      <c r="J139" s="18">
        <f>IF(Table156[[#This Row],[Rising Through Threshold]],Table156[[#This Row],[Start time]],J138)</f>
        <v>30792</v>
      </c>
      <c r="K139" s="18" t="str">
        <f>IF(AND(Table156[[#This Row],[Rising Through Threshold]],J138&gt;0),J139-J138,"")</f>
        <v/>
      </c>
      <c r="L139" s="18">
        <f>IF(Table156[[#This Row],[Voltage]]&gt;Threshold,1,0)</f>
        <v>1</v>
      </c>
      <c r="M139" s="18" t="b">
        <f>AND(Table156[[#This Row],[Last]]&gt;0,Table156[[#This Row],[Last]]&lt;MAX(Table156[Last]))</f>
        <v>1</v>
      </c>
      <c r="N139" s="49">
        <f>'Data In'!D145</f>
        <v>33312</v>
      </c>
      <c r="O139" s="49">
        <f>'Data In'!E145</f>
        <v>4.97</v>
      </c>
      <c r="P139" s="49" t="e">
        <f t="shared" si="22"/>
        <v>#VALUE!</v>
      </c>
      <c r="Q139" s="49" t="b">
        <f t="shared" si="19"/>
        <v>0</v>
      </c>
      <c r="R139" s="49">
        <f>IF(Table156[[#This Row],[Rising Through Threshold2]],Table156[[#This Row],[Start time2]],R138)</f>
        <v>29216</v>
      </c>
      <c r="S139" s="49" t="str">
        <f>IF(AND(Table156[[#This Row],[Rising Through Threshold2]],R138&gt;0),R139-R138,"")</f>
        <v/>
      </c>
      <c r="T139" s="49">
        <f>IF(Table156[[#This Row],[Voltage2]]&gt;Threshold2,1,0)</f>
        <v>1</v>
      </c>
      <c r="U139" s="49" t="b">
        <f>AND(Table156[[#This Row],[Last2]]&gt;0,Table156[[#This Row],[Last2]]&lt;MAX(Table156[Last2]))</f>
        <v>1</v>
      </c>
      <c r="V139" s="65"/>
    </row>
    <row r="140" spans="1:22" x14ac:dyDescent="0.35">
      <c r="A140" s="1" t="s">
        <v>158</v>
      </c>
      <c r="B140" s="1">
        <f t="shared" si="20"/>
        <v>6</v>
      </c>
      <c r="C140" s="1">
        <f t="shared" si="18"/>
        <v>12</v>
      </c>
      <c r="D140" s="1">
        <f t="shared" si="18"/>
        <v>17</v>
      </c>
      <c r="E140" s="1" t="e">
        <f t="shared" si="18"/>
        <v>#VALUE!</v>
      </c>
      <c r="F140" s="3">
        <f>'Data In'!B146</f>
        <v>33440</v>
      </c>
      <c r="G140" s="4">
        <f>'Data In'!C146</f>
        <v>4.97</v>
      </c>
      <c r="H140" s="3" t="e">
        <f t="shared" si="21"/>
        <v>#VALUE!</v>
      </c>
      <c r="I140" s="18" t="b">
        <f t="shared" si="17"/>
        <v>0</v>
      </c>
      <c r="J140" s="18">
        <f>IF(Table156[[#This Row],[Rising Through Threshold]],Table156[[#This Row],[Start time]],J139)</f>
        <v>30792</v>
      </c>
      <c r="K140" s="18" t="str">
        <f>IF(AND(Table156[[#This Row],[Rising Through Threshold]],J139&gt;0),J140-J139,"")</f>
        <v/>
      </c>
      <c r="L140" s="18">
        <f>IF(Table156[[#This Row],[Voltage]]&gt;Threshold,1,0)</f>
        <v>1</v>
      </c>
      <c r="M140" s="18" t="b">
        <f>AND(Table156[[#This Row],[Last]]&gt;0,Table156[[#This Row],[Last]]&lt;MAX(Table156[Last]))</f>
        <v>1</v>
      </c>
      <c r="N140" s="49">
        <f>'Data In'!D146</f>
        <v>33552</v>
      </c>
      <c r="O140" s="49">
        <f>'Data In'!E146</f>
        <v>4.97</v>
      </c>
      <c r="P140" s="49" t="e">
        <f t="shared" si="22"/>
        <v>#VALUE!</v>
      </c>
      <c r="Q140" s="49" t="b">
        <f t="shared" si="19"/>
        <v>0</v>
      </c>
      <c r="R140" s="49">
        <f>IF(Table156[[#This Row],[Rising Through Threshold2]],Table156[[#This Row],[Start time2]],R139)</f>
        <v>29216</v>
      </c>
      <c r="S140" s="49" t="str">
        <f>IF(AND(Table156[[#This Row],[Rising Through Threshold2]],R139&gt;0),R140-R139,"")</f>
        <v/>
      </c>
      <c r="T140" s="49">
        <f>IF(Table156[[#This Row],[Voltage2]]&gt;Threshold2,1,0)</f>
        <v>1</v>
      </c>
      <c r="U140" s="49" t="b">
        <f>AND(Table156[[#This Row],[Last2]]&gt;0,Table156[[#This Row],[Last2]]&lt;MAX(Table156[Last2]))</f>
        <v>1</v>
      </c>
      <c r="V140" s="65"/>
    </row>
    <row r="141" spans="1:22" x14ac:dyDescent="0.35">
      <c r="A141" s="1" t="s">
        <v>159</v>
      </c>
      <c r="B141" s="1">
        <f t="shared" si="20"/>
        <v>6</v>
      </c>
      <c r="C141" s="1">
        <f t="shared" si="18"/>
        <v>12</v>
      </c>
      <c r="D141" s="1">
        <f t="shared" si="18"/>
        <v>17</v>
      </c>
      <c r="E141" s="1" t="e">
        <f t="shared" si="18"/>
        <v>#VALUE!</v>
      </c>
      <c r="F141" s="3">
        <f>'Data In'!B147</f>
        <v>33680</v>
      </c>
      <c r="G141" s="4">
        <f>'Data In'!C147</f>
        <v>4.96</v>
      </c>
      <c r="H141" s="3" t="e">
        <f t="shared" si="21"/>
        <v>#VALUE!</v>
      </c>
      <c r="I141" s="18" t="b">
        <f t="shared" si="17"/>
        <v>0</v>
      </c>
      <c r="J141" s="18">
        <f>IF(Table156[[#This Row],[Rising Through Threshold]],Table156[[#This Row],[Start time]],J140)</f>
        <v>30792</v>
      </c>
      <c r="K141" s="18" t="str">
        <f>IF(AND(Table156[[#This Row],[Rising Through Threshold]],J140&gt;0),J141-J140,"")</f>
        <v/>
      </c>
      <c r="L141" s="18">
        <f>IF(Table156[[#This Row],[Voltage]]&gt;Threshold,1,0)</f>
        <v>1</v>
      </c>
      <c r="M141" s="18" t="b">
        <f>AND(Table156[[#This Row],[Last]]&gt;0,Table156[[#This Row],[Last]]&lt;MAX(Table156[Last]))</f>
        <v>1</v>
      </c>
      <c r="N141" s="49">
        <f>'Data In'!D147</f>
        <v>33800</v>
      </c>
      <c r="O141" s="49">
        <f>'Data In'!E147</f>
        <v>4.9800000000000004</v>
      </c>
      <c r="P141" s="49" t="e">
        <f t="shared" si="22"/>
        <v>#VALUE!</v>
      </c>
      <c r="Q141" s="49" t="b">
        <f t="shared" si="19"/>
        <v>0</v>
      </c>
      <c r="R141" s="49">
        <f>IF(Table156[[#This Row],[Rising Through Threshold2]],Table156[[#This Row],[Start time2]],R140)</f>
        <v>29216</v>
      </c>
      <c r="S141" s="49" t="str">
        <f>IF(AND(Table156[[#This Row],[Rising Through Threshold2]],R140&gt;0),R141-R140,"")</f>
        <v/>
      </c>
      <c r="T141" s="49">
        <f>IF(Table156[[#This Row],[Voltage2]]&gt;Threshold2,1,0)</f>
        <v>1</v>
      </c>
      <c r="U141" s="49" t="b">
        <f>AND(Table156[[#This Row],[Last2]]&gt;0,Table156[[#This Row],[Last2]]&lt;MAX(Table156[Last2]))</f>
        <v>1</v>
      </c>
      <c r="V141" s="65"/>
    </row>
    <row r="142" spans="1:22" x14ac:dyDescent="0.35">
      <c r="A142" s="1" t="s">
        <v>160</v>
      </c>
      <c r="B142" s="1">
        <f t="shared" si="20"/>
        <v>6</v>
      </c>
      <c r="C142" s="1">
        <f t="shared" si="18"/>
        <v>12</v>
      </c>
      <c r="D142" s="1">
        <f t="shared" si="18"/>
        <v>17</v>
      </c>
      <c r="E142" s="1" t="e">
        <f t="shared" si="18"/>
        <v>#VALUE!</v>
      </c>
      <c r="F142" s="3">
        <f>'Data In'!B148</f>
        <v>33928</v>
      </c>
      <c r="G142" s="4">
        <f>'Data In'!C148</f>
        <v>4.97</v>
      </c>
      <c r="H142" s="3" t="e">
        <f t="shared" si="21"/>
        <v>#VALUE!</v>
      </c>
      <c r="I142" s="18" t="b">
        <f t="shared" si="17"/>
        <v>0</v>
      </c>
      <c r="J142" s="18">
        <f>IF(Table156[[#This Row],[Rising Through Threshold]],Table156[[#This Row],[Start time]],J141)</f>
        <v>30792</v>
      </c>
      <c r="K142" s="18" t="str">
        <f>IF(AND(Table156[[#This Row],[Rising Through Threshold]],J141&gt;0),J142-J141,"")</f>
        <v/>
      </c>
      <c r="L142" s="18">
        <f>IF(Table156[[#This Row],[Voltage]]&gt;Threshold,1,0)</f>
        <v>1</v>
      </c>
      <c r="M142" s="18" t="b">
        <f>AND(Table156[[#This Row],[Last]]&gt;0,Table156[[#This Row],[Last]]&lt;MAX(Table156[Last]))</f>
        <v>1</v>
      </c>
      <c r="N142" s="49">
        <f>'Data In'!D148</f>
        <v>34040</v>
      </c>
      <c r="O142" s="49">
        <f>'Data In'!E148</f>
        <v>4.97</v>
      </c>
      <c r="P142" s="49" t="e">
        <f t="shared" si="22"/>
        <v>#VALUE!</v>
      </c>
      <c r="Q142" s="49" t="b">
        <f t="shared" si="19"/>
        <v>0</v>
      </c>
      <c r="R142" s="49">
        <f>IF(Table156[[#This Row],[Rising Through Threshold2]],Table156[[#This Row],[Start time2]],R141)</f>
        <v>29216</v>
      </c>
      <c r="S142" s="49" t="str">
        <f>IF(AND(Table156[[#This Row],[Rising Through Threshold2]],R141&gt;0),R142-R141,"")</f>
        <v/>
      </c>
      <c r="T142" s="49">
        <f>IF(Table156[[#This Row],[Voltage2]]&gt;Threshold2,1,0)</f>
        <v>1</v>
      </c>
      <c r="U142" s="49" t="b">
        <f>AND(Table156[[#This Row],[Last2]]&gt;0,Table156[[#This Row],[Last2]]&lt;MAX(Table156[Last2]))</f>
        <v>1</v>
      </c>
      <c r="V142" s="65"/>
    </row>
    <row r="143" spans="1:22" x14ac:dyDescent="0.35">
      <c r="A143" s="1" t="s">
        <v>161</v>
      </c>
      <c r="B143" s="1">
        <f t="shared" si="20"/>
        <v>6</v>
      </c>
      <c r="C143" s="1">
        <f t="shared" si="18"/>
        <v>12</v>
      </c>
      <c r="D143" s="1">
        <f t="shared" si="18"/>
        <v>17</v>
      </c>
      <c r="E143" s="1" t="e">
        <f t="shared" si="18"/>
        <v>#VALUE!</v>
      </c>
      <c r="F143" s="3">
        <f>'Data In'!B149</f>
        <v>34168</v>
      </c>
      <c r="G143" s="4">
        <f>'Data In'!C149</f>
        <v>4.97</v>
      </c>
      <c r="H143" s="3" t="e">
        <f t="shared" si="21"/>
        <v>#VALUE!</v>
      </c>
      <c r="I143" s="18" t="b">
        <f t="shared" si="17"/>
        <v>0</v>
      </c>
      <c r="J143" s="18">
        <f>IF(Table156[[#This Row],[Rising Through Threshold]],Table156[[#This Row],[Start time]],J142)</f>
        <v>30792</v>
      </c>
      <c r="K143" s="18" t="str">
        <f>IF(AND(Table156[[#This Row],[Rising Through Threshold]],J142&gt;0),J143-J142,"")</f>
        <v/>
      </c>
      <c r="L143" s="18">
        <f>IF(Table156[[#This Row],[Voltage]]&gt;Threshold,1,0)</f>
        <v>1</v>
      </c>
      <c r="M143" s="18" t="b">
        <f>AND(Table156[[#This Row],[Last]]&gt;0,Table156[[#This Row],[Last]]&lt;MAX(Table156[Last]))</f>
        <v>1</v>
      </c>
      <c r="N143" s="49">
        <f>'Data In'!D149</f>
        <v>34280</v>
      </c>
      <c r="O143" s="49">
        <f>'Data In'!E149</f>
        <v>4.9800000000000004</v>
      </c>
      <c r="P143" s="49" t="e">
        <f t="shared" si="22"/>
        <v>#VALUE!</v>
      </c>
      <c r="Q143" s="49" t="b">
        <f t="shared" si="19"/>
        <v>0</v>
      </c>
      <c r="R143" s="49">
        <f>IF(Table156[[#This Row],[Rising Through Threshold2]],Table156[[#This Row],[Start time2]],R142)</f>
        <v>29216</v>
      </c>
      <c r="S143" s="49" t="str">
        <f>IF(AND(Table156[[#This Row],[Rising Through Threshold2]],R142&gt;0),R143-R142,"")</f>
        <v/>
      </c>
      <c r="T143" s="49">
        <f>IF(Table156[[#This Row],[Voltage2]]&gt;Threshold2,1,0)</f>
        <v>1</v>
      </c>
      <c r="U143" s="49" t="b">
        <f>AND(Table156[[#This Row],[Last2]]&gt;0,Table156[[#This Row],[Last2]]&lt;MAX(Table156[Last2]))</f>
        <v>1</v>
      </c>
      <c r="V143" s="65"/>
    </row>
    <row r="144" spans="1:22" x14ac:dyDescent="0.35">
      <c r="A144" s="1" t="s">
        <v>162</v>
      </c>
      <c r="B144" s="1">
        <f t="shared" si="20"/>
        <v>6</v>
      </c>
      <c r="C144" s="1">
        <f t="shared" si="18"/>
        <v>12</v>
      </c>
      <c r="D144" s="1">
        <f t="shared" si="18"/>
        <v>17</v>
      </c>
      <c r="E144" s="1" t="e">
        <f t="shared" si="18"/>
        <v>#VALUE!</v>
      </c>
      <c r="F144" s="3">
        <f>'Data In'!B150</f>
        <v>34408</v>
      </c>
      <c r="G144" s="4">
        <f>'Data In'!C150</f>
        <v>4.97</v>
      </c>
      <c r="H144" s="3" t="e">
        <f t="shared" si="21"/>
        <v>#VALUE!</v>
      </c>
      <c r="I144" s="18" t="b">
        <f t="shared" si="17"/>
        <v>0</v>
      </c>
      <c r="J144" s="18">
        <f>IF(Table156[[#This Row],[Rising Through Threshold]],Table156[[#This Row],[Start time]],J143)</f>
        <v>30792</v>
      </c>
      <c r="K144" s="18" t="str">
        <f>IF(AND(Table156[[#This Row],[Rising Through Threshold]],J143&gt;0),J144-J143,"")</f>
        <v/>
      </c>
      <c r="L144" s="18">
        <f>IF(Table156[[#This Row],[Voltage]]&gt;Threshold,1,0)</f>
        <v>1</v>
      </c>
      <c r="M144" s="18" t="b">
        <f>AND(Table156[[#This Row],[Last]]&gt;0,Table156[[#This Row],[Last]]&lt;MAX(Table156[Last]))</f>
        <v>1</v>
      </c>
      <c r="N144" s="49">
        <f>'Data In'!D150</f>
        <v>34520</v>
      </c>
      <c r="O144" s="49">
        <f>'Data In'!E150</f>
        <v>4.97</v>
      </c>
      <c r="P144" s="49" t="e">
        <f t="shared" si="22"/>
        <v>#VALUE!</v>
      </c>
      <c r="Q144" s="49" t="b">
        <f t="shared" si="19"/>
        <v>0</v>
      </c>
      <c r="R144" s="49">
        <f>IF(Table156[[#This Row],[Rising Through Threshold2]],Table156[[#This Row],[Start time2]],R143)</f>
        <v>29216</v>
      </c>
      <c r="S144" s="49" t="str">
        <f>IF(AND(Table156[[#This Row],[Rising Through Threshold2]],R143&gt;0),R144-R143,"")</f>
        <v/>
      </c>
      <c r="T144" s="49">
        <f>IF(Table156[[#This Row],[Voltage2]]&gt;Threshold2,1,0)</f>
        <v>1</v>
      </c>
      <c r="U144" s="49" t="b">
        <f>AND(Table156[[#This Row],[Last2]]&gt;0,Table156[[#This Row],[Last2]]&lt;MAX(Table156[Last2]))</f>
        <v>1</v>
      </c>
      <c r="V144" s="65"/>
    </row>
    <row r="145" spans="1:22" x14ac:dyDescent="0.35">
      <c r="A145" s="1" t="s">
        <v>163</v>
      </c>
      <c r="B145" s="1">
        <f t="shared" si="20"/>
        <v>6</v>
      </c>
      <c r="C145" s="1">
        <f t="shared" si="18"/>
        <v>12</v>
      </c>
      <c r="D145" s="1">
        <f t="shared" si="18"/>
        <v>17</v>
      </c>
      <c r="E145" s="1" t="e">
        <f t="shared" si="18"/>
        <v>#VALUE!</v>
      </c>
      <c r="F145" s="3">
        <f>'Data In'!B151</f>
        <v>34648</v>
      </c>
      <c r="G145" s="4">
        <f>'Data In'!C151</f>
        <v>4.9800000000000004</v>
      </c>
      <c r="H145" s="3" t="e">
        <f t="shared" si="21"/>
        <v>#VALUE!</v>
      </c>
      <c r="I145" s="18" t="b">
        <f t="shared" si="17"/>
        <v>0</v>
      </c>
      <c r="J145" s="18">
        <f>IF(Table156[[#This Row],[Rising Through Threshold]],Table156[[#This Row],[Start time]],J144)</f>
        <v>30792</v>
      </c>
      <c r="K145" s="18" t="str">
        <f>IF(AND(Table156[[#This Row],[Rising Through Threshold]],J144&gt;0),J145-J144,"")</f>
        <v/>
      </c>
      <c r="L145" s="18">
        <f>IF(Table156[[#This Row],[Voltage]]&gt;Threshold,1,0)</f>
        <v>1</v>
      </c>
      <c r="M145" s="18" t="b">
        <f>AND(Table156[[#This Row],[Last]]&gt;0,Table156[[#This Row],[Last]]&lt;MAX(Table156[Last]))</f>
        <v>1</v>
      </c>
      <c r="N145" s="49">
        <f>'Data In'!D151</f>
        <v>34760</v>
      </c>
      <c r="O145" s="49">
        <f>'Data In'!E151</f>
        <v>4.97</v>
      </c>
      <c r="P145" s="49" t="e">
        <f t="shared" si="22"/>
        <v>#VALUE!</v>
      </c>
      <c r="Q145" s="49" t="b">
        <f t="shared" si="19"/>
        <v>0</v>
      </c>
      <c r="R145" s="49">
        <f>IF(Table156[[#This Row],[Rising Through Threshold2]],Table156[[#This Row],[Start time2]],R144)</f>
        <v>29216</v>
      </c>
      <c r="S145" s="49" t="str">
        <f>IF(AND(Table156[[#This Row],[Rising Through Threshold2]],R144&gt;0),R145-R144,"")</f>
        <v/>
      </c>
      <c r="T145" s="49">
        <f>IF(Table156[[#This Row],[Voltage2]]&gt;Threshold2,1,0)</f>
        <v>1</v>
      </c>
      <c r="U145" s="49" t="b">
        <f>AND(Table156[[#This Row],[Last2]]&gt;0,Table156[[#This Row],[Last2]]&lt;MAX(Table156[Last2]))</f>
        <v>1</v>
      </c>
      <c r="V145" s="65"/>
    </row>
    <row r="146" spans="1:22" x14ac:dyDescent="0.35">
      <c r="A146" s="1" t="s">
        <v>164</v>
      </c>
      <c r="B146" s="1">
        <f t="shared" si="20"/>
        <v>6</v>
      </c>
      <c r="C146" s="1">
        <f t="shared" si="18"/>
        <v>12</v>
      </c>
      <c r="D146" s="1">
        <f t="shared" si="18"/>
        <v>17</v>
      </c>
      <c r="E146" s="1" t="e">
        <f t="shared" si="18"/>
        <v>#VALUE!</v>
      </c>
      <c r="F146" s="3">
        <f>'Data In'!B152</f>
        <v>34888</v>
      </c>
      <c r="G146" s="4">
        <f>'Data In'!C152</f>
        <v>0.01</v>
      </c>
      <c r="H146" s="3" t="e">
        <f t="shared" si="21"/>
        <v>#VALUE!</v>
      </c>
      <c r="I146" s="18" t="b">
        <f t="shared" si="17"/>
        <v>0</v>
      </c>
      <c r="J146" s="18">
        <f>IF(Table156[[#This Row],[Rising Through Threshold]],Table156[[#This Row],[Start time]],J145)</f>
        <v>30792</v>
      </c>
      <c r="K146" s="18" t="str">
        <f>IF(AND(Table156[[#This Row],[Rising Through Threshold]],J145&gt;0),J146-J145,"")</f>
        <v/>
      </c>
      <c r="L146" s="18">
        <f>IF(Table156[[#This Row],[Voltage]]&gt;Threshold,1,0)</f>
        <v>0</v>
      </c>
      <c r="M146" s="18" t="b">
        <f>AND(Table156[[#This Row],[Last]]&gt;0,Table156[[#This Row],[Last]]&lt;MAX(Table156[Last]))</f>
        <v>1</v>
      </c>
      <c r="N146" s="49">
        <f>'Data In'!D152</f>
        <v>35000</v>
      </c>
      <c r="O146" s="49">
        <f>'Data In'!E152</f>
        <v>4.97</v>
      </c>
      <c r="P146" s="49" t="e">
        <f t="shared" si="22"/>
        <v>#VALUE!</v>
      </c>
      <c r="Q146" s="49" t="b">
        <f t="shared" si="19"/>
        <v>0</v>
      </c>
      <c r="R146" s="49">
        <f>IF(Table156[[#This Row],[Rising Through Threshold2]],Table156[[#This Row],[Start time2]],R145)</f>
        <v>29216</v>
      </c>
      <c r="S146" s="49" t="str">
        <f>IF(AND(Table156[[#This Row],[Rising Through Threshold2]],R145&gt;0),R146-R145,"")</f>
        <v/>
      </c>
      <c r="T146" s="49">
        <f>IF(Table156[[#This Row],[Voltage2]]&gt;Threshold2,1,0)</f>
        <v>1</v>
      </c>
      <c r="U146" s="49" t="b">
        <f>AND(Table156[[#This Row],[Last2]]&gt;0,Table156[[#This Row],[Last2]]&lt;MAX(Table156[Last2]))</f>
        <v>1</v>
      </c>
      <c r="V146" s="65"/>
    </row>
    <row r="147" spans="1:22" x14ac:dyDescent="0.35">
      <c r="A147" s="1" t="s">
        <v>165</v>
      </c>
      <c r="B147" s="1">
        <f t="shared" si="20"/>
        <v>6</v>
      </c>
      <c r="C147" s="1">
        <f t="shared" si="18"/>
        <v>12</v>
      </c>
      <c r="D147" s="1">
        <f t="shared" si="18"/>
        <v>17</v>
      </c>
      <c r="E147" s="1" t="e">
        <f t="shared" si="18"/>
        <v>#VALUE!</v>
      </c>
      <c r="F147" s="3">
        <f>'Data In'!B153</f>
        <v>35128</v>
      </c>
      <c r="G147" s="4">
        <f>'Data In'!C153</f>
        <v>0.01</v>
      </c>
      <c r="H147" s="3" t="e">
        <f t="shared" si="21"/>
        <v>#VALUE!</v>
      </c>
      <c r="I147" s="18" t="b">
        <f t="shared" si="17"/>
        <v>0</v>
      </c>
      <c r="J147" s="18">
        <f>IF(Table156[[#This Row],[Rising Through Threshold]],Table156[[#This Row],[Start time]],J146)</f>
        <v>30792</v>
      </c>
      <c r="K147" s="18" t="str">
        <f>IF(AND(Table156[[#This Row],[Rising Through Threshold]],J146&gt;0),J147-J146,"")</f>
        <v/>
      </c>
      <c r="L147" s="18">
        <f>IF(Table156[[#This Row],[Voltage]]&gt;Threshold,1,0)</f>
        <v>0</v>
      </c>
      <c r="M147" s="18" t="b">
        <f>AND(Table156[[#This Row],[Last]]&gt;0,Table156[[#This Row],[Last]]&lt;MAX(Table156[Last]))</f>
        <v>1</v>
      </c>
      <c r="N147" s="49">
        <f>'Data In'!D153</f>
        <v>35240</v>
      </c>
      <c r="O147" s="49">
        <f>'Data In'!E153</f>
        <v>4.9800000000000004</v>
      </c>
      <c r="P147" s="49" t="e">
        <f t="shared" si="22"/>
        <v>#VALUE!</v>
      </c>
      <c r="Q147" s="49" t="b">
        <f t="shared" si="19"/>
        <v>0</v>
      </c>
      <c r="R147" s="49">
        <f>IF(Table156[[#This Row],[Rising Through Threshold2]],Table156[[#This Row],[Start time2]],R146)</f>
        <v>29216</v>
      </c>
      <c r="S147" s="49" t="str">
        <f>IF(AND(Table156[[#This Row],[Rising Through Threshold2]],R146&gt;0),R147-R146,"")</f>
        <v/>
      </c>
      <c r="T147" s="49">
        <f>IF(Table156[[#This Row],[Voltage2]]&gt;Threshold2,1,0)</f>
        <v>1</v>
      </c>
      <c r="U147" s="49" t="b">
        <f>AND(Table156[[#This Row],[Last2]]&gt;0,Table156[[#This Row],[Last2]]&lt;MAX(Table156[Last2]))</f>
        <v>1</v>
      </c>
      <c r="V147" s="65"/>
    </row>
    <row r="148" spans="1:22" x14ac:dyDescent="0.35">
      <c r="A148" s="1" t="s">
        <v>166</v>
      </c>
      <c r="B148" s="1">
        <f t="shared" si="20"/>
        <v>6</v>
      </c>
      <c r="C148" s="1">
        <f t="shared" si="18"/>
        <v>12</v>
      </c>
      <c r="D148" s="1">
        <f t="shared" si="18"/>
        <v>17</v>
      </c>
      <c r="E148" s="1" t="e">
        <f t="shared" si="18"/>
        <v>#VALUE!</v>
      </c>
      <c r="F148" s="3">
        <f>'Data In'!B154</f>
        <v>35368</v>
      </c>
      <c r="G148" s="4">
        <f>'Data In'!C154</f>
        <v>0.02</v>
      </c>
      <c r="H148" s="3" t="e">
        <f t="shared" si="21"/>
        <v>#VALUE!</v>
      </c>
      <c r="I148" s="18" t="b">
        <f t="shared" si="17"/>
        <v>0</v>
      </c>
      <c r="J148" s="18">
        <f>IF(Table156[[#This Row],[Rising Through Threshold]],Table156[[#This Row],[Start time]],J147)</f>
        <v>30792</v>
      </c>
      <c r="K148" s="18" t="str">
        <f>IF(AND(Table156[[#This Row],[Rising Through Threshold]],J147&gt;0),J148-J147,"")</f>
        <v/>
      </c>
      <c r="L148" s="18">
        <f>IF(Table156[[#This Row],[Voltage]]&gt;Threshold,1,0)</f>
        <v>0</v>
      </c>
      <c r="M148" s="18" t="b">
        <f>AND(Table156[[#This Row],[Last]]&gt;0,Table156[[#This Row],[Last]]&lt;MAX(Table156[Last]))</f>
        <v>1</v>
      </c>
      <c r="N148" s="49">
        <f>'Data In'!D154</f>
        <v>35480</v>
      </c>
      <c r="O148" s="49">
        <f>'Data In'!E154</f>
        <v>4.97</v>
      </c>
      <c r="P148" s="49" t="e">
        <f t="shared" si="22"/>
        <v>#VALUE!</v>
      </c>
      <c r="Q148" s="49" t="b">
        <f t="shared" si="19"/>
        <v>0</v>
      </c>
      <c r="R148" s="49">
        <f>IF(Table156[[#This Row],[Rising Through Threshold2]],Table156[[#This Row],[Start time2]],R147)</f>
        <v>29216</v>
      </c>
      <c r="S148" s="49" t="str">
        <f>IF(AND(Table156[[#This Row],[Rising Through Threshold2]],R147&gt;0),R148-R147,"")</f>
        <v/>
      </c>
      <c r="T148" s="49">
        <f>IF(Table156[[#This Row],[Voltage2]]&gt;Threshold2,1,0)</f>
        <v>1</v>
      </c>
      <c r="U148" s="49" t="b">
        <f>AND(Table156[[#This Row],[Last2]]&gt;0,Table156[[#This Row],[Last2]]&lt;MAX(Table156[Last2]))</f>
        <v>1</v>
      </c>
      <c r="V148" s="65"/>
    </row>
    <row r="149" spans="1:22" x14ac:dyDescent="0.35">
      <c r="A149" s="1" t="s">
        <v>167</v>
      </c>
      <c r="B149" s="1">
        <f t="shared" si="20"/>
        <v>6</v>
      </c>
      <c r="C149" s="1">
        <f t="shared" si="18"/>
        <v>12</v>
      </c>
      <c r="D149" s="1">
        <f t="shared" si="18"/>
        <v>17</v>
      </c>
      <c r="E149" s="1" t="e">
        <f t="shared" si="18"/>
        <v>#VALUE!</v>
      </c>
      <c r="F149" s="3">
        <f>'Data In'!B155</f>
        <v>35608</v>
      </c>
      <c r="G149" s="4">
        <f>'Data In'!C155</f>
        <v>0.01</v>
      </c>
      <c r="H149" s="3" t="e">
        <f t="shared" si="21"/>
        <v>#VALUE!</v>
      </c>
      <c r="I149" s="18" t="b">
        <f t="shared" si="17"/>
        <v>0</v>
      </c>
      <c r="J149" s="18">
        <f>IF(Table156[[#This Row],[Rising Through Threshold]],Table156[[#This Row],[Start time]],J148)</f>
        <v>30792</v>
      </c>
      <c r="K149" s="18" t="str">
        <f>IF(AND(Table156[[#This Row],[Rising Through Threshold]],J148&gt;0),J149-J148,"")</f>
        <v/>
      </c>
      <c r="L149" s="18">
        <f>IF(Table156[[#This Row],[Voltage]]&gt;Threshold,1,0)</f>
        <v>0</v>
      </c>
      <c r="M149" s="18" t="b">
        <f>AND(Table156[[#This Row],[Last]]&gt;0,Table156[[#This Row],[Last]]&lt;MAX(Table156[Last]))</f>
        <v>1</v>
      </c>
      <c r="N149" s="49">
        <f>'Data In'!D155</f>
        <v>35720</v>
      </c>
      <c r="O149" s="49">
        <f>'Data In'!E155</f>
        <v>4.97</v>
      </c>
      <c r="P149" s="49" t="e">
        <f t="shared" si="22"/>
        <v>#VALUE!</v>
      </c>
      <c r="Q149" s="49" t="b">
        <f t="shared" si="19"/>
        <v>0</v>
      </c>
      <c r="R149" s="49">
        <f>IF(Table156[[#This Row],[Rising Through Threshold2]],Table156[[#This Row],[Start time2]],R148)</f>
        <v>29216</v>
      </c>
      <c r="S149" s="49" t="str">
        <f>IF(AND(Table156[[#This Row],[Rising Through Threshold2]],R148&gt;0),R149-R148,"")</f>
        <v/>
      </c>
      <c r="T149" s="49">
        <f>IF(Table156[[#This Row],[Voltage2]]&gt;Threshold2,1,0)</f>
        <v>1</v>
      </c>
      <c r="U149" s="49" t="b">
        <f>AND(Table156[[#This Row],[Last2]]&gt;0,Table156[[#This Row],[Last2]]&lt;MAX(Table156[Last2]))</f>
        <v>1</v>
      </c>
      <c r="V149" s="65"/>
    </row>
    <row r="150" spans="1:22" x14ac:dyDescent="0.35">
      <c r="A150" s="1" t="s">
        <v>168</v>
      </c>
      <c r="B150" s="1">
        <f t="shared" si="20"/>
        <v>6</v>
      </c>
      <c r="C150" s="1">
        <f t="shared" si="18"/>
        <v>12</v>
      </c>
      <c r="D150" s="1">
        <f t="shared" si="18"/>
        <v>17</v>
      </c>
      <c r="E150" s="1" t="e">
        <f t="shared" si="18"/>
        <v>#VALUE!</v>
      </c>
      <c r="F150" s="3">
        <f>'Data In'!B156</f>
        <v>35856</v>
      </c>
      <c r="G150" s="4">
        <f>'Data In'!C156</f>
        <v>0.01</v>
      </c>
      <c r="H150" s="3" t="e">
        <f t="shared" si="21"/>
        <v>#VALUE!</v>
      </c>
      <c r="I150" s="18" t="b">
        <f t="shared" si="17"/>
        <v>0</v>
      </c>
      <c r="J150" s="18">
        <f>IF(Table156[[#This Row],[Rising Through Threshold]],Table156[[#This Row],[Start time]],J149)</f>
        <v>30792</v>
      </c>
      <c r="K150" s="18" t="str">
        <f>IF(AND(Table156[[#This Row],[Rising Through Threshold]],J149&gt;0),J150-J149,"")</f>
        <v/>
      </c>
      <c r="L150" s="18">
        <f>IF(Table156[[#This Row],[Voltage]]&gt;Threshold,1,0)</f>
        <v>0</v>
      </c>
      <c r="M150" s="18" t="b">
        <f>AND(Table156[[#This Row],[Last]]&gt;0,Table156[[#This Row],[Last]]&lt;MAX(Table156[Last]))</f>
        <v>1</v>
      </c>
      <c r="N150" s="49">
        <f>'Data In'!D156</f>
        <v>35968</v>
      </c>
      <c r="O150" s="49">
        <f>'Data In'!E156</f>
        <v>4.9800000000000004</v>
      </c>
      <c r="P150" s="49" t="e">
        <f t="shared" si="22"/>
        <v>#VALUE!</v>
      </c>
      <c r="Q150" s="49" t="b">
        <f t="shared" si="19"/>
        <v>0</v>
      </c>
      <c r="R150" s="49">
        <f>IF(Table156[[#This Row],[Rising Through Threshold2]],Table156[[#This Row],[Start time2]],R149)</f>
        <v>29216</v>
      </c>
      <c r="S150" s="49" t="str">
        <f>IF(AND(Table156[[#This Row],[Rising Through Threshold2]],R149&gt;0),R150-R149,"")</f>
        <v/>
      </c>
      <c r="T150" s="49">
        <f>IF(Table156[[#This Row],[Voltage2]]&gt;Threshold2,1,0)</f>
        <v>1</v>
      </c>
      <c r="U150" s="49" t="b">
        <f>AND(Table156[[#This Row],[Last2]]&gt;0,Table156[[#This Row],[Last2]]&lt;MAX(Table156[Last2]))</f>
        <v>1</v>
      </c>
      <c r="V150" s="65"/>
    </row>
    <row r="151" spans="1:22" x14ac:dyDescent="0.35">
      <c r="A151" s="1" t="s">
        <v>169</v>
      </c>
      <c r="B151" s="1">
        <f t="shared" si="20"/>
        <v>6</v>
      </c>
      <c r="C151" s="1">
        <f t="shared" si="18"/>
        <v>12</v>
      </c>
      <c r="D151" s="1">
        <f t="shared" si="18"/>
        <v>17</v>
      </c>
      <c r="E151" s="1" t="e">
        <f t="shared" si="18"/>
        <v>#VALUE!</v>
      </c>
      <c r="F151" s="3">
        <f>'Data In'!B157</f>
        <v>36096</v>
      </c>
      <c r="G151" s="4">
        <f>'Data In'!C157</f>
        <v>0.02</v>
      </c>
      <c r="H151" s="3" t="e">
        <f t="shared" si="21"/>
        <v>#VALUE!</v>
      </c>
      <c r="I151" s="18" t="b">
        <f t="shared" si="17"/>
        <v>0</v>
      </c>
      <c r="J151" s="18">
        <f>IF(Table156[[#This Row],[Rising Through Threshold]],Table156[[#This Row],[Start time]],J150)</f>
        <v>30792</v>
      </c>
      <c r="K151" s="18" t="str">
        <f>IF(AND(Table156[[#This Row],[Rising Through Threshold]],J150&gt;0),J151-J150,"")</f>
        <v/>
      </c>
      <c r="L151" s="18">
        <f>IF(Table156[[#This Row],[Voltage]]&gt;Threshold,1,0)</f>
        <v>0</v>
      </c>
      <c r="M151" s="18" t="b">
        <f>AND(Table156[[#This Row],[Last]]&gt;0,Table156[[#This Row],[Last]]&lt;MAX(Table156[Last]))</f>
        <v>1</v>
      </c>
      <c r="N151" s="49">
        <f>'Data In'!D157</f>
        <v>36208</v>
      </c>
      <c r="O151" s="49">
        <f>'Data In'!E157</f>
        <v>4.97</v>
      </c>
      <c r="P151" s="49" t="e">
        <f t="shared" si="22"/>
        <v>#VALUE!</v>
      </c>
      <c r="Q151" s="49" t="b">
        <f t="shared" si="19"/>
        <v>0</v>
      </c>
      <c r="R151" s="49">
        <f>IF(Table156[[#This Row],[Rising Through Threshold2]],Table156[[#This Row],[Start time2]],R150)</f>
        <v>29216</v>
      </c>
      <c r="S151" s="49" t="str">
        <f>IF(AND(Table156[[#This Row],[Rising Through Threshold2]],R150&gt;0),R151-R150,"")</f>
        <v/>
      </c>
      <c r="T151" s="49">
        <f>IF(Table156[[#This Row],[Voltage2]]&gt;Threshold2,1,0)</f>
        <v>1</v>
      </c>
      <c r="U151" s="49" t="b">
        <f>AND(Table156[[#This Row],[Last2]]&gt;0,Table156[[#This Row],[Last2]]&lt;MAX(Table156[Last2]))</f>
        <v>1</v>
      </c>
      <c r="V151" s="65"/>
    </row>
    <row r="152" spans="1:22" x14ac:dyDescent="0.35">
      <c r="A152" s="1" t="s">
        <v>170</v>
      </c>
      <c r="B152" s="1">
        <f t="shared" si="20"/>
        <v>6</v>
      </c>
      <c r="C152" s="1">
        <f t="shared" si="18"/>
        <v>12</v>
      </c>
      <c r="D152" s="1">
        <f t="shared" si="18"/>
        <v>17</v>
      </c>
      <c r="E152" s="1" t="e">
        <f t="shared" si="18"/>
        <v>#VALUE!</v>
      </c>
      <c r="F152" s="3">
        <f>'Data In'!B158</f>
        <v>36336</v>
      </c>
      <c r="G152" s="4">
        <f>'Data In'!C158</f>
        <v>0.01</v>
      </c>
      <c r="H152" s="3" t="e">
        <f t="shared" si="21"/>
        <v>#VALUE!</v>
      </c>
      <c r="I152" s="18" t="b">
        <f t="shared" si="17"/>
        <v>0</v>
      </c>
      <c r="J152" s="18">
        <f>IF(Table156[[#This Row],[Rising Through Threshold]],Table156[[#This Row],[Start time]],J151)</f>
        <v>30792</v>
      </c>
      <c r="K152" s="18" t="str">
        <f>IF(AND(Table156[[#This Row],[Rising Through Threshold]],J151&gt;0),J152-J151,"")</f>
        <v/>
      </c>
      <c r="L152" s="18">
        <f>IF(Table156[[#This Row],[Voltage]]&gt;Threshold,1,0)</f>
        <v>0</v>
      </c>
      <c r="M152" s="18" t="b">
        <f>AND(Table156[[#This Row],[Last]]&gt;0,Table156[[#This Row],[Last]]&lt;MAX(Table156[Last]))</f>
        <v>1</v>
      </c>
      <c r="N152" s="49">
        <f>'Data In'!D158</f>
        <v>36448</v>
      </c>
      <c r="O152" s="49">
        <f>'Data In'!E158</f>
        <v>0.01</v>
      </c>
      <c r="P152" s="49" t="e">
        <f t="shared" si="22"/>
        <v>#VALUE!</v>
      </c>
      <c r="Q152" s="49" t="b">
        <f t="shared" si="19"/>
        <v>0</v>
      </c>
      <c r="R152" s="49">
        <f>IF(Table156[[#This Row],[Rising Through Threshold2]],Table156[[#This Row],[Start time2]],R151)</f>
        <v>29216</v>
      </c>
      <c r="S152" s="49" t="str">
        <f>IF(AND(Table156[[#This Row],[Rising Through Threshold2]],R151&gt;0),R152-R151,"")</f>
        <v/>
      </c>
      <c r="T152" s="49">
        <f>IF(Table156[[#This Row],[Voltage2]]&gt;Threshold2,1,0)</f>
        <v>0</v>
      </c>
      <c r="U152" s="49" t="b">
        <f>AND(Table156[[#This Row],[Last2]]&gt;0,Table156[[#This Row],[Last2]]&lt;MAX(Table156[Last2]))</f>
        <v>1</v>
      </c>
      <c r="V152" s="65"/>
    </row>
    <row r="153" spans="1:22" x14ac:dyDescent="0.35">
      <c r="A153" s="1" t="s">
        <v>171</v>
      </c>
      <c r="B153" s="1">
        <f t="shared" si="20"/>
        <v>6</v>
      </c>
      <c r="C153" s="1">
        <f t="shared" si="18"/>
        <v>12</v>
      </c>
      <c r="D153" s="1">
        <f t="shared" si="18"/>
        <v>17</v>
      </c>
      <c r="E153" s="1" t="e">
        <f t="shared" si="18"/>
        <v>#VALUE!</v>
      </c>
      <c r="F153" s="3">
        <f>'Data In'!B159</f>
        <v>36576</v>
      </c>
      <c r="G153" s="4">
        <f>'Data In'!C159</f>
        <v>0.01</v>
      </c>
      <c r="H153" s="3" t="e">
        <f t="shared" si="21"/>
        <v>#VALUE!</v>
      </c>
      <c r="I153" s="18" t="b">
        <f t="shared" si="17"/>
        <v>0</v>
      </c>
      <c r="J153" s="18">
        <f>IF(Table156[[#This Row],[Rising Through Threshold]],Table156[[#This Row],[Start time]],J152)</f>
        <v>30792</v>
      </c>
      <c r="K153" s="18" t="str">
        <f>IF(AND(Table156[[#This Row],[Rising Through Threshold]],J152&gt;0),J153-J152,"")</f>
        <v/>
      </c>
      <c r="L153" s="18">
        <f>IF(Table156[[#This Row],[Voltage]]&gt;Threshold,1,0)</f>
        <v>0</v>
      </c>
      <c r="M153" s="18" t="b">
        <f>AND(Table156[[#This Row],[Last]]&gt;0,Table156[[#This Row],[Last]]&lt;MAX(Table156[Last]))</f>
        <v>1</v>
      </c>
      <c r="N153" s="49">
        <f>'Data In'!D159</f>
        <v>36688</v>
      </c>
      <c r="O153" s="49">
        <f>'Data In'!E159</f>
        <v>0.01</v>
      </c>
      <c r="P153" s="49" t="e">
        <f t="shared" si="22"/>
        <v>#VALUE!</v>
      </c>
      <c r="Q153" s="49" t="b">
        <f t="shared" si="19"/>
        <v>0</v>
      </c>
      <c r="R153" s="49">
        <f>IF(Table156[[#This Row],[Rising Through Threshold2]],Table156[[#This Row],[Start time2]],R152)</f>
        <v>29216</v>
      </c>
      <c r="S153" s="49" t="str">
        <f>IF(AND(Table156[[#This Row],[Rising Through Threshold2]],R152&gt;0),R153-R152,"")</f>
        <v/>
      </c>
      <c r="T153" s="49">
        <f>IF(Table156[[#This Row],[Voltage2]]&gt;Threshold2,1,0)</f>
        <v>0</v>
      </c>
      <c r="U153" s="49" t="b">
        <f>AND(Table156[[#This Row],[Last2]]&gt;0,Table156[[#This Row],[Last2]]&lt;MAX(Table156[Last2]))</f>
        <v>1</v>
      </c>
      <c r="V153" s="65"/>
    </row>
    <row r="154" spans="1:22" x14ac:dyDescent="0.35">
      <c r="A154" s="1" t="s">
        <v>172</v>
      </c>
      <c r="B154" s="1">
        <f t="shared" si="20"/>
        <v>6</v>
      </c>
      <c r="C154" s="1">
        <f t="shared" si="18"/>
        <v>12</v>
      </c>
      <c r="D154" s="1">
        <f t="shared" si="18"/>
        <v>17</v>
      </c>
      <c r="E154" s="1" t="e">
        <f t="shared" si="18"/>
        <v>#VALUE!</v>
      </c>
      <c r="F154" s="3">
        <f>'Data In'!B160</f>
        <v>36816</v>
      </c>
      <c r="G154" s="4">
        <f>'Data In'!C160</f>
        <v>0.01</v>
      </c>
      <c r="H154" s="3" t="e">
        <f t="shared" si="21"/>
        <v>#VALUE!</v>
      </c>
      <c r="I154" s="18" t="b">
        <f t="shared" si="17"/>
        <v>0</v>
      </c>
      <c r="J154" s="18">
        <f>IF(Table156[[#This Row],[Rising Through Threshold]],Table156[[#This Row],[Start time]],J153)</f>
        <v>30792</v>
      </c>
      <c r="K154" s="18" t="str">
        <f>IF(AND(Table156[[#This Row],[Rising Through Threshold]],J153&gt;0),J154-J153,"")</f>
        <v/>
      </c>
      <c r="L154" s="18">
        <f>IF(Table156[[#This Row],[Voltage]]&gt;Threshold,1,0)</f>
        <v>0</v>
      </c>
      <c r="M154" s="18" t="b">
        <f>AND(Table156[[#This Row],[Last]]&gt;0,Table156[[#This Row],[Last]]&lt;MAX(Table156[Last]))</f>
        <v>1</v>
      </c>
      <c r="N154" s="49">
        <f>'Data In'!D160</f>
        <v>36928</v>
      </c>
      <c r="O154" s="49">
        <f>'Data In'!E160</f>
        <v>0.01</v>
      </c>
      <c r="P154" s="49" t="e">
        <f t="shared" si="22"/>
        <v>#VALUE!</v>
      </c>
      <c r="Q154" s="49" t="b">
        <f t="shared" si="19"/>
        <v>0</v>
      </c>
      <c r="R154" s="49">
        <f>IF(Table156[[#This Row],[Rising Through Threshold2]],Table156[[#This Row],[Start time2]],R153)</f>
        <v>29216</v>
      </c>
      <c r="S154" s="49" t="str">
        <f>IF(AND(Table156[[#This Row],[Rising Through Threshold2]],R153&gt;0),R154-R153,"")</f>
        <v/>
      </c>
      <c r="T154" s="49">
        <f>IF(Table156[[#This Row],[Voltage2]]&gt;Threshold2,1,0)</f>
        <v>0</v>
      </c>
      <c r="U154" s="49" t="b">
        <f>AND(Table156[[#This Row],[Last2]]&gt;0,Table156[[#This Row],[Last2]]&lt;MAX(Table156[Last2]))</f>
        <v>1</v>
      </c>
      <c r="V154" s="65"/>
    </row>
    <row r="155" spans="1:22" x14ac:dyDescent="0.35">
      <c r="A155" s="1" t="s">
        <v>173</v>
      </c>
      <c r="B155" s="1">
        <f t="shared" si="20"/>
        <v>6</v>
      </c>
      <c r="C155" s="1">
        <f t="shared" si="18"/>
        <v>12</v>
      </c>
      <c r="D155" s="1">
        <f t="shared" si="18"/>
        <v>17</v>
      </c>
      <c r="E155" s="1" t="e">
        <f t="shared" si="18"/>
        <v>#VALUE!</v>
      </c>
      <c r="F155" s="3">
        <f>'Data In'!B161</f>
        <v>37056</v>
      </c>
      <c r="G155" s="4">
        <f>'Data In'!C161</f>
        <v>0.01</v>
      </c>
      <c r="H155" s="3" t="e">
        <f t="shared" si="21"/>
        <v>#VALUE!</v>
      </c>
      <c r="I155" s="18" t="b">
        <f t="shared" si="17"/>
        <v>0</v>
      </c>
      <c r="J155" s="18">
        <f>IF(Table156[[#This Row],[Rising Through Threshold]],Table156[[#This Row],[Start time]],J154)</f>
        <v>30792</v>
      </c>
      <c r="K155" s="18" t="str">
        <f>IF(AND(Table156[[#This Row],[Rising Through Threshold]],J154&gt;0),J155-J154,"")</f>
        <v/>
      </c>
      <c r="L155" s="18">
        <f>IF(Table156[[#This Row],[Voltage]]&gt;Threshold,1,0)</f>
        <v>0</v>
      </c>
      <c r="M155" s="18" t="b">
        <f>AND(Table156[[#This Row],[Last]]&gt;0,Table156[[#This Row],[Last]]&lt;MAX(Table156[Last]))</f>
        <v>1</v>
      </c>
      <c r="N155" s="49">
        <f>'Data In'!D161</f>
        <v>37168</v>
      </c>
      <c r="O155" s="49">
        <f>'Data In'!E161</f>
        <v>4.97</v>
      </c>
      <c r="P155" s="49" t="e">
        <f t="shared" si="22"/>
        <v>#VALUE!</v>
      </c>
      <c r="Q155" s="49" t="b">
        <f t="shared" si="19"/>
        <v>1</v>
      </c>
      <c r="R155" s="49">
        <f>IF(Table156[[#This Row],[Rising Through Threshold2]],Table156[[#This Row],[Start time2]],R154)</f>
        <v>37168</v>
      </c>
      <c r="S155" s="49">
        <f>IF(AND(Table156[[#This Row],[Rising Through Threshold2]],R154&gt;0),R155-R154,"")</f>
        <v>7952</v>
      </c>
      <c r="T155" s="49">
        <f>IF(Table156[[#This Row],[Voltage2]]&gt;Threshold2,1,0)</f>
        <v>1</v>
      </c>
      <c r="U155" s="49" t="b">
        <f>AND(Table156[[#This Row],[Last2]]&gt;0,Table156[[#This Row],[Last2]]&lt;MAX(Table156[Last2]))</f>
        <v>1</v>
      </c>
      <c r="V155" s="65"/>
    </row>
    <row r="156" spans="1:22" x14ac:dyDescent="0.35">
      <c r="A156" s="1" t="s">
        <v>174</v>
      </c>
      <c r="B156" s="1">
        <f t="shared" si="20"/>
        <v>6</v>
      </c>
      <c r="C156" s="1">
        <f t="shared" si="18"/>
        <v>12</v>
      </c>
      <c r="D156" s="1">
        <f t="shared" si="18"/>
        <v>17</v>
      </c>
      <c r="E156" s="1" t="e">
        <f t="shared" si="18"/>
        <v>#VALUE!</v>
      </c>
      <c r="F156" s="3">
        <f>'Data In'!B162</f>
        <v>37296</v>
      </c>
      <c r="G156" s="4">
        <f>'Data In'!C162</f>
        <v>0.01</v>
      </c>
      <c r="H156" s="3" t="e">
        <f t="shared" si="21"/>
        <v>#VALUE!</v>
      </c>
      <c r="I156" s="18" t="b">
        <f t="shared" si="17"/>
        <v>0</v>
      </c>
      <c r="J156" s="18">
        <f>IF(Table156[[#This Row],[Rising Through Threshold]],Table156[[#This Row],[Start time]],J155)</f>
        <v>30792</v>
      </c>
      <c r="K156" s="18" t="str">
        <f>IF(AND(Table156[[#This Row],[Rising Through Threshold]],J155&gt;0),J156-J155,"")</f>
        <v/>
      </c>
      <c r="L156" s="18">
        <f>IF(Table156[[#This Row],[Voltage]]&gt;Threshold,1,0)</f>
        <v>0</v>
      </c>
      <c r="M156" s="18" t="b">
        <f>AND(Table156[[#This Row],[Last]]&gt;0,Table156[[#This Row],[Last]]&lt;MAX(Table156[Last]))</f>
        <v>1</v>
      </c>
      <c r="N156" s="49">
        <f>'Data In'!D162</f>
        <v>37408</v>
      </c>
      <c r="O156" s="49">
        <f>'Data In'!E162</f>
        <v>4.9800000000000004</v>
      </c>
      <c r="P156" s="49" t="e">
        <f t="shared" si="22"/>
        <v>#VALUE!</v>
      </c>
      <c r="Q156" s="49" t="b">
        <f t="shared" si="19"/>
        <v>0</v>
      </c>
      <c r="R156" s="49">
        <f>IF(Table156[[#This Row],[Rising Through Threshold2]],Table156[[#This Row],[Start time2]],R155)</f>
        <v>37168</v>
      </c>
      <c r="S156" s="49" t="str">
        <f>IF(AND(Table156[[#This Row],[Rising Through Threshold2]],R155&gt;0),R156-R155,"")</f>
        <v/>
      </c>
      <c r="T156" s="49">
        <f>IF(Table156[[#This Row],[Voltage2]]&gt;Threshold2,1,0)</f>
        <v>1</v>
      </c>
      <c r="U156" s="49" t="b">
        <f>AND(Table156[[#This Row],[Last2]]&gt;0,Table156[[#This Row],[Last2]]&lt;MAX(Table156[Last2]))</f>
        <v>1</v>
      </c>
      <c r="V156" s="65"/>
    </row>
    <row r="157" spans="1:22" x14ac:dyDescent="0.35">
      <c r="A157" s="1" t="s">
        <v>175</v>
      </c>
      <c r="B157" s="1">
        <f t="shared" si="20"/>
        <v>6</v>
      </c>
      <c r="C157" s="1">
        <f t="shared" si="18"/>
        <v>12</v>
      </c>
      <c r="D157" s="1">
        <f t="shared" si="18"/>
        <v>17</v>
      </c>
      <c r="E157" s="1" t="e">
        <f t="shared" si="18"/>
        <v>#VALUE!</v>
      </c>
      <c r="F157" s="3">
        <f>'Data In'!B163</f>
        <v>37536</v>
      </c>
      <c r="G157" s="4">
        <f>'Data In'!C163</f>
        <v>0.01</v>
      </c>
      <c r="H157" s="3" t="e">
        <f t="shared" si="21"/>
        <v>#VALUE!</v>
      </c>
      <c r="I157" s="18" t="b">
        <f t="shared" si="17"/>
        <v>0</v>
      </c>
      <c r="J157" s="18">
        <f>IF(Table156[[#This Row],[Rising Through Threshold]],Table156[[#This Row],[Start time]],J156)</f>
        <v>30792</v>
      </c>
      <c r="K157" s="18" t="str">
        <f>IF(AND(Table156[[#This Row],[Rising Through Threshold]],J156&gt;0),J157-J156,"")</f>
        <v/>
      </c>
      <c r="L157" s="18">
        <f>IF(Table156[[#This Row],[Voltage]]&gt;Threshold,1,0)</f>
        <v>0</v>
      </c>
      <c r="M157" s="18" t="b">
        <f>AND(Table156[[#This Row],[Last]]&gt;0,Table156[[#This Row],[Last]]&lt;MAX(Table156[Last]))</f>
        <v>1</v>
      </c>
      <c r="N157" s="49">
        <f>'Data In'!D163</f>
        <v>37648</v>
      </c>
      <c r="O157" s="49">
        <f>'Data In'!E163</f>
        <v>4.97</v>
      </c>
      <c r="P157" s="49" t="e">
        <f t="shared" si="22"/>
        <v>#VALUE!</v>
      </c>
      <c r="Q157" s="49" t="b">
        <f t="shared" si="19"/>
        <v>0</v>
      </c>
      <c r="R157" s="49">
        <f>IF(Table156[[#This Row],[Rising Through Threshold2]],Table156[[#This Row],[Start time2]],R156)</f>
        <v>37168</v>
      </c>
      <c r="S157" s="49" t="str">
        <f>IF(AND(Table156[[#This Row],[Rising Through Threshold2]],R156&gt;0),R157-R156,"")</f>
        <v/>
      </c>
      <c r="T157" s="49">
        <f>IF(Table156[[#This Row],[Voltage2]]&gt;Threshold2,1,0)</f>
        <v>1</v>
      </c>
      <c r="U157" s="49" t="b">
        <f>AND(Table156[[#This Row],[Last2]]&gt;0,Table156[[#This Row],[Last2]]&lt;MAX(Table156[Last2]))</f>
        <v>1</v>
      </c>
      <c r="V157" s="65"/>
    </row>
    <row r="158" spans="1:22" x14ac:dyDescent="0.35">
      <c r="A158" s="1" t="s">
        <v>176</v>
      </c>
      <c r="B158" s="1">
        <f t="shared" si="20"/>
        <v>6</v>
      </c>
      <c r="C158" s="1">
        <f t="shared" si="18"/>
        <v>12</v>
      </c>
      <c r="D158" s="1">
        <f t="shared" si="18"/>
        <v>17</v>
      </c>
      <c r="E158" s="1" t="e">
        <f t="shared" si="18"/>
        <v>#VALUE!</v>
      </c>
      <c r="F158" s="3">
        <f>'Data In'!B164</f>
        <v>37776</v>
      </c>
      <c r="G158" s="4">
        <f>'Data In'!C164</f>
        <v>0.01</v>
      </c>
      <c r="H158" s="3" t="e">
        <f t="shared" si="21"/>
        <v>#VALUE!</v>
      </c>
      <c r="I158" s="18" t="b">
        <f t="shared" si="17"/>
        <v>0</v>
      </c>
      <c r="J158" s="18">
        <f>IF(Table156[[#This Row],[Rising Through Threshold]],Table156[[#This Row],[Start time]],J157)</f>
        <v>30792</v>
      </c>
      <c r="K158" s="18" t="str">
        <f>IF(AND(Table156[[#This Row],[Rising Through Threshold]],J157&gt;0),J158-J157,"")</f>
        <v/>
      </c>
      <c r="L158" s="18">
        <f>IF(Table156[[#This Row],[Voltage]]&gt;Threshold,1,0)</f>
        <v>0</v>
      </c>
      <c r="M158" s="18" t="b">
        <f>AND(Table156[[#This Row],[Last]]&gt;0,Table156[[#This Row],[Last]]&lt;MAX(Table156[Last]))</f>
        <v>1</v>
      </c>
      <c r="N158" s="49">
        <f>'Data In'!D164</f>
        <v>37896</v>
      </c>
      <c r="O158" s="49">
        <f>'Data In'!E164</f>
        <v>4.97</v>
      </c>
      <c r="P158" s="49" t="e">
        <f t="shared" si="22"/>
        <v>#VALUE!</v>
      </c>
      <c r="Q158" s="49" t="b">
        <f t="shared" si="19"/>
        <v>0</v>
      </c>
      <c r="R158" s="49">
        <f>IF(Table156[[#This Row],[Rising Through Threshold2]],Table156[[#This Row],[Start time2]],R157)</f>
        <v>37168</v>
      </c>
      <c r="S158" s="49" t="str">
        <f>IF(AND(Table156[[#This Row],[Rising Through Threshold2]],R157&gt;0),R158-R157,"")</f>
        <v/>
      </c>
      <c r="T158" s="49">
        <f>IF(Table156[[#This Row],[Voltage2]]&gt;Threshold2,1,0)</f>
        <v>1</v>
      </c>
      <c r="U158" s="49" t="b">
        <f>AND(Table156[[#This Row],[Last2]]&gt;0,Table156[[#This Row],[Last2]]&lt;MAX(Table156[Last2]))</f>
        <v>1</v>
      </c>
      <c r="V158" s="65"/>
    </row>
    <row r="159" spans="1:22" x14ac:dyDescent="0.35">
      <c r="A159" s="1" t="s">
        <v>177</v>
      </c>
      <c r="B159" s="1">
        <f t="shared" si="20"/>
        <v>6</v>
      </c>
      <c r="C159" s="1">
        <f t="shared" si="18"/>
        <v>12</v>
      </c>
      <c r="D159" s="1">
        <f t="shared" si="18"/>
        <v>17</v>
      </c>
      <c r="E159" s="1" t="e">
        <f t="shared" si="18"/>
        <v>#VALUE!</v>
      </c>
      <c r="F159" s="3">
        <f>'Data In'!B165</f>
        <v>38024</v>
      </c>
      <c r="G159" s="4">
        <f>'Data In'!C165</f>
        <v>0.01</v>
      </c>
      <c r="H159" s="3" t="e">
        <f t="shared" si="21"/>
        <v>#VALUE!</v>
      </c>
      <c r="I159" s="18" t="b">
        <f t="shared" si="17"/>
        <v>0</v>
      </c>
      <c r="J159" s="18">
        <f>IF(Table156[[#This Row],[Rising Through Threshold]],Table156[[#This Row],[Start time]],J158)</f>
        <v>30792</v>
      </c>
      <c r="K159" s="18" t="str">
        <f>IF(AND(Table156[[#This Row],[Rising Through Threshold]],J158&gt;0),J159-J158,"")</f>
        <v/>
      </c>
      <c r="L159" s="18">
        <f>IF(Table156[[#This Row],[Voltage]]&gt;Threshold,1,0)</f>
        <v>0</v>
      </c>
      <c r="M159" s="18" t="b">
        <f>AND(Table156[[#This Row],[Last]]&gt;0,Table156[[#This Row],[Last]]&lt;MAX(Table156[Last]))</f>
        <v>1</v>
      </c>
      <c r="N159" s="49">
        <f>'Data In'!D165</f>
        <v>38136</v>
      </c>
      <c r="O159" s="49">
        <f>'Data In'!E165</f>
        <v>4.97</v>
      </c>
      <c r="P159" s="49" t="e">
        <f t="shared" si="22"/>
        <v>#VALUE!</v>
      </c>
      <c r="Q159" s="49" t="b">
        <f t="shared" si="19"/>
        <v>0</v>
      </c>
      <c r="R159" s="49">
        <f>IF(Table156[[#This Row],[Rising Through Threshold2]],Table156[[#This Row],[Start time2]],R158)</f>
        <v>37168</v>
      </c>
      <c r="S159" s="49" t="str">
        <f>IF(AND(Table156[[#This Row],[Rising Through Threshold2]],R158&gt;0),R159-R158,"")</f>
        <v/>
      </c>
      <c r="T159" s="49">
        <f>IF(Table156[[#This Row],[Voltage2]]&gt;Threshold2,1,0)</f>
        <v>1</v>
      </c>
      <c r="U159" s="49" t="b">
        <f>AND(Table156[[#This Row],[Last2]]&gt;0,Table156[[#This Row],[Last2]]&lt;MAX(Table156[Last2]))</f>
        <v>1</v>
      </c>
      <c r="V159" s="65"/>
    </row>
    <row r="160" spans="1:22" x14ac:dyDescent="0.35">
      <c r="A160" s="1" t="s">
        <v>178</v>
      </c>
      <c r="B160" s="1">
        <f t="shared" si="20"/>
        <v>6</v>
      </c>
      <c r="C160" s="1">
        <f t="shared" si="18"/>
        <v>12</v>
      </c>
      <c r="D160" s="1">
        <f t="shared" si="18"/>
        <v>17</v>
      </c>
      <c r="E160" s="1" t="e">
        <f t="shared" si="18"/>
        <v>#VALUE!</v>
      </c>
      <c r="F160" s="3">
        <f>'Data In'!B166</f>
        <v>38264</v>
      </c>
      <c r="G160" s="4">
        <f>'Data In'!C166</f>
        <v>0.02</v>
      </c>
      <c r="H160" s="3" t="e">
        <f t="shared" si="21"/>
        <v>#VALUE!</v>
      </c>
      <c r="I160" s="18" t="b">
        <f t="shared" si="17"/>
        <v>0</v>
      </c>
      <c r="J160" s="18">
        <f>IF(Table156[[#This Row],[Rising Through Threshold]],Table156[[#This Row],[Start time]],J159)</f>
        <v>30792</v>
      </c>
      <c r="K160" s="18" t="str">
        <f>IF(AND(Table156[[#This Row],[Rising Through Threshold]],J159&gt;0),J160-J159,"")</f>
        <v/>
      </c>
      <c r="L160" s="18">
        <f>IF(Table156[[#This Row],[Voltage]]&gt;Threshold,1,0)</f>
        <v>0</v>
      </c>
      <c r="M160" s="18" t="b">
        <f>AND(Table156[[#This Row],[Last]]&gt;0,Table156[[#This Row],[Last]]&lt;MAX(Table156[Last]))</f>
        <v>1</v>
      </c>
      <c r="N160" s="49">
        <f>'Data In'!D166</f>
        <v>38376</v>
      </c>
      <c r="O160" s="49">
        <f>'Data In'!E166</f>
        <v>4.9800000000000004</v>
      </c>
      <c r="P160" s="49" t="e">
        <f t="shared" si="22"/>
        <v>#VALUE!</v>
      </c>
      <c r="Q160" s="49" t="b">
        <f t="shared" si="19"/>
        <v>0</v>
      </c>
      <c r="R160" s="49">
        <f>IF(Table156[[#This Row],[Rising Through Threshold2]],Table156[[#This Row],[Start time2]],R159)</f>
        <v>37168</v>
      </c>
      <c r="S160" s="49" t="str">
        <f>IF(AND(Table156[[#This Row],[Rising Through Threshold2]],R159&gt;0),R160-R159,"")</f>
        <v/>
      </c>
      <c r="T160" s="49">
        <f>IF(Table156[[#This Row],[Voltage2]]&gt;Threshold2,1,0)</f>
        <v>1</v>
      </c>
      <c r="U160" s="49" t="b">
        <f>AND(Table156[[#This Row],[Last2]]&gt;0,Table156[[#This Row],[Last2]]&lt;MAX(Table156[Last2]))</f>
        <v>1</v>
      </c>
      <c r="V160" s="65"/>
    </row>
    <row r="161" spans="1:22" x14ac:dyDescent="0.35">
      <c r="A161" s="1" t="s">
        <v>179</v>
      </c>
      <c r="B161" s="1">
        <f t="shared" si="20"/>
        <v>6</v>
      </c>
      <c r="C161" s="1">
        <f t="shared" si="18"/>
        <v>12</v>
      </c>
      <c r="D161" s="1">
        <f t="shared" si="18"/>
        <v>17</v>
      </c>
      <c r="E161" s="1" t="e">
        <f t="shared" si="18"/>
        <v>#VALUE!</v>
      </c>
      <c r="F161" s="3">
        <f>'Data In'!B167</f>
        <v>38504</v>
      </c>
      <c r="G161" s="4">
        <f>'Data In'!C167</f>
        <v>0.02</v>
      </c>
      <c r="H161" s="3" t="e">
        <f t="shared" si="21"/>
        <v>#VALUE!</v>
      </c>
      <c r="I161" s="18" t="b">
        <f t="shared" si="17"/>
        <v>0</v>
      </c>
      <c r="J161" s="18">
        <f>IF(Table156[[#This Row],[Rising Through Threshold]],Table156[[#This Row],[Start time]],J160)</f>
        <v>30792</v>
      </c>
      <c r="K161" s="18" t="str">
        <f>IF(AND(Table156[[#This Row],[Rising Through Threshold]],J160&gt;0),J161-J160,"")</f>
        <v/>
      </c>
      <c r="L161" s="18">
        <f>IF(Table156[[#This Row],[Voltage]]&gt;Threshold,1,0)</f>
        <v>0</v>
      </c>
      <c r="M161" s="18" t="b">
        <f>AND(Table156[[#This Row],[Last]]&gt;0,Table156[[#This Row],[Last]]&lt;MAX(Table156[Last]))</f>
        <v>1</v>
      </c>
      <c r="N161" s="49">
        <f>'Data In'!D167</f>
        <v>38616</v>
      </c>
      <c r="O161" s="49">
        <f>'Data In'!E167</f>
        <v>4.97</v>
      </c>
      <c r="P161" s="49" t="e">
        <f t="shared" si="22"/>
        <v>#VALUE!</v>
      </c>
      <c r="Q161" s="49" t="b">
        <f t="shared" si="19"/>
        <v>0</v>
      </c>
      <c r="R161" s="49">
        <f>IF(Table156[[#This Row],[Rising Through Threshold2]],Table156[[#This Row],[Start time2]],R160)</f>
        <v>37168</v>
      </c>
      <c r="S161" s="49" t="str">
        <f>IF(AND(Table156[[#This Row],[Rising Through Threshold2]],R160&gt;0),R161-R160,"")</f>
        <v/>
      </c>
      <c r="T161" s="49">
        <f>IF(Table156[[#This Row],[Voltage2]]&gt;Threshold2,1,0)</f>
        <v>1</v>
      </c>
      <c r="U161" s="49" t="b">
        <f>AND(Table156[[#This Row],[Last2]]&gt;0,Table156[[#This Row],[Last2]]&lt;MAX(Table156[Last2]))</f>
        <v>1</v>
      </c>
      <c r="V161" s="65"/>
    </row>
    <row r="162" spans="1:22" x14ac:dyDescent="0.35">
      <c r="A162" s="1" t="s">
        <v>180</v>
      </c>
      <c r="B162" s="1">
        <f t="shared" si="20"/>
        <v>6</v>
      </c>
      <c r="C162" s="1">
        <f t="shared" si="18"/>
        <v>12</v>
      </c>
      <c r="D162" s="1">
        <f t="shared" si="18"/>
        <v>17</v>
      </c>
      <c r="E162" s="1" t="e">
        <f t="shared" si="18"/>
        <v>#VALUE!</v>
      </c>
      <c r="F162" s="3">
        <f>'Data In'!B168</f>
        <v>38744</v>
      </c>
      <c r="G162" s="4">
        <f>'Data In'!C168</f>
        <v>0</v>
      </c>
      <c r="H162" s="3" t="e">
        <f t="shared" si="21"/>
        <v>#VALUE!</v>
      </c>
      <c r="I162" s="18" t="b">
        <f t="shared" si="17"/>
        <v>0</v>
      </c>
      <c r="J162" s="18">
        <f>IF(Table156[[#This Row],[Rising Through Threshold]],Table156[[#This Row],[Start time]],J161)</f>
        <v>30792</v>
      </c>
      <c r="K162" s="18" t="str">
        <f>IF(AND(Table156[[#This Row],[Rising Through Threshold]],J161&gt;0),J162-J161,"")</f>
        <v/>
      </c>
      <c r="L162" s="18">
        <f>IF(Table156[[#This Row],[Voltage]]&gt;Threshold,1,0)</f>
        <v>0</v>
      </c>
      <c r="M162" s="18" t="b">
        <f>AND(Table156[[#This Row],[Last]]&gt;0,Table156[[#This Row],[Last]]&lt;MAX(Table156[Last]))</f>
        <v>1</v>
      </c>
      <c r="N162" s="49">
        <f>'Data In'!D168</f>
        <v>38856</v>
      </c>
      <c r="O162" s="49">
        <f>'Data In'!E168</f>
        <v>4.97</v>
      </c>
      <c r="P162" s="49" t="e">
        <f t="shared" si="22"/>
        <v>#VALUE!</v>
      </c>
      <c r="Q162" s="49" t="b">
        <f t="shared" ref="Q162:Q193" si="23">AND(O161&lt;Threshold2,O162&gt;Threshold2)</f>
        <v>0</v>
      </c>
      <c r="R162" s="49">
        <f>IF(Table156[[#This Row],[Rising Through Threshold2]],Table156[[#This Row],[Start time2]],R161)</f>
        <v>37168</v>
      </c>
      <c r="S162" s="49" t="str">
        <f>IF(AND(Table156[[#This Row],[Rising Through Threshold2]],R161&gt;0),R162-R161,"")</f>
        <v/>
      </c>
      <c r="T162" s="49">
        <f>IF(Table156[[#This Row],[Voltage2]]&gt;Threshold2,1,0)</f>
        <v>1</v>
      </c>
      <c r="U162" s="49" t="b">
        <f>AND(Table156[[#This Row],[Last2]]&gt;0,Table156[[#This Row],[Last2]]&lt;MAX(Table156[Last2]))</f>
        <v>1</v>
      </c>
      <c r="V162" s="65"/>
    </row>
    <row r="163" spans="1:22" x14ac:dyDescent="0.35">
      <c r="A163" s="1" t="s">
        <v>181</v>
      </c>
      <c r="B163" s="1">
        <f t="shared" si="20"/>
        <v>6</v>
      </c>
      <c r="C163" s="1">
        <f t="shared" si="18"/>
        <v>12</v>
      </c>
      <c r="D163" s="1">
        <f t="shared" si="18"/>
        <v>17</v>
      </c>
      <c r="E163" s="1" t="e">
        <f t="shared" si="18"/>
        <v>#VALUE!</v>
      </c>
      <c r="F163" s="3">
        <f>'Data In'!B169</f>
        <v>38984</v>
      </c>
      <c r="G163" s="4">
        <f>'Data In'!C169</f>
        <v>4.97</v>
      </c>
      <c r="H163" s="3" t="e">
        <f t="shared" si="21"/>
        <v>#VALUE!</v>
      </c>
      <c r="I163" s="18" t="b">
        <f t="shared" si="17"/>
        <v>1</v>
      </c>
      <c r="J163" s="18">
        <f>IF(Table156[[#This Row],[Rising Through Threshold]],Table156[[#This Row],[Start time]],J162)</f>
        <v>38984</v>
      </c>
      <c r="K163" s="18">
        <f>IF(AND(Table156[[#This Row],[Rising Through Threshold]],J162&gt;0),J163-J162,"")</f>
        <v>8192</v>
      </c>
      <c r="L163" s="18">
        <f>IF(Table156[[#This Row],[Voltage]]&gt;Threshold,1,0)</f>
        <v>1</v>
      </c>
      <c r="M163" s="18" t="b">
        <f>AND(Table156[[#This Row],[Last]]&gt;0,Table156[[#This Row],[Last]]&lt;MAX(Table156[Last]))</f>
        <v>1</v>
      </c>
      <c r="N163" s="49">
        <f>'Data In'!D169</f>
        <v>39096</v>
      </c>
      <c r="O163" s="49">
        <f>'Data In'!E169</f>
        <v>4.9800000000000004</v>
      </c>
      <c r="P163" s="49">
        <f t="shared" si="22"/>
        <v>0</v>
      </c>
      <c r="Q163" s="49" t="b">
        <f t="shared" si="23"/>
        <v>0</v>
      </c>
      <c r="R163" s="49">
        <f>IF(Table156[[#This Row],[Rising Through Threshold2]],Table156[[#This Row],[Start time2]],R162)</f>
        <v>37168</v>
      </c>
      <c r="S163" s="49" t="str">
        <f>IF(AND(Table156[[#This Row],[Rising Through Threshold2]],R162&gt;0),R163-R162,"")</f>
        <v/>
      </c>
      <c r="T163" s="49">
        <f>IF(Table156[[#This Row],[Voltage2]]&gt;Threshold2,1,0)</f>
        <v>1</v>
      </c>
      <c r="U163" s="49" t="b">
        <f>AND(Table156[[#This Row],[Last2]]&gt;0,Table156[[#This Row],[Last2]]&lt;MAX(Table156[Last2]))</f>
        <v>1</v>
      </c>
      <c r="V163" s="65"/>
    </row>
    <row r="164" spans="1:22" x14ac:dyDescent="0.35">
      <c r="A164" s="1" t="s">
        <v>182</v>
      </c>
      <c r="B164" s="1">
        <f t="shared" si="20"/>
        <v>6</v>
      </c>
      <c r="C164" s="1">
        <f t="shared" si="18"/>
        <v>12</v>
      </c>
      <c r="D164" s="1">
        <f t="shared" si="18"/>
        <v>17</v>
      </c>
      <c r="E164" s="1" t="e">
        <f t="shared" si="18"/>
        <v>#VALUE!</v>
      </c>
      <c r="F164" s="3">
        <f>'Data In'!B170</f>
        <v>39224</v>
      </c>
      <c r="G164" s="4">
        <f>'Data In'!C170</f>
        <v>4.9800000000000004</v>
      </c>
      <c r="H164" s="3" t="e">
        <f t="shared" si="21"/>
        <v>#VALUE!</v>
      </c>
      <c r="I164" s="18" t="b">
        <f t="shared" si="17"/>
        <v>0</v>
      </c>
      <c r="J164" s="18">
        <f>IF(Table156[[#This Row],[Rising Through Threshold]],Table156[[#This Row],[Start time]],J163)</f>
        <v>38984</v>
      </c>
      <c r="K164" s="18" t="str">
        <f>IF(AND(Table156[[#This Row],[Rising Through Threshold]],J163&gt;0),J164-J163,"")</f>
        <v/>
      </c>
      <c r="L164" s="18">
        <f>IF(Table156[[#This Row],[Voltage]]&gt;Threshold,1,0)</f>
        <v>1</v>
      </c>
      <c r="M164" s="18" t="b">
        <f>AND(Table156[[#This Row],[Last]]&gt;0,Table156[[#This Row],[Last]]&lt;MAX(Table156[Last]))</f>
        <v>1</v>
      </c>
      <c r="N164" s="49">
        <f>'Data In'!D170</f>
        <v>39336</v>
      </c>
      <c r="O164" s="49">
        <f>'Data In'!E170</f>
        <v>4.97</v>
      </c>
      <c r="P164" s="49" t="e">
        <f t="shared" si="22"/>
        <v>#VALUE!</v>
      </c>
      <c r="Q164" s="49" t="b">
        <f t="shared" si="23"/>
        <v>0</v>
      </c>
      <c r="R164" s="49">
        <f>IF(Table156[[#This Row],[Rising Through Threshold2]],Table156[[#This Row],[Start time2]],R163)</f>
        <v>37168</v>
      </c>
      <c r="S164" s="49" t="str">
        <f>IF(AND(Table156[[#This Row],[Rising Through Threshold2]],R163&gt;0),R164-R163,"")</f>
        <v/>
      </c>
      <c r="T164" s="49">
        <f>IF(Table156[[#This Row],[Voltage2]]&gt;Threshold2,1,0)</f>
        <v>1</v>
      </c>
      <c r="U164" s="49" t="b">
        <f>AND(Table156[[#This Row],[Last2]]&gt;0,Table156[[#This Row],[Last2]]&lt;MAX(Table156[Last2]))</f>
        <v>1</v>
      </c>
      <c r="V164" s="65"/>
    </row>
    <row r="165" spans="1:22" x14ac:dyDescent="0.35">
      <c r="A165" s="1" t="s">
        <v>183</v>
      </c>
      <c r="B165" s="1">
        <f t="shared" si="20"/>
        <v>6</v>
      </c>
      <c r="C165" s="1">
        <f t="shared" si="18"/>
        <v>12</v>
      </c>
      <c r="D165" s="1">
        <f t="shared" si="18"/>
        <v>17</v>
      </c>
      <c r="E165" s="1" t="e">
        <f t="shared" si="18"/>
        <v>#VALUE!</v>
      </c>
      <c r="F165" s="3">
        <f>'Data In'!B171</f>
        <v>39464</v>
      </c>
      <c r="G165" s="4">
        <f>'Data In'!C171</f>
        <v>4.97</v>
      </c>
      <c r="H165" s="3" t="e">
        <f t="shared" si="21"/>
        <v>#VALUE!</v>
      </c>
      <c r="I165" s="18" t="b">
        <f t="shared" si="17"/>
        <v>0</v>
      </c>
      <c r="J165" s="18">
        <f>IF(Table156[[#This Row],[Rising Through Threshold]],Table156[[#This Row],[Start time]],J164)</f>
        <v>38984</v>
      </c>
      <c r="K165" s="18" t="str">
        <f>IF(AND(Table156[[#This Row],[Rising Through Threshold]],J164&gt;0),J165-J164,"")</f>
        <v/>
      </c>
      <c r="L165" s="18">
        <f>IF(Table156[[#This Row],[Voltage]]&gt;Threshold,1,0)</f>
        <v>1</v>
      </c>
      <c r="M165" s="18" t="b">
        <f>AND(Table156[[#This Row],[Last]]&gt;0,Table156[[#This Row],[Last]]&lt;MAX(Table156[Last]))</f>
        <v>1</v>
      </c>
      <c r="N165" s="49">
        <f>'Data In'!D171</f>
        <v>39576</v>
      </c>
      <c r="O165" s="49">
        <f>'Data In'!E171</f>
        <v>4.9800000000000004</v>
      </c>
      <c r="P165" s="49" t="e">
        <f t="shared" si="22"/>
        <v>#VALUE!</v>
      </c>
      <c r="Q165" s="49" t="b">
        <f t="shared" si="23"/>
        <v>0</v>
      </c>
      <c r="R165" s="49">
        <f>IF(Table156[[#This Row],[Rising Through Threshold2]],Table156[[#This Row],[Start time2]],R164)</f>
        <v>37168</v>
      </c>
      <c r="S165" s="49" t="str">
        <f>IF(AND(Table156[[#This Row],[Rising Through Threshold2]],R164&gt;0),R165-R164,"")</f>
        <v/>
      </c>
      <c r="T165" s="49">
        <f>IF(Table156[[#This Row],[Voltage2]]&gt;Threshold2,1,0)</f>
        <v>1</v>
      </c>
      <c r="U165" s="49" t="b">
        <f>AND(Table156[[#This Row],[Last2]]&gt;0,Table156[[#This Row],[Last2]]&lt;MAX(Table156[Last2]))</f>
        <v>1</v>
      </c>
      <c r="V165" s="65"/>
    </row>
    <row r="166" spans="1:22" x14ac:dyDescent="0.35">
      <c r="A166" s="1" t="s">
        <v>184</v>
      </c>
      <c r="B166" s="1">
        <f t="shared" si="20"/>
        <v>6</v>
      </c>
      <c r="C166" s="1">
        <f t="shared" si="18"/>
        <v>12</v>
      </c>
      <c r="D166" s="1">
        <f t="shared" si="18"/>
        <v>17</v>
      </c>
      <c r="E166" s="1" t="e">
        <f t="shared" si="18"/>
        <v>#VALUE!</v>
      </c>
      <c r="F166" s="3">
        <f>'Data In'!B172</f>
        <v>39704</v>
      </c>
      <c r="G166" s="4">
        <f>'Data In'!C172</f>
        <v>4.97</v>
      </c>
      <c r="H166" s="3" t="e">
        <f t="shared" si="21"/>
        <v>#VALUE!</v>
      </c>
      <c r="I166" s="18" t="b">
        <f t="shared" si="17"/>
        <v>0</v>
      </c>
      <c r="J166" s="18">
        <f>IF(Table156[[#This Row],[Rising Through Threshold]],Table156[[#This Row],[Start time]],J165)</f>
        <v>38984</v>
      </c>
      <c r="K166" s="18" t="str">
        <f>IF(AND(Table156[[#This Row],[Rising Through Threshold]],J165&gt;0),J166-J165,"")</f>
        <v/>
      </c>
      <c r="L166" s="18">
        <f>IF(Table156[[#This Row],[Voltage]]&gt;Threshold,1,0)</f>
        <v>1</v>
      </c>
      <c r="M166" s="18" t="b">
        <f>AND(Table156[[#This Row],[Last]]&gt;0,Table156[[#This Row],[Last]]&lt;MAX(Table156[Last]))</f>
        <v>1</v>
      </c>
      <c r="N166" s="49">
        <f>'Data In'!D172</f>
        <v>39816</v>
      </c>
      <c r="O166" s="49">
        <f>'Data In'!E172</f>
        <v>4.9800000000000004</v>
      </c>
      <c r="P166" s="49" t="e">
        <f t="shared" si="22"/>
        <v>#VALUE!</v>
      </c>
      <c r="Q166" s="49" t="b">
        <f t="shared" si="23"/>
        <v>0</v>
      </c>
      <c r="R166" s="49">
        <f>IF(Table156[[#This Row],[Rising Through Threshold2]],Table156[[#This Row],[Start time2]],R165)</f>
        <v>37168</v>
      </c>
      <c r="S166" s="49" t="str">
        <f>IF(AND(Table156[[#This Row],[Rising Through Threshold2]],R165&gt;0),R166-R165,"")</f>
        <v/>
      </c>
      <c r="T166" s="49">
        <f>IF(Table156[[#This Row],[Voltage2]]&gt;Threshold2,1,0)</f>
        <v>1</v>
      </c>
      <c r="U166" s="49" t="b">
        <f>AND(Table156[[#This Row],[Last2]]&gt;0,Table156[[#This Row],[Last2]]&lt;MAX(Table156[Last2]))</f>
        <v>1</v>
      </c>
      <c r="V166" s="65"/>
    </row>
    <row r="167" spans="1:22" x14ac:dyDescent="0.35">
      <c r="A167" s="1" t="s">
        <v>185</v>
      </c>
      <c r="B167" s="1">
        <f t="shared" si="20"/>
        <v>6</v>
      </c>
      <c r="C167" s="1">
        <f t="shared" si="18"/>
        <v>12</v>
      </c>
      <c r="D167" s="1">
        <f t="shared" si="18"/>
        <v>17</v>
      </c>
      <c r="E167" s="1" t="e">
        <f t="shared" si="18"/>
        <v>#VALUE!</v>
      </c>
      <c r="F167" s="3">
        <f>'Data In'!B173</f>
        <v>39952</v>
      </c>
      <c r="G167" s="4">
        <f>'Data In'!C173</f>
        <v>4.9800000000000004</v>
      </c>
      <c r="H167" s="3" t="e">
        <f t="shared" si="21"/>
        <v>#VALUE!</v>
      </c>
      <c r="I167" s="18" t="b">
        <f t="shared" si="17"/>
        <v>0</v>
      </c>
      <c r="J167" s="18">
        <f>IF(Table156[[#This Row],[Rising Through Threshold]],Table156[[#This Row],[Start time]],J166)</f>
        <v>38984</v>
      </c>
      <c r="K167" s="18" t="str">
        <f>IF(AND(Table156[[#This Row],[Rising Through Threshold]],J166&gt;0),J167-J166,"")</f>
        <v/>
      </c>
      <c r="L167" s="18">
        <f>IF(Table156[[#This Row],[Voltage]]&gt;Threshold,1,0)</f>
        <v>1</v>
      </c>
      <c r="M167" s="18" t="b">
        <f>AND(Table156[[#This Row],[Last]]&gt;0,Table156[[#This Row],[Last]]&lt;MAX(Table156[Last]))</f>
        <v>1</v>
      </c>
      <c r="N167" s="49">
        <f>'Data In'!D173</f>
        <v>40064</v>
      </c>
      <c r="O167" s="49">
        <f>'Data In'!E173</f>
        <v>4.9800000000000004</v>
      </c>
      <c r="P167" s="49" t="e">
        <f t="shared" si="22"/>
        <v>#VALUE!</v>
      </c>
      <c r="Q167" s="49" t="b">
        <f t="shared" si="23"/>
        <v>0</v>
      </c>
      <c r="R167" s="49">
        <f>IF(Table156[[#This Row],[Rising Through Threshold2]],Table156[[#This Row],[Start time2]],R166)</f>
        <v>37168</v>
      </c>
      <c r="S167" s="49" t="str">
        <f>IF(AND(Table156[[#This Row],[Rising Through Threshold2]],R166&gt;0),R167-R166,"")</f>
        <v/>
      </c>
      <c r="T167" s="49">
        <f>IF(Table156[[#This Row],[Voltage2]]&gt;Threshold2,1,0)</f>
        <v>1</v>
      </c>
      <c r="U167" s="49" t="b">
        <f>AND(Table156[[#This Row],[Last2]]&gt;0,Table156[[#This Row],[Last2]]&lt;MAX(Table156[Last2]))</f>
        <v>1</v>
      </c>
      <c r="V167" s="65"/>
    </row>
    <row r="168" spans="1:22" x14ac:dyDescent="0.35">
      <c r="A168" s="1" t="s">
        <v>186</v>
      </c>
      <c r="B168" s="1">
        <f t="shared" si="20"/>
        <v>6</v>
      </c>
      <c r="C168" s="1">
        <f t="shared" si="18"/>
        <v>12</v>
      </c>
      <c r="D168" s="1">
        <f t="shared" si="18"/>
        <v>17</v>
      </c>
      <c r="E168" s="1" t="e">
        <f t="shared" si="18"/>
        <v>#VALUE!</v>
      </c>
      <c r="F168" s="3">
        <f>'Data In'!B174</f>
        <v>40192</v>
      </c>
      <c r="G168" s="4">
        <f>'Data In'!C174</f>
        <v>4.9800000000000004</v>
      </c>
      <c r="H168" s="3" t="e">
        <f t="shared" si="21"/>
        <v>#VALUE!</v>
      </c>
      <c r="I168" s="18" t="b">
        <f t="shared" si="17"/>
        <v>0</v>
      </c>
      <c r="J168" s="18">
        <f>IF(Table156[[#This Row],[Rising Through Threshold]],Table156[[#This Row],[Start time]],J167)</f>
        <v>38984</v>
      </c>
      <c r="K168" s="18" t="str">
        <f>IF(AND(Table156[[#This Row],[Rising Through Threshold]],J167&gt;0),J168-J167,"")</f>
        <v/>
      </c>
      <c r="L168" s="18">
        <f>IF(Table156[[#This Row],[Voltage]]&gt;Threshold,1,0)</f>
        <v>1</v>
      </c>
      <c r="M168" s="18" t="b">
        <f>AND(Table156[[#This Row],[Last]]&gt;0,Table156[[#This Row],[Last]]&lt;MAX(Table156[Last]))</f>
        <v>1</v>
      </c>
      <c r="N168" s="49">
        <f>'Data In'!D174</f>
        <v>40304</v>
      </c>
      <c r="O168" s="49">
        <f>'Data In'!E174</f>
        <v>4.9800000000000004</v>
      </c>
      <c r="P168" s="49" t="e">
        <f t="shared" si="22"/>
        <v>#VALUE!</v>
      </c>
      <c r="Q168" s="49" t="b">
        <f t="shared" si="23"/>
        <v>0</v>
      </c>
      <c r="R168" s="49">
        <f>IF(Table156[[#This Row],[Rising Through Threshold2]],Table156[[#This Row],[Start time2]],R167)</f>
        <v>37168</v>
      </c>
      <c r="S168" s="49" t="str">
        <f>IF(AND(Table156[[#This Row],[Rising Through Threshold2]],R167&gt;0),R168-R167,"")</f>
        <v/>
      </c>
      <c r="T168" s="49">
        <f>IF(Table156[[#This Row],[Voltage2]]&gt;Threshold2,1,0)</f>
        <v>1</v>
      </c>
      <c r="U168" s="49" t="b">
        <f>AND(Table156[[#This Row],[Last2]]&gt;0,Table156[[#This Row],[Last2]]&lt;MAX(Table156[Last2]))</f>
        <v>1</v>
      </c>
      <c r="V168" s="65"/>
    </row>
    <row r="169" spans="1:22" x14ac:dyDescent="0.35">
      <c r="A169" s="1" t="s">
        <v>187</v>
      </c>
      <c r="B169" s="1">
        <f t="shared" si="20"/>
        <v>6</v>
      </c>
      <c r="C169" s="1">
        <f t="shared" si="18"/>
        <v>12</v>
      </c>
      <c r="D169" s="1">
        <f t="shared" si="18"/>
        <v>17</v>
      </c>
      <c r="E169" s="1" t="e">
        <f t="shared" si="18"/>
        <v>#VALUE!</v>
      </c>
      <c r="F169" s="3">
        <f>'Data In'!B175</f>
        <v>40432</v>
      </c>
      <c r="G169" s="4">
        <f>'Data In'!C175</f>
        <v>4.97</v>
      </c>
      <c r="H169" s="3" t="e">
        <f t="shared" si="21"/>
        <v>#VALUE!</v>
      </c>
      <c r="I169" s="18" t="b">
        <f t="shared" si="17"/>
        <v>0</v>
      </c>
      <c r="J169" s="18">
        <f>IF(Table156[[#This Row],[Rising Through Threshold]],Table156[[#This Row],[Start time]],J168)</f>
        <v>38984</v>
      </c>
      <c r="K169" s="18" t="str">
        <f>IF(AND(Table156[[#This Row],[Rising Through Threshold]],J168&gt;0),J169-J168,"")</f>
        <v/>
      </c>
      <c r="L169" s="18">
        <f>IF(Table156[[#This Row],[Voltage]]&gt;Threshold,1,0)</f>
        <v>1</v>
      </c>
      <c r="M169" s="18" t="b">
        <f>AND(Table156[[#This Row],[Last]]&gt;0,Table156[[#This Row],[Last]]&lt;MAX(Table156[Last]))</f>
        <v>1</v>
      </c>
      <c r="N169" s="49">
        <f>'Data In'!D175</f>
        <v>40544</v>
      </c>
      <c r="O169" s="49">
        <f>'Data In'!E175</f>
        <v>4.9800000000000004</v>
      </c>
      <c r="P169" s="49" t="e">
        <f t="shared" si="22"/>
        <v>#VALUE!</v>
      </c>
      <c r="Q169" s="49" t="b">
        <f t="shared" si="23"/>
        <v>0</v>
      </c>
      <c r="R169" s="49">
        <f>IF(Table156[[#This Row],[Rising Through Threshold2]],Table156[[#This Row],[Start time2]],R168)</f>
        <v>37168</v>
      </c>
      <c r="S169" s="49" t="str">
        <f>IF(AND(Table156[[#This Row],[Rising Through Threshold2]],R168&gt;0),R169-R168,"")</f>
        <v/>
      </c>
      <c r="T169" s="49">
        <f>IF(Table156[[#This Row],[Voltage2]]&gt;Threshold2,1,0)</f>
        <v>1</v>
      </c>
      <c r="U169" s="49" t="b">
        <f>AND(Table156[[#This Row],[Last2]]&gt;0,Table156[[#This Row],[Last2]]&lt;MAX(Table156[Last2]))</f>
        <v>1</v>
      </c>
      <c r="V169" s="65"/>
    </row>
    <row r="170" spans="1:22" x14ac:dyDescent="0.35">
      <c r="A170" s="1" t="s">
        <v>188</v>
      </c>
      <c r="B170" s="1">
        <f t="shared" si="20"/>
        <v>6</v>
      </c>
      <c r="C170" s="1">
        <f t="shared" si="18"/>
        <v>12</v>
      </c>
      <c r="D170" s="1">
        <f t="shared" si="18"/>
        <v>17</v>
      </c>
      <c r="E170" s="1" t="e">
        <f t="shared" si="18"/>
        <v>#VALUE!</v>
      </c>
      <c r="F170" s="3">
        <f>'Data In'!B176</f>
        <v>40672</v>
      </c>
      <c r="G170" s="4">
        <f>'Data In'!C176</f>
        <v>4.97</v>
      </c>
      <c r="H170" s="3" t="e">
        <f t="shared" si="21"/>
        <v>#VALUE!</v>
      </c>
      <c r="I170" s="18" t="b">
        <f t="shared" si="17"/>
        <v>0</v>
      </c>
      <c r="J170" s="18">
        <f>IF(Table156[[#This Row],[Rising Through Threshold]],Table156[[#This Row],[Start time]],J169)</f>
        <v>38984</v>
      </c>
      <c r="K170" s="18" t="str">
        <f>IF(AND(Table156[[#This Row],[Rising Through Threshold]],J169&gt;0),J170-J169,"")</f>
        <v/>
      </c>
      <c r="L170" s="18">
        <f>IF(Table156[[#This Row],[Voltage]]&gt;Threshold,1,0)</f>
        <v>1</v>
      </c>
      <c r="M170" s="18" t="b">
        <f>AND(Table156[[#This Row],[Last]]&gt;0,Table156[[#This Row],[Last]]&lt;MAX(Table156[Last]))</f>
        <v>1</v>
      </c>
      <c r="N170" s="49">
        <f>'Data In'!D176</f>
        <v>40784</v>
      </c>
      <c r="O170" s="49">
        <f>'Data In'!E176</f>
        <v>4.97</v>
      </c>
      <c r="P170" s="49" t="e">
        <f t="shared" si="22"/>
        <v>#VALUE!</v>
      </c>
      <c r="Q170" s="49" t="b">
        <f t="shared" si="23"/>
        <v>0</v>
      </c>
      <c r="R170" s="49">
        <f>IF(Table156[[#This Row],[Rising Through Threshold2]],Table156[[#This Row],[Start time2]],R169)</f>
        <v>37168</v>
      </c>
      <c r="S170" s="49" t="str">
        <f>IF(AND(Table156[[#This Row],[Rising Through Threshold2]],R169&gt;0),R170-R169,"")</f>
        <v/>
      </c>
      <c r="T170" s="49">
        <f>IF(Table156[[#This Row],[Voltage2]]&gt;Threshold2,1,0)</f>
        <v>1</v>
      </c>
      <c r="U170" s="49" t="b">
        <f>AND(Table156[[#This Row],[Last2]]&gt;0,Table156[[#This Row],[Last2]]&lt;MAX(Table156[Last2]))</f>
        <v>1</v>
      </c>
      <c r="V170" s="65"/>
    </row>
    <row r="171" spans="1:22" x14ac:dyDescent="0.35">
      <c r="A171" s="1" t="s">
        <v>189</v>
      </c>
      <c r="B171" s="1">
        <f t="shared" si="20"/>
        <v>6</v>
      </c>
      <c r="C171" s="1">
        <f t="shared" si="18"/>
        <v>12</v>
      </c>
      <c r="D171" s="1">
        <f t="shared" si="18"/>
        <v>17</v>
      </c>
      <c r="E171" s="1" t="e">
        <f t="shared" si="18"/>
        <v>#VALUE!</v>
      </c>
      <c r="F171" s="3">
        <f>'Data In'!B177</f>
        <v>40912</v>
      </c>
      <c r="G171" s="4">
        <f>'Data In'!C177</f>
        <v>4.97</v>
      </c>
      <c r="H171" s="3" t="e">
        <f t="shared" si="21"/>
        <v>#VALUE!</v>
      </c>
      <c r="I171" s="18" t="b">
        <f t="shared" si="17"/>
        <v>0</v>
      </c>
      <c r="J171" s="18">
        <f>IF(Table156[[#This Row],[Rising Through Threshold]],Table156[[#This Row],[Start time]],J170)</f>
        <v>38984</v>
      </c>
      <c r="K171" s="18" t="str">
        <f>IF(AND(Table156[[#This Row],[Rising Through Threshold]],J170&gt;0),J171-J170,"")</f>
        <v/>
      </c>
      <c r="L171" s="18">
        <f>IF(Table156[[#This Row],[Voltage]]&gt;Threshold,1,0)</f>
        <v>1</v>
      </c>
      <c r="M171" s="18" t="b">
        <f>AND(Table156[[#This Row],[Last]]&gt;0,Table156[[#This Row],[Last]]&lt;MAX(Table156[Last]))</f>
        <v>1</v>
      </c>
      <c r="N171" s="49">
        <f>'Data In'!D177</f>
        <v>41024</v>
      </c>
      <c r="O171" s="49">
        <f>'Data In'!E177</f>
        <v>4.9800000000000004</v>
      </c>
      <c r="P171" s="49" t="e">
        <f t="shared" si="22"/>
        <v>#VALUE!</v>
      </c>
      <c r="Q171" s="49" t="b">
        <f t="shared" si="23"/>
        <v>0</v>
      </c>
      <c r="R171" s="49">
        <f>IF(Table156[[#This Row],[Rising Through Threshold2]],Table156[[#This Row],[Start time2]],R170)</f>
        <v>37168</v>
      </c>
      <c r="S171" s="49" t="str">
        <f>IF(AND(Table156[[#This Row],[Rising Through Threshold2]],R170&gt;0),R171-R170,"")</f>
        <v/>
      </c>
      <c r="T171" s="49">
        <f>IF(Table156[[#This Row],[Voltage2]]&gt;Threshold2,1,0)</f>
        <v>1</v>
      </c>
      <c r="U171" s="49" t="b">
        <f>AND(Table156[[#This Row],[Last2]]&gt;0,Table156[[#This Row],[Last2]]&lt;MAX(Table156[Last2]))</f>
        <v>1</v>
      </c>
      <c r="V171" s="65"/>
    </row>
    <row r="172" spans="1:22" x14ac:dyDescent="0.35">
      <c r="A172" s="1" t="s">
        <v>190</v>
      </c>
      <c r="B172" s="1">
        <f t="shared" si="20"/>
        <v>6</v>
      </c>
      <c r="C172" s="1">
        <f t="shared" si="18"/>
        <v>12</v>
      </c>
      <c r="D172" s="1">
        <f t="shared" si="18"/>
        <v>17</v>
      </c>
      <c r="E172" s="1" t="e">
        <f t="shared" si="18"/>
        <v>#VALUE!</v>
      </c>
      <c r="F172" s="3">
        <f>'Data In'!B178</f>
        <v>41152</v>
      </c>
      <c r="G172" s="4">
        <f>'Data In'!C178</f>
        <v>4.9800000000000004</v>
      </c>
      <c r="H172" s="3" t="e">
        <f t="shared" si="21"/>
        <v>#VALUE!</v>
      </c>
      <c r="I172" s="18" t="b">
        <f t="shared" si="17"/>
        <v>0</v>
      </c>
      <c r="J172" s="18">
        <f>IF(Table156[[#This Row],[Rising Through Threshold]],Table156[[#This Row],[Start time]],J171)</f>
        <v>38984</v>
      </c>
      <c r="K172" s="18" t="str">
        <f>IF(AND(Table156[[#This Row],[Rising Through Threshold]],J171&gt;0),J172-J171,"")</f>
        <v/>
      </c>
      <c r="L172" s="18">
        <f>IF(Table156[[#This Row],[Voltage]]&gt;Threshold,1,0)</f>
        <v>1</v>
      </c>
      <c r="M172" s="18" t="b">
        <f>AND(Table156[[#This Row],[Last]]&gt;0,Table156[[#This Row],[Last]]&lt;MAX(Table156[Last]))</f>
        <v>1</v>
      </c>
      <c r="N172" s="49">
        <f>'Data In'!D178</f>
        <v>41264</v>
      </c>
      <c r="O172" s="49">
        <f>'Data In'!E178</f>
        <v>4.96</v>
      </c>
      <c r="P172" s="49" t="e">
        <f t="shared" si="22"/>
        <v>#VALUE!</v>
      </c>
      <c r="Q172" s="49" t="b">
        <f t="shared" si="23"/>
        <v>0</v>
      </c>
      <c r="R172" s="49">
        <f>IF(Table156[[#This Row],[Rising Through Threshold2]],Table156[[#This Row],[Start time2]],R171)</f>
        <v>37168</v>
      </c>
      <c r="S172" s="49" t="str">
        <f>IF(AND(Table156[[#This Row],[Rising Through Threshold2]],R171&gt;0),R172-R171,"")</f>
        <v/>
      </c>
      <c r="T172" s="49">
        <f>IF(Table156[[#This Row],[Voltage2]]&gt;Threshold2,1,0)</f>
        <v>1</v>
      </c>
      <c r="U172" s="49" t="b">
        <f>AND(Table156[[#This Row],[Last2]]&gt;0,Table156[[#This Row],[Last2]]&lt;MAX(Table156[Last2]))</f>
        <v>1</v>
      </c>
      <c r="V172" s="65"/>
    </row>
    <row r="173" spans="1:22" x14ac:dyDescent="0.35">
      <c r="A173" s="1" t="s">
        <v>191</v>
      </c>
      <c r="B173" s="1">
        <f t="shared" si="20"/>
        <v>6</v>
      </c>
      <c r="C173" s="1">
        <f t="shared" si="18"/>
        <v>12</v>
      </c>
      <c r="D173" s="1">
        <f t="shared" si="18"/>
        <v>17</v>
      </c>
      <c r="E173" s="1" t="e">
        <f t="shared" si="18"/>
        <v>#VALUE!</v>
      </c>
      <c r="F173" s="3">
        <f>'Data In'!B179</f>
        <v>41392</v>
      </c>
      <c r="G173" s="4">
        <f>'Data In'!C179</f>
        <v>4.97</v>
      </c>
      <c r="H173" s="3" t="e">
        <f t="shared" si="21"/>
        <v>#VALUE!</v>
      </c>
      <c r="I173" s="18" t="b">
        <f t="shared" ref="I173:I201" si="24">AND(G172&lt;Threshold,G173&gt;Threshold)</f>
        <v>0</v>
      </c>
      <c r="J173" s="18">
        <f>IF(Table156[[#This Row],[Rising Through Threshold]],Table156[[#This Row],[Start time]],J172)</f>
        <v>38984</v>
      </c>
      <c r="K173" s="18" t="str">
        <f>IF(AND(Table156[[#This Row],[Rising Through Threshold]],J172&gt;0),J173-J172,"")</f>
        <v/>
      </c>
      <c r="L173" s="18">
        <f>IF(Table156[[#This Row],[Voltage]]&gt;Threshold,1,0)</f>
        <v>1</v>
      </c>
      <c r="M173" s="18" t="b">
        <f>AND(Table156[[#This Row],[Last]]&gt;0,Table156[[#This Row],[Last]]&lt;MAX(Table156[Last]))</f>
        <v>1</v>
      </c>
      <c r="N173" s="49">
        <f>'Data In'!D179</f>
        <v>41504</v>
      </c>
      <c r="O173" s="49">
        <f>'Data In'!E179</f>
        <v>4.97</v>
      </c>
      <c r="P173" s="49" t="e">
        <f t="shared" si="22"/>
        <v>#VALUE!</v>
      </c>
      <c r="Q173" s="49" t="b">
        <f t="shared" si="23"/>
        <v>0</v>
      </c>
      <c r="R173" s="49">
        <f>IF(Table156[[#This Row],[Rising Through Threshold2]],Table156[[#This Row],[Start time2]],R172)</f>
        <v>37168</v>
      </c>
      <c r="S173" s="49" t="str">
        <f>IF(AND(Table156[[#This Row],[Rising Through Threshold2]],R172&gt;0),R173-R172,"")</f>
        <v/>
      </c>
      <c r="T173" s="49">
        <f>IF(Table156[[#This Row],[Voltage2]]&gt;Threshold2,1,0)</f>
        <v>1</v>
      </c>
      <c r="U173" s="49" t="b">
        <f>AND(Table156[[#This Row],[Last2]]&gt;0,Table156[[#This Row],[Last2]]&lt;MAX(Table156[Last2]))</f>
        <v>1</v>
      </c>
      <c r="V173" s="65"/>
    </row>
    <row r="174" spans="1:22" x14ac:dyDescent="0.35">
      <c r="A174" s="1" t="s">
        <v>192</v>
      </c>
      <c r="B174" s="1">
        <f t="shared" si="20"/>
        <v>6</v>
      </c>
      <c r="C174" s="1">
        <f t="shared" si="18"/>
        <v>12</v>
      </c>
      <c r="D174" s="1">
        <f t="shared" si="18"/>
        <v>17</v>
      </c>
      <c r="E174" s="1" t="e">
        <f t="shared" si="18"/>
        <v>#VALUE!</v>
      </c>
      <c r="F174" s="3">
        <f>'Data In'!B180</f>
        <v>41632</v>
      </c>
      <c r="G174" s="4">
        <f>'Data In'!C180</f>
        <v>4.9800000000000004</v>
      </c>
      <c r="H174" s="3" t="e">
        <f t="shared" si="21"/>
        <v>#VALUE!</v>
      </c>
      <c r="I174" s="18" t="b">
        <f t="shared" si="24"/>
        <v>0</v>
      </c>
      <c r="J174" s="18">
        <f>IF(Table156[[#This Row],[Rising Through Threshold]],Table156[[#This Row],[Start time]],J173)</f>
        <v>38984</v>
      </c>
      <c r="K174" s="18" t="str">
        <f>IF(AND(Table156[[#This Row],[Rising Through Threshold]],J173&gt;0),J174-J173,"")</f>
        <v/>
      </c>
      <c r="L174" s="18">
        <f>IF(Table156[[#This Row],[Voltage]]&gt;Threshold,1,0)</f>
        <v>1</v>
      </c>
      <c r="M174" s="18" t="b">
        <f>AND(Table156[[#This Row],[Last]]&gt;0,Table156[[#This Row],[Last]]&lt;MAX(Table156[Last]))</f>
        <v>1</v>
      </c>
      <c r="N174" s="49">
        <f>'Data In'!D180</f>
        <v>41744</v>
      </c>
      <c r="O174" s="49">
        <f>'Data In'!E180</f>
        <v>4.9800000000000004</v>
      </c>
      <c r="P174" s="49" t="e">
        <f t="shared" si="22"/>
        <v>#VALUE!</v>
      </c>
      <c r="Q174" s="49" t="b">
        <f t="shared" si="23"/>
        <v>0</v>
      </c>
      <c r="R174" s="49">
        <f>IF(Table156[[#This Row],[Rising Through Threshold2]],Table156[[#This Row],[Start time2]],R173)</f>
        <v>37168</v>
      </c>
      <c r="S174" s="49" t="str">
        <f>IF(AND(Table156[[#This Row],[Rising Through Threshold2]],R173&gt;0),R174-R173,"")</f>
        <v/>
      </c>
      <c r="T174" s="49">
        <f>IF(Table156[[#This Row],[Voltage2]]&gt;Threshold2,1,0)</f>
        <v>1</v>
      </c>
      <c r="U174" s="49" t="b">
        <f>AND(Table156[[#This Row],[Last2]]&gt;0,Table156[[#This Row],[Last2]]&lt;MAX(Table156[Last2]))</f>
        <v>1</v>
      </c>
      <c r="V174" s="65"/>
    </row>
    <row r="175" spans="1:22" x14ac:dyDescent="0.35">
      <c r="A175" s="1" t="s">
        <v>193</v>
      </c>
      <c r="B175" s="1">
        <f t="shared" si="20"/>
        <v>6</v>
      </c>
      <c r="C175" s="1">
        <f t="shared" si="18"/>
        <v>12</v>
      </c>
      <c r="D175" s="1">
        <f t="shared" si="18"/>
        <v>17</v>
      </c>
      <c r="E175" s="1" t="e">
        <f t="shared" si="18"/>
        <v>#VALUE!</v>
      </c>
      <c r="F175" s="3">
        <f>'Data In'!B181</f>
        <v>41872</v>
      </c>
      <c r="G175" s="4">
        <f>'Data In'!C181</f>
        <v>4.97</v>
      </c>
      <c r="H175" s="3" t="e">
        <f t="shared" si="21"/>
        <v>#VALUE!</v>
      </c>
      <c r="I175" s="18" t="b">
        <f t="shared" si="24"/>
        <v>0</v>
      </c>
      <c r="J175" s="18">
        <f>IF(Table156[[#This Row],[Rising Through Threshold]],Table156[[#This Row],[Start time]],J174)</f>
        <v>38984</v>
      </c>
      <c r="K175" s="18" t="str">
        <f>IF(AND(Table156[[#This Row],[Rising Through Threshold]],J174&gt;0),J175-J174,"")</f>
        <v/>
      </c>
      <c r="L175" s="18">
        <f>IF(Table156[[#This Row],[Voltage]]&gt;Threshold,1,0)</f>
        <v>1</v>
      </c>
      <c r="M175" s="18" t="b">
        <f>AND(Table156[[#This Row],[Last]]&gt;0,Table156[[#This Row],[Last]]&lt;MAX(Table156[Last]))</f>
        <v>1</v>
      </c>
      <c r="N175" s="49">
        <f>'Data In'!D181</f>
        <v>41992</v>
      </c>
      <c r="O175" s="49">
        <f>'Data In'!E181</f>
        <v>4.97</v>
      </c>
      <c r="P175" s="49" t="e">
        <f t="shared" si="22"/>
        <v>#VALUE!</v>
      </c>
      <c r="Q175" s="49" t="b">
        <f t="shared" si="23"/>
        <v>0</v>
      </c>
      <c r="R175" s="49">
        <f>IF(Table156[[#This Row],[Rising Through Threshold2]],Table156[[#This Row],[Start time2]],R174)</f>
        <v>37168</v>
      </c>
      <c r="S175" s="49" t="str">
        <f>IF(AND(Table156[[#This Row],[Rising Through Threshold2]],R174&gt;0),R175-R174,"")</f>
        <v/>
      </c>
      <c r="T175" s="49">
        <f>IF(Table156[[#This Row],[Voltage2]]&gt;Threshold2,1,0)</f>
        <v>1</v>
      </c>
      <c r="U175" s="49" t="b">
        <f>AND(Table156[[#This Row],[Last2]]&gt;0,Table156[[#This Row],[Last2]]&lt;MAX(Table156[Last2]))</f>
        <v>1</v>
      </c>
      <c r="V175" s="65"/>
    </row>
    <row r="176" spans="1:22" x14ac:dyDescent="0.35">
      <c r="A176" s="1" t="s">
        <v>194</v>
      </c>
      <c r="B176" s="1">
        <f t="shared" si="20"/>
        <v>6</v>
      </c>
      <c r="C176" s="1">
        <f t="shared" si="18"/>
        <v>12</v>
      </c>
      <c r="D176" s="1">
        <f t="shared" si="18"/>
        <v>17</v>
      </c>
      <c r="E176" s="1" t="e">
        <f t="shared" si="18"/>
        <v>#VALUE!</v>
      </c>
      <c r="F176" s="3">
        <f>'Data In'!B182</f>
        <v>42120</v>
      </c>
      <c r="G176" s="4">
        <f>'Data In'!C182</f>
        <v>4.97</v>
      </c>
      <c r="H176" s="3" t="e">
        <f t="shared" si="21"/>
        <v>#VALUE!</v>
      </c>
      <c r="I176" s="18" t="b">
        <f t="shared" si="24"/>
        <v>0</v>
      </c>
      <c r="J176" s="18">
        <f>IF(Table156[[#This Row],[Rising Through Threshold]],Table156[[#This Row],[Start time]],J175)</f>
        <v>38984</v>
      </c>
      <c r="K176" s="18" t="str">
        <f>IF(AND(Table156[[#This Row],[Rising Through Threshold]],J175&gt;0),J176-J175,"")</f>
        <v/>
      </c>
      <c r="L176" s="18">
        <f>IF(Table156[[#This Row],[Voltage]]&gt;Threshold,1,0)</f>
        <v>1</v>
      </c>
      <c r="M176" s="18" t="b">
        <f>AND(Table156[[#This Row],[Last]]&gt;0,Table156[[#This Row],[Last]]&lt;MAX(Table156[Last]))</f>
        <v>1</v>
      </c>
      <c r="N176" s="49">
        <f>'Data In'!D182</f>
        <v>42232</v>
      </c>
      <c r="O176" s="49">
        <f>'Data In'!E182</f>
        <v>4.97</v>
      </c>
      <c r="P176" s="49" t="e">
        <f t="shared" si="22"/>
        <v>#VALUE!</v>
      </c>
      <c r="Q176" s="49" t="b">
        <f t="shared" si="23"/>
        <v>0</v>
      </c>
      <c r="R176" s="49">
        <f>IF(Table156[[#This Row],[Rising Through Threshold2]],Table156[[#This Row],[Start time2]],R175)</f>
        <v>37168</v>
      </c>
      <c r="S176" s="49" t="str">
        <f>IF(AND(Table156[[#This Row],[Rising Through Threshold2]],R175&gt;0),R176-R175,"")</f>
        <v/>
      </c>
      <c r="T176" s="49">
        <f>IF(Table156[[#This Row],[Voltage2]]&gt;Threshold2,1,0)</f>
        <v>1</v>
      </c>
      <c r="U176" s="49" t="b">
        <f>AND(Table156[[#This Row],[Last2]]&gt;0,Table156[[#This Row],[Last2]]&lt;MAX(Table156[Last2]))</f>
        <v>1</v>
      </c>
      <c r="V176" s="65"/>
    </row>
    <row r="177" spans="1:22" x14ac:dyDescent="0.35">
      <c r="A177" s="1" t="s">
        <v>195</v>
      </c>
      <c r="B177" s="1">
        <f t="shared" si="20"/>
        <v>6</v>
      </c>
      <c r="C177" s="1">
        <f t="shared" si="18"/>
        <v>12</v>
      </c>
      <c r="D177" s="1">
        <f t="shared" si="18"/>
        <v>17</v>
      </c>
      <c r="E177" s="1" t="e">
        <f t="shared" si="18"/>
        <v>#VALUE!</v>
      </c>
      <c r="F177" s="3">
        <f>'Data In'!B183</f>
        <v>42360</v>
      </c>
      <c r="G177" s="4">
        <f>'Data In'!C183</f>
        <v>4.97</v>
      </c>
      <c r="H177" s="3" t="e">
        <f t="shared" si="21"/>
        <v>#VALUE!</v>
      </c>
      <c r="I177" s="18" t="b">
        <f t="shared" si="24"/>
        <v>0</v>
      </c>
      <c r="J177" s="18">
        <f>IF(Table156[[#This Row],[Rising Through Threshold]],Table156[[#This Row],[Start time]],J176)</f>
        <v>38984</v>
      </c>
      <c r="K177" s="18" t="str">
        <f>IF(AND(Table156[[#This Row],[Rising Through Threshold]],J176&gt;0),J177-J176,"")</f>
        <v/>
      </c>
      <c r="L177" s="18">
        <f>IF(Table156[[#This Row],[Voltage]]&gt;Threshold,1,0)</f>
        <v>1</v>
      </c>
      <c r="M177" s="18" t="b">
        <f>AND(Table156[[#This Row],[Last]]&gt;0,Table156[[#This Row],[Last]]&lt;MAX(Table156[Last]))</f>
        <v>1</v>
      </c>
      <c r="N177" s="49">
        <f>'Data In'!D183</f>
        <v>42472</v>
      </c>
      <c r="O177" s="49">
        <f>'Data In'!E183</f>
        <v>4.9800000000000004</v>
      </c>
      <c r="P177" s="49" t="e">
        <f t="shared" si="22"/>
        <v>#VALUE!</v>
      </c>
      <c r="Q177" s="49" t="b">
        <f t="shared" si="23"/>
        <v>0</v>
      </c>
      <c r="R177" s="49">
        <f>IF(Table156[[#This Row],[Rising Through Threshold2]],Table156[[#This Row],[Start time2]],R176)</f>
        <v>37168</v>
      </c>
      <c r="S177" s="49" t="str">
        <f>IF(AND(Table156[[#This Row],[Rising Through Threshold2]],R176&gt;0),R177-R176,"")</f>
        <v/>
      </c>
      <c r="T177" s="49">
        <f>IF(Table156[[#This Row],[Voltage2]]&gt;Threshold2,1,0)</f>
        <v>1</v>
      </c>
      <c r="U177" s="49" t="b">
        <f>AND(Table156[[#This Row],[Last2]]&gt;0,Table156[[#This Row],[Last2]]&lt;MAX(Table156[Last2]))</f>
        <v>1</v>
      </c>
      <c r="V177" s="65"/>
    </row>
    <row r="178" spans="1:22" x14ac:dyDescent="0.35">
      <c r="A178" s="1" t="s">
        <v>196</v>
      </c>
      <c r="B178" s="1">
        <f t="shared" si="20"/>
        <v>6</v>
      </c>
      <c r="C178" s="1">
        <f t="shared" si="18"/>
        <v>12</v>
      </c>
      <c r="D178" s="1">
        <f t="shared" si="18"/>
        <v>17</v>
      </c>
      <c r="E178" s="1" t="e">
        <f t="shared" si="18"/>
        <v>#VALUE!</v>
      </c>
      <c r="F178" s="3">
        <f>'Data In'!B184</f>
        <v>42600</v>
      </c>
      <c r="G178" s="4">
        <f>'Data In'!C184</f>
        <v>4.97</v>
      </c>
      <c r="H178" s="3" t="e">
        <f t="shared" si="21"/>
        <v>#VALUE!</v>
      </c>
      <c r="I178" s="18" t="b">
        <f t="shared" si="24"/>
        <v>0</v>
      </c>
      <c r="J178" s="18">
        <f>IF(Table156[[#This Row],[Rising Through Threshold]],Table156[[#This Row],[Start time]],J177)</f>
        <v>38984</v>
      </c>
      <c r="K178" s="18" t="str">
        <f>IF(AND(Table156[[#This Row],[Rising Through Threshold]],J177&gt;0),J178-J177,"")</f>
        <v/>
      </c>
      <c r="L178" s="18">
        <f>IF(Table156[[#This Row],[Voltage]]&gt;Threshold,1,0)</f>
        <v>1</v>
      </c>
      <c r="M178" s="18" t="b">
        <f>AND(Table156[[#This Row],[Last]]&gt;0,Table156[[#This Row],[Last]]&lt;MAX(Table156[Last]))</f>
        <v>1</v>
      </c>
      <c r="N178" s="49">
        <f>'Data In'!D184</f>
        <v>42712</v>
      </c>
      <c r="O178" s="49">
        <f>'Data In'!E184</f>
        <v>4.97</v>
      </c>
      <c r="P178" s="49" t="e">
        <f t="shared" si="22"/>
        <v>#VALUE!</v>
      </c>
      <c r="Q178" s="49" t="b">
        <f t="shared" si="23"/>
        <v>0</v>
      </c>
      <c r="R178" s="49">
        <f>IF(Table156[[#This Row],[Rising Through Threshold2]],Table156[[#This Row],[Start time2]],R177)</f>
        <v>37168</v>
      </c>
      <c r="S178" s="49" t="str">
        <f>IF(AND(Table156[[#This Row],[Rising Through Threshold2]],R177&gt;0),R178-R177,"")</f>
        <v/>
      </c>
      <c r="T178" s="49">
        <f>IF(Table156[[#This Row],[Voltage2]]&gt;Threshold2,1,0)</f>
        <v>1</v>
      </c>
      <c r="U178" s="49" t="b">
        <f>AND(Table156[[#This Row],[Last2]]&gt;0,Table156[[#This Row],[Last2]]&lt;MAX(Table156[Last2]))</f>
        <v>1</v>
      </c>
      <c r="V178" s="65"/>
    </row>
    <row r="179" spans="1:22" x14ac:dyDescent="0.35">
      <c r="A179" s="1" t="s">
        <v>197</v>
      </c>
      <c r="B179" s="1">
        <f t="shared" si="20"/>
        <v>6</v>
      </c>
      <c r="C179" s="1">
        <f t="shared" si="18"/>
        <v>12</v>
      </c>
      <c r="D179" s="1">
        <f t="shared" si="18"/>
        <v>17</v>
      </c>
      <c r="E179" s="1" t="e">
        <f t="shared" si="18"/>
        <v>#VALUE!</v>
      </c>
      <c r="F179" s="3">
        <f>'Data In'!B185</f>
        <v>42840</v>
      </c>
      <c r="G179" s="4">
        <f>'Data In'!C185</f>
        <v>0.01</v>
      </c>
      <c r="H179" s="3" t="e">
        <f t="shared" si="21"/>
        <v>#VALUE!</v>
      </c>
      <c r="I179" s="18" t="b">
        <f t="shared" si="24"/>
        <v>0</v>
      </c>
      <c r="J179" s="18">
        <f>IF(Table156[[#This Row],[Rising Through Threshold]],Table156[[#This Row],[Start time]],J178)</f>
        <v>38984</v>
      </c>
      <c r="K179" s="18" t="str">
        <f>IF(AND(Table156[[#This Row],[Rising Through Threshold]],J178&gt;0),J179-J178,"")</f>
        <v/>
      </c>
      <c r="L179" s="18">
        <f>IF(Table156[[#This Row],[Voltage]]&gt;Threshold,1,0)</f>
        <v>0</v>
      </c>
      <c r="M179" s="18" t="b">
        <f>AND(Table156[[#This Row],[Last]]&gt;0,Table156[[#This Row],[Last]]&lt;MAX(Table156[Last]))</f>
        <v>1</v>
      </c>
      <c r="N179" s="49">
        <f>'Data In'!D185</f>
        <v>42952</v>
      </c>
      <c r="O179" s="49">
        <f>'Data In'!E185</f>
        <v>4.9800000000000004</v>
      </c>
      <c r="P179" s="49" t="e">
        <f t="shared" si="22"/>
        <v>#VALUE!</v>
      </c>
      <c r="Q179" s="49" t="b">
        <f t="shared" si="23"/>
        <v>0</v>
      </c>
      <c r="R179" s="49">
        <f>IF(Table156[[#This Row],[Rising Through Threshold2]],Table156[[#This Row],[Start time2]],R178)</f>
        <v>37168</v>
      </c>
      <c r="S179" s="49" t="str">
        <f>IF(AND(Table156[[#This Row],[Rising Through Threshold2]],R178&gt;0),R179-R178,"")</f>
        <v/>
      </c>
      <c r="T179" s="49">
        <f>IF(Table156[[#This Row],[Voltage2]]&gt;Threshold2,1,0)</f>
        <v>1</v>
      </c>
      <c r="U179" s="49" t="b">
        <f>AND(Table156[[#This Row],[Last2]]&gt;0,Table156[[#This Row],[Last2]]&lt;MAX(Table156[Last2]))</f>
        <v>1</v>
      </c>
      <c r="V179" s="65"/>
    </row>
    <row r="180" spans="1:22" x14ac:dyDescent="0.35">
      <c r="A180" s="1" t="s">
        <v>198</v>
      </c>
      <c r="B180" s="1">
        <f t="shared" si="20"/>
        <v>6</v>
      </c>
      <c r="C180" s="1">
        <f t="shared" si="18"/>
        <v>12</v>
      </c>
      <c r="D180" s="1">
        <f t="shared" si="18"/>
        <v>17</v>
      </c>
      <c r="E180" s="1" t="e">
        <f t="shared" si="18"/>
        <v>#VALUE!</v>
      </c>
      <c r="F180" s="3">
        <f>'Data In'!B186</f>
        <v>43080</v>
      </c>
      <c r="G180" s="4">
        <f>'Data In'!C186</f>
        <v>0.01</v>
      </c>
      <c r="H180" s="3" t="e">
        <f t="shared" si="21"/>
        <v>#VALUE!</v>
      </c>
      <c r="I180" s="18" t="b">
        <f t="shared" si="24"/>
        <v>0</v>
      </c>
      <c r="J180" s="18">
        <f>IF(Table156[[#This Row],[Rising Through Threshold]],Table156[[#This Row],[Start time]],J179)</f>
        <v>38984</v>
      </c>
      <c r="K180" s="18" t="str">
        <f>IF(AND(Table156[[#This Row],[Rising Through Threshold]],J179&gt;0),J180-J179,"")</f>
        <v/>
      </c>
      <c r="L180" s="18">
        <f>IF(Table156[[#This Row],[Voltage]]&gt;Threshold,1,0)</f>
        <v>0</v>
      </c>
      <c r="M180" s="18" t="b">
        <f>AND(Table156[[#This Row],[Last]]&gt;0,Table156[[#This Row],[Last]]&lt;MAX(Table156[Last]))</f>
        <v>1</v>
      </c>
      <c r="N180" s="49">
        <f>'Data In'!D186</f>
        <v>43192</v>
      </c>
      <c r="O180" s="49">
        <f>'Data In'!E186</f>
        <v>4.97</v>
      </c>
      <c r="P180" s="49" t="e">
        <f t="shared" si="22"/>
        <v>#VALUE!</v>
      </c>
      <c r="Q180" s="49" t="b">
        <f t="shared" si="23"/>
        <v>0</v>
      </c>
      <c r="R180" s="49">
        <f>IF(Table156[[#This Row],[Rising Through Threshold2]],Table156[[#This Row],[Start time2]],R179)</f>
        <v>37168</v>
      </c>
      <c r="S180" s="49" t="str">
        <f>IF(AND(Table156[[#This Row],[Rising Through Threshold2]],R179&gt;0),R180-R179,"")</f>
        <v/>
      </c>
      <c r="T180" s="49">
        <f>IF(Table156[[#This Row],[Voltage2]]&gt;Threshold2,1,0)</f>
        <v>1</v>
      </c>
      <c r="U180" s="49" t="b">
        <f>AND(Table156[[#This Row],[Last2]]&gt;0,Table156[[#This Row],[Last2]]&lt;MAX(Table156[Last2]))</f>
        <v>1</v>
      </c>
      <c r="V180" s="65"/>
    </row>
    <row r="181" spans="1:22" x14ac:dyDescent="0.35">
      <c r="A181" s="1" t="s">
        <v>199</v>
      </c>
      <c r="B181" s="1">
        <f t="shared" si="20"/>
        <v>6</v>
      </c>
      <c r="C181" s="1">
        <f t="shared" si="18"/>
        <v>12</v>
      </c>
      <c r="D181" s="1">
        <f t="shared" si="18"/>
        <v>17</v>
      </c>
      <c r="E181" s="1" t="e">
        <f t="shared" si="18"/>
        <v>#VALUE!</v>
      </c>
      <c r="F181" s="3">
        <f>'Data In'!B187</f>
        <v>43320</v>
      </c>
      <c r="G181" s="4">
        <f>'Data In'!C187</f>
        <v>0.01</v>
      </c>
      <c r="H181" s="3" t="e">
        <f t="shared" si="21"/>
        <v>#VALUE!</v>
      </c>
      <c r="I181" s="18" t="b">
        <f t="shared" si="24"/>
        <v>0</v>
      </c>
      <c r="J181" s="18">
        <f>IF(Table156[[#This Row],[Rising Through Threshold]],Table156[[#This Row],[Start time]],J180)</f>
        <v>38984</v>
      </c>
      <c r="K181" s="18" t="str">
        <f>IF(AND(Table156[[#This Row],[Rising Through Threshold]],J180&gt;0),J181-J180,"")</f>
        <v/>
      </c>
      <c r="L181" s="18">
        <f>IF(Table156[[#This Row],[Voltage]]&gt;Threshold,1,0)</f>
        <v>0</v>
      </c>
      <c r="M181" s="18" t="b">
        <f>AND(Table156[[#This Row],[Last]]&gt;0,Table156[[#This Row],[Last]]&lt;MAX(Table156[Last]))</f>
        <v>1</v>
      </c>
      <c r="N181" s="49">
        <f>'Data In'!D187</f>
        <v>43432</v>
      </c>
      <c r="O181" s="49">
        <f>'Data In'!E187</f>
        <v>4.9800000000000004</v>
      </c>
      <c r="P181" s="49" t="e">
        <f t="shared" si="22"/>
        <v>#VALUE!</v>
      </c>
      <c r="Q181" s="49" t="b">
        <f t="shared" si="23"/>
        <v>0</v>
      </c>
      <c r="R181" s="49">
        <f>IF(Table156[[#This Row],[Rising Through Threshold2]],Table156[[#This Row],[Start time2]],R180)</f>
        <v>37168</v>
      </c>
      <c r="S181" s="49" t="str">
        <f>IF(AND(Table156[[#This Row],[Rising Through Threshold2]],R180&gt;0),R181-R180,"")</f>
        <v/>
      </c>
      <c r="T181" s="49">
        <f>IF(Table156[[#This Row],[Voltage2]]&gt;Threshold2,1,0)</f>
        <v>1</v>
      </c>
      <c r="U181" s="49" t="b">
        <f>AND(Table156[[#This Row],[Last2]]&gt;0,Table156[[#This Row],[Last2]]&lt;MAX(Table156[Last2]))</f>
        <v>1</v>
      </c>
      <c r="V181" s="65"/>
    </row>
    <row r="182" spans="1:22" x14ac:dyDescent="0.35">
      <c r="A182" s="1" t="s">
        <v>200</v>
      </c>
      <c r="B182" s="1">
        <f t="shared" si="20"/>
        <v>6</v>
      </c>
      <c r="C182" s="1">
        <f t="shared" si="18"/>
        <v>12</v>
      </c>
      <c r="D182" s="1">
        <f t="shared" si="18"/>
        <v>17</v>
      </c>
      <c r="E182" s="1" t="e">
        <f t="shared" si="18"/>
        <v>#VALUE!</v>
      </c>
      <c r="F182" s="3">
        <f>'Data In'!B188</f>
        <v>43560</v>
      </c>
      <c r="G182" s="4">
        <f>'Data In'!C188</f>
        <v>0.01</v>
      </c>
      <c r="H182" s="3" t="e">
        <f t="shared" si="21"/>
        <v>#VALUE!</v>
      </c>
      <c r="I182" s="18" t="b">
        <f t="shared" si="24"/>
        <v>0</v>
      </c>
      <c r="J182" s="18">
        <f>IF(Table156[[#This Row],[Rising Through Threshold]],Table156[[#This Row],[Start time]],J181)</f>
        <v>38984</v>
      </c>
      <c r="K182" s="18" t="str">
        <f>IF(AND(Table156[[#This Row],[Rising Through Threshold]],J181&gt;0),J182-J181,"")</f>
        <v/>
      </c>
      <c r="L182" s="18">
        <f>IF(Table156[[#This Row],[Voltage]]&gt;Threshold,1,0)</f>
        <v>0</v>
      </c>
      <c r="M182" s="18" t="b">
        <f>AND(Table156[[#This Row],[Last]]&gt;0,Table156[[#This Row],[Last]]&lt;MAX(Table156[Last]))</f>
        <v>1</v>
      </c>
      <c r="N182" s="49">
        <f>'Data In'!D188</f>
        <v>43672</v>
      </c>
      <c r="O182" s="49">
        <f>'Data In'!E188</f>
        <v>4.9800000000000004</v>
      </c>
      <c r="P182" s="49" t="e">
        <f t="shared" si="22"/>
        <v>#VALUE!</v>
      </c>
      <c r="Q182" s="49" t="b">
        <f t="shared" si="23"/>
        <v>0</v>
      </c>
      <c r="R182" s="49">
        <f>IF(Table156[[#This Row],[Rising Through Threshold2]],Table156[[#This Row],[Start time2]],R181)</f>
        <v>37168</v>
      </c>
      <c r="S182" s="49" t="str">
        <f>IF(AND(Table156[[#This Row],[Rising Through Threshold2]],R181&gt;0),R182-R181,"")</f>
        <v/>
      </c>
      <c r="T182" s="49">
        <f>IF(Table156[[#This Row],[Voltage2]]&gt;Threshold2,1,0)</f>
        <v>1</v>
      </c>
      <c r="U182" s="49" t="b">
        <f>AND(Table156[[#This Row],[Last2]]&gt;0,Table156[[#This Row],[Last2]]&lt;MAX(Table156[Last2]))</f>
        <v>1</v>
      </c>
      <c r="V182" s="65"/>
    </row>
    <row r="183" spans="1:22" x14ac:dyDescent="0.35">
      <c r="A183" s="1" t="s">
        <v>201</v>
      </c>
      <c r="B183" s="1">
        <f t="shared" si="20"/>
        <v>6</v>
      </c>
      <c r="C183" s="1">
        <f t="shared" si="18"/>
        <v>12</v>
      </c>
      <c r="D183" s="1">
        <f t="shared" si="18"/>
        <v>17</v>
      </c>
      <c r="E183" s="1" t="e">
        <f t="shared" si="18"/>
        <v>#VALUE!</v>
      </c>
      <c r="F183" s="3">
        <f>'Data In'!B189</f>
        <v>43800</v>
      </c>
      <c r="G183" s="4">
        <f>'Data In'!C189</f>
        <v>0</v>
      </c>
      <c r="H183" s="3" t="e">
        <f t="shared" si="21"/>
        <v>#VALUE!</v>
      </c>
      <c r="I183" s="18" t="b">
        <f t="shared" si="24"/>
        <v>0</v>
      </c>
      <c r="J183" s="18">
        <f>IF(Table156[[#This Row],[Rising Through Threshold]],Table156[[#This Row],[Start time]],J182)</f>
        <v>38984</v>
      </c>
      <c r="K183" s="18" t="str">
        <f>IF(AND(Table156[[#This Row],[Rising Through Threshold]],J182&gt;0),J183-J182,"")</f>
        <v/>
      </c>
      <c r="L183" s="18">
        <f>IF(Table156[[#This Row],[Voltage]]&gt;Threshold,1,0)</f>
        <v>0</v>
      </c>
      <c r="M183" s="18" t="b">
        <f>AND(Table156[[#This Row],[Last]]&gt;0,Table156[[#This Row],[Last]]&lt;MAX(Table156[Last]))</f>
        <v>1</v>
      </c>
      <c r="N183" s="49">
        <f>'Data In'!D189</f>
        <v>43912</v>
      </c>
      <c r="O183" s="49">
        <f>'Data In'!E189</f>
        <v>4.97</v>
      </c>
      <c r="P183" s="49" t="e">
        <f t="shared" si="22"/>
        <v>#VALUE!</v>
      </c>
      <c r="Q183" s="49" t="b">
        <f t="shared" si="23"/>
        <v>0</v>
      </c>
      <c r="R183" s="49">
        <f>IF(Table156[[#This Row],[Rising Through Threshold2]],Table156[[#This Row],[Start time2]],R182)</f>
        <v>37168</v>
      </c>
      <c r="S183" s="49" t="str">
        <f>IF(AND(Table156[[#This Row],[Rising Through Threshold2]],R182&gt;0),R183-R182,"")</f>
        <v/>
      </c>
      <c r="T183" s="49">
        <f>IF(Table156[[#This Row],[Voltage2]]&gt;Threshold2,1,0)</f>
        <v>1</v>
      </c>
      <c r="U183" s="49" t="b">
        <f>AND(Table156[[#This Row],[Last2]]&gt;0,Table156[[#This Row],[Last2]]&lt;MAX(Table156[Last2]))</f>
        <v>1</v>
      </c>
      <c r="V183" s="65"/>
    </row>
    <row r="184" spans="1:22" x14ac:dyDescent="0.35">
      <c r="A184" s="1" t="s">
        <v>202</v>
      </c>
      <c r="B184" s="1">
        <f t="shared" si="20"/>
        <v>6</v>
      </c>
      <c r="C184" s="1">
        <f t="shared" si="18"/>
        <v>12</v>
      </c>
      <c r="D184" s="1">
        <f t="shared" si="18"/>
        <v>17</v>
      </c>
      <c r="E184" s="1" t="e">
        <f t="shared" si="18"/>
        <v>#VALUE!</v>
      </c>
      <c r="F184" s="3">
        <f>'Data In'!B190</f>
        <v>44048</v>
      </c>
      <c r="G184" s="4">
        <f>'Data In'!C190</f>
        <v>0.01</v>
      </c>
      <c r="H184" s="3" t="e">
        <f t="shared" si="21"/>
        <v>#VALUE!</v>
      </c>
      <c r="I184" s="18" t="b">
        <f t="shared" si="24"/>
        <v>0</v>
      </c>
      <c r="J184" s="18">
        <f>IF(Table156[[#This Row],[Rising Through Threshold]],Table156[[#This Row],[Start time]],J183)</f>
        <v>38984</v>
      </c>
      <c r="K184" s="18" t="str">
        <f>IF(AND(Table156[[#This Row],[Rising Through Threshold]],J183&gt;0),J184-J183,"")</f>
        <v/>
      </c>
      <c r="L184" s="18">
        <f>IF(Table156[[#This Row],[Voltage]]&gt;Threshold,1,0)</f>
        <v>0</v>
      </c>
      <c r="M184" s="18" t="b">
        <f>AND(Table156[[#This Row],[Last]]&gt;0,Table156[[#This Row],[Last]]&lt;MAX(Table156[Last]))</f>
        <v>1</v>
      </c>
      <c r="N184" s="49">
        <f>'Data In'!D190</f>
        <v>44160</v>
      </c>
      <c r="O184" s="49">
        <f>'Data In'!E190</f>
        <v>4.97</v>
      </c>
      <c r="P184" s="49" t="e">
        <f t="shared" si="22"/>
        <v>#VALUE!</v>
      </c>
      <c r="Q184" s="49" t="b">
        <f t="shared" si="23"/>
        <v>0</v>
      </c>
      <c r="R184" s="49">
        <f>IF(Table156[[#This Row],[Rising Through Threshold2]],Table156[[#This Row],[Start time2]],R183)</f>
        <v>37168</v>
      </c>
      <c r="S184" s="49" t="str">
        <f>IF(AND(Table156[[#This Row],[Rising Through Threshold2]],R183&gt;0),R184-R183,"")</f>
        <v/>
      </c>
      <c r="T184" s="49">
        <f>IF(Table156[[#This Row],[Voltage2]]&gt;Threshold2,1,0)</f>
        <v>1</v>
      </c>
      <c r="U184" s="49" t="b">
        <f>AND(Table156[[#This Row],[Last2]]&gt;0,Table156[[#This Row],[Last2]]&lt;MAX(Table156[Last2]))</f>
        <v>1</v>
      </c>
      <c r="V184" s="65"/>
    </row>
    <row r="185" spans="1:22" x14ac:dyDescent="0.35">
      <c r="A185" s="1" t="s">
        <v>203</v>
      </c>
      <c r="B185" s="1">
        <f t="shared" si="20"/>
        <v>6</v>
      </c>
      <c r="C185" s="1">
        <f t="shared" si="18"/>
        <v>12</v>
      </c>
      <c r="D185" s="1">
        <f t="shared" si="18"/>
        <v>17</v>
      </c>
      <c r="E185" s="1" t="e">
        <f t="shared" si="18"/>
        <v>#VALUE!</v>
      </c>
      <c r="F185" s="3">
        <f>'Data In'!B191</f>
        <v>44288</v>
      </c>
      <c r="G185" s="4">
        <f>'Data In'!C191</f>
        <v>0.01</v>
      </c>
      <c r="H185" s="3" t="e">
        <f t="shared" si="21"/>
        <v>#VALUE!</v>
      </c>
      <c r="I185" s="18" t="b">
        <f t="shared" si="24"/>
        <v>0</v>
      </c>
      <c r="J185" s="18">
        <f>IF(Table156[[#This Row],[Rising Through Threshold]],Table156[[#This Row],[Start time]],J184)</f>
        <v>38984</v>
      </c>
      <c r="K185" s="18" t="str">
        <f>IF(AND(Table156[[#This Row],[Rising Through Threshold]],J184&gt;0),J185-J184,"")</f>
        <v/>
      </c>
      <c r="L185" s="18">
        <f>IF(Table156[[#This Row],[Voltage]]&gt;Threshold,1,0)</f>
        <v>0</v>
      </c>
      <c r="M185" s="18" t="b">
        <f>AND(Table156[[#This Row],[Last]]&gt;0,Table156[[#This Row],[Last]]&lt;MAX(Table156[Last]))</f>
        <v>1</v>
      </c>
      <c r="N185" s="49">
        <f>'Data In'!D191</f>
        <v>44400</v>
      </c>
      <c r="O185" s="49">
        <f>'Data In'!E191</f>
        <v>4.97</v>
      </c>
      <c r="P185" s="49" t="e">
        <f t="shared" si="22"/>
        <v>#VALUE!</v>
      </c>
      <c r="Q185" s="49" t="b">
        <f t="shared" si="23"/>
        <v>0</v>
      </c>
      <c r="R185" s="49">
        <f>IF(Table156[[#This Row],[Rising Through Threshold2]],Table156[[#This Row],[Start time2]],R184)</f>
        <v>37168</v>
      </c>
      <c r="S185" s="49" t="str">
        <f>IF(AND(Table156[[#This Row],[Rising Through Threshold2]],R184&gt;0),R185-R184,"")</f>
        <v/>
      </c>
      <c r="T185" s="49">
        <f>IF(Table156[[#This Row],[Voltage2]]&gt;Threshold2,1,0)</f>
        <v>1</v>
      </c>
      <c r="U185" s="49" t="b">
        <f>AND(Table156[[#This Row],[Last2]]&gt;0,Table156[[#This Row],[Last2]]&lt;MAX(Table156[Last2]))</f>
        <v>1</v>
      </c>
      <c r="V185" s="65"/>
    </row>
    <row r="186" spans="1:22" x14ac:dyDescent="0.35">
      <c r="A186" s="1" t="s">
        <v>204</v>
      </c>
      <c r="B186" s="1">
        <f t="shared" si="20"/>
        <v>6</v>
      </c>
      <c r="C186" s="1">
        <f t="shared" si="18"/>
        <v>12</v>
      </c>
      <c r="D186" s="1">
        <f t="shared" si="18"/>
        <v>17</v>
      </c>
      <c r="E186" s="1" t="e">
        <f t="shared" si="18"/>
        <v>#VALUE!</v>
      </c>
      <c r="F186" s="3">
        <f>'Data In'!B192</f>
        <v>44528</v>
      </c>
      <c r="G186" s="4">
        <f>'Data In'!C192</f>
        <v>0.01</v>
      </c>
      <c r="H186" s="3" t="e">
        <f t="shared" si="21"/>
        <v>#VALUE!</v>
      </c>
      <c r="I186" s="18" t="b">
        <f t="shared" si="24"/>
        <v>0</v>
      </c>
      <c r="J186" s="18">
        <f>IF(Table156[[#This Row],[Rising Through Threshold]],Table156[[#This Row],[Start time]],J185)</f>
        <v>38984</v>
      </c>
      <c r="K186" s="18" t="str">
        <f>IF(AND(Table156[[#This Row],[Rising Through Threshold]],J185&gt;0),J186-J185,"")</f>
        <v/>
      </c>
      <c r="L186" s="18">
        <f>IF(Table156[[#This Row],[Voltage]]&gt;Threshold,1,0)</f>
        <v>0</v>
      </c>
      <c r="M186" s="18" t="b">
        <f>AND(Table156[[#This Row],[Last]]&gt;0,Table156[[#This Row],[Last]]&lt;MAX(Table156[Last]))</f>
        <v>1</v>
      </c>
      <c r="N186" s="49">
        <f>'Data In'!D192</f>
        <v>44640</v>
      </c>
      <c r="O186" s="49">
        <f>'Data In'!E192</f>
        <v>0.01</v>
      </c>
      <c r="P186" s="49" t="e">
        <f t="shared" si="22"/>
        <v>#VALUE!</v>
      </c>
      <c r="Q186" s="49" t="b">
        <f t="shared" si="23"/>
        <v>0</v>
      </c>
      <c r="R186" s="49">
        <f>IF(Table156[[#This Row],[Rising Through Threshold2]],Table156[[#This Row],[Start time2]],R185)</f>
        <v>37168</v>
      </c>
      <c r="S186" s="49" t="str">
        <f>IF(AND(Table156[[#This Row],[Rising Through Threshold2]],R185&gt;0),R186-R185,"")</f>
        <v/>
      </c>
      <c r="T186" s="49">
        <f>IF(Table156[[#This Row],[Voltage2]]&gt;Threshold2,1,0)</f>
        <v>0</v>
      </c>
      <c r="U186" s="49" t="b">
        <f>AND(Table156[[#This Row],[Last2]]&gt;0,Table156[[#This Row],[Last2]]&lt;MAX(Table156[Last2]))</f>
        <v>1</v>
      </c>
      <c r="V186" s="65"/>
    </row>
    <row r="187" spans="1:22" x14ac:dyDescent="0.35">
      <c r="A187" s="1" t="s">
        <v>205</v>
      </c>
      <c r="B187" s="1">
        <f t="shared" si="20"/>
        <v>6</v>
      </c>
      <c r="C187" s="1">
        <f t="shared" si="18"/>
        <v>12</v>
      </c>
      <c r="D187" s="1">
        <f t="shared" si="18"/>
        <v>17</v>
      </c>
      <c r="E187" s="1" t="e">
        <f t="shared" si="18"/>
        <v>#VALUE!</v>
      </c>
      <c r="F187" s="3">
        <f>'Data In'!B193</f>
        <v>44768</v>
      </c>
      <c r="G187" s="4">
        <f>'Data In'!C193</f>
        <v>0.02</v>
      </c>
      <c r="H187" s="3" t="e">
        <f t="shared" si="21"/>
        <v>#VALUE!</v>
      </c>
      <c r="I187" s="18" t="b">
        <f t="shared" si="24"/>
        <v>0</v>
      </c>
      <c r="J187" s="18">
        <f>IF(Table156[[#This Row],[Rising Through Threshold]],Table156[[#This Row],[Start time]],J186)</f>
        <v>38984</v>
      </c>
      <c r="K187" s="18" t="str">
        <f>IF(AND(Table156[[#This Row],[Rising Through Threshold]],J186&gt;0),J187-J186,"")</f>
        <v/>
      </c>
      <c r="L187" s="18">
        <f>IF(Table156[[#This Row],[Voltage]]&gt;Threshold,1,0)</f>
        <v>0</v>
      </c>
      <c r="M187" s="18" t="b">
        <f>AND(Table156[[#This Row],[Last]]&gt;0,Table156[[#This Row],[Last]]&lt;MAX(Table156[Last]))</f>
        <v>1</v>
      </c>
      <c r="N187" s="49">
        <f>'Data In'!D193</f>
        <v>44880</v>
      </c>
      <c r="O187" s="49">
        <f>'Data In'!E193</f>
        <v>0.01</v>
      </c>
      <c r="P187" s="49" t="e">
        <f t="shared" si="22"/>
        <v>#VALUE!</v>
      </c>
      <c r="Q187" s="49" t="b">
        <f t="shared" si="23"/>
        <v>0</v>
      </c>
      <c r="R187" s="49">
        <f>IF(Table156[[#This Row],[Rising Through Threshold2]],Table156[[#This Row],[Start time2]],R186)</f>
        <v>37168</v>
      </c>
      <c r="S187" s="49" t="str">
        <f>IF(AND(Table156[[#This Row],[Rising Through Threshold2]],R186&gt;0),R187-R186,"")</f>
        <v/>
      </c>
      <c r="T187" s="49">
        <f>IF(Table156[[#This Row],[Voltage2]]&gt;Threshold2,1,0)</f>
        <v>0</v>
      </c>
      <c r="U187" s="49" t="b">
        <f>AND(Table156[[#This Row],[Last2]]&gt;0,Table156[[#This Row],[Last2]]&lt;MAX(Table156[Last2]))</f>
        <v>1</v>
      </c>
      <c r="V187" s="65"/>
    </row>
    <row r="188" spans="1:22" x14ac:dyDescent="0.35">
      <c r="A188" s="1" t="s">
        <v>206</v>
      </c>
      <c r="B188" s="1">
        <f t="shared" si="20"/>
        <v>6</v>
      </c>
      <c r="C188" s="1">
        <f t="shared" si="18"/>
        <v>12</v>
      </c>
      <c r="D188" s="1">
        <f t="shared" si="18"/>
        <v>17</v>
      </c>
      <c r="E188" s="1" t="e">
        <f t="shared" si="18"/>
        <v>#VALUE!</v>
      </c>
      <c r="F188" s="3">
        <f>'Data In'!B194</f>
        <v>45008</v>
      </c>
      <c r="G188" s="4">
        <f>'Data In'!C194</f>
        <v>0.01</v>
      </c>
      <c r="H188" s="3" t="e">
        <f t="shared" si="21"/>
        <v>#VALUE!</v>
      </c>
      <c r="I188" s="18" t="b">
        <f t="shared" si="24"/>
        <v>0</v>
      </c>
      <c r="J188" s="18">
        <f>IF(Table156[[#This Row],[Rising Through Threshold]],Table156[[#This Row],[Start time]],J187)</f>
        <v>38984</v>
      </c>
      <c r="K188" s="18" t="str">
        <f>IF(AND(Table156[[#This Row],[Rising Through Threshold]],J187&gt;0),J188-J187,"")</f>
        <v/>
      </c>
      <c r="L188" s="18">
        <f>IF(Table156[[#This Row],[Voltage]]&gt;Threshold,1,0)</f>
        <v>0</v>
      </c>
      <c r="M188" s="18" t="b">
        <f>AND(Table156[[#This Row],[Last]]&gt;0,Table156[[#This Row],[Last]]&lt;MAX(Table156[Last]))</f>
        <v>1</v>
      </c>
      <c r="N188" s="49">
        <f>'Data In'!D194</f>
        <v>45120</v>
      </c>
      <c r="O188" s="49">
        <f>'Data In'!E194</f>
        <v>0.01</v>
      </c>
      <c r="P188" s="49" t="e">
        <f t="shared" si="22"/>
        <v>#VALUE!</v>
      </c>
      <c r="Q188" s="49" t="b">
        <f t="shared" si="23"/>
        <v>0</v>
      </c>
      <c r="R188" s="49">
        <f>IF(Table156[[#This Row],[Rising Through Threshold2]],Table156[[#This Row],[Start time2]],R187)</f>
        <v>37168</v>
      </c>
      <c r="S188" s="49" t="str">
        <f>IF(AND(Table156[[#This Row],[Rising Through Threshold2]],R187&gt;0),R188-R187,"")</f>
        <v/>
      </c>
      <c r="T188" s="49">
        <f>IF(Table156[[#This Row],[Voltage2]]&gt;Threshold2,1,0)</f>
        <v>0</v>
      </c>
      <c r="U188" s="49" t="b">
        <f>AND(Table156[[#This Row],[Last2]]&gt;0,Table156[[#This Row],[Last2]]&lt;MAX(Table156[Last2]))</f>
        <v>1</v>
      </c>
      <c r="V188" s="65"/>
    </row>
    <row r="189" spans="1:22" x14ac:dyDescent="0.35">
      <c r="A189" s="1" t="s">
        <v>207</v>
      </c>
      <c r="B189" s="1">
        <f t="shared" si="20"/>
        <v>6</v>
      </c>
      <c r="C189" s="1">
        <f t="shared" si="18"/>
        <v>12</v>
      </c>
      <c r="D189" s="1">
        <f t="shared" si="18"/>
        <v>17</v>
      </c>
      <c r="E189" s="1" t="e">
        <f t="shared" si="18"/>
        <v>#VALUE!</v>
      </c>
      <c r="F189" s="3">
        <f>'Data In'!B195</f>
        <v>45248</v>
      </c>
      <c r="G189" s="4">
        <f>'Data In'!C195</f>
        <v>0.01</v>
      </c>
      <c r="H189" s="3" t="e">
        <f t="shared" si="21"/>
        <v>#VALUE!</v>
      </c>
      <c r="I189" s="18" t="b">
        <f t="shared" si="24"/>
        <v>0</v>
      </c>
      <c r="J189" s="18">
        <f>IF(Table156[[#This Row],[Rising Through Threshold]],Table156[[#This Row],[Start time]],J188)</f>
        <v>38984</v>
      </c>
      <c r="K189" s="18" t="str">
        <f>IF(AND(Table156[[#This Row],[Rising Through Threshold]],J188&gt;0),J189-J188,"")</f>
        <v/>
      </c>
      <c r="L189" s="18">
        <f>IF(Table156[[#This Row],[Voltage]]&gt;Threshold,1,0)</f>
        <v>0</v>
      </c>
      <c r="M189" s="18" t="b">
        <f>AND(Table156[[#This Row],[Last]]&gt;0,Table156[[#This Row],[Last]]&lt;MAX(Table156[Last]))</f>
        <v>1</v>
      </c>
      <c r="N189" s="49">
        <f>'Data In'!D195</f>
        <v>45360</v>
      </c>
      <c r="O189" s="49">
        <f>'Data In'!E195</f>
        <v>4.9800000000000004</v>
      </c>
      <c r="P189" s="49" t="e">
        <f t="shared" si="22"/>
        <v>#VALUE!</v>
      </c>
      <c r="Q189" s="49" t="b">
        <f t="shared" si="23"/>
        <v>1</v>
      </c>
      <c r="R189" s="49">
        <f>IF(Table156[[#This Row],[Rising Through Threshold2]],Table156[[#This Row],[Start time2]],R188)</f>
        <v>45360</v>
      </c>
      <c r="S189" s="49">
        <f>IF(AND(Table156[[#This Row],[Rising Through Threshold2]],R188&gt;0),R189-R188,"")</f>
        <v>8192</v>
      </c>
      <c r="T189" s="49">
        <f>IF(Table156[[#This Row],[Voltage2]]&gt;Threshold2,1,0)</f>
        <v>1</v>
      </c>
      <c r="U189" s="49" t="b">
        <f>AND(Table156[[#This Row],[Last2]]&gt;0,Table156[[#This Row],[Last2]]&lt;MAX(Table156[Last2]))</f>
        <v>0</v>
      </c>
      <c r="V189" s="65"/>
    </row>
    <row r="190" spans="1:22" x14ac:dyDescent="0.35">
      <c r="A190" s="1" t="s">
        <v>208</v>
      </c>
      <c r="B190" s="1">
        <f t="shared" si="20"/>
        <v>6</v>
      </c>
      <c r="C190" s="1">
        <f t="shared" si="18"/>
        <v>12</v>
      </c>
      <c r="D190" s="1">
        <f t="shared" si="18"/>
        <v>17</v>
      </c>
      <c r="E190" s="1" t="e">
        <f t="shared" si="18"/>
        <v>#VALUE!</v>
      </c>
      <c r="F190" s="3">
        <f>'Data In'!B196</f>
        <v>45488</v>
      </c>
      <c r="G190" s="4">
        <f>'Data In'!C196</f>
        <v>0.01</v>
      </c>
      <c r="H190" s="3" t="e">
        <f t="shared" si="21"/>
        <v>#VALUE!</v>
      </c>
      <c r="I190" s="18" t="b">
        <f t="shared" si="24"/>
        <v>0</v>
      </c>
      <c r="J190" s="18">
        <f>IF(Table156[[#This Row],[Rising Through Threshold]],Table156[[#This Row],[Start time]],J189)</f>
        <v>38984</v>
      </c>
      <c r="K190" s="18" t="str">
        <f>IF(AND(Table156[[#This Row],[Rising Through Threshold]],J189&gt;0),J190-J189,"")</f>
        <v/>
      </c>
      <c r="L190" s="18">
        <f>IF(Table156[[#This Row],[Voltage]]&gt;Threshold,1,0)</f>
        <v>0</v>
      </c>
      <c r="M190" s="18" t="b">
        <f>AND(Table156[[#This Row],[Last]]&gt;0,Table156[[#This Row],[Last]]&lt;MAX(Table156[Last]))</f>
        <v>1</v>
      </c>
      <c r="N190" s="49">
        <f>'Data In'!D196</f>
        <v>45600</v>
      </c>
      <c r="O190" s="49">
        <f>'Data In'!E196</f>
        <v>4.97</v>
      </c>
      <c r="P190" s="49" t="e">
        <f t="shared" si="22"/>
        <v>#VALUE!</v>
      </c>
      <c r="Q190" s="49" t="b">
        <f t="shared" si="23"/>
        <v>0</v>
      </c>
      <c r="R190" s="49">
        <f>IF(Table156[[#This Row],[Rising Through Threshold2]],Table156[[#This Row],[Start time2]],R189)</f>
        <v>45360</v>
      </c>
      <c r="S190" s="49" t="str">
        <f>IF(AND(Table156[[#This Row],[Rising Through Threshold2]],R189&gt;0),R190-R189,"")</f>
        <v/>
      </c>
      <c r="T190" s="49">
        <f>IF(Table156[[#This Row],[Voltage2]]&gt;Threshold2,1,0)</f>
        <v>1</v>
      </c>
      <c r="U190" s="49" t="b">
        <f>AND(Table156[[#This Row],[Last2]]&gt;0,Table156[[#This Row],[Last2]]&lt;MAX(Table156[Last2]))</f>
        <v>0</v>
      </c>
      <c r="V190" s="65"/>
    </row>
    <row r="191" spans="1:22" x14ac:dyDescent="0.35">
      <c r="A191" s="1" t="s">
        <v>209</v>
      </c>
      <c r="B191" s="1">
        <f t="shared" si="20"/>
        <v>6</v>
      </c>
      <c r="C191" s="1">
        <f t="shared" si="18"/>
        <v>12</v>
      </c>
      <c r="D191" s="1">
        <f t="shared" si="18"/>
        <v>17</v>
      </c>
      <c r="E191" s="1" t="e">
        <f t="shared" si="18"/>
        <v>#VALUE!</v>
      </c>
      <c r="F191" s="3">
        <f>'Data In'!B197</f>
        <v>45728</v>
      </c>
      <c r="G191" s="4">
        <f>'Data In'!C197</f>
        <v>0.01</v>
      </c>
      <c r="H191" s="3" t="e">
        <f t="shared" si="21"/>
        <v>#VALUE!</v>
      </c>
      <c r="I191" s="18" t="b">
        <f t="shared" si="24"/>
        <v>0</v>
      </c>
      <c r="J191" s="18">
        <f>IF(Table156[[#This Row],[Rising Through Threshold]],Table156[[#This Row],[Start time]],J190)</f>
        <v>38984</v>
      </c>
      <c r="K191" s="18" t="str">
        <f>IF(AND(Table156[[#This Row],[Rising Through Threshold]],J190&gt;0),J191-J190,"")</f>
        <v/>
      </c>
      <c r="L191" s="18">
        <f>IF(Table156[[#This Row],[Voltage]]&gt;Threshold,1,0)</f>
        <v>0</v>
      </c>
      <c r="M191" s="18" t="b">
        <f>AND(Table156[[#This Row],[Last]]&gt;0,Table156[[#This Row],[Last]]&lt;MAX(Table156[Last]))</f>
        <v>1</v>
      </c>
      <c r="N191" s="49">
        <f>'Data In'!D197</f>
        <v>45840</v>
      </c>
      <c r="O191" s="49">
        <f>'Data In'!E197</f>
        <v>4.97</v>
      </c>
      <c r="P191" s="49" t="e">
        <f t="shared" si="22"/>
        <v>#VALUE!</v>
      </c>
      <c r="Q191" s="49" t="b">
        <f t="shared" si="23"/>
        <v>0</v>
      </c>
      <c r="R191" s="49">
        <f>IF(Table156[[#This Row],[Rising Through Threshold2]],Table156[[#This Row],[Start time2]],R190)</f>
        <v>45360</v>
      </c>
      <c r="S191" s="49" t="str">
        <f>IF(AND(Table156[[#This Row],[Rising Through Threshold2]],R190&gt;0),R191-R190,"")</f>
        <v/>
      </c>
      <c r="T191" s="49">
        <f>IF(Table156[[#This Row],[Voltage2]]&gt;Threshold2,1,0)</f>
        <v>1</v>
      </c>
      <c r="U191" s="49" t="b">
        <f>AND(Table156[[#This Row],[Last2]]&gt;0,Table156[[#This Row],[Last2]]&lt;MAX(Table156[Last2]))</f>
        <v>0</v>
      </c>
      <c r="V191" s="65"/>
    </row>
    <row r="192" spans="1:22" x14ac:dyDescent="0.35">
      <c r="A192" s="1" t="s">
        <v>210</v>
      </c>
      <c r="B192" s="1">
        <f t="shared" si="20"/>
        <v>6</v>
      </c>
      <c r="C192" s="1">
        <f t="shared" ref="C192:E201" si="25">FIND(":",$A192,B192+1)</f>
        <v>12</v>
      </c>
      <c r="D192" s="1">
        <f t="shared" si="25"/>
        <v>17</v>
      </c>
      <c r="E192" s="1" t="e">
        <f t="shared" si="25"/>
        <v>#VALUE!</v>
      </c>
      <c r="F192" s="3">
        <f>'Data In'!B198</f>
        <v>45968</v>
      </c>
      <c r="G192" s="4">
        <f>'Data In'!C198</f>
        <v>0.01</v>
      </c>
      <c r="H192" s="3" t="e">
        <f t="shared" si="21"/>
        <v>#VALUE!</v>
      </c>
      <c r="I192" s="18" t="b">
        <f t="shared" si="24"/>
        <v>0</v>
      </c>
      <c r="J192" s="18">
        <f>IF(Table156[[#This Row],[Rising Through Threshold]],Table156[[#This Row],[Start time]],J191)</f>
        <v>38984</v>
      </c>
      <c r="K192" s="18" t="str">
        <f>IF(AND(Table156[[#This Row],[Rising Through Threshold]],J191&gt;0),J192-J191,"")</f>
        <v/>
      </c>
      <c r="L192" s="18">
        <f>IF(Table156[[#This Row],[Voltage]]&gt;Threshold,1,0)</f>
        <v>0</v>
      </c>
      <c r="M192" s="18" t="b">
        <f>AND(Table156[[#This Row],[Last]]&gt;0,Table156[[#This Row],[Last]]&lt;MAX(Table156[Last]))</f>
        <v>1</v>
      </c>
      <c r="N192" s="49">
        <f>'Data In'!D198</f>
        <v>46088</v>
      </c>
      <c r="O192" s="49">
        <f>'Data In'!E198</f>
        <v>4.97</v>
      </c>
      <c r="P192" s="49" t="e">
        <f t="shared" si="22"/>
        <v>#VALUE!</v>
      </c>
      <c r="Q192" s="49" t="b">
        <f t="shared" si="23"/>
        <v>0</v>
      </c>
      <c r="R192" s="49">
        <f>IF(Table156[[#This Row],[Rising Through Threshold2]],Table156[[#This Row],[Start time2]],R191)</f>
        <v>45360</v>
      </c>
      <c r="S192" s="49" t="str">
        <f>IF(AND(Table156[[#This Row],[Rising Through Threshold2]],R191&gt;0),R192-R191,"")</f>
        <v/>
      </c>
      <c r="T192" s="49">
        <f>IF(Table156[[#This Row],[Voltage2]]&gt;Threshold2,1,0)</f>
        <v>1</v>
      </c>
      <c r="U192" s="49" t="b">
        <f>AND(Table156[[#This Row],[Last2]]&gt;0,Table156[[#This Row],[Last2]]&lt;MAX(Table156[Last2]))</f>
        <v>0</v>
      </c>
      <c r="V192" s="65"/>
    </row>
    <row r="193" spans="1:22" x14ac:dyDescent="0.35">
      <c r="A193" s="1" t="s">
        <v>211</v>
      </c>
      <c r="B193" s="1">
        <f t="shared" si="20"/>
        <v>6</v>
      </c>
      <c r="C193" s="1">
        <f t="shared" si="25"/>
        <v>12</v>
      </c>
      <c r="D193" s="1">
        <f t="shared" si="25"/>
        <v>17</v>
      </c>
      <c r="E193" s="1" t="e">
        <f t="shared" si="25"/>
        <v>#VALUE!</v>
      </c>
      <c r="F193" s="3">
        <f>'Data In'!B199</f>
        <v>46216</v>
      </c>
      <c r="G193" s="4">
        <f>'Data In'!C199</f>
        <v>0.01</v>
      </c>
      <c r="H193" s="3" t="e">
        <f t="shared" si="21"/>
        <v>#VALUE!</v>
      </c>
      <c r="I193" s="18" t="b">
        <f t="shared" si="24"/>
        <v>0</v>
      </c>
      <c r="J193" s="18">
        <f>IF(Table156[[#This Row],[Rising Through Threshold]],Table156[[#This Row],[Start time]],J192)</f>
        <v>38984</v>
      </c>
      <c r="K193" s="18" t="str">
        <f>IF(AND(Table156[[#This Row],[Rising Through Threshold]],J192&gt;0),J193-J192,"")</f>
        <v/>
      </c>
      <c r="L193" s="18">
        <f>IF(Table156[[#This Row],[Voltage]]&gt;Threshold,1,0)</f>
        <v>0</v>
      </c>
      <c r="M193" s="18" t="b">
        <f>AND(Table156[[#This Row],[Last]]&gt;0,Table156[[#This Row],[Last]]&lt;MAX(Table156[Last]))</f>
        <v>1</v>
      </c>
      <c r="N193" s="49">
        <f>'Data In'!D199</f>
        <v>46328</v>
      </c>
      <c r="O193" s="49">
        <f>'Data In'!E199</f>
        <v>4.9800000000000004</v>
      </c>
      <c r="P193" s="49" t="e">
        <f t="shared" si="22"/>
        <v>#VALUE!</v>
      </c>
      <c r="Q193" s="49" t="b">
        <f t="shared" si="23"/>
        <v>0</v>
      </c>
      <c r="R193" s="49">
        <f>IF(Table156[[#This Row],[Rising Through Threshold2]],Table156[[#This Row],[Start time2]],R192)</f>
        <v>45360</v>
      </c>
      <c r="S193" s="49" t="str">
        <f>IF(AND(Table156[[#This Row],[Rising Through Threshold2]],R192&gt;0),R193-R192,"")</f>
        <v/>
      </c>
      <c r="T193" s="49">
        <f>IF(Table156[[#This Row],[Voltage2]]&gt;Threshold2,1,0)</f>
        <v>1</v>
      </c>
      <c r="U193" s="49" t="b">
        <f>AND(Table156[[#This Row],[Last2]]&gt;0,Table156[[#This Row],[Last2]]&lt;MAX(Table156[Last2]))</f>
        <v>0</v>
      </c>
      <c r="V193" s="65"/>
    </row>
    <row r="194" spans="1:22" x14ac:dyDescent="0.35">
      <c r="A194" s="1" t="s">
        <v>212</v>
      </c>
      <c r="B194" s="1">
        <f t="shared" si="20"/>
        <v>6</v>
      </c>
      <c r="C194" s="1">
        <f t="shared" si="25"/>
        <v>12</v>
      </c>
      <c r="D194" s="1">
        <f t="shared" si="25"/>
        <v>17</v>
      </c>
      <c r="E194" s="1" t="e">
        <f t="shared" si="25"/>
        <v>#VALUE!</v>
      </c>
      <c r="F194" s="3">
        <f>'Data In'!B200</f>
        <v>46456</v>
      </c>
      <c r="G194" s="4">
        <f>'Data In'!C200</f>
        <v>0.01</v>
      </c>
      <c r="H194" s="3" t="e">
        <f t="shared" si="21"/>
        <v>#VALUE!</v>
      </c>
      <c r="I194" s="18" t="b">
        <f t="shared" si="24"/>
        <v>0</v>
      </c>
      <c r="J194" s="18">
        <f>IF(Table156[[#This Row],[Rising Through Threshold]],Table156[[#This Row],[Start time]],J193)</f>
        <v>38984</v>
      </c>
      <c r="K194" s="18" t="str">
        <f>IF(AND(Table156[[#This Row],[Rising Through Threshold]],J193&gt;0),J194-J193,"")</f>
        <v/>
      </c>
      <c r="L194" s="18">
        <f>IF(Table156[[#This Row],[Voltage]]&gt;Threshold,1,0)</f>
        <v>0</v>
      </c>
      <c r="M194" s="18" t="b">
        <f>AND(Table156[[#This Row],[Last]]&gt;0,Table156[[#This Row],[Last]]&lt;MAX(Table156[Last]))</f>
        <v>1</v>
      </c>
      <c r="N194" s="49">
        <f>'Data In'!D200</f>
        <v>46568</v>
      </c>
      <c r="O194" s="49">
        <f>'Data In'!E200</f>
        <v>4.97</v>
      </c>
      <c r="P194" s="49" t="e">
        <f t="shared" si="22"/>
        <v>#VALUE!</v>
      </c>
      <c r="Q194" s="49" t="b">
        <f t="shared" ref="Q194:Q201" si="26">AND(O193&lt;Threshold2,O194&gt;Threshold2)</f>
        <v>0</v>
      </c>
      <c r="R194" s="49">
        <f>IF(Table156[[#This Row],[Rising Through Threshold2]],Table156[[#This Row],[Start time2]],R193)</f>
        <v>45360</v>
      </c>
      <c r="S194" s="49" t="str">
        <f>IF(AND(Table156[[#This Row],[Rising Through Threshold2]],R193&gt;0),R194-R193,"")</f>
        <v/>
      </c>
      <c r="T194" s="49">
        <f>IF(Table156[[#This Row],[Voltage2]]&gt;Threshold2,1,0)</f>
        <v>1</v>
      </c>
      <c r="U194" s="49" t="b">
        <f>AND(Table156[[#This Row],[Last2]]&gt;0,Table156[[#This Row],[Last2]]&lt;MAX(Table156[Last2]))</f>
        <v>0</v>
      </c>
      <c r="V194" s="65"/>
    </row>
    <row r="195" spans="1:22" x14ac:dyDescent="0.35">
      <c r="A195" s="1" t="s">
        <v>213</v>
      </c>
      <c r="B195" s="1">
        <f t="shared" ref="B195:B201" si="27">FIND(":",$A195,1)</f>
        <v>6</v>
      </c>
      <c r="C195" s="1">
        <f t="shared" si="25"/>
        <v>12</v>
      </c>
      <c r="D195" s="1">
        <f t="shared" si="25"/>
        <v>17</v>
      </c>
      <c r="E195" s="1" t="e">
        <f t="shared" si="25"/>
        <v>#VALUE!</v>
      </c>
      <c r="F195" s="3">
        <f>'Data In'!B201</f>
        <v>46696</v>
      </c>
      <c r="G195" s="4">
        <f>'Data In'!C201</f>
        <v>0.02</v>
      </c>
      <c r="H195" s="3" t="e">
        <f t="shared" ref="H195:H201" si="28">_xlfn.NUMBERVALUE(MID($A195,E195+1,1000))</f>
        <v>#VALUE!</v>
      </c>
      <c r="I195" s="18" t="b">
        <f t="shared" si="24"/>
        <v>0</v>
      </c>
      <c r="J195" s="18">
        <f>IF(Table156[[#This Row],[Rising Through Threshold]],Table156[[#This Row],[Start time]],J194)</f>
        <v>38984</v>
      </c>
      <c r="K195" s="18" t="str">
        <f>IF(AND(Table156[[#This Row],[Rising Through Threshold]],J194&gt;0),J195-J194,"")</f>
        <v/>
      </c>
      <c r="L195" s="18">
        <f>IF(Table156[[#This Row],[Voltage]]&gt;Threshold,1,0)</f>
        <v>0</v>
      </c>
      <c r="M195" s="18" t="b">
        <f>AND(Table156[[#This Row],[Last]]&gt;0,Table156[[#This Row],[Last]]&lt;MAX(Table156[Last]))</f>
        <v>1</v>
      </c>
      <c r="N195" s="49">
        <f>'Data In'!D201</f>
        <v>46808</v>
      </c>
      <c r="O195" s="49">
        <f>'Data In'!E201</f>
        <v>4.9800000000000004</v>
      </c>
      <c r="P195" s="49" t="e">
        <f t="shared" ref="P195:P201" si="29">_xlfn.NUMBERVALUE(MID($A195,K195+1,1000))</f>
        <v>#VALUE!</v>
      </c>
      <c r="Q195" s="49" t="b">
        <f t="shared" si="26"/>
        <v>0</v>
      </c>
      <c r="R195" s="49">
        <f>IF(Table156[[#This Row],[Rising Through Threshold2]],Table156[[#This Row],[Start time2]],R194)</f>
        <v>45360</v>
      </c>
      <c r="S195" s="49" t="str">
        <f>IF(AND(Table156[[#This Row],[Rising Through Threshold2]],R194&gt;0),R195-R194,"")</f>
        <v/>
      </c>
      <c r="T195" s="49">
        <f>IF(Table156[[#This Row],[Voltage2]]&gt;Threshold2,1,0)</f>
        <v>1</v>
      </c>
      <c r="U195" s="49" t="b">
        <f>AND(Table156[[#This Row],[Last2]]&gt;0,Table156[[#This Row],[Last2]]&lt;MAX(Table156[Last2]))</f>
        <v>0</v>
      </c>
      <c r="V195" s="65"/>
    </row>
    <row r="196" spans="1:22" x14ac:dyDescent="0.35">
      <c r="A196" s="1" t="s">
        <v>214</v>
      </c>
      <c r="B196" s="1">
        <f t="shared" si="27"/>
        <v>6</v>
      </c>
      <c r="C196" s="1">
        <f t="shared" si="25"/>
        <v>12</v>
      </c>
      <c r="D196" s="1">
        <f t="shared" si="25"/>
        <v>17</v>
      </c>
      <c r="E196" s="1" t="e">
        <f t="shared" si="25"/>
        <v>#VALUE!</v>
      </c>
      <c r="F196" s="3">
        <f>'Data In'!B202</f>
        <v>46936</v>
      </c>
      <c r="G196" s="4">
        <f>'Data In'!C202</f>
        <v>4.9800000000000004</v>
      </c>
      <c r="H196" s="3" t="e">
        <f t="shared" si="28"/>
        <v>#VALUE!</v>
      </c>
      <c r="I196" s="18" t="b">
        <f t="shared" si="24"/>
        <v>1</v>
      </c>
      <c r="J196" s="18">
        <f>IF(Table156[[#This Row],[Rising Through Threshold]],Table156[[#This Row],[Start time]],J195)</f>
        <v>46936</v>
      </c>
      <c r="K196" s="18">
        <f>IF(AND(Table156[[#This Row],[Rising Through Threshold]],J195&gt;0),J196-J195,"")</f>
        <v>7952</v>
      </c>
      <c r="L196" s="18">
        <f>IF(Table156[[#This Row],[Voltage]]&gt;Threshold,1,0)</f>
        <v>1</v>
      </c>
      <c r="M196" s="18" t="b">
        <f>AND(Table156[[#This Row],[Last]]&gt;0,Table156[[#This Row],[Last]]&lt;MAX(Table156[Last]))</f>
        <v>0</v>
      </c>
      <c r="N196" s="49">
        <f>'Data In'!D202</f>
        <v>47048</v>
      </c>
      <c r="O196" s="49">
        <f>'Data In'!E202</f>
        <v>4.9800000000000004</v>
      </c>
      <c r="P196" s="49">
        <f t="shared" si="29"/>
        <v>0</v>
      </c>
      <c r="Q196" s="49" t="b">
        <f t="shared" si="26"/>
        <v>0</v>
      </c>
      <c r="R196" s="49">
        <f>IF(Table156[[#This Row],[Rising Through Threshold2]],Table156[[#This Row],[Start time2]],R195)</f>
        <v>45360</v>
      </c>
      <c r="S196" s="49" t="str">
        <f>IF(AND(Table156[[#This Row],[Rising Through Threshold2]],R195&gt;0),R196-R195,"")</f>
        <v/>
      </c>
      <c r="T196" s="49">
        <f>IF(Table156[[#This Row],[Voltage2]]&gt;Threshold2,1,0)</f>
        <v>1</v>
      </c>
      <c r="U196" s="49" t="b">
        <f>AND(Table156[[#This Row],[Last2]]&gt;0,Table156[[#This Row],[Last2]]&lt;MAX(Table156[Last2]))</f>
        <v>0</v>
      </c>
      <c r="V196" s="65"/>
    </row>
    <row r="197" spans="1:22" x14ac:dyDescent="0.35">
      <c r="A197" s="1" t="s">
        <v>215</v>
      </c>
      <c r="B197" s="1">
        <f t="shared" si="27"/>
        <v>6</v>
      </c>
      <c r="C197" s="1">
        <f t="shared" si="25"/>
        <v>12</v>
      </c>
      <c r="D197" s="1">
        <f t="shared" si="25"/>
        <v>17</v>
      </c>
      <c r="E197" s="1" t="e">
        <f t="shared" si="25"/>
        <v>#VALUE!</v>
      </c>
      <c r="F197" s="3">
        <f>'Data In'!B203</f>
        <v>47176</v>
      </c>
      <c r="G197" s="4">
        <f>'Data In'!C203</f>
        <v>4.97</v>
      </c>
      <c r="H197" s="3" t="e">
        <f t="shared" si="28"/>
        <v>#VALUE!</v>
      </c>
      <c r="I197" s="18" t="b">
        <f t="shared" si="24"/>
        <v>0</v>
      </c>
      <c r="J197" s="18">
        <f>IF(Table156[[#This Row],[Rising Through Threshold]],Table156[[#This Row],[Start time]],J196)</f>
        <v>46936</v>
      </c>
      <c r="K197" s="18" t="str">
        <f>IF(AND(Table156[[#This Row],[Rising Through Threshold]],J196&gt;0),J197-J196,"")</f>
        <v/>
      </c>
      <c r="L197" s="18">
        <f>IF(Table156[[#This Row],[Voltage]]&gt;Threshold,1,0)</f>
        <v>1</v>
      </c>
      <c r="M197" s="18" t="b">
        <f>AND(Table156[[#This Row],[Last]]&gt;0,Table156[[#This Row],[Last]]&lt;MAX(Table156[Last]))</f>
        <v>0</v>
      </c>
      <c r="N197" s="49">
        <f>'Data In'!D203</f>
        <v>47288</v>
      </c>
      <c r="O197" s="49">
        <f>'Data In'!E203</f>
        <v>4.9800000000000004</v>
      </c>
      <c r="P197" s="49" t="e">
        <f t="shared" si="29"/>
        <v>#VALUE!</v>
      </c>
      <c r="Q197" s="49" t="b">
        <f t="shared" si="26"/>
        <v>0</v>
      </c>
      <c r="R197" s="49">
        <f>IF(Table156[[#This Row],[Rising Through Threshold2]],Table156[[#This Row],[Start time2]],R196)</f>
        <v>45360</v>
      </c>
      <c r="S197" s="49" t="str">
        <f>IF(AND(Table156[[#This Row],[Rising Through Threshold2]],R196&gt;0),R197-R196,"")</f>
        <v/>
      </c>
      <c r="T197" s="49">
        <f>IF(Table156[[#This Row],[Voltage2]]&gt;Threshold2,1,0)</f>
        <v>1</v>
      </c>
      <c r="U197" s="49" t="b">
        <f>AND(Table156[[#This Row],[Last2]]&gt;0,Table156[[#This Row],[Last2]]&lt;MAX(Table156[Last2]))</f>
        <v>0</v>
      </c>
      <c r="V197" s="65"/>
    </row>
    <row r="198" spans="1:22" x14ac:dyDescent="0.35">
      <c r="A198" s="1" t="s">
        <v>216</v>
      </c>
      <c r="B198" s="1">
        <f t="shared" si="27"/>
        <v>6</v>
      </c>
      <c r="C198" s="1">
        <f t="shared" si="25"/>
        <v>12</v>
      </c>
      <c r="D198" s="1">
        <f t="shared" si="25"/>
        <v>17</v>
      </c>
      <c r="E198" s="1" t="e">
        <f t="shared" si="25"/>
        <v>#VALUE!</v>
      </c>
      <c r="F198" s="3">
        <f>'Data In'!B204</f>
        <v>47416</v>
      </c>
      <c r="G198" s="4">
        <f>'Data In'!C204</f>
        <v>4.97</v>
      </c>
      <c r="H198" s="3" t="e">
        <f t="shared" si="28"/>
        <v>#VALUE!</v>
      </c>
      <c r="I198" s="18" t="b">
        <f t="shared" si="24"/>
        <v>0</v>
      </c>
      <c r="J198" s="18">
        <f>IF(Table156[[#This Row],[Rising Through Threshold]],Table156[[#This Row],[Start time]],J197)</f>
        <v>46936</v>
      </c>
      <c r="K198" s="18" t="str">
        <f>IF(AND(Table156[[#This Row],[Rising Through Threshold]],J197&gt;0),J198-J197,"")</f>
        <v/>
      </c>
      <c r="L198" s="18">
        <f>IF(Table156[[#This Row],[Voltage]]&gt;Threshold,1,0)</f>
        <v>1</v>
      </c>
      <c r="M198" s="18" t="b">
        <f>AND(Table156[[#This Row],[Last]]&gt;0,Table156[[#This Row],[Last]]&lt;MAX(Table156[Last]))</f>
        <v>0</v>
      </c>
      <c r="N198" s="49">
        <f>'Data In'!D204</f>
        <v>47528</v>
      </c>
      <c r="O198" s="49">
        <f>'Data In'!E204</f>
        <v>4.97</v>
      </c>
      <c r="P198" s="49" t="e">
        <f t="shared" si="29"/>
        <v>#VALUE!</v>
      </c>
      <c r="Q198" s="49" t="b">
        <f t="shared" si="26"/>
        <v>0</v>
      </c>
      <c r="R198" s="49">
        <f>IF(Table156[[#This Row],[Rising Through Threshold2]],Table156[[#This Row],[Start time2]],R197)</f>
        <v>45360</v>
      </c>
      <c r="S198" s="49" t="str">
        <f>IF(AND(Table156[[#This Row],[Rising Through Threshold2]],R197&gt;0),R198-R197,"")</f>
        <v/>
      </c>
      <c r="T198" s="49">
        <f>IF(Table156[[#This Row],[Voltage2]]&gt;Threshold2,1,0)</f>
        <v>1</v>
      </c>
      <c r="U198" s="49" t="b">
        <f>AND(Table156[[#This Row],[Last2]]&gt;0,Table156[[#This Row],[Last2]]&lt;MAX(Table156[Last2]))</f>
        <v>0</v>
      </c>
      <c r="V198" s="65"/>
    </row>
    <row r="199" spans="1:22" x14ac:dyDescent="0.35">
      <c r="A199" s="1" t="s">
        <v>217</v>
      </c>
      <c r="B199" s="1">
        <f t="shared" si="27"/>
        <v>6</v>
      </c>
      <c r="C199" s="1">
        <f t="shared" si="25"/>
        <v>12</v>
      </c>
      <c r="D199" s="1">
        <f t="shared" si="25"/>
        <v>17</v>
      </c>
      <c r="E199" s="1" t="e">
        <f t="shared" si="25"/>
        <v>#VALUE!</v>
      </c>
      <c r="F199" s="3">
        <f>'Data In'!B205</f>
        <v>47656</v>
      </c>
      <c r="G199" s="4">
        <f>'Data In'!C205</f>
        <v>4.97</v>
      </c>
      <c r="H199" s="3" t="e">
        <f t="shared" si="28"/>
        <v>#VALUE!</v>
      </c>
      <c r="I199" s="18" t="b">
        <f t="shared" si="24"/>
        <v>0</v>
      </c>
      <c r="J199" s="18">
        <f>IF(Table156[[#This Row],[Rising Through Threshold]],Table156[[#This Row],[Start time]],J198)</f>
        <v>46936</v>
      </c>
      <c r="K199" s="18" t="str">
        <f>IF(AND(Table156[[#This Row],[Rising Through Threshold]],J198&gt;0),J199-J198,"")</f>
        <v/>
      </c>
      <c r="L199" s="18">
        <f>IF(Table156[[#This Row],[Voltage]]&gt;Threshold,1,0)</f>
        <v>1</v>
      </c>
      <c r="M199" s="18" t="b">
        <f>AND(Table156[[#This Row],[Last]]&gt;0,Table156[[#This Row],[Last]]&lt;MAX(Table156[Last]))</f>
        <v>0</v>
      </c>
      <c r="N199" s="49">
        <f>'Data In'!D205</f>
        <v>47768</v>
      </c>
      <c r="O199" s="49">
        <f>'Data In'!E205</f>
        <v>4.97</v>
      </c>
      <c r="P199" s="49" t="e">
        <f t="shared" si="29"/>
        <v>#VALUE!</v>
      </c>
      <c r="Q199" s="49" t="b">
        <f t="shared" si="26"/>
        <v>0</v>
      </c>
      <c r="R199" s="49">
        <f>IF(Table156[[#This Row],[Rising Through Threshold2]],Table156[[#This Row],[Start time2]],R198)</f>
        <v>45360</v>
      </c>
      <c r="S199" s="49" t="str">
        <f>IF(AND(Table156[[#This Row],[Rising Through Threshold2]],R198&gt;0),R199-R198,"")</f>
        <v/>
      </c>
      <c r="T199" s="49">
        <f>IF(Table156[[#This Row],[Voltage2]]&gt;Threshold2,1,0)</f>
        <v>1</v>
      </c>
      <c r="U199" s="49" t="b">
        <f>AND(Table156[[#This Row],[Last2]]&gt;0,Table156[[#This Row],[Last2]]&lt;MAX(Table156[Last2]))</f>
        <v>0</v>
      </c>
      <c r="V199" s="65"/>
    </row>
    <row r="200" spans="1:22" x14ac:dyDescent="0.35">
      <c r="A200" s="1" t="s">
        <v>218</v>
      </c>
      <c r="B200" s="1">
        <f t="shared" si="27"/>
        <v>6</v>
      </c>
      <c r="C200" s="1">
        <f t="shared" si="25"/>
        <v>12</v>
      </c>
      <c r="D200" s="1">
        <f t="shared" si="25"/>
        <v>17</v>
      </c>
      <c r="E200" s="1" t="e">
        <f t="shared" si="25"/>
        <v>#VALUE!</v>
      </c>
      <c r="F200" s="3">
        <f>'Data In'!B206</f>
        <v>47896</v>
      </c>
      <c r="G200" s="4">
        <f>'Data In'!C206</f>
        <v>4.97</v>
      </c>
      <c r="H200" s="3" t="e">
        <f t="shared" si="28"/>
        <v>#VALUE!</v>
      </c>
      <c r="I200" s="18" t="b">
        <f t="shared" si="24"/>
        <v>0</v>
      </c>
      <c r="J200" s="18">
        <f>IF(Table156[[#This Row],[Rising Through Threshold]],Table156[[#This Row],[Start time]],J199)</f>
        <v>46936</v>
      </c>
      <c r="K200" s="18" t="str">
        <f>IF(AND(Table156[[#This Row],[Rising Through Threshold]],J199&gt;0),J200-J199,"")</f>
        <v/>
      </c>
      <c r="L200" s="18">
        <f>IF(Table156[[#This Row],[Voltage]]&gt;Threshold,1,0)</f>
        <v>1</v>
      </c>
      <c r="M200" s="18" t="b">
        <f>AND(Table156[[#This Row],[Last]]&gt;0,Table156[[#This Row],[Last]]&lt;MAX(Table156[Last]))</f>
        <v>0</v>
      </c>
      <c r="N200" s="49">
        <f>'Data In'!D206</f>
        <v>48008</v>
      </c>
      <c r="O200" s="49">
        <f>'Data In'!E206</f>
        <v>4.97</v>
      </c>
      <c r="P200" s="49" t="e">
        <f t="shared" si="29"/>
        <v>#VALUE!</v>
      </c>
      <c r="Q200" s="49" t="b">
        <f t="shared" si="26"/>
        <v>0</v>
      </c>
      <c r="R200" s="49">
        <f>IF(Table156[[#This Row],[Rising Through Threshold2]],Table156[[#This Row],[Start time2]],R199)</f>
        <v>45360</v>
      </c>
      <c r="S200" s="49" t="str">
        <f>IF(AND(Table156[[#This Row],[Rising Through Threshold2]],R199&gt;0),R200-R199,"")</f>
        <v/>
      </c>
      <c r="T200" s="49">
        <f>IF(Table156[[#This Row],[Voltage2]]&gt;Threshold2,1,0)</f>
        <v>1</v>
      </c>
      <c r="U200" s="49" t="b">
        <f>AND(Table156[[#This Row],[Last2]]&gt;0,Table156[[#This Row],[Last2]]&lt;MAX(Table156[Last2]))</f>
        <v>0</v>
      </c>
      <c r="V200" s="65"/>
    </row>
    <row r="201" spans="1:22" x14ac:dyDescent="0.35">
      <c r="A201" s="1" t="s">
        <v>219</v>
      </c>
      <c r="B201" s="1">
        <f t="shared" si="27"/>
        <v>6</v>
      </c>
      <c r="C201" s="1">
        <f t="shared" si="25"/>
        <v>12</v>
      </c>
      <c r="D201" s="1">
        <f t="shared" si="25"/>
        <v>17</v>
      </c>
      <c r="E201" s="1" t="e">
        <f t="shared" si="25"/>
        <v>#VALUE!</v>
      </c>
      <c r="F201" s="3">
        <f>'Data In'!B207</f>
        <v>48144</v>
      </c>
      <c r="G201" s="4">
        <f>'Data In'!C207</f>
        <v>4.97</v>
      </c>
      <c r="H201" s="3" t="e">
        <f t="shared" si="28"/>
        <v>#VALUE!</v>
      </c>
      <c r="I201" s="18" t="b">
        <f t="shared" si="24"/>
        <v>0</v>
      </c>
      <c r="J201" s="18">
        <f>IF(Table156[[#This Row],[Rising Through Threshold]],Table156[[#This Row],[Start time]],J200)</f>
        <v>46936</v>
      </c>
      <c r="K201" s="18" t="str">
        <f>IF(AND(Table156[[#This Row],[Rising Through Threshold]],J200&gt;0),J201-J200,"")</f>
        <v/>
      </c>
      <c r="L201" s="18">
        <f>IF(Table156[[#This Row],[Voltage]]&gt;Threshold,1,0)</f>
        <v>1</v>
      </c>
      <c r="M201" s="18" t="b">
        <f>AND(Table156[[#This Row],[Last]]&gt;0,Table156[[#This Row],[Last]]&lt;MAX(Table156[Last]))</f>
        <v>0</v>
      </c>
      <c r="N201" s="49">
        <f>'Data In'!D207</f>
        <v>48256</v>
      </c>
      <c r="O201" s="49">
        <f>'Data In'!E207</f>
        <v>4.99</v>
      </c>
      <c r="P201" s="49" t="e">
        <f t="shared" si="29"/>
        <v>#VALUE!</v>
      </c>
      <c r="Q201" s="49" t="b">
        <f t="shared" si="26"/>
        <v>0</v>
      </c>
      <c r="R201" s="49">
        <f>IF(Table156[[#This Row],[Rising Through Threshold2]],Table156[[#This Row],[Start time2]],R200)</f>
        <v>45360</v>
      </c>
      <c r="S201" s="49" t="str">
        <f>IF(AND(Table156[[#This Row],[Rising Through Threshold2]],R200&gt;0),R201-R200,"")</f>
        <v/>
      </c>
      <c r="T201" s="49">
        <f>IF(Table156[[#This Row],[Voltage2]]&gt;Threshold2,1,0)</f>
        <v>1</v>
      </c>
      <c r="U201" s="49" t="b">
        <f>AND(Table156[[#This Row],[Last2]]&gt;0,Table156[[#This Row],[Last2]]&lt;MAX(Table156[Last2]))</f>
        <v>0</v>
      </c>
      <c r="V201" s="65"/>
    </row>
    <row r="202" spans="1:22" x14ac:dyDescent="0.35">
      <c r="A202" s="1" t="s">
        <v>15</v>
      </c>
      <c r="G202" s="4">
        <f>SUBTOTAL(101,Table156[Voltage])</f>
        <v>2.4425000000000021</v>
      </c>
      <c r="K202" s="1">
        <f>SUBTOTAL(101,Table156[Period])</f>
        <v>8144</v>
      </c>
      <c r="N202" s="48"/>
      <c r="O202" s="48">
        <f>SUBTOTAL(101,Table156[Voltage2])</f>
        <v>4.4772500000000139</v>
      </c>
      <c r="P202" s="48"/>
      <c r="Q202" s="48"/>
      <c r="R202" s="48"/>
      <c r="S202" s="48">
        <f>SUBTOTAL(101,Table156[Period2])</f>
        <v>8144</v>
      </c>
      <c r="T202" s="48"/>
      <c r="U202" s="48"/>
    </row>
  </sheetData>
  <phoneticPr fontId="26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DStream</vt:lpstr>
      <vt:lpstr>Sheet1</vt:lpstr>
      <vt:lpstr>Data In</vt:lpstr>
      <vt:lpstr>Data Out</vt:lpstr>
      <vt:lpstr>Settings</vt:lpstr>
      <vt:lpstr>Manifest</vt:lpstr>
      <vt:lpstr>CH2 DStream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'CH2 DStream'!Threshold</vt:lpstr>
      <vt:lpstr>DStream!Threshold</vt:lpstr>
      <vt:lpstr>Threshold</vt:lpstr>
      <vt:lpstr>Threshold2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OverEngineeredInOz</dc:creator>
  <cp:lastModifiedBy>OverEngineeredInOz</cp:lastModifiedBy>
  <dcterms:created xsi:type="dcterms:W3CDTF">2020-11-02T13:39:21Z</dcterms:created>
  <dcterms:modified xsi:type="dcterms:W3CDTF">2021-05-30T01:54:32Z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df8929c7-ef7b-42ea-b333-562db3f244a8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