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vernewton-my.sharepoint.com/personal/nicholas_falla_overnewton_vic_edu_au/Documents/Year 12/Data Analytics 3&amp;4/analysis/criterion4/secondaryData/"/>
    </mc:Choice>
  </mc:AlternateContent>
  <xr:revisionPtr revIDLastSave="395" documentId="14_{C3EB9F51-479F-0C4F-8E73-94ABF86D89E1}" xr6:coauthVersionLast="47" xr6:coauthVersionMax="47" xr10:uidLastSave="{D61884B6-B155-A943-8413-482CC6C3E72D}"/>
  <bookViews>
    <workbookView xWindow="760" yWindow="500" windowWidth="28040" windowHeight="16120" xr2:uid="{F053532D-166B-6C4E-A7D3-6AC7AF613E3E}"/>
  </bookViews>
  <sheets>
    <sheet name="data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I20" i="1"/>
  <c r="F5" i="1"/>
  <c r="F6" i="1"/>
  <c r="F7" i="1"/>
  <c r="F8" i="1"/>
  <c r="F4" i="1"/>
  <c r="E17" i="1"/>
  <c r="E16" i="1"/>
  <c r="E15" i="1"/>
  <c r="E14" i="1"/>
  <c r="E13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<sst xmlns="http://schemas.openxmlformats.org/spreadsheetml/2006/main" count="104" uniqueCount="72">
  <si>
    <t>Top 5 Share Market Cap</t>
  </si>
  <si>
    <t>Microsoft</t>
  </si>
  <si>
    <t>Apple</t>
  </si>
  <si>
    <t>Nvidia</t>
  </si>
  <si>
    <t>Google</t>
  </si>
  <si>
    <t>Amazon</t>
  </si>
  <si>
    <t>Market Cap $T</t>
  </si>
  <si>
    <t>Div Yield</t>
  </si>
  <si>
    <t>Change in last 12 Months</t>
  </si>
  <si>
    <t>N/A</t>
  </si>
  <si>
    <t>Top 5 Crypto Market Cap</t>
  </si>
  <si>
    <t>Ethereum</t>
  </si>
  <si>
    <t>Tether</t>
  </si>
  <si>
    <t>BNB</t>
  </si>
  <si>
    <t>Solana</t>
  </si>
  <si>
    <t xml:space="preserve">Australians with crypto </t>
  </si>
  <si>
    <t>Without</t>
  </si>
  <si>
    <t>Aus adults with shares</t>
  </si>
  <si>
    <t>without</t>
  </si>
  <si>
    <t>Male Crypto %</t>
  </si>
  <si>
    <t>Female Crypto %</t>
  </si>
  <si>
    <t>Age groups who own Crypto in Australia</t>
  </si>
  <si>
    <t>Age</t>
  </si>
  <si>
    <t>%</t>
  </si>
  <si>
    <t>18 -24</t>
  </si>
  <si>
    <t>25-34</t>
  </si>
  <si>
    <t>35-44</t>
  </si>
  <si>
    <t>45-54</t>
  </si>
  <si>
    <t>55-64</t>
  </si>
  <si>
    <t>65+</t>
  </si>
  <si>
    <t>Total</t>
  </si>
  <si>
    <t>All data was manipulated as it was entered from online sources.</t>
  </si>
  <si>
    <t xml:space="preserve">For the % change in last 12 months data, the stock/crypto was found </t>
  </si>
  <si>
    <t>online and the timeline options were changed from the graph for</t>
  </si>
  <si>
    <t>today to the 12 month graph, then the % was calculated from the</t>
  </si>
  <si>
    <t>difference between the beginning and ending value.</t>
  </si>
  <si>
    <t>For the age groups who own crypto in australia, the total % value is</t>
  </si>
  <si>
    <t xml:space="preserve">the amount of people in australia who own crypto compared to the </t>
  </si>
  <si>
    <t>total population, then expressed as a percentage.</t>
  </si>
  <si>
    <t xml:space="preserve">All other values were found on websites that track the individual </t>
  </si>
  <si>
    <t xml:space="preserve">stocks and crypto, or graphs and sets of data that were referenced </t>
  </si>
  <si>
    <t>when the data was collected, and then the data was transferred</t>
  </si>
  <si>
    <t>and entered in a table format ready to be inserted as a graph</t>
  </si>
  <si>
    <t>The data was manually validated by proofreading to ensure it makes</t>
  </si>
  <si>
    <t>sense, has clarity, is relevant and is appropriate.</t>
  </si>
  <si>
    <t>Bitcoin</t>
  </si>
  <si>
    <t>Crypto market cap data was adjusted from billions to trillions by dividing by 1000.</t>
  </si>
  <si>
    <t>$10 investment</t>
  </si>
  <si>
    <t xml:space="preserve">The data was verified by checking alternative sources to ensure </t>
  </si>
  <si>
    <t>there was consistency between values</t>
  </si>
  <si>
    <t>Test Data</t>
  </si>
  <si>
    <t>Expected result</t>
  </si>
  <si>
    <t>Actual result</t>
  </si>
  <si>
    <t>Fix?</t>
  </si>
  <si>
    <t>Apple - longest, Solana - shortest</t>
  </si>
  <si>
    <t>No fix required</t>
  </si>
  <si>
    <t>Apple, Tether - lowest, Solana - highest</t>
  </si>
  <si>
    <t>Chart no.</t>
  </si>
  <si>
    <t>Chart:</t>
  </si>
  <si>
    <t>With crypto - 27.5%, female - 40.40%</t>
  </si>
  <si>
    <t>18-24 : 24%, 35-44 : 21%, 65+ : 3%</t>
  </si>
  <si>
    <t>Formula:</t>
  </si>
  <si>
    <t>Calculating value of $10 investment</t>
  </si>
  <si>
    <t>(% increase + 1)*10</t>
  </si>
  <si>
    <t>F:6 - $30.63</t>
  </si>
  <si>
    <t>E:15 - $10.21</t>
  </si>
  <si>
    <t>E:17 - $98.31</t>
  </si>
  <si>
    <t>Function:</t>
  </si>
  <si>
    <t>SUM() function to ensure</t>
  </si>
  <si>
    <t>%'s add to 100</t>
  </si>
  <si>
    <t>I:20 - 100.0</t>
  </si>
  <si>
    <t>L:20 - 100.0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</si>
</sst>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left" indent="6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44" fontId="0" fillId="0" borderId="0" xfId="2" applyFont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Crypto and Shares Market Cap $T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Market Cap $T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8-118E-AB4B-9209-7B6F6A81664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7-118E-AB4B-9209-7B6F6A81664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0-118E-AB4B-9209-7B6F6A81664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6-118E-AB4B-9209-7B6F6A81664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1-118E-AB4B-9209-7B6F6A81664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5-118E-AB4B-9209-7B6F6A816641}"/>
              </c:ext>
            </c:extLst>
          </c:dPt>
          <c:dPt>
            <c:idx val="7"/>
            <c:invertIfNegative val="0"/>
            <c:bubble3D val="0"/>
            <c:spPr>
              <a:solidFill>
                <a:srgbClr val="00FDFF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4-118E-AB4B-9209-7B6F6A816641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3-118E-AB4B-9209-7B6F6A81664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2-118E-AB4B-9209-7B6F6A816641}"/>
              </c:ext>
            </c:extLst>
          </c:dPt>
          <c:cat>
            <c:strRef>
              <c:f>(data!$B$4:$B$8,data!$B$13:$B$17)</c:f>
              <c:strCache>
                <c:ptCount val="10"/>
                <c:pt idx="0">
                  <c:v>Microsoft</c:v>
                </c:pt>
                <c:pt idx="1">
                  <c:v>Apple</c:v>
                </c:pt>
                <c:pt idx="2">
                  <c:v>Nvidia</c:v>
                </c:pt>
                <c:pt idx="3">
                  <c:v>Google</c:v>
                </c:pt>
                <c:pt idx="4">
                  <c:v>Amazon</c:v>
                </c:pt>
                <c:pt idx="5">
                  <c:v>Bitcoin</c:v>
                </c:pt>
                <c:pt idx="6">
                  <c:v>Ethereum</c:v>
                </c:pt>
                <c:pt idx="7">
                  <c:v>Tether</c:v>
                </c:pt>
                <c:pt idx="8">
                  <c:v>BNB</c:v>
                </c:pt>
                <c:pt idx="9">
                  <c:v>Solana</c:v>
                </c:pt>
              </c:strCache>
            </c:strRef>
          </c:cat>
          <c:val>
            <c:numRef>
              <c:f>(data!$C$4:$C$8,data!$C$13:$C$17)</c:f>
              <c:numCache>
                <c:formatCode>General</c:formatCode>
                <c:ptCount val="10"/>
                <c:pt idx="0">
                  <c:v>3.125</c:v>
                </c:pt>
                <c:pt idx="1">
                  <c:v>3.1760000000000002</c:v>
                </c:pt>
                <c:pt idx="2">
                  <c:v>2.9740000000000002</c:v>
                </c:pt>
                <c:pt idx="3" formatCode="0.000">
                  <c:v>2.19</c:v>
                </c:pt>
                <c:pt idx="4">
                  <c:v>1.948</c:v>
                </c:pt>
                <c:pt idx="5" formatCode="0.000">
                  <c:v>1.3363240000000001</c:v>
                </c:pt>
                <c:pt idx="6" formatCode="0.000">
                  <c:v>0.42586299999999999</c:v>
                </c:pt>
                <c:pt idx="7" formatCode="0.000">
                  <c:v>0.112474</c:v>
                </c:pt>
                <c:pt idx="8" formatCode="0.000">
                  <c:v>9.0537999999999993E-2</c:v>
                </c:pt>
                <c:pt idx="9" formatCode="0.000">
                  <c:v>7.0433000000000009E-2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C-954D-A604-38A897DE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1276652192"/>
        <c:axId val="1276786896"/>
      </c:barChart>
      <c:catAx>
        <c:axId val="127665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86896"/>
        <c:crosses val="autoZero"/>
        <c:auto val="1"/>
        <c:lblAlgn val="ctr"/>
        <c:lblOffset val="100"/>
        <c:noMultiLvlLbl val="0"/>
      </c:catAx>
      <c:valAx>
        <c:axId val="12767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 Cap ($Trillion)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B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$10 Investment in Crypto and Shares after 12 months</a:t>
            </a:r>
          </a:p>
        </c:rich>
      </c:tx>
      <c:layout>
        <c:manualLayout>
          <c:xMode val="edge"/>
          <c:yMode val="edge"/>
          <c:x val="0.11915204524668062"/>
          <c:y val="3.5010940919037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(data!$B$4:$B$8,data!$B$13:$B$17)</c:f>
              <c:strCache>
                <c:ptCount val="10"/>
                <c:pt idx="0">
                  <c:v>Microsoft</c:v>
                </c:pt>
                <c:pt idx="1">
                  <c:v>Apple</c:v>
                </c:pt>
                <c:pt idx="2">
                  <c:v>Nvidia</c:v>
                </c:pt>
                <c:pt idx="3">
                  <c:v>Google</c:v>
                </c:pt>
                <c:pt idx="4">
                  <c:v>Amazon</c:v>
                </c:pt>
                <c:pt idx="5">
                  <c:v>Bitcoin</c:v>
                </c:pt>
                <c:pt idx="6">
                  <c:v>Ethereum</c:v>
                </c:pt>
                <c:pt idx="7">
                  <c:v>Tether</c:v>
                </c:pt>
                <c:pt idx="8">
                  <c:v>BNB</c:v>
                </c:pt>
                <c:pt idx="9">
                  <c:v>Solana</c:v>
                </c:pt>
              </c:strCache>
            </c:strRef>
          </c:cat>
          <c:val>
            <c:numRef>
              <c:f>(data!$F$4:$F$8,data!$E$13:$E$17)</c:f>
              <c:numCache>
                <c:formatCode>_("$"* #,##0.00_);_("$"* \(#,##0.00\);_("$"* "-"??_);_(@_)</c:formatCode>
                <c:ptCount val="10"/>
                <c:pt idx="0">
                  <c:v>13.038</c:v>
                </c:pt>
                <c:pt idx="1">
                  <c:v>11.271000000000001</c:v>
                </c:pt>
                <c:pt idx="2">
                  <c:v>30.626000000000001</c:v>
                </c:pt>
                <c:pt idx="3">
                  <c:v>14.33</c:v>
                </c:pt>
                <c:pt idx="4">
                  <c:v>14.793000000000001</c:v>
                </c:pt>
                <c:pt idx="5">
                  <c:v>26.726999999999997</c:v>
                </c:pt>
                <c:pt idx="6">
                  <c:v>20.758000000000003</c:v>
                </c:pt>
                <c:pt idx="7">
                  <c:v>10.210999999999999</c:v>
                </c:pt>
                <c:pt idx="8">
                  <c:v>27.135999999999999</c:v>
                </c:pt>
                <c:pt idx="9">
                  <c:v>98.31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A-6A45-81E7-489A61903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7159424"/>
        <c:axId val="1277014672"/>
      </c:lineChart>
      <c:catAx>
        <c:axId val="12771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 5 Shares and Crypto by Market Cap</a:t>
                </a:r>
              </a:p>
            </c:rich>
          </c:tx>
          <c:layout>
            <c:manualLayout>
              <c:xMode val="edge"/>
              <c:yMode val="edge"/>
              <c:x val="0.29672781556511041"/>
              <c:y val="0.88971553610503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14672"/>
        <c:crosses val="autoZero"/>
        <c:auto val="1"/>
        <c:lblAlgn val="ctr"/>
        <c:lblOffset val="100"/>
        <c:noMultiLvlLbl val="0"/>
      </c:catAx>
      <c:valAx>
        <c:axId val="127701467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Vavlue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Australians</a:t>
            </a:r>
            <a:r>
              <a:rPr lang="en-GB" baseline="0"/>
              <a:t> with Crypto 2024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8381452318461"/>
          <c:y val="0.18094925634295711"/>
          <c:w val="0.60938495188101482"/>
          <c:h val="0.71202172645086037"/>
        </c:manualLayout>
      </c:layout>
      <c:barChart>
        <c:barDir val="col"/>
        <c:grouping val="stacked"/>
        <c:varyColors val="0"/>
        <c:ser>
          <c:idx val="0"/>
          <c:order val="0"/>
          <c:tx>
            <c:v>With Crypto (Blue), Without (Green)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08-5343-A242-68C9ECC6B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Australian Crypto Ownership</c:v>
              </c:pt>
              <c:pt idx="1">
                <c:v>Gender of Owners</c:v>
              </c:pt>
            </c:strLit>
          </c:cat>
          <c:val>
            <c:numRef>
              <c:f>(data!$H$4,data!$H$8)</c:f>
              <c:numCache>
                <c:formatCode>0.00%</c:formatCode>
                <c:ptCount val="2"/>
                <c:pt idx="0">
                  <c:v>0.27500000000000002</c:v>
                </c:pt>
                <c:pt idx="1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8-5343-A242-68C9ECC6BD9E}"/>
            </c:ext>
          </c:extLst>
        </c:ser>
        <c:ser>
          <c:idx val="1"/>
          <c:order val="1"/>
          <c:tx>
            <c:v>Male (Orange), Female (Purple)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8-5343-A242-68C9ECC6BD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08-5343-A242-68C9ECC6B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Australian Crypto Ownership</c:v>
              </c:pt>
              <c:pt idx="1">
                <c:v>Gender of Owners</c:v>
              </c:pt>
            </c:strLit>
          </c:cat>
          <c:val>
            <c:numRef>
              <c:f>(data!$I$4,data!$I$8)</c:f>
              <c:numCache>
                <c:formatCode>0.00%</c:formatCode>
                <c:ptCount val="2"/>
                <c:pt idx="0">
                  <c:v>0.72499999999999998</c:v>
                </c:pt>
                <c:pt idx="1">
                  <c:v>0.40400000000000003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8-5343-A242-68C9ECC6BD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3449984"/>
        <c:axId val="1257044720"/>
      </c:barChart>
      <c:catAx>
        <c:axId val="12434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20"/>
        <c:crosses val="autoZero"/>
        <c:auto val="1"/>
        <c:lblAlgn val="ctr"/>
        <c:lblOffset val="100"/>
        <c:noMultiLvlLbl val="0"/>
      </c:catAx>
      <c:valAx>
        <c:axId val="125704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14654418197734"/>
          <c:y val="0.43190871974336542"/>
          <c:w val="0.24118678915135608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%</a:t>
            </a:r>
            <a:r>
              <a:rPr lang="en-US" b="1" baseline="0">
                <a:solidFill>
                  <a:schemeClr val="tx1"/>
                </a:solidFill>
              </a:rPr>
              <a:t> of Australian crypto owners in each age interval - 2020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854402921936032"/>
          <c:y val="2.7296607268143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data!$K$13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665-754C-AA42-3077447F86F1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665-754C-AA42-3077447F86F1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665-754C-AA42-3077447F86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665-754C-AA42-3077447F86F1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665-754C-AA42-3077447F86F1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665-754C-AA42-3077447F8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data!$J$14:$J$19</c:f>
              <c:strCache>
                <c:ptCount val="6"/>
                <c:pt idx="0">
                  <c:v>18 -24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data!$K$14:$K$19</c:f>
              <c:numCache>
                <c:formatCode>0.0</c:formatCode>
                <c:ptCount val="6"/>
                <c:pt idx="0">
                  <c:v>24.2</c:v>
                </c:pt>
                <c:pt idx="1">
                  <c:v>34.700000000000003</c:v>
                </c:pt>
                <c:pt idx="2">
                  <c:v>20.9</c:v>
                </c:pt>
                <c:pt idx="3">
                  <c:v>11</c:v>
                </c:pt>
                <c:pt idx="4">
                  <c:v>6.3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5-1F47-819E-1833F63B0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18</xdr:row>
      <xdr:rowOff>19047</xdr:rowOff>
    </xdr:from>
    <xdr:to>
      <xdr:col>5</xdr:col>
      <xdr:colOff>69850</xdr:colOff>
      <xdr:row>31</xdr:row>
      <xdr:rowOff>120647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6642B-3F81-68E5-FD65-D3747760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768350</xdr:colOff>
      <xdr:row>32</xdr:row>
      <xdr:rowOff>6350</xdr:rowOff>
    </xdr:from>
    <xdr:to>
      <xdr:col>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A70BF-257E-2C6E-09BD-B44257FF2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941294</xdr:colOff>
      <xdr:row>20</xdr:row>
      <xdr:rowOff>122517</xdr:rowOff>
    </xdr:from>
    <xdr:to>
      <xdr:col>10</xdr:col>
      <xdr:colOff>1120588</xdr:colOff>
      <xdr:row>36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AE49C5-E227-A472-02AF-A0B4DE437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874058</xdr:colOff>
      <xdr:row>36</xdr:row>
      <xdr:rowOff>137459</xdr:rowOff>
    </xdr:from>
    <xdr:to>
      <xdr:col>10</xdr:col>
      <xdr:colOff>725714</xdr:colOff>
      <xdr:row>52</xdr:row>
      <xdr:rowOff>44824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E3E7F0-2D57-4F00-A334-3AA70D6D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BFC7-4E28-EC4F-BC58-B1ADDE79A479}">
  <dimension ref="A2:S41"/>
  <sheetViews>
    <sheetView tabSelected="1" topLeftCell="A18" zoomScale="91" workbookViewId="0">
      <selection activeCell="N41" sqref="N41"/>
    </sheetView>
  </sheetViews>
  <sheetFormatPr baseColWidth="10" defaultRowHeight="16" x14ac:dyDescent="0.2"/>
  <cols>
    <col min="2" max="2" width="10.83203125" customWidth="1"/>
    <col min="3" max="3" width="13" bestFit="1" customWidth="1"/>
    <col min="4" max="4" width="23.33203125" bestFit="1" customWidth="1"/>
    <col min="5" max="6" width="13.5" customWidth="1"/>
    <col min="8" max="8" width="20" bestFit="1" customWidth="1"/>
    <col min="9" max="9" width="14.83203125" bestFit="1" customWidth="1"/>
    <col min="11" max="11" width="19" bestFit="1" customWidth="1"/>
    <col min="14" max="14" width="19" customWidth="1"/>
    <col min="16" max="16" width="32.5" bestFit="1" customWidth="1"/>
    <col min="17" max="17" width="27.6640625" bestFit="1" customWidth="1"/>
    <col min="18" max="18" width="12.83203125" bestFit="1" customWidth="1"/>
  </cols>
  <sheetData>
    <row r="2" spans="2:19" x14ac:dyDescent="0.2">
      <c r="B2" s="9" t="s">
        <v>0</v>
      </c>
      <c r="C2" s="9"/>
      <c r="H2">
        <v>2024</v>
      </c>
      <c r="K2">
        <v>2023</v>
      </c>
    </row>
    <row r="3" spans="2:19" x14ac:dyDescent="0.2">
      <c r="B3" s="1"/>
      <c r="C3" s="1" t="s">
        <v>6</v>
      </c>
      <c r="D3" t="s">
        <v>8</v>
      </c>
      <c r="E3" t="s">
        <v>7</v>
      </c>
      <c r="F3" t="s">
        <v>47</v>
      </c>
      <c r="H3" t="s">
        <v>15</v>
      </c>
      <c r="I3" t="s">
        <v>16</v>
      </c>
      <c r="K3" t="s">
        <v>17</v>
      </c>
      <c r="L3" t="s">
        <v>18</v>
      </c>
    </row>
    <row r="4" spans="2:19" x14ac:dyDescent="0.2">
      <c r="B4" t="s">
        <v>1</v>
      </c>
      <c r="C4">
        <v>3.125</v>
      </c>
      <c r="D4" s="2">
        <v>0.30380000000000001</v>
      </c>
      <c r="E4" s="2">
        <v>6.8999999999999999E-3</v>
      </c>
      <c r="F4" s="7">
        <f>10*(1+D4)</f>
        <v>13.038</v>
      </c>
      <c r="H4" s="5">
        <v>0.27500000000000002</v>
      </c>
      <c r="I4" s="5">
        <v>0.72499999999999998</v>
      </c>
      <c r="K4" s="6">
        <v>0.51</v>
      </c>
      <c r="L4" s="6">
        <v>0.49</v>
      </c>
      <c r="O4" s="9" t="s">
        <v>31</v>
      </c>
      <c r="P4" s="9"/>
      <c r="Q4" s="9"/>
      <c r="R4" s="9"/>
      <c r="S4" s="9"/>
    </row>
    <row r="5" spans="2:19" x14ac:dyDescent="0.2">
      <c r="B5" t="s">
        <v>2</v>
      </c>
      <c r="C5">
        <v>3.1760000000000002</v>
      </c>
      <c r="D5" s="2">
        <v>0.12709999999999999</v>
      </c>
      <c r="E5" s="2">
        <v>4.7999999999999996E-3</v>
      </c>
      <c r="F5" s="7">
        <f t="shared" ref="F5:F8" si="0">10*(1+D5)</f>
        <v>11.271000000000001</v>
      </c>
      <c r="O5" s="9" t="s">
        <v>32</v>
      </c>
      <c r="P5" s="9"/>
      <c r="Q5" s="9"/>
      <c r="R5" s="9"/>
      <c r="S5" s="9"/>
    </row>
    <row r="6" spans="2:19" x14ac:dyDescent="0.2">
      <c r="B6" t="s">
        <v>3</v>
      </c>
      <c r="C6">
        <v>2.9740000000000002</v>
      </c>
      <c r="D6" s="2">
        <v>2.0626000000000002</v>
      </c>
      <c r="E6" s="2">
        <v>3.3E-4</v>
      </c>
      <c r="F6" s="7">
        <f t="shared" si="0"/>
        <v>30.626000000000001</v>
      </c>
      <c r="O6" s="9" t="s">
        <v>33</v>
      </c>
      <c r="P6" s="9"/>
      <c r="Q6" s="9"/>
      <c r="R6" s="9"/>
      <c r="S6" s="9"/>
    </row>
    <row r="7" spans="2:19" x14ac:dyDescent="0.2">
      <c r="B7" t="s">
        <v>4</v>
      </c>
      <c r="C7" s="4">
        <v>2.19</v>
      </c>
      <c r="D7" s="2">
        <v>0.433</v>
      </c>
      <c r="E7" s="2">
        <v>4.4999999999999997E-3</v>
      </c>
      <c r="F7" s="7">
        <f t="shared" si="0"/>
        <v>14.33</v>
      </c>
      <c r="H7" t="s">
        <v>19</v>
      </c>
      <c r="I7" t="s">
        <v>20</v>
      </c>
      <c r="O7" s="9" t="s">
        <v>34</v>
      </c>
      <c r="P7" s="9"/>
      <c r="Q7" s="9"/>
      <c r="R7" s="9"/>
      <c r="S7" s="9"/>
    </row>
    <row r="8" spans="2:19" x14ac:dyDescent="0.2">
      <c r="B8" t="s">
        <v>5</v>
      </c>
      <c r="C8">
        <v>1.948</v>
      </c>
      <c r="D8" s="2">
        <v>0.4793</v>
      </c>
      <c r="E8" s="3" t="s">
        <v>9</v>
      </c>
      <c r="F8" s="7">
        <f t="shared" si="0"/>
        <v>14.793000000000001</v>
      </c>
      <c r="H8" s="5">
        <v>0.59599999999999997</v>
      </c>
      <c r="I8" s="5">
        <v>0.40400000000000003</v>
      </c>
      <c r="O8" s="9" t="s">
        <v>35</v>
      </c>
      <c r="P8" s="9"/>
      <c r="Q8" s="9"/>
      <c r="R8" s="9"/>
      <c r="S8" s="9"/>
    </row>
    <row r="9" spans="2:19" x14ac:dyDescent="0.2">
      <c r="O9" s="9" t="s">
        <v>36</v>
      </c>
      <c r="P9" s="9"/>
      <c r="Q9" s="9"/>
      <c r="R9" s="9"/>
      <c r="S9" s="9"/>
    </row>
    <row r="10" spans="2:19" x14ac:dyDescent="0.2">
      <c r="O10" s="9" t="s">
        <v>37</v>
      </c>
      <c r="P10" s="9"/>
      <c r="Q10" s="9"/>
      <c r="R10" s="9"/>
      <c r="S10" s="9"/>
    </row>
    <row r="11" spans="2:19" x14ac:dyDescent="0.2">
      <c r="B11" s="9" t="s">
        <v>10</v>
      </c>
      <c r="C11" s="9"/>
      <c r="H11" s="9" t="s">
        <v>21</v>
      </c>
      <c r="I11" s="9"/>
      <c r="O11" s="9" t="s">
        <v>38</v>
      </c>
      <c r="P11" s="9"/>
      <c r="Q11" s="9"/>
      <c r="R11" s="9"/>
      <c r="S11" s="9"/>
    </row>
    <row r="12" spans="2:19" x14ac:dyDescent="0.2">
      <c r="C12" t="s">
        <v>6</v>
      </c>
      <c r="D12" t="s">
        <v>8</v>
      </c>
      <c r="E12" t="s">
        <v>47</v>
      </c>
      <c r="G12">
        <v>2019</v>
      </c>
      <c r="J12">
        <v>2020</v>
      </c>
      <c r="O12" s="9" t="s">
        <v>39</v>
      </c>
      <c r="P12" s="9"/>
      <c r="Q12" s="9"/>
      <c r="R12" s="9"/>
      <c r="S12" s="9"/>
    </row>
    <row r="13" spans="2:19" x14ac:dyDescent="0.2">
      <c r="B13" t="s">
        <v>45</v>
      </c>
      <c r="C13" s="4">
        <f>1336.324/1000</f>
        <v>1.3363240000000001</v>
      </c>
      <c r="D13" s="2">
        <v>1.6727000000000001</v>
      </c>
      <c r="E13" s="7">
        <f>10*2.6727</f>
        <v>26.726999999999997</v>
      </c>
      <c r="G13" t="s">
        <v>22</v>
      </c>
      <c r="H13" t="s">
        <v>23</v>
      </c>
      <c r="J13" t="s">
        <v>22</v>
      </c>
      <c r="K13" t="s">
        <v>23</v>
      </c>
      <c r="O13" s="9" t="s">
        <v>40</v>
      </c>
      <c r="P13" s="9"/>
      <c r="Q13" s="9"/>
      <c r="R13" s="9"/>
      <c r="S13" s="9"/>
    </row>
    <row r="14" spans="2:19" x14ac:dyDescent="0.2">
      <c r="B14" t="s">
        <v>11</v>
      </c>
      <c r="C14" s="4">
        <f>425.863/1000</f>
        <v>0.42586299999999999</v>
      </c>
      <c r="D14" s="2">
        <v>1.0758000000000001</v>
      </c>
      <c r="E14" s="7">
        <f>10*2.0758</f>
        <v>20.758000000000003</v>
      </c>
      <c r="G14" t="s">
        <v>24</v>
      </c>
      <c r="H14" s="8">
        <v>26.2</v>
      </c>
      <c r="J14" t="s">
        <v>24</v>
      </c>
      <c r="K14" s="8">
        <v>24.2</v>
      </c>
      <c r="O14" s="9" t="s">
        <v>41</v>
      </c>
      <c r="P14" s="9"/>
      <c r="Q14" s="9"/>
      <c r="R14" s="9"/>
      <c r="S14" s="9"/>
    </row>
    <row r="15" spans="2:19" x14ac:dyDescent="0.2">
      <c r="B15" t="s">
        <v>12</v>
      </c>
      <c r="C15" s="4">
        <f>112.474/1000</f>
        <v>0.112474</v>
      </c>
      <c r="D15" s="2">
        <v>2.1100000000000001E-2</v>
      </c>
      <c r="E15" s="7">
        <f>10*1.0211</f>
        <v>10.210999999999999</v>
      </c>
      <c r="G15" t="s">
        <v>25</v>
      </c>
      <c r="H15" s="8">
        <v>35</v>
      </c>
      <c r="J15" t="s">
        <v>25</v>
      </c>
      <c r="K15" s="8">
        <v>34.700000000000003</v>
      </c>
      <c r="O15" s="9" t="s">
        <v>42</v>
      </c>
      <c r="P15" s="9"/>
      <c r="Q15" s="9"/>
      <c r="R15" s="9"/>
      <c r="S15" s="9"/>
    </row>
    <row r="16" spans="2:19" x14ac:dyDescent="0.2">
      <c r="B16" t="s">
        <v>13</v>
      </c>
      <c r="C16" s="4">
        <f>90.538/1000</f>
        <v>9.0537999999999993E-2</v>
      </c>
      <c r="D16" s="2">
        <v>1.7136</v>
      </c>
      <c r="E16" s="7">
        <f>10*2.7136</f>
        <v>27.135999999999999</v>
      </c>
      <c r="G16" t="s">
        <v>26</v>
      </c>
      <c r="H16" s="8">
        <v>20.3</v>
      </c>
      <c r="J16" t="s">
        <v>26</v>
      </c>
      <c r="K16" s="8">
        <v>20.9</v>
      </c>
      <c r="O16" s="9" t="s">
        <v>46</v>
      </c>
      <c r="P16" s="9"/>
      <c r="Q16" s="9"/>
      <c r="R16" s="9"/>
      <c r="S16" s="9"/>
    </row>
    <row r="17" spans="1:19" x14ac:dyDescent="0.2">
      <c r="B17" t="s">
        <v>14</v>
      </c>
      <c r="C17" s="4">
        <f>70.433/1000</f>
        <v>7.0433000000000009E-2</v>
      </c>
      <c r="D17" s="2">
        <v>8.8309999999999995</v>
      </c>
      <c r="E17" s="7">
        <f>10*9.831</f>
        <v>98.31</v>
      </c>
      <c r="G17" t="s">
        <v>27</v>
      </c>
      <c r="H17" s="8">
        <v>10.7</v>
      </c>
      <c r="J17" t="s">
        <v>27</v>
      </c>
      <c r="K17" s="8">
        <v>11</v>
      </c>
      <c r="O17" s="9" t="s">
        <v>43</v>
      </c>
      <c r="P17" s="9"/>
      <c r="Q17" s="9"/>
      <c r="R17" s="9"/>
      <c r="S17" s="9"/>
    </row>
    <row r="18" spans="1:19" x14ac:dyDescent="0.2">
      <c r="G18" t="s">
        <v>28</v>
      </c>
      <c r="H18" s="8">
        <v>6</v>
      </c>
      <c r="J18" t="s">
        <v>28</v>
      </c>
      <c r="K18" s="8">
        <v>6.3</v>
      </c>
      <c r="O18" s="9" t="s">
        <v>44</v>
      </c>
      <c r="P18" s="9"/>
      <c r="Q18" s="9"/>
      <c r="R18" s="9"/>
      <c r="S18" s="9"/>
    </row>
    <row r="19" spans="1:19" x14ac:dyDescent="0.2">
      <c r="G19" t="s">
        <v>29</v>
      </c>
      <c r="H19" s="8">
        <v>1.8</v>
      </c>
      <c r="J19" t="s">
        <v>29</v>
      </c>
      <c r="K19" s="8">
        <v>2.9</v>
      </c>
      <c r="O19" s="9" t="s">
        <v>48</v>
      </c>
      <c r="P19" s="9"/>
      <c r="Q19" s="9"/>
      <c r="R19" s="9"/>
      <c r="S19" s="9"/>
    </row>
    <row r="20" spans="1:19" x14ac:dyDescent="0.2">
      <c r="A20" s="1">
        <v>1</v>
      </c>
      <c r="G20" t="s">
        <v>30</v>
      </c>
      <c r="H20" s="8">
        <v>16.8</v>
      </c>
      <c r="I20" s="8">
        <f>SUM(H14:H19)</f>
        <v>100</v>
      </c>
      <c r="J20" t="s">
        <v>30</v>
      </c>
      <c r="K20">
        <v>18.399999999999999</v>
      </c>
      <c r="L20" s="8">
        <f>SUM(K14:K19)</f>
        <v>100.00000000000001</v>
      </c>
      <c r="O20" s="9" t="s">
        <v>49</v>
      </c>
      <c r="P20" s="9"/>
      <c r="Q20" s="9"/>
      <c r="R20" s="9"/>
      <c r="S20" s="9"/>
    </row>
    <row r="23" spans="1:19" x14ac:dyDescent="0.2">
      <c r="F23" s="1">
        <v>3</v>
      </c>
      <c r="N23" t="s">
        <v>50</v>
      </c>
      <c r="O23" t="s">
        <v>57</v>
      </c>
      <c r="P23" t="s">
        <v>51</v>
      </c>
      <c r="Q23" t="s">
        <v>52</v>
      </c>
      <c r="R23" t="s">
        <v>53</v>
      </c>
    </row>
    <row r="24" spans="1:19" x14ac:dyDescent="0.2">
      <c r="N24" t="s">
        <v>58</v>
      </c>
      <c r="O24">
        <v>1</v>
      </c>
      <c r="P24" t="s">
        <v>54</v>
      </c>
      <c r="Q24" t="s">
        <v>54</v>
      </c>
      <c r="R24" t="s">
        <v>55</v>
      </c>
    </row>
    <row r="25" spans="1:19" x14ac:dyDescent="0.2">
      <c r="N25" t="s">
        <v>58</v>
      </c>
      <c r="O25">
        <v>2</v>
      </c>
      <c r="P25" t="s">
        <v>56</v>
      </c>
      <c r="Q25" t="s">
        <v>56</v>
      </c>
      <c r="R25" t="s">
        <v>55</v>
      </c>
    </row>
    <row r="26" spans="1:19" x14ac:dyDescent="0.2">
      <c r="N26" t="s">
        <v>58</v>
      </c>
      <c r="O26">
        <v>3</v>
      </c>
      <c r="P26" t="s">
        <v>59</v>
      </c>
      <c r="Q26" t="s">
        <v>59</v>
      </c>
      <c r="R26" t="s">
        <v>55</v>
      </c>
    </row>
    <row r="27" spans="1:19" x14ac:dyDescent="0.2">
      <c r="N27" t="s">
        <v>58</v>
      </c>
      <c r="O27">
        <v>4</v>
      </c>
      <c r="P27" t="s">
        <v>60</v>
      </c>
      <c r="Q27" t="s">
        <v>60</v>
      </c>
      <c r="R27" t="s">
        <v>55</v>
      </c>
    </row>
    <row r="28" spans="1:19" x14ac:dyDescent="0.2">
      <c r="N28" t="s">
        <v>61</v>
      </c>
      <c r="P28" t="s">
        <v>64</v>
      </c>
      <c r="Q28" t="s">
        <v>64</v>
      </c>
      <c r="R28" t="s">
        <v>55</v>
      </c>
    </row>
    <row r="29" spans="1:19" x14ac:dyDescent="0.2">
      <c r="N29" s="9" t="s">
        <v>62</v>
      </c>
      <c r="O29" s="9"/>
      <c r="P29" t="s">
        <v>65</v>
      </c>
      <c r="Q29" t="s">
        <v>65</v>
      </c>
      <c r="R29" t="s">
        <v>55</v>
      </c>
    </row>
    <row r="30" spans="1:19" x14ac:dyDescent="0.2">
      <c r="N30" s="9" t="s">
        <v>63</v>
      </c>
      <c r="O30" s="9"/>
      <c r="P30" t="s">
        <v>66</v>
      </c>
      <c r="Q30" t="s">
        <v>66</v>
      </c>
      <c r="R30" t="s">
        <v>55</v>
      </c>
    </row>
    <row r="31" spans="1:19" x14ac:dyDescent="0.2">
      <c r="N31" t="s">
        <v>67</v>
      </c>
      <c r="P31" t="s">
        <v>70</v>
      </c>
      <c r="Q31" t="s">
        <v>70</v>
      </c>
      <c r="R31" t="s">
        <v>55</v>
      </c>
    </row>
    <row r="32" spans="1:19" x14ac:dyDescent="0.2">
      <c r="N32" s="9" t="s">
        <v>68</v>
      </c>
      <c r="O32" s="9"/>
      <c r="P32" t="s">
        <v>71</v>
      </c>
      <c r="Q32" t="s">
        <v>71</v>
      </c>
      <c r="R32" t="s">
        <v>55</v>
      </c>
    </row>
    <row r="33" spans="1:15" x14ac:dyDescent="0.2">
      <c r="N33" s="9" t="s">
        <v>69</v>
      </c>
      <c r="O33" s="9"/>
    </row>
    <row r="34" spans="1:15" x14ac:dyDescent="0.2">
      <c r="A34" s="1">
        <v>2</v>
      </c>
    </row>
    <row r="40" spans="1:15" x14ac:dyDescent="0.2">
      <c r="F40" s="1">
        <v>4</v>
      </c>
    </row>
    <row r="41" spans="1:15" x14ac:dyDescent="0.2">
      <c r="F41" s="1"/>
    </row>
  </sheetData>
  <mergeCells count="24">
    <mergeCell ref="O16:S16"/>
    <mergeCell ref="O12:S12"/>
    <mergeCell ref="O11:S11"/>
    <mergeCell ref="O17:S17"/>
    <mergeCell ref="O18:S18"/>
    <mergeCell ref="O15:S15"/>
    <mergeCell ref="O14:S14"/>
    <mergeCell ref="O13:S13"/>
    <mergeCell ref="N29:O29"/>
    <mergeCell ref="N30:O30"/>
    <mergeCell ref="N32:O32"/>
    <mergeCell ref="N33:O33"/>
    <mergeCell ref="B2:C2"/>
    <mergeCell ref="B11:C11"/>
    <mergeCell ref="H11:I11"/>
    <mergeCell ref="O4:S4"/>
    <mergeCell ref="O5:S5"/>
    <mergeCell ref="O6:S6"/>
    <mergeCell ref="O7:S7"/>
    <mergeCell ref="O8:S8"/>
    <mergeCell ref="O9:S9"/>
    <mergeCell ref="O10:S10"/>
    <mergeCell ref="O19:S19"/>
    <mergeCell ref="O20:S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Falla</dc:creator>
  <cp:lastModifiedBy>Nicholas Falla</cp:lastModifiedBy>
  <dcterms:created xsi:type="dcterms:W3CDTF">2024-06-02T23:10:49Z</dcterms:created>
  <dcterms:modified xsi:type="dcterms:W3CDTF">2024-08-06T10:15:03Z</dcterms:modified>
</cp:coreProperties>
</file>