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samuel.nastasi/Desktop/Data Analytics/Data Analytics SAT/Data | Criteria 6/"/>
    </mc:Choice>
  </mc:AlternateContent>
  <xr:revisionPtr revIDLastSave="0" documentId="13_ncr:1_{3533366D-BF88-4D43-B558-7DC671468E19}" xr6:coauthVersionLast="47" xr6:coauthVersionMax="47" xr10:uidLastSave="{00000000-0000-0000-0000-000000000000}"/>
  <bookViews>
    <workbookView xWindow="380" yWindow="500" windowWidth="28040" windowHeight="16000" firstSheet="3" activeTab="7" xr2:uid="{41A1A675-8FB8-C846-84D5-089613658839}"/>
  </bookViews>
  <sheets>
    <sheet name="StudentTeacherChatbotFrequency" sheetId="1" r:id="rId1"/>
    <sheet name="StudentTeacherPopularityChatbot" sheetId="2" r:id="rId2"/>
    <sheet name="StudentTeacherChatbotUsedFor" sheetId="3" r:id="rId3"/>
    <sheet name="TeacherCriticalFeedback" sheetId="4" r:id="rId4"/>
    <sheet name="TeacherPlagiarismIndicator" sheetId="5" r:id="rId5"/>
    <sheet name="StudentTeacherAIIntegrity" sheetId="6" r:id="rId6"/>
    <sheet name="TeacherMoreAIUse" sheetId="7" r:id="rId7"/>
    <sheet name="StudentTeacherOverallLearning" sheetId="8" r:id="rId8"/>
  </sheets>
  <definedNames>
    <definedName name="_xlchart.v1.0" hidden="1">StudentTeacherChatbotUsedFor!$AA$2</definedName>
    <definedName name="_xlchart.v1.1" hidden="1">StudentTeacherChatbotUsedFor!$AA$3:$AA$19</definedName>
    <definedName name="_xlchart.v1.2" hidden="1">StudentTeacherChatbotUsedFor!$Y$3:$Y$19</definedName>
    <definedName name="_xlchart.v1.3" hidden="1">StudentTeacherChatbotUsedFor!$AA$2</definedName>
    <definedName name="_xlchart.v1.4" hidden="1">StudentTeacherChatbotUsedFor!$AA$3:$AA$19</definedName>
    <definedName name="_xlchart.v1.5" hidden="1">StudentTeacherChatbotUsedFor!$Y$3:$Y$19</definedName>
    <definedName name="_xlchart.v1.6" hidden="1">StudentTeacherChatbotUsedFor!$AA$39</definedName>
    <definedName name="_xlchart.v1.7" hidden="1">StudentTeacherChatbotUsedFor!$AA$40:$AA$49</definedName>
    <definedName name="_xlchart.v1.8" hidden="1">StudentTeacherChatbotUsedFor!$Y$40:$Y$49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 i="8" l="1"/>
  <c r="U14" i="8"/>
  <c r="U13" i="8"/>
  <c r="U12" i="8"/>
  <c r="U11" i="8"/>
  <c r="U10" i="8"/>
  <c r="Z10" i="8" s="1"/>
  <c r="U9" i="8"/>
  <c r="Z9" i="8" s="1"/>
  <c r="U8" i="8"/>
  <c r="Z8" i="8" s="1"/>
  <c r="U7" i="8"/>
  <c r="U6" i="8"/>
  <c r="U5" i="8"/>
  <c r="U4" i="8"/>
  <c r="U3" i="8"/>
  <c r="U16" i="8" s="1"/>
  <c r="T15" i="8"/>
  <c r="T14" i="8"/>
  <c r="T13" i="8"/>
  <c r="T12" i="8"/>
  <c r="T11" i="8"/>
  <c r="T10" i="8"/>
  <c r="T9" i="8"/>
  <c r="T8" i="8"/>
  <c r="T7" i="8"/>
  <c r="T6" i="8"/>
  <c r="T5" i="8"/>
  <c r="T4" i="8"/>
  <c r="T3" i="8"/>
  <c r="E4" i="7"/>
  <c r="E3" i="7"/>
  <c r="G6" i="6"/>
  <c r="K3" i="6" s="1"/>
  <c r="G5" i="6"/>
  <c r="K5" i="6" s="1"/>
  <c r="G4" i="6"/>
  <c r="K4" i="6" s="1"/>
  <c r="G3" i="6"/>
  <c r="F5" i="6"/>
  <c r="F4" i="6"/>
  <c r="F3" i="6"/>
  <c r="S6" i="5"/>
  <c r="S14" i="5"/>
  <c r="S13" i="5"/>
  <c r="S12" i="5"/>
  <c r="S11" i="5"/>
  <c r="S10" i="5"/>
  <c r="S9" i="5"/>
  <c r="S8" i="5"/>
  <c r="S7" i="5"/>
  <c r="S5" i="5"/>
  <c r="S4" i="5"/>
  <c r="S3" i="5"/>
  <c r="G5" i="4"/>
  <c r="G4" i="4"/>
  <c r="G3" i="4"/>
  <c r="Z49" i="3"/>
  <c r="Z48" i="3"/>
  <c r="Z47" i="3"/>
  <c r="Z46" i="3"/>
  <c r="Z45" i="3"/>
  <c r="Z44" i="3"/>
  <c r="Z43" i="3"/>
  <c r="Z42" i="3"/>
  <c r="Z41" i="3"/>
  <c r="Z40" i="3"/>
  <c r="Z19" i="3"/>
  <c r="Z18" i="3"/>
  <c r="Z17" i="3"/>
  <c r="Z16" i="3"/>
  <c r="Z15" i="3"/>
  <c r="Z14" i="3"/>
  <c r="Z13" i="3"/>
  <c r="Z12" i="3"/>
  <c r="Z11" i="3"/>
  <c r="Z10" i="3"/>
  <c r="Z9" i="3"/>
  <c r="Z8" i="3"/>
  <c r="Z7" i="3"/>
  <c r="Z6" i="3"/>
  <c r="Z5" i="3"/>
  <c r="Z20" i="3" s="1"/>
  <c r="AA17" i="3" s="1"/>
  <c r="Z4" i="3"/>
  <c r="Z3" i="3"/>
  <c r="P12" i="2"/>
  <c r="P11" i="2"/>
  <c r="P10" i="2"/>
  <c r="P9" i="2"/>
  <c r="P8" i="2"/>
  <c r="P7" i="2"/>
  <c r="P6" i="2"/>
  <c r="P5" i="2"/>
  <c r="O12" i="2"/>
  <c r="O11" i="2"/>
  <c r="O10" i="2"/>
  <c r="O9" i="2"/>
  <c r="O8" i="2"/>
  <c r="O7" i="2"/>
  <c r="O6" i="2"/>
  <c r="O5" i="2"/>
  <c r="Y13" i="8" l="1"/>
  <c r="Y8" i="8"/>
  <c r="Z11" i="8"/>
  <c r="Z4" i="8"/>
  <c r="Z12" i="8"/>
  <c r="Z5" i="8"/>
  <c r="J4" i="6"/>
  <c r="Y3" i="8"/>
  <c r="Y11" i="8"/>
  <c r="Z6" i="8"/>
  <c r="Z14" i="8"/>
  <c r="Y14" i="8"/>
  <c r="Y7" i="8"/>
  <c r="Y15" i="8"/>
  <c r="J3" i="6"/>
  <c r="Y10" i="8"/>
  <c r="Z13" i="8"/>
  <c r="J5" i="6"/>
  <c r="Y12" i="8"/>
  <c r="Z7" i="8"/>
  <c r="Z15" i="8"/>
  <c r="K6" i="6"/>
  <c r="Z50" i="3"/>
  <c r="F6" i="6"/>
  <c r="J6" i="6" s="1"/>
  <c r="T16" i="8"/>
  <c r="Y5" i="8" s="1"/>
  <c r="Z3" i="8"/>
  <c r="E5" i="7"/>
  <c r="O13" i="2"/>
  <c r="P13" i="2"/>
  <c r="H4" i="7"/>
  <c r="S15" i="5"/>
  <c r="AA16" i="3"/>
  <c r="AA10" i="3"/>
  <c r="AA18" i="3"/>
  <c r="AA3" i="3"/>
  <c r="AA11" i="3"/>
  <c r="AA19" i="3"/>
  <c r="AA4" i="3"/>
  <c r="AA12" i="3"/>
  <c r="AA5" i="3"/>
  <c r="AA13" i="3"/>
  <c r="AA6" i="3"/>
  <c r="AA14" i="3"/>
  <c r="AA7" i="3"/>
  <c r="AA15" i="3"/>
  <c r="AA8" i="3"/>
  <c r="AA9" i="3"/>
  <c r="AA43" i="3" l="1"/>
  <c r="AA41" i="3"/>
  <c r="AA49" i="3"/>
  <c r="AA42" i="3"/>
  <c r="AA46" i="3"/>
  <c r="AA48" i="3"/>
  <c r="AA40" i="3"/>
  <c r="Y16" i="8"/>
  <c r="AA47" i="3"/>
  <c r="Z16" i="8"/>
  <c r="Y4" i="8"/>
  <c r="Y6" i="8"/>
  <c r="AA44" i="3"/>
  <c r="AA45" i="3"/>
  <c r="Y9" i="8"/>
  <c r="T7" i="5"/>
  <c r="T14" i="5"/>
  <c r="T13" i="5"/>
  <c r="T5" i="5"/>
  <c r="T12" i="5"/>
  <c r="T4" i="5"/>
  <c r="T11" i="5"/>
  <c r="T3" i="5"/>
  <c r="T9" i="5"/>
  <c r="T8" i="5"/>
  <c r="T10" i="5"/>
  <c r="T6" i="5"/>
  <c r="AA20" i="3"/>
  <c r="T15" i="5" l="1"/>
  <c r="H3" i="7"/>
  <c r="H5" i="7" s="1"/>
</calcChain>
</file>

<file path=xl/sharedStrings.xml><?xml version="1.0" encoding="utf-8"?>
<sst xmlns="http://schemas.openxmlformats.org/spreadsheetml/2006/main" count="1020" uniqueCount="356">
  <si>
    <t>Student</t>
  </si>
  <si>
    <t>Do you use chatbots for educational purposes?</t>
  </si>
  <si>
    <t>No</t>
  </si>
  <si>
    <t>Yes</t>
  </si>
  <si>
    <t>Teacher</t>
  </si>
  <si>
    <t>Method</t>
  </si>
  <si>
    <t>Data is imported from primary data excel spreadsheet for both student and teachers</t>
  </si>
  <si>
    <t>All values were proofread to be either "Yes" or 'No", with capitalised letters</t>
  </si>
  <si>
    <t>Use of =COUNTIF function to identify the quantity of "Yes" and "No" responses within the dataset</t>
  </si>
  <si>
    <t>Two tables are made (one for students and one for teachers) with their respective results</t>
  </si>
  <si>
    <t>Manual validation of proofreading and counting occurred to ensure the data is accurate</t>
  </si>
  <si>
    <t>Borders were implemented for readability purposes</t>
  </si>
  <si>
    <t>Two pie-charts were created</t>
  </si>
  <si>
    <t>Colours are modified to represent the appropriate theme</t>
  </si>
  <si>
    <t>External chart created</t>
  </si>
  <si>
    <t>What chatbots do you use to assist yourself in completing tasks?</t>
  </si>
  <si>
    <t>ChatGPT</t>
  </si>
  <si>
    <t>chatgpt</t>
  </si>
  <si>
    <t>never used one</t>
  </si>
  <si>
    <t>Perplexity and OpenAI</t>
  </si>
  <si>
    <t>None</t>
  </si>
  <si>
    <t>Writing SAC questions</t>
  </si>
  <si>
    <t>Chat GPT</t>
  </si>
  <si>
    <t>chatGPT v3</t>
  </si>
  <si>
    <t>I've only ever used them when logging an issue with an online grocery order or when communicating with my bank</t>
  </si>
  <si>
    <t>-</t>
  </si>
  <si>
    <t xml:space="preserve">Quillbot, ChatGPT, Grammarly </t>
  </si>
  <si>
    <t>ChatGPT, Quillbot, Siri</t>
  </si>
  <si>
    <t xml:space="preserve">I have never used AI, let alone for schooling. </t>
  </si>
  <si>
    <t>chatgpt, grammerly ai, quillbot</t>
  </si>
  <si>
    <t xml:space="preserve">ChatGPT </t>
  </si>
  <si>
    <t>chatGPT</t>
  </si>
  <si>
    <t>Chat gpt</t>
  </si>
  <si>
    <t>Chatgpt, Aria</t>
  </si>
  <si>
    <t>Chatgpt</t>
  </si>
  <si>
    <t>chat gpt and the google one</t>
  </si>
  <si>
    <t>Chat GPT and Chat sonic</t>
  </si>
  <si>
    <t xml:space="preserve">grammly go </t>
  </si>
  <si>
    <t>I use perplexity and chatgpt, my friend encourages bing, and so it would be my lowest priority as I find less polished than something like chatgpt and perplexity</t>
  </si>
  <si>
    <t>chatgpt and quillbot</t>
  </si>
  <si>
    <t>none</t>
  </si>
  <si>
    <t>CHATGPT</t>
  </si>
  <si>
    <t>ChatGPT, Quillbot, Grammerly AI</t>
  </si>
  <si>
    <t>ChatGPT, Aria</t>
  </si>
  <si>
    <t>ChatGPT, Google Assistant</t>
  </si>
  <si>
    <t>ChatGPT, ChatSonic</t>
  </si>
  <si>
    <t>Grammerly AI</t>
  </si>
  <si>
    <t>ChatGPT, Perplexity</t>
  </si>
  <si>
    <t>ChatGPT, Quillbot</t>
  </si>
  <si>
    <t>Perplexity, ChatGPT</t>
  </si>
  <si>
    <t>Quillbot</t>
  </si>
  <si>
    <t>Perplexity</t>
  </si>
  <si>
    <t>Google Assistant</t>
  </si>
  <si>
    <t>ChatSonic</t>
  </si>
  <si>
    <t>Aria</t>
  </si>
  <si>
    <t>Quillbot, ChatGPT, Grammarly AI</t>
  </si>
  <si>
    <t>Siri</t>
  </si>
  <si>
    <t>Headings</t>
  </si>
  <si>
    <t>Summary/Quantity of Responses</t>
  </si>
  <si>
    <t>TOTAL</t>
  </si>
  <si>
    <t>All values were proofread to be one of the following responses - "ChatGPT", 'Quillbot", "Perplexity", "Grammerly AI", "Google Assistant", "ChatSonic", "Aria" or "Siri", with capitalised letters</t>
  </si>
  <si>
    <t>Tables made with each chatbot as column headings</t>
  </si>
  <si>
    <t>If a particular chatbot is used, the chatbot is added under its specific column (e.g. if the user uses ChatGPT, ChatGPT will be added within its respective column). All other fields are filled with '0'</t>
  </si>
  <si>
    <t>Use of =COUNTIF function to identify the quantity of each chatbot type usage</t>
  </si>
  <si>
    <t xml:space="preserve">One table is made summarising the results (x-axis has students and teachers, y-axis has the list of chatbot types), with totalling </t>
  </si>
  <si>
    <t>Secondary table is made displaying the percentage frequencies of each field</t>
  </si>
  <si>
    <t>One percentage bar-chart is created</t>
  </si>
  <si>
    <t>Colours are modified to represent the appropriate theme as well as a separation of results (students from teachers)</t>
  </si>
  <si>
    <t>What do you use chatbots for? (please list all reasons | examples: note taking, generating prompts)</t>
  </si>
  <si>
    <t>definitions, paraphrasing, grammar checking, condensing paragraphs into dot points/notes, making timelines</t>
  </si>
  <si>
    <t xml:space="preserve">Note taking, ideas, generating prompts </t>
  </si>
  <si>
    <t>NA</t>
  </si>
  <si>
    <t xml:space="preserve">note taking, generating practice questions, additional research </t>
  </si>
  <si>
    <t>maths and coding</t>
  </si>
  <si>
    <t>I have used ChatGPT to help with essay structuring</t>
  </si>
  <si>
    <t xml:space="preserve">Finding better wording for practice essay, Clarification for key phrases meaning </t>
  </si>
  <si>
    <t>creating ideas , solving maths questions i cannot figure out how to do</t>
  </si>
  <si>
    <t>"What is the answer to this?", i usually use it to check my answers</t>
  </si>
  <si>
    <t>To come up with ideas for creative writing</t>
  </si>
  <si>
    <t>Nothing</t>
  </si>
  <si>
    <t xml:space="preserve">to get like some main ideas if i am doing research/note taking which i can then research further </t>
  </si>
  <si>
    <t xml:space="preserve">Generating summaries and answering any questions i have about certain topics. </t>
  </si>
  <si>
    <t>Homework, Specifically i do the work and get gpt to review and tell me where and how to improve it</t>
  </si>
  <si>
    <t>generating prompts, ideas, inspiration</t>
  </si>
  <si>
    <t>to generate alternative ideas/ generating prompts, clarify a question.</t>
  </si>
  <si>
    <t>Used 2 or 3 times to complete long and tedious tasks I couldn’t be bothered to do</t>
  </si>
  <si>
    <t>Ideas and prompts</t>
  </si>
  <si>
    <t>generating prompts and helping with finding information</t>
  </si>
  <si>
    <t>Giving me Ideas to start an essay, giving examples answers, finding information on a person or subject.</t>
  </si>
  <si>
    <t xml:space="preserve">answers when cant be stuffed </t>
  </si>
  <si>
    <t>I use it to convert textbook questions into remnote and when doing research projects it is useful to find the exact data needed, I even used it for my business tech sat</t>
  </si>
  <si>
    <t>forming and creating ideas</t>
  </si>
  <si>
    <t>nothing</t>
  </si>
  <si>
    <t>Do not use</t>
  </si>
  <si>
    <t>It helps sometimes when I don't understand what a question is asking or how to approach the question</t>
  </si>
  <si>
    <t>Finding errors i cant see in coding when a teacher mightnt be available</t>
  </si>
  <si>
    <t>ANSWERS</t>
  </si>
  <si>
    <t>creating notes to copy</t>
  </si>
  <si>
    <t>Generating prompts</t>
  </si>
  <si>
    <t>Generating brainstorms and plans, summarising documents, formalising notes</t>
  </si>
  <si>
    <t xml:space="preserve">Making emails/pieces of writing sound better for the context. EG. drafting emails. </t>
  </si>
  <si>
    <t>schedule development</t>
  </si>
  <si>
    <t xml:space="preserve">creating stimulus. </t>
  </si>
  <si>
    <t>Primarily for idea and text generation</t>
  </si>
  <si>
    <t>Generating differentiated learning resources for students of all abilities.</t>
  </si>
  <si>
    <t>generating questions/prompts/discussions</t>
  </si>
  <si>
    <t>Data generation, case scenario ideation, lesson sequence ideas, checking for bot generated answers, basic research terms and ideas</t>
  </si>
  <si>
    <t xml:space="preserve">Generating case studies for SACs </t>
  </si>
  <si>
    <t xml:space="preserve">Note Taking, Generating Practice Questions, Research </t>
  </si>
  <si>
    <t xml:space="preserve">Note Taking, Generating Ideas, Generating Practice Questions </t>
  </si>
  <si>
    <t>Essay Structuring</t>
  </si>
  <si>
    <t>Identifying Synonyms, Definitions</t>
  </si>
  <si>
    <t>Solving Math Questions, Coding</t>
  </si>
  <si>
    <t>Cross-reference Solutions</t>
  </si>
  <si>
    <t>Generating Practice Questions</t>
  </si>
  <si>
    <t xml:space="preserve">Note Taking, Generating Ideas, Research </t>
  </si>
  <si>
    <t>Generating Ideas, Solving Math Questions</t>
  </si>
  <si>
    <t>Generating Summaries, Research</t>
  </si>
  <si>
    <t>Critiquing &amp; Providing Suggestions on Possible Improvements</t>
  </si>
  <si>
    <t>Generating Practice Questions, Generating Ideas</t>
  </si>
  <si>
    <t>Definitions, Paraphrasing, Grammar Checking, Generating Summaries, Note Taking, Making Timelines</t>
  </si>
  <si>
    <t>Generating Practice Questions, Research</t>
  </si>
  <si>
    <t>Generating Ideas, Generating Examples, Research</t>
  </si>
  <si>
    <t>Generating Ideas</t>
  </si>
  <si>
    <t>Generating Practice Questions, Generating Ideas, Asking Clarifying Questions</t>
  </si>
  <si>
    <t>Asking Clarifying Questions</t>
  </si>
  <si>
    <t>Coding</t>
  </si>
  <si>
    <t>Note Taking</t>
  </si>
  <si>
    <t>Completing Assigned Tasks/Homework</t>
  </si>
  <si>
    <t>Formalising Documents/Communication Streams</t>
  </si>
  <si>
    <t>Generating Ideas, Generating Summaries, Formalising Documents/Communication Streams</t>
  </si>
  <si>
    <t>Generating Plans/Schedules</t>
  </si>
  <si>
    <t>Generating Learning Resources</t>
  </si>
  <si>
    <t>Generating Ideas, Generating Practice Questions</t>
  </si>
  <si>
    <t>Generating Data, Generating Case Scenarios for SACs, Generating Ideas, Plagiarism Detection, Research</t>
  </si>
  <si>
    <t>Generating Case Scenarios for SACs</t>
  </si>
  <si>
    <t>Definitions</t>
  </si>
  <si>
    <t>Paraphrasing</t>
  </si>
  <si>
    <t>Grammer Checking</t>
  </si>
  <si>
    <t>Generating Summaries</t>
  </si>
  <si>
    <t>Making Timelines</t>
  </si>
  <si>
    <t>Research</t>
  </si>
  <si>
    <t>Solving Maths Questions</t>
  </si>
  <si>
    <t>Identifying Synonyms</t>
  </si>
  <si>
    <t>Generating Learning Sources</t>
  </si>
  <si>
    <t>Generating Data</t>
  </si>
  <si>
    <t>Plagiarism Detection</t>
  </si>
  <si>
    <t>CountIF Table (Teachers)</t>
  </si>
  <si>
    <t>CountIF Table (Students)</t>
  </si>
  <si>
    <t>Totals</t>
  </si>
  <si>
    <t>SUM TOTAL</t>
  </si>
  <si>
    <t>Summary/Quantity of Responses (Student)</t>
  </si>
  <si>
    <t>Percentage</t>
  </si>
  <si>
    <t>All values were proofread and summarised into groups, with capitalised letters</t>
  </si>
  <si>
    <t>Tables made with each chatbot usage as column headings</t>
  </si>
  <si>
    <t>If a particular usage is used, the usage is added under its specific column (e.g. if the user uses Generating Ideas, Generating Ideas will be added within its respective column). All other fields are filled with '0'</t>
  </si>
  <si>
    <t>Use of =COUNTIF function to identify the quantity of each usage</t>
  </si>
  <si>
    <t>One table is made summarising the results (x-axis has total frequency, y-axis has the list of usages), with sum totalling at the bottom</t>
  </si>
  <si>
    <t>Another column is made with each usage's percentage (calucalted by dividing the frequency by the sum total, times by 100%</t>
  </si>
  <si>
    <t>Summary/Quantity of Responses (Teacher)</t>
  </si>
  <si>
    <t>Has providing critical and effective feedback to students' plagiarised work been difficult? If so, please explain further.</t>
  </si>
  <si>
    <t>Yes - as students often can't understand what is written. It's not worth giving feedback on work they didn't write themselves.</t>
  </si>
  <si>
    <t>No.  I don't waste my time providing feedback if I don't believe the work is the students.</t>
  </si>
  <si>
    <t xml:space="preserve">Yes, it deters you from wanting to provide effective feedback because you know that the work isnt theirs. It then means we have to go through processes to address the academic plagiarism - such as, rescheduling a redemption task, meetings with students/coordinators etc. The volume of administration requirements increases, which could have easily been avoided. </t>
  </si>
  <si>
    <t>Not really, when plagiarism has occured, I find that determining why a student has plagiarised to be more important then simply accusing them of cheating. Often students turn to plagiarism because of other contributing factors like not understanding content, wanting to do well but being worried about their capabilities or struggling to manage their time in other areas. I would much rather have a real conversation with them from a supportive point of view to keep the trust and support in place for a student while still holding them accountable for their choices.</t>
  </si>
  <si>
    <t xml:space="preserve">yes. It's almost impossible to give them feedback on work they did not create. </t>
  </si>
  <si>
    <t xml:space="preserve">it is a difficult conversation but feedback on work that is not the students, is ineffective </t>
  </si>
  <si>
    <t xml:space="preserve">Not sure i understand this question, if i identify the work as plagiarised i wouldn't go on to give it feedback. It goes through the authentication process. </t>
  </si>
  <si>
    <t>No because students usually know they have been caught out and the fact that they took the easy way out.</t>
  </si>
  <si>
    <t>Yes i ask for clarificatio of the sentences and paragraphs of the plagiarised areas  to see if they actually in fact do understand what they have written.</t>
  </si>
  <si>
    <t>Yes and No; Yes due to being unable to give critical and constructive feedback to students for their actual work and understanding, whilst disappointed with student actions. No due to giving statements for discussion surrounding the use of AI and language models for task completion being short statements.</t>
  </si>
  <si>
    <t>I haven't been involved in this before</t>
  </si>
  <si>
    <t>Authentication Process</t>
  </si>
  <si>
    <t>50/50 | Unsure</t>
  </si>
  <si>
    <t>Summary/Totalling Table</t>
  </si>
  <si>
    <t>Total</t>
  </si>
  <si>
    <t>Data is imported from primary data excel spreadsheet for teachers</t>
  </si>
  <si>
    <t>Data is labelled 'Teacher' for their respective data, seperated by a break column</t>
  </si>
  <si>
    <t>Data is labelled 'Student' and 'Teacher' for their respective data, seperated by a break column</t>
  </si>
  <si>
    <t>Data is labelled 'Student' and 'Teacher' for their respective data, seperated by break rows</t>
  </si>
  <si>
    <t>All values were proofread and converted to be either "Yes", 'No" or "50/50 | Unsure", with capitalised letters</t>
  </si>
  <si>
    <t>Use of =COUNTIF function to identify the quantity of "Yes", 'No" and "50/50 | Unsure" responses within the dataset</t>
  </si>
  <si>
    <t>Totalling table is made with the respective results</t>
  </si>
  <si>
    <t>A pie-charts is created</t>
  </si>
  <si>
    <t>What indicators enable you to identify a students' work as plagiarised? </t>
  </si>
  <si>
    <t>Difference in quality from regular work, difference in writing style/'voice', similarity to other pieces</t>
  </si>
  <si>
    <t>The language used and the quality of work compared to what the student has previously submitted</t>
  </si>
  <si>
    <t xml:space="preserve">Use of American spelling (eg. z instead of s). Sentence structure/choice of words are vastly different to the students work that is completed in SAC conditions. </t>
  </si>
  <si>
    <t>the tasks I engage with students in written form, help me to get an understand of their writing style and vocabulary choices. The majority of the work completed in my classes does not occur using a computer, which eliminates the ability to rely on chatbots to complete tasks on a students behalf. They often complete this work in front of me so that I can authenticate that the students are responsible to the tasks they submit as their own.</t>
  </si>
  <si>
    <t>complex language used in comparison to classwork</t>
  </si>
  <si>
    <t xml:space="preserve">The language and voice of the piece and the understanding of students knowledge </t>
  </si>
  <si>
    <t xml:space="preserve">Voice and tone that is not in line with previous submissions. Levels of knowledge/understanding that is different from what the student has previously demonstrated. </t>
  </si>
  <si>
    <t>It is completely different to any work they have written of their own accord. They can't answer questions about the work that has been submitted.</t>
  </si>
  <si>
    <t>Work presented is clearly not their own work based on the style or ability of their work previously submitted.</t>
  </si>
  <si>
    <t xml:space="preserve">The use and style of language used in the assignment. The fluidity /flow of what they have written </t>
  </si>
  <si>
    <t>Answers similar to other students; language used being close to that of a typical language model answer; writing being inconsistent from previous tasks; formatting of answers (e.g paragraph spacing, numbered list)</t>
  </si>
  <si>
    <t xml:space="preserve">As a Maths teacher this isn't really an issue in my subject area. When I have taught IT and Science in the past, this was quite common. Evidence was high quality writing that was not reflective of the work students completed in class. </t>
  </si>
  <si>
    <t xml:space="preserve">My own understanding of the students ability. </t>
  </si>
  <si>
    <t>Use of Complex Vocabulary</t>
  </si>
  <si>
    <t>Use of Complex Vocabulary, Student's Knowledge Differs from Previously Demonstrated Work/Conversations</t>
  </si>
  <si>
    <t>Difference in Writing Style, Student's Knowledge Differs from Previously Demonstrated Work/Conversations</t>
  </si>
  <si>
    <t>Difference in Quality, Difference when Compared to Previous Work Submitted (In &amp; Out of Class)</t>
  </si>
  <si>
    <t>Answer's Similar to Other Students, Difference in Writing Style, Difference when Compared to Previous Work Submitted (In &amp; Out of Class), Formatting of Answers</t>
  </si>
  <si>
    <t>Difference in Quality, Difference in Writing Style, Difference when Compared to Previous Work Submitted (In &amp; Out of Class)</t>
  </si>
  <si>
    <t>Use of American Spelling, Varied Sentence Structure, Use of Complex Vocabulary, Difference when Compared to Previous Work Submitted (In &amp; Out of Class)</t>
  </si>
  <si>
    <t>Use of Complex Vocabulary, Difference when Compared to Previous Work Submitted (In &amp; Out of Class)</t>
  </si>
  <si>
    <t>Difference when Compared to Previous Work Submitted (In &amp; Out of Class), Inability to Answer Questions Regarding their Submitted Work</t>
  </si>
  <si>
    <t>Difference in Writing Style, Difference when Compared to Previous Work Submitted (In &amp; Out of Class)</t>
  </si>
  <si>
    <t>Teacher's Knowledge of the Student's Ability</t>
  </si>
  <si>
    <t>Difference in Writing Style, Difference when Compared to Previous Work Submitted (In &amp; Out of Class), Difference in the Flow of the Piece</t>
  </si>
  <si>
    <t>Difference in Quality</t>
  </si>
  <si>
    <t>Difference in Writing Style</t>
  </si>
  <si>
    <t>Difference when Compared to Previous Work Submitted (In &amp; Out of Class)</t>
  </si>
  <si>
    <t>Use of American Spelling</t>
  </si>
  <si>
    <t>Varied Sentence Structure</t>
  </si>
  <si>
    <t>Student's Knowledge Differs from Previously Demonstrated Work/Conversations</t>
  </si>
  <si>
    <t>Answer's Similar to Other Students</t>
  </si>
  <si>
    <t>Formatting of Answers</t>
  </si>
  <si>
    <t>COUNTIF Table</t>
  </si>
  <si>
    <t>Inability to Answer Questions Regarding their Submitted Work</t>
  </si>
  <si>
    <t>Difference in the Flow of the Piece</t>
  </si>
  <si>
    <t>Data is labelled 'Teacher' for the respective data</t>
  </si>
  <si>
    <t>All values were proofread, to then be grouped into one or multiple common response categories (all groups begin with capitalised letters)</t>
  </si>
  <si>
    <t>Table made with each common response category as column headings</t>
  </si>
  <si>
    <t>If a particular category is identified within the response, the common response is added under its specific column (e.g. if the response includes "Difference in Quality", "Difference in Quality" will be added within its respective column). All other fields are filled with '0'</t>
  </si>
  <si>
    <t>Use of =COUNTIF function to identify the quantity of each common response occurrence</t>
  </si>
  <si>
    <t>One table is made summarising the results (x-axis has totals and percentage, y-axis has the list of common response categories), with sum totalling at the bottom</t>
  </si>
  <si>
    <t>A heading was added/displayed appropriately</t>
  </si>
  <si>
    <t>Do you believe the availability of AI plagiarism detection tools influences students' attitudes towards academic integrity? Why or why not?</t>
  </si>
  <si>
    <t>Not really - I don't think the technology is advanced/accurate enough/not enough teachers are using/aware of it</t>
  </si>
  <si>
    <t>Yes, but I am sure that students are well aware of their non-existence at OACC.</t>
  </si>
  <si>
    <t xml:space="preserve">I hope they would, it makes it difficult to assess and authenticate student work when there is a risk of academic plagiarism. If students knew about the detection tools, they might be less inclined to use it. </t>
  </si>
  <si>
    <t>not really, students who are determined to use ai to plagiarise are aware of what they are doing, it's an unfortunate choice that diminishes the value in learning which leads to disengagement in classrooms</t>
  </si>
  <si>
    <t xml:space="preserve">Yes. Integrity means being honest. If students are submitting work using this program to submit work they have no academic integrity whatsoever. </t>
  </si>
  <si>
    <t xml:space="preserve">yes it would somewhat act as a deterrent </t>
  </si>
  <si>
    <t xml:space="preserve">Yes, as they may be more fearful of being found out and receiving a consequence. </t>
  </si>
  <si>
    <t>I believe that some students honestly believe that teacher's were born yesterday- they take the approach of submitting AI generated text for homework tasks but that can't be replicated in a SAC. They think they'll get away with it, only to be questioned later where it is their task to 'prove' their work in authentic and that is often where their academic integrity falls apart.</t>
  </si>
  <si>
    <t>No I think students will use it anyway.</t>
  </si>
  <si>
    <t>no, as a desperate student will still copy work</t>
  </si>
  <si>
    <t>I feel that it may make students less likely to use AI language models and tools if told that they may be used due to the knowledge and caution of finding out it has been used.</t>
  </si>
  <si>
    <t>Yes - I think there is merit in using this, as long as the tool has been verified, similar to 'turn it in'</t>
  </si>
  <si>
    <t xml:space="preserve">I don't believe it currently has but this may be to students being unaware that it exists. </t>
  </si>
  <si>
    <t>Yes I think some students may be less inclined to use chat bots for schoolwork if they know that it is detectable by AI plagiarism detection tools.</t>
  </si>
  <si>
    <t xml:space="preserve">Some students dont take it seriously, due to how ineffective it is and how it falsely flags certain common phrases and words, such as "this leads to..." </t>
  </si>
  <si>
    <t xml:space="preserve">It makes it so that even if a student uses an ai they also need to put in work to make sure it isn't detectable </t>
  </si>
  <si>
    <t>I believe the availability of plagiarism detecting tools does influence their attitude towards integrity, not due to them feeling a need for integrity but instead as a pressure to actually create their own works.</t>
  </si>
  <si>
    <t xml:space="preserve">yea it does because it makes it more likely for student to use ai plagiarism but if teachers were to use it, students are more likely to not use chatbots as they may fear being caught by plagarism </t>
  </si>
  <si>
    <t>yes, i think it can improve academic integrity as i have used it to check that i didnt accidentally plagiarise any work</t>
  </si>
  <si>
    <t>No because some of them are vastly inaccurate</t>
  </si>
  <si>
    <t>yes because they'd be scared of getting caught</t>
  </si>
  <si>
    <t>Doesn’t really influence students cause there not that effective in finding AI</t>
  </si>
  <si>
    <t>If there is a way to detect AI plagiarism then yes it would affect students' academic integrity due to fear of being caught cheating, however with the lack of tools to detect the plagiarism i think the integrity has gone down significantly, disadvantaging many other students and the student's learning themself</t>
  </si>
  <si>
    <t>Yes, people are less inclined to try as hard</t>
  </si>
  <si>
    <t>No, because students use if often enough for it to affect academic integrity</t>
  </si>
  <si>
    <t>Yes I believe so. An increased availability of AI plagiarism detection tools may result in students being more conscious of potential plagiarism.</t>
  </si>
  <si>
    <t>yes because just copying work that AI produces may be seen as cheating so if students are caught they may get a zero</t>
  </si>
  <si>
    <t>It may affect them by acting as a tool of fear, but they dont really give the lost accurate results</t>
  </si>
  <si>
    <t>yes now teachers can no longer trust students to complete there own work unless its handwritten</t>
  </si>
  <si>
    <t>I think it makes students less likely to cheat on their assignments</t>
  </si>
  <si>
    <t>yes, prevents them from using AI</t>
  </si>
  <si>
    <t>N/A</t>
  </si>
  <si>
    <t xml:space="preserve">I think it makes people more afraid to cheat using AI as these tools make it much easier to be caught </t>
  </si>
  <si>
    <t>It can help them be more careful on the sources and AIs they use for assignments and to help them do their own work</t>
  </si>
  <si>
    <t>yes, it stops people from having authentic work</t>
  </si>
  <si>
    <t>Yes because students know that their work can be check and are forced to do some themselves to avoid detection.</t>
  </si>
  <si>
    <t xml:space="preserve">i have no clue </t>
  </si>
  <si>
    <t>A little bit they are less like to use ai, but also people using advanced terminology tend to be a bit more ware as they may be accused.</t>
  </si>
  <si>
    <t>i think the access to ai plagiarism is bad as it gives people (and students) way too much access to plagiarism</t>
  </si>
  <si>
    <t>It means students now have to work harder to actually develop their own work which, in my opinion is better</t>
  </si>
  <si>
    <t>Yes as it makes them choose not to use AI, or makes them alter their AI produced work</t>
  </si>
  <si>
    <t>It doesn't. They can simply just slightly change the words a bit and then it's 100% theirs</t>
  </si>
  <si>
    <t>No, students will always find a way around the teachers</t>
  </si>
  <si>
    <t>YES</t>
  </si>
  <si>
    <t>possibly, if it works then the people who do use the ai will loose their grade for work they have submitted.</t>
  </si>
  <si>
    <t>Unsure</t>
  </si>
  <si>
    <t>Total/Summing Table</t>
  </si>
  <si>
    <t>Percentage Form</t>
  </si>
  <si>
    <t>Data is imported from primary data excel spreadsheet for teachers and students</t>
  </si>
  <si>
    <t>Data is labelled 'Teacher' and 'Student' for their respective data</t>
  </si>
  <si>
    <t>All values were proofread, to then be grouped into their respective categories ('Yes', 'No', and 'Unsure') (all groups begin with capitalised letters)</t>
  </si>
  <si>
    <t>A table named 'Percentage Form' is made, representing all data as percentages</t>
  </si>
  <si>
    <t>A table named Summing/Totalling Table is made and filled using the =COUNTIF function, with sum totalling at the bottom</t>
  </si>
  <si>
    <t>Are teachers' progressively utilising more plagiarism detection AI for students' assessments to uphold intellectual property?</t>
  </si>
  <si>
    <t>Sum Total</t>
  </si>
  <si>
    <t>Percentage Table</t>
  </si>
  <si>
    <t>Total Percentage</t>
  </si>
  <si>
    <t>Data is imported from the primary data excel spreadsheet for teachers</t>
  </si>
  <si>
    <t>Data is labelled'Teacher' for the respective data</t>
  </si>
  <si>
    <t>A table is made with their respective results presented neatly</t>
  </si>
  <si>
    <t>A second table is made with their respective results presented as percentages</t>
  </si>
  <si>
    <t>A pie-chart is created</t>
  </si>
  <si>
    <t>How do you think the integration of AI in plagiarism detection impacts the overall learning environment within schools?</t>
  </si>
  <si>
    <t>It allows students to continue to use chatbots as a starting point, but will prevent them from submitting fully AI generated work.</t>
  </si>
  <si>
    <t xml:space="preserve">It would allow teachers to assess using tasks rather than SAC condition tests. This would provide students with the opportunity to demonstrate their understanding in multiple ways (eg. reports/presentations) without the risk of academic plagiarism. </t>
  </si>
  <si>
    <t>while there is merit in authentication tools, it would be ideal not to need to use them at all to show that trust in students is valued. This is entirely dependant on student choices though and ultimately their merit in use is only justified in the abuse of ai to avoid completing authentic work to begin with.</t>
  </si>
  <si>
    <t>Yes and No. A student may use a program like this for revsion purposes which I think impacts their learning in a positive way. However, if they are using it to complete set tasks or essay writing it has a negative impact on their learning as it is simply a 'push a button and the task is done'.</t>
  </si>
  <si>
    <t xml:space="preserve">positively influence integrity </t>
  </si>
  <si>
    <t xml:space="preserve">Not sure. </t>
  </si>
  <si>
    <t xml:space="preserve">It eats up teacher's time- we know in our gut if something is produced by AI or if it is a students real work- we then have to waste time inputting the data into AI checkers to see if it has been generated online. Annoying and time consuming.  </t>
  </si>
  <si>
    <t>Not sure yet. Too early to say.</t>
  </si>
  <si>
    <t>it can be very helpful</t>
  </si>
  <si>
    <t>It may be a deterrent for students to use language models and have them study themselves, however their will be ways that are found to get around detection tools.</t>
  </si>
  <si>
    <t xml:space="preserve">It would depend how the school has previously been responding to plagiarism and if they have used software to detect this in the past. If they have and move to AI it wouldn't have a great impact. If schools haven't been using software for this before, it would be a big shift and would be quite positive. As students would be aware of the importance of submitting authentic work that is not plagiarised. </t>
  </si>
  <si>
    <t>I think some students may be less inclined to use chat bots for schoolwork if they know that it is detectable by AI plagiarism detection tools.</t>
  </si>
  <si>
    <t>It makes it so that using an ai isn't just a free pass and requires actual work and learning on the subject to be able to ensure that the text was factual and not detectable as ai</t>
  </si>
  <si>
    <t>I believe it actually improves the overall learning environment, as it leads to them having to complete the work themselves which in turn leads to them remembering the information better</t>
  </si>
  <si>
    <t>it can make it a more honest overall learning environemnt as students are more likely to use chatbots less in fear of being caught by the plagiarism ai</t>
  </si>
  <si>
    <t xml:space="preserve">i think it can impact students by being used by teachers to ensure students aren't plagiarising their work </t>
  </si>
  <si>
    <t>I don't think it does</t>
  </si>
  <si>
    <t>Students would actually pay attention if they want to pass</t>
  </si>
  <si>
    <t xml:space="preserve">I don’t know maybe makes teachers more sceptical to students like their trying to catch students rather than focusing on improving learning </t>
  </si>
  <si>
    <t>it will make students do their work honestly and produce work that is their own, meaning the learning environment would become better as students will know not to cheat and wont disadvantage others in any way, also motivating them to do better.</t>
  </si>
  <si>
    <t>Students will be learning less as they feel they don't have to</t>
  </si>
  <si>
    <t>I don't believe it impacts overall learning much as it doesn't affect work</t>
  </si>
  <si>
    <t>I believe it may help prevent plagiarism and help increase academic integrity, promoting a positive learning culture.</t>
  </si>
  <si>
    <t>restricts the use i guess</t>
  </si>
  <si>
    <t>It will decrease the use of AI and increase learning in g eneral</t>
  </si>
  <si>
    <t xml:space="preserve">Lack of trust </t>
  </si>
  <si>
    <t>Students will put more effort into work that is actually theirs because they cant plagiarise or use AI to do it for them</t>
  </si>
  <si>
    <t xml:space="preserve">it creates a safe check to prevent ai plagiarism </t>
  </si>
  <si>
    <t xml:space="preserve">I think it helps the leaning environment by encouraging academic integrity </t>
  </si>
  <si>
    <t>Yes, it gets students to learn themselves instead of taking the easier path</t>
  </si>
  <si>
    <t>it ruins the authenticity of work</t>
  </si>
  <si>
    <t>It means student are always trying there hardest to do as little work as possible.</t>
  </si>
  <si>
    <t xml:space="preserve">idk </t>
  </si>
  <si>
    <t>They are less like to use ai, but also people using advanced terminology tend to be a bit more ware as they may be accused.</t>
  </si>
  <si>
    <t>it takes away the authenticity</t>
  </si>
  <si>
    <t>Makes it better</t>
  </si>
  <si>
    <t>I think it is good if it stops AI doing students' work for them</t>
  </si>
  <si>
    <t>It means the students who are lazy and careless with their cheating might get caught</t>
  </si>
  <si>
    <t xml:space="preserve">Some people may not be learning properly </t>
  </si>
  <si>
    <t>LEARN MORE</t>
  </si>
  <si>
    <t>no</t>
  </si>
  <si>
    <t>Less Usage of Chatbots</t>
  </si>
  <si>
    <t>Increases Student Effort to Produce Authentic Work</t>
  </si>
  <si>
    <t>Makes Teachers More Sceptical Towards Students' Work</t>
  </si>
  <si>
    <t>Students' Producing Work Honestly (No Chatbot Usage)</t>
  </si>
  <si>
    <t>Decreased Active Learning from Students</t>
  </si>
  <si>
    <t>Prevents Plagiarism, Increases Academic Integrity</t>
  </si>
  <si>
    <t>Develops a Lack of Trust</t>
  </si>
  <si>
    <t>Increases Academic Integrity</t>
  </si>
  <si>
    <t>Ruins the Authenticity of Work</t>
  </si>
  <si>
    <t>Increases Student Effort to Plagiarise Work/Lighten The Workload on Themselves</t>
  </si>
  <si>
    <t xml:space="preserve">Increases the Chances of Students' (Who Use Chabots) Getting Caught </t>
  </si>
  <si>
    <t>Increased Active Learning from Students</t>
  </si>
  <si>
    <t>Increased Active Learning from Students, Decreased Active Learning from Students</t>
  </si>
  <si>
    <t>Wastes Teachers' Time Following Up with the Plagiariser (Student)</t>
  </si>
  <si>
    <t>Prevents Plagiarism</t>
  </si>
  <si>
    <t>All values were proofread, to then be grouped into their respective categories (all groups begin with capitalised letters)</t>
  </si>
  <si>
    <t>A table named Total/Summing Table is made and filled using the =COUNTIF function, with sum totalling at the bottom</t>
  </si>
  <si>
    <t xml:space="preserve">A bar-chart is made </t>
  </si>
  <si>
    <t>A bar-chart is created</t>
  </si>
  <si>
    <t>Heading, legend and percentages were added/displayed appropriately</t>
  </si>
  <si>
    <t>Two bar-charts (one for students and one for teachers) are made by their respective data</t>
  </si>
  <si>
    <t>Headings, legend and percentages were added/displayed appropriately</t>
  </si>
  <si>
    <t>Headings, legend and percentages was added/displayed 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</si>
</sst>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b/>
      <sz val="11"/>
      <color rgb="FFFFFFFF"/>
      <name val="Calibri"/>
      <family val="2"/>
    </font>
    <font>
      <sz val="11"/>
      <color rgb="FF000000"/>
      <name val="Calibri"/>
      <family val="2"/>
    </font>
    <font>
      <b/>
      <sz val="11"/>
      <color theme="0"/>
      <name val="Aptos Narrow"/>
      <family val="2"/>
      <scheme val="minor"/>
    </font>
    <font>
      <sz val="12"/>
      <color rgb="FF000000"/>
      <name val="Aptos Narrow"/>
      <family val="2"/>
      <scheme val="minor"/>
    </font>
    <font>
      <b/>
      <sz val="12"/>
      <color theme="1"/>
      <name val="Aptos Narrow"/>
      <scheme val="minor"/>
    </font>
    <font>
      <sz val="12"/>
      <color theme="1"/>
      <name val="Aptos Narrow"/>
      <scheme val="minor"/>
    </font>
    <font>
      <b/>
      <sz val="20"/>
      <color theme="1"/>
      <name val="Aptos Narrow"/>
      <scheme val="minor"/>
    </font>
    <font>
      <b/>
      <sz val="16"/>
      <color theme="1"/>
      <name val="Aptos Narrow (Body)"/>
    </font>
    <font>
      <b/>
      <sz val="16"/>
      <color theme="1"/>
      <name val="Aptos Narrow"/>
      <scheme val="minor"/>
    </font>
    <font>
      <sz val="16"/>
      <color theme="1"/>
      <name val="Aptos Narrow"/>
      <scheme val="minor"/>
    </font>
  </fonts>
  <fills count="6">
    <fill>
      <patternFill patternType="none"/>
    </fill>
    <fill>
      <patternFill patternType="gray125"/>
    </fill>
    <fill>
      <patternFill patternType="solid">
        <fgColor rgb="FF5B9BD5"/>
        <bgColor rgb="FF5B9BD5"/>
      </patternFill>
    </fill>
    <fill>
      <patternFill patternType="solid">
        <fgColor rgb="FFDDEBF7"/>
        <bgColor rgb="FFDDEBF7"/>
      </patternFill>
    </fill>
    <fill>
      <patternFill patternType="solid">
        <fgColor theme="4"/>
        <bgColor theme="4"/>
      </patternFill>
    </fill>
    <fill>
      <patternFill patternType="solid">
        <fgColor theme="4" tint="0.79998168889431442"/>
        <bgColor theme="4" tint="0.79998168889431442"/>
      </patternFill>
    </fill>
  </fills>
  <borders count="19">
    <border>
      <left/>
      <right/>
      <top/>
      <bottom/>
      <diagonal/>
    </border>
    <border>
      <left/>
      <right/>
      <top style="thin">
        <color rgb="FF9BC2E6"/>
      </top>
      <bottom style="thin">
        <color rgb="FF9BC2E6"/>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9BC2E6"/>
      </right>
      <top style="thin">
        <color rgb="FF9BC2E6"/>
      </top>
      <bottom style="thin">
        <color rgb="FF9BC2E6"/>
      </bottom>
      <diagonal/>
    </border>
  </borders>
  <cellStyleXfs count="1">
    <xf numFmtId="0" fontId="0" fillId="0" borderId="0"/>
  </cellStyleXfs>
  <cellXfs count="80">
    <xf numFmtId="0" fontId="0" fillId="0" borderId="0" xfId="0"/>
    <xf numFmtId="0" fontId="1" fillId="2" borderId="1" xfId="0" applyFont="1" applyFill="1" applyBorder="1"/>
    <xf numFmtId="0" fontId="2" fillId="3" borderId="1" xfId="0" applyFont="1" applyFill="1" applyBorder="1"/>
    <xf numFmtId="0" fontId="2" fillId="0" borderId="1" xfId="0" applyFont="1" applyBorder="1"/>
    <xf numFmtId="0" fontId="3" fillId="4" borderId="2" xfId="0" applyFont="1" applyFill="1" applyBorder="1"/>
    <xf numFmtId="0" fontId="0" fillId="5" borderId="2" xfId="0" applyFill="1"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 fontId="0" fillId="0" borderId="0" xfId="0" applyNumberFormat="1"/>
    <xf numFmtId="0" fontId="0" fillId="0" borderId="2" xfId="0" quotePrefix="1" applyBorder="1"/>
    <xf numFmtId="0" fontId="4" fillId="0" borderId="0" xfId="0" applyFont="1"/>
    <xf numFmtId="0" fontId="5" fillId="0" borderId="0" xfId="0" applyFont="1"/>
    <xf numFmtId="0" fontId="0" fillId="0" borderId="14" xfId="0" applyBorder="1"/>
    <xf numFmtId="0" fontId="5" fillId="0" borderId="3" xfId="0" applyFont="1" applyBorder="1"/>
    <xf numFmtId="0" fontId="7" fillId="0" borderId="0" xfId="0" applyFont="1"/>
    <xf numFmtId="0" fontId="5" fillId="0" borderId="17" xfId="0" applyFont="1" applyBorder="1"/>
    <xf numFmtId="0" fontId="5" fillId="0" borderId="10" xfId="0" applyFont="1" applyBorder="1"/>
    <xf numFmtId="10" fontId="0" fillId="0" borderId="10" xfId="0" applyNumberFormat="1" applyBorder="1"/>
    <xf numFmtId="10"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3" xfId="0" applyBorder="1"/>
    <xf numFmtId="10" fontId="0" fillId="0" borderId="12" xfId="0" applyNumberFormat="1" applyBorder="1"/>
    <xf numFmtId="10" fontId="0" fillId="0" borderId="5" xfId="0" applyNumberFormat="1" applyBorder="1"/>
    <xf numFmtId="10" fontId="0" fillId="0" borderId="0" xfId="0" applyNumberFormat="1"/>
    <xf numFmtId="10" fontId="0" fillId="0" borderId="7" xfId="0" applyNumberFormat="1" applyBorder="1"/>
    <xf numFmtId="10" fontId="0" fillId="0" borderId="13" xfId="0" applyNumberFormat="1" applyBorder="1"/>
    <xf numFmtId="10" fontId="0" fillId="0" borderId="9" xfId="0" applyNumberFormat="1" applyBorder="1"/>
    <xf numFmtId="10" fontId="0" fillId="0" borderId="16" xfId="0" applyNumberFormat="1" applyBorder="1"/>
    <xf numFmtId="10" fontId="0" fillId="0" borderId="17" xfId="0" applyNumberFormat="1" applyBorder="1"/>
    <xf numFmtId="0" fontId="8" fillId="0" borderId="0" xfId="0" applyFont="1"/>
    <xf numFmtId="10" fontId="0" fillId="0" borderId="3" xfId="0" applyNumberFormat="1" applyBorder="1"/>
    <xf numFmtId="10" fontId="5" fillId="0" borderId="3" xfId="0" applyNumberFormat="1" applyFont="1" applyBorder="1"/>
    <xf numFmtId="0" fontId="9" fillId="0" borderId="0" xfId="0" applyFont="1"/>
    <xf numFmtId="0" fontId="1" fillId="2" borderId="18" xfId="0" applyFont="1" applyFill="1" applyBorder="1"/>
    <xf numFmtId="0" fontId="2" fillId="3" borderId="18" xfId="0" applyFont="1" applyFill="1" applyBorder="1"/>
    <xf numFmtId="0" fontId="2" fillId="0" borderId="18" xfId="0" applyFont="1" applyBorder="1"/>
    <xf numFmtId="0" fontId="0" fillId="0" borderId="4" xfId="0" quotePrefix="1" applyBorder="1"/>
    <xf numFmtId="0" fontId="5" fillId="0" borderId="15" xfId="0" applyFont="1" applyBorder="1"/>
    <xf numFmtId="0" fontId="10" fillId="0" borderId="0" xfId="0" applyFont="1"/>
    <xf numFmtId="10" fontId="5" fillId="0" borderId="16" xfId="0" applyNumberFormat="1" applyFont="1" applyBorder="1"/>
    <xf numFmtId="0" fontId="6" fillId="0" borderId="14" xfId="0" applyFont="1" applyBorder="1"/>
    <xf numFmtId="0" fontId="6" fillId="0" borderId="10" xfId="0" applyFont="1" applyBorder="1"/>
    <xf numFmtId="0" fontId="6" fillId="0" borderId="11" xfId="0" applyFont="1" applyBorder="1"/>
    <xf numFmtId="0" fontId="6" fillId="0" borderId="4" xfId="0" applyFont="1" applyBorder="1"/>
    <xf numFmtId="0" fontId="6" fillId="0" borderId="6" xfId="0" applyFont="1" applyBorder="1"/>
    <xf numFmtId="0" fontId="6" fillId="0" borderId="8" xfId="0" applyFont="1" applyBorder="1"/>
    <xf numFmtId="10" fontId="0" fillId="0" borderId="11" xfId="0" applyNumberFormat="1" applyBorder="1"/>
    <xf numFmtId="10" fontId="0" fillId="0" borderId="4" xfId="0" applyNumberFormat="1" applyBorder="1"/>
    <xf numFmtId="10" fontId="0" fillId="0" borderId="6" xfId="0" applyNumberFormat="1" applyBorder="1"/>
    <xf numFmtId="10" fontId="0" fillId="0" borderId="8" xfId="0" applyNumberFormat="1" applyBorder="1"/>
    <xf numFmtId="0" fontId="6" fillId="0" borderId="9" xfId="0" applyFont="1" applyBorder="1"/>
    <xf numFmtId="0" fontId="6" fillId="0" borderId="7" xfId="0" applyFont="1" applyBorder="1"/>
    <xf numFmtId="0" fontId="5" fillId="0" borderId="4" xfId="0" applyFont="1" applyBorder="1" applyAlignment="1">
      <alignment horizontal="center"/>
    </xf>
    <xf numFmtId="0" fontId="0" fillId="0" borderId="12" xfId="0" applyBorder="1" applyAlignment="1">
      <alignment horizontal="center"/>
    </xf>
    <xf numFmtId="0" fontId="0" fillId="0" borderId="5" xfId="0"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5" fillId="0" borderId="0" xfId="0" applyFont="1" applyAlignment="1">
      <alignment horizontal="center"/>
    </xf>
    <xf numFmtId="0" fontId="5" fillId="0" borderId="3" xfId="0" applyFont="1" applyBorder="1" applyAlignment="1">
      <alignment horizontal="center"/>
    </xf>
    <xf numFmtId="0" fontId="5" fillId="0" borderId="13" xfId="0" applyFont="1" applyBorder="1" applyAlignment="1">
      <alignment horizontal="center"/>
    </xf>
    <xf numFmtId="0" fontId="9" fillId="0" borderId="4" xfId="0" applyFont="1" applyBorder="1" applyAlignment="1">
      <alignment horizontal="center"/>
    </xf>
    <xf numFmtId="0" fontId="9" fillId="0" borderId="12" xfId="0" applyFont="1" applyBorder="1" applyAlignment="1">
      <alignment horizontal="center"/>
    </xf>
    <xf numFmtId="0" fontId="9" fillId="0" borderId="5" xfId="0" applyFont="1" applyBorder="1" applyAlignment="1">
      <alignment horizontal="center"/>
    </xf>
    <xf numFmtId="0" fontId="10" fillId="0" borderId="12" xfId="0" applyFont="1" applyBorder="1" applyAlignment="1">
      <alignment horizontal="center"/>
    </xf>
    <xf numFmtId="0" fontId="10" fillId="0" borderId="5" xfId="0" applyFont="1" applyBorder="1" applyAlignment="1">
      <alignment horizontal="center"/>
    </xf>
    <xf numFmtId="0" fontId="9" fillId="0" borderId="15" xfId="0" applyFont="1" applyBorder="1" applyAlignment="1">
      <alignment horizontal="center"/>
    </xf>
    <xf numFmtId="0" fontId="9" fillId="0" borderId="17" xfId="0" applyFont="1" applyBorder="1" applyAlignment="1">
      <alignment horizontal="center"/>
    </xf>
    <xf numFmtId="0" fontId="9" fillId="0" borderId="16" xfId="0" applyFont="1" applyBorder="1" applyAlignment="1">
      <alignment horizontal="center"/>
    </xf>
    <xf numFmtId="0" fontId="10" fillId="0" borderId="16" xfId="0" applyFont="1" applyBorder="1" applyAlignment="1">
      <alignment horizontal="center"/>
    </xf>
    <xf numFmtId="0" fontId="10" fillId="0" borderId="17"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 Chatbot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StudentTeacherChatbotFrequency!$F$5</c:f>
              <c:strCache>
                <c:ptCount val="1"/>
                <c:pt idx="0">
                  <c:v>Student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80-8540-8E74-CBD567A671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80-8540-8E74-CBD567A671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StudentTeacherChatbotFrequency!$E$6:$E$7</c:f>
              <c:strCache>
                <c:ptCount val="2"/>
                <c:pt idx="0">
                  <c:v>Yes</c:v>
                </c:pt>
                <c:pt idx="1">
                  <c:v>No</c:v>
                </c:pt>
              </c:strCache>
            </c:strRef>
          </c:cat>
          <c:val>
            <c:numRef>
              <c:f>StudentTeacherChatbotFrequency!$F$6:$F$7</c:f>
              <c:numCache>
                <c:formatCode>General</c:formatCode>
                <c:ptCount val="2"/>
                <c:pt idx="0">
                  <c:v>21</c:v>
                </c:pt>
                <c:pt idx="1">
                  <c:v>11</c:v>
                </c:pt>
              </c:numCache>
            </c:numRef>
          </c:val>
          <c:extLst>
            <c:ext xmlns:c16="http://schemas.microsoft.com/office/drawing/2014/chart" uri="{C3380CC4-5D6E-409C-BE32-E72D297353CC}">
              <c16:uniqueId val="{00000000-BAED-7844-957F-227FCF37395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do you think the integration of AI in plagiarism detection impacts the overall learning environment within schools?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StudentTeacherOverallLearning!$Y$2</c:f>
              <c:strCache>
                <c:ptCount val="1"/>
                <c:pt idx="0">
                  <c:v>Student</c:v>
                </c:pt>
              </c:strCache>
            </c:strRef>
          </c:tx>
          <c:spPr>
            <a:solidFill>
              <a:schemeClr val="accent1"/>
            </a:solidFill>
            <a:ln>
              <a:noFill/>
            </a:ln>
            <a:effectLst/>
          </c:spPr>
          <c:invertIfNegative val="0"/>
          <c:cat>
            <c:strRef>
              <c:f>StudentTeacherOverallLearning!$X$3:$X$15</c:f>
              <c:strCache>
                <c:ptCount val="13"/>
                <c:pt idx="0">
                  <c:v>Less Usage of Chatbots</c:v>
                </c:pt>
                <c:pt idx="1">
                  <c:v>Increases Student Effort to Produce Authentic Work</c:v>
                </c:pt>
                <c:pt idx="2">
                  <c:v>Makes Teachers More Sceptical Towards Students' Work</c:v>
                </c:pt>
                <c:pt idx="3">
                  <c:v>Students' Producing Work Honestly (No Chatbot Usage)</c:v>
                </c:pt>
                <c:pt idx="4">
                  <c:v>Decreased Active Learning from Students</c:v>
                </c:pt>
                <c:pt idx="5">
                  <c:v>Prevents Plagiarism</c:v>
                </c:pt>
                <c:pt idx="6">
                  <c:v>Increases Academic Integrity</c:v>
                </c:pt>
                <c:pt idx="7">
                  <c:v>Develops a Lack of Trust</c:v>
                </c:pt>
                <c:pt idx="8">
                  <c:v>Ruins the Authenticity of Work</c:v>
                </c:pt>
                <c:pt idx="9">
                  <c:v>Increases the Chances of Students' (Who Use Chabots) Getting Caught </c:v>
                </c:pt>
                <c:pt idx="10">
                  <c:v>Increased Active Learning from Students</c:v>
                </c:pt>
                <c:pt idx="11">
                  <c:v>Wastes Teachers' Time Following Up with the Plagiariser (Student)</c:v>
                </c:pt>
                <c:pt idx="12">
                  <c:v>Increases Student Effort to Plagiarise Work/Lighten The Workload on Themselves</c:v>
                </c:pt>
              </c:strCache>
            </c:strRef>
          </c:cat>
          <c:val>
            <c:numRef>
              <c:f>StudentTeacherOverallLearning!$Y$3:$Y$15</c:f>
              <c:numCache>
                <c:formatCode>0.00%</c:formatCode>
                <c:ptCount val="13"/>
                <c:pt idx="0">
                  <c:v>0.24</c:v>
                </c:pt>
                <c:pt idx="1">
                  <c:v>0.16</c:v>
                </c:pt>
                <c:pt idx="2">
                  <c:v>0.04</c:v>
                </c:pt>
                <c:pt idx="3">
                  <c:v>0.08</c:v>
                </c:pt>
                <c:pt idx="4">
                  <c:v>0.08</c:v>
                </c:pt>
                <c:pt idx="5">
                  <c:v>0.08</c:v>
                </c:pt>
                <c:pt idx="6">
                  <c:v>0.08</c:v>
                </c:pt>
                <c:pt idx="7">
                  <c:v>0.04</c:v>
                </c:pt>
                <c:pt idx="8">
                  <c:v>0.08</c:v>
                </c:pt>
                <c:pt idx="9">
                  <c:v>0.04</c:v>
                </c:pt>
                <c:pt idx="10">
                  <c:v>0.04</c:v>
                </c:pt>
                <c:pt idx="11">
                  <c:v>0</c:v>
                </c:pt>
                <c:pt idx="12">
                  <c:v>0.04</c:v>
                </c:pt>
              </c:numCache>
            </c:numRef>
          </c:val>
          <c:extLst>
            <c:ext xmlns:c16="http://schemas.microsoft.com/office/drawing/2014/chart" uri="{C3380CC4-5D6E-409C-BE32-E72D297353CC}">
              <c16:uniqueId val="{00000000-CDA3-AC4B-8DD3-64A0CF1EB7A0}"/>
            </c:ext>
          </c:extLst>
        </c:ser>
        <c:ser>
          <c:idx val="1"/>
          <c:order val="1"/>
          <c:tx>
            <c:strRef>
              <c:f>StudentTeacherOverallLearning!$Z$2</c:f>
              <c:strCache>
                <c:ptCount val="1"/>
                <c:pt idx="0">
                  <c:v>Teacher</c:v>
                </c:pt>
              </c:strCache>
            </c:strRef>
          </c:tx>
          <c:spPr>
            <a:solidFill>
              <a:schemeClr val="accent2"/>
            </a:solidFill>
            <a:ln>
              <a:noFill/>
            </a:ln>
            <a:effectLst/>
          </c:spPr>
          <c:invertIfNegative val="0"/>
          <c:cat>
            <c:strRef>
              <c:f>StudentTeacherOverallLearning!$X$3:$X$15</c:f>
              <c:strCache>
                <c:ptCount val="13"/>
                <c:pt idx="0">
                  <c:v>Less Usage of Chatbots</c:v>
                </c:pt>
                <c:pt idx="1">
                  <c:v>Increases Student Effort to Produce Authentic Work</c:v>
                </c:pt>
                <c:pt idx="2">
                  <c:v>Makes Teachers More Sceptical Towards Students' Work</c:v>
                </c:pt>
                <c:pt idx="3">
                  <c:v>Students' Producing Work Honestly (No Chatbot Usage)</c:v>
                </c:pt>
                <c:pt idx="4">
                  <c:v>Decreased Active Learning from Students</c:v>
                </c:pt>
                <c:pt idx="5">
                  <c:v>Prevents Plagiarism</c:v>
                </c:pt>
                <c:pt idx="6">
                  <c:v>Increases Academic Integrity</c:v>
                </c:pt>
                <c:pt idx="7">
                  <c:v>Develops a Lack of Trust</c:v>
                </c:pt>
                <c:pt idx="8">
                  <c:v>Ruins the Authenticity of Work</c:v>
                </c:pt>
                <c:pt idx="9">
                  <c:v>Increases the Chances of Students' (Who Use Chabots) Getting Caught </c:v>
                </c:pt>
                <c:pt idx="10">
                  <c:v>Increased Active Learning from Students</c:v>
                </c:pt>
                <c:pt idx="11">
                  <c:v>Wastes Teachers' Time Following Up with the Plagiariser (Student)</c:v>
                </c:pt>
                <c:pt idx="12">
                  <c:v>Increases Student Effort to Plagiarise Work/Lighten The Workload on Themselves</c:v>
                </c:pt>
              </c:strCache>
            </c:strRef>
          </c:cat>
          <c:val>
            <c:numRef>
              <c:f>StudentTeacherOverallLearning!$Z$3:$Z$15</c:f>
              <c:numCache>
                <c:formatCode>0.00%</c:formatCode>
                <c:ptCount val="13"/>
                <c:pt idx="0">
                  <c:v>9.0909090909090912E-2</c:v>
                </c:pt>
                <c:pt idx="1">
                  <c:v>9.0909090909090912E-2</c:v>
                </c:pt>
                <c:pt idx="2">
                  <c:v>0</c:v>
                </c:pt>
                <c:pt idx="3">
                  <c:v>0</c:v>
                </c:pt>
                <c:pt idx="4">
                  <c:v>0.18181818181818182</c:v>
                </c:pt>
                <c:pt idx="5">
                  <c:v>9.0909090909090912E-2</c:v>
                </c:pt>
                <c:pt idx="6">
                  <c:v>0.18181818181818182</c:v>
                </c:pt>
                <c:pt idx="7">
                  <c:v>9.0909090909090912E-2</c:v>
                </c:pt>
                <c:pt idx="8">
                  <c:v>0</c:v>
                </c:pt>
                <c:pt idx="9">
                  <c:v>0</c:v>
                </c:pt>
                <c:pt idx="10">
                  <c:v>0.18181818181818182</c:v>
                </c:pt>
                <c:pt idx="11">
                  <c:v>9.0909090909090912E-2</c:v>
                </c:pt>
                <c:pt idx="12">
                  <c:v>0</c:v>
                </c:pt>
              </c:numCache>
            </c:numRef>
          </c:val>
          <c:extLst>
            <c:ext xmlns:c16="http://schemas.microsoft.com/office/drawing/2014/chart" uri="{C3380CC4-5D6E-409C-BE32-E72D297353CC}">
              <c16:uniqueId val="{00000001-CDA3-AC4B-8DD3-64A0CF1EB7A0}"/>
            </c:ext>
          </c:extLst>
        </c:ser>
        <c:dLbls>
          <c:showLegendKey val="0"/>
          <c:showVal val="0"/>
          <c:showCatName val="0"/>
          <c:showSerName val="0"/>
          <c:showPercent val="0"/>
          <c:showBubbleSize val="0"/>
        </c:dLbls>
        <c:gapWidth val="219"/>
        <c:overlap val="-27"/>
        <c:axId val="1902995887"/>
        <c:axId val="30073488"/>
      </c:barChart>
      <c:catAx>
        <c:axId val="19029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Beliefs of</a:t>
                </a:r>
                <a:r>
                  <a:rPr lang="en-GB" baseline="0"/>
                  <a:t> Respondants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3488"/>
        <c:crosses val="autoZero"/>
        <c:auto val="1"/>
        <c:lblAlgn val="ctr"/>
        <c:lblOffset val="100"/>
        <c:noMultiLvlLbl val="0"/>
      </c:catAx>
      <c:valAx>
        <c:axId val="300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95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Teacher Chatbot Frequency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StudentTeacherChatbotFrequency!$J$5</c:f>
              <c:strCache>
                <c:ptCount val="1"/>
                <c:pt idx="0">
                  <c:v>Teacher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C9-A143-A6F2-17DA3685A6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9C9-A143-A6F2-17DA3685A64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C9-A143-A6F2-17DA3685A64C}"/>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9C9-A143-A6F2-17DA3685A6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StudentTeacherChatbotFrequency!$I$6:$I$7</c:f>
              <c:strCache>
                <c:ptCount val="2"/>
                <c:pt idx="0">
                  <c:v>Yes</c:v>
                </c:pt>
                <c:pt idx="1">
                  <c:v>No</c:v>
                </c:pt>
              </c:strCache>
            </c:strRef>
          </c:cat>
          <c:val>
            <c:numRef>
              <c:f>StudentTeacherChatbotFrequency!$J$6:$J$7</c:f>
              <c:numCache>
                <c:formatCode>General</c:formatCode>
                <c:ptCount val="2"/>
                <c:pt idx="0">
                  <c:v>9</c:v>
                </c:pt>
                <c:pt idx="1">
                  <c:v>4</c:v>
                </c:pt>
              </c:numCache>
            </c:numRef>
          </c:val>
          <c:extLst>
            <c:ext xmlns:c16="http://schemas.microsoft.com/office/drawing/2014/chart" uri="{C3380CC4-5D6E-409C-BE32-E72D297353CC}">
              <c16:uniqueId val="{00000000-F9C9-A143-A6F2-17DA3685A6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Popularity</a:t>
            </a:r>
            <a:r>
              <a:rPr lang="en-GB" baseline="0"/>
              <a:t> of Chatbots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StudentTeacherPopularityChatbot!$S$4</c:f>
              <c:strCache>
                <c:ptCount val="1"/>
                <c:pt idx="0">
                  <c:v>Student</c:v>
                </c:pt>
              </c:strCache>
            </c:strRef>
          </c:tx>
          <c:spPr>
            <a:solidFill>
              <a:schemeClr val="accent1"/>
            </a:solidFill>
            <a:ln>
              <a:noFill/>
            </a:ln>
            <a:effectLst/>
          </c:spPr>
          <c:invertIfNegative val="0"/>
          <c:cat>
            <c:strRef>
              <c:f>StudentTeacherPopularityChatbot!$R$5:$R$12</c:f>
              <c:strCache>
                <c:ptCount val="8"/>
                <c:pt idx="0">
                  <c:v>ChatGPT</c:v>
                </c:pt>
                <c:pt idx="1">
                  <c:v>Quillbot</c:v>
                </c:pt>
                <c:pt idx="2">
                  <c:v>Perplexity</c:v>
                </c:pt>
                <c:pt idx="3">
                  <c:v>Grammerly AI</c:v>
                </c:pt>
                <c:pt idx="4">
                  <c:v>Google Assistant</c:v>
                </c:pt>
                <c:pt idx="5">
                  <c:v>ChatSonic</c:v>
                </c:pt>
                <c:pt idx="6">
                  <c:v>Aria</c:v>
                </c:pt>
                <c:pt idx="7">
                  <c:v>Siri</c:v>
                </c:pt>
              </c:strCache>
            </c:strRef>
          </c:cat>
          <c:val>
            <c:numRef>
              <c:f>StudentTeacherPopularityChatbot!$S$5:$S$12</c:f>
              <c:numCache>
                <c:formatCode>0.00%</c:formatCode>
                <c:ptCount val="8"/>
                <c:pt idx="0">
                  <c:v>0.66669999999999996</c:v>
                </c:pt>
                <c:pt idx="1">
                  <c:v>0.1111</c:v>
                </c:pt>
                <c:pt idx="2">
                  <c:v>2.7799999999999998E-2</c:v>
                </c:pt>
                <c:pt idx="3">
                  <c:v>8.3299999999999999E-2</c:v>
                </c:pt>
                <c:pt idx="4">
                  <c:v>2.7799999999999998E-2</c:v>
                </c:pt>
                <c:pt idx="5">
                  <c:v>2.7799999999999998E-2</c:v>
                </c:pt>
                <c:pt idx="6">
                  <c:v>2.7799999999999998E-2</c:v>
                </c:pt>
                <c:pt idx="7">
                  <c:v>2.7799999999999998E-2</c:v>
                </c:pt>
              </c:numCache>
            </c:numRef>
          </c:val>
          <c:extLst>
            <c:ext xmlns:c16="http://schemas.microsoft.com/office/drawing/2014/chart" uri="{C3380CC4-5D6E-409C-BE32-E72D297353CC}">
              <c16:uniqueId val="{00000000-5DA3-ED4F-AC9F-F6280CB3917A}"/>
            </c:ext>
          </c:extLst>
        </c:ser>
        <c:ser>
          <c:idx val="1"/>
          <c:order val="1"/>
          <c:tx>
            <c:strRef>
              <c:f>StudentTeacherPopularityChatbot!$T$4</c:f>
              <c:strCache>
                <c:ptCount val="1"/>
                <c:pt idx="0">
                  <c:v>Teacher</c:v>
                </c:pt>
              </c:strCache>
            </c:strRef>
          </c:tx>
          <c:spPr>
            <a:solidFill>
              <a:schemeClr val="accent2"/>
            </a:solidFill>
            <a:ln>
              <a:noFill/>
            </a:ln>
            <a:effectLst/>
          </c:spPr>
          <c:invertIfNegative val="0"/>
          <c:cat>
            <c:strRef>
              <c:f>StudentTeacherPopularityChatbot!$R$5:$R$12</c:f>
              <c:strCache>
                <c:ptCount val="8"/>
                <c:pt idx="0">
                  <c:v>ChatGPT</c:v>
                </c:pt>
                <c:pt idx="1">
                  <c:v>Quillbot</c:v>
                </c:pt>
                <c:pt idx="2">
                  <c:v>Perplexity</c:v>
                </c:pt>
                <c:pt idx="3">
                  <c:v>Grammerly AI</c:v>
                </c:pt>
                <c:pt idx="4">
                  <c:v>Google Assistant</c:v>
                </c:pt>
                <c:pt idx="5">
                  <c:v>ChatSonic</c:v>
                </c:pt>
                <c:pt idx="6">
                  <c:v>Aria</c:v>
                </c:pt>
                <c:pt idx="7">
                  <c:v>Siri</c:v>
                </c:pt>
              </c:strCache>
            </c:strRef>
          </c:cat>
          <c:val>
            <c:numRef>
              <c:f>StudentTeacherPopularityChatbot!$T$5:$T$12</c:f>
              <c:numCache>
                <c:formatCode>0.00%</c:formatCode>
                <c:ptCount val="8"/>
                <c:pt idx="0">
                  <c:v>0.9</c:v>
                </c:pt>
                <c:pt idx="1">
                  <c:v>0</c:v>
                </c:pt>
                <c:pt idx="2">
                  <c:v>0.1</c:v>
                </c:pt>
                <c:pt idx="3">
                  <c:v>0</c:v>
                </c:pt>
                <c:pt idx="4">
                  <c:v>0</c:v>
                </c:pt>
                <c:pt idx="5">
                  <c:v>0</c:v>
                </c:pt>
                <c:pt idx="6">
                  <c:v>0</c:v>
                </c:pt>
                <c:pt idx="7">
                  <c:v>0</c:v>
                </c:pt>
              </c:numCache>
            </c:numRef>
          </c:val>
          <c:extLst>
            <c:ext xmlns:c16="http://schemas.microsoft.com/office/drawing/2014/chart" uri="{C3380CC4-5D6E-409C-BE32-E72D297353CC}">
              <c16:uniqueId val="{00000001-5DA3-ED4F-AC9F-F6280CB3917A}"/>
            </c:ext>
          </c:extLst>
        </c:ser>
        <c:dLbls>
          <c:showLegendKey val="0"/>
          <c:showVal val="0"/>
          <c:showCatName val="0"/>
          <c:showSerName val="0"/>
          <c:showPercent val="0"/>
          <c:showBubbleSize val="0"/>
        </c:dLbls>
        <c:gapWidth val="182"/>
        <c:axId val="117133456"/>
        <c:axId val="116891440"/>
      </c:barChart>
      <c:catAx>
        <c:axId val="117133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Chatbots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91440"/>
        <c:crosses val="autoZero"/>
        <c:auto val="1"/>
        <c:lblAlgn val="ctr"/>
        <c:lblOffset val="100"/>
        <c:noMultiLvlLbl val="0"/>
      </c:catAx>
      <c:valAx>
        <c:axId val="116891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 Uses for Chatbots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StudentTeacherChatbotUsedFor!$AA$2</c:f>
              <c:strCache>
                <c:ptCount val="1"/>
                <c:pt idx="0">
                  <c:v>Percentage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BD5-714A-A67A-ED3F24BACF7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BD5-714A-A67A-ED3F24BACF7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BD5-714A-A67A-ED3F24BACF7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BD5-714A-A67A-ED3F24BACF7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BD5-714A-A67A-ED3F24BACF7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DBD5-714A-A67A-ED3F24BACF7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DBD5-714A-A67A-ED3F24BACF7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DBD5-714A-A67A-ED3F24BACF7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DBD5-714A-A67A-ED3F24BACF7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DBD5-714A-A67A-ED3F24BACF7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DBD5-714A-A67A-ED3F24BACF7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DBD5-714A-A67A-ED3F24BACF7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DBD5-714A-A67A-ED3F24BACF70}"/>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DBD5-714A-A67A-ED3F24BACF70}"/>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DBD5-714A-A67A-ED3F24BACF70}"/>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DBD5-714A-A67A-ED3F24BACF70}"/>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DBD5-714A-A67A-ED3F24BACF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StudentTeacherChatbotUsedFor!$Y$3:$Y$19</c:f>
              <c:strCache>
                <c:ptCount val="17"/>
                <c:pt idx="0">
                  <c:v>Definitions</c:v>
                </c:pt>
                <c:pt idx="1">
                  <c:v>Paraphrasing</c:v>
                </c:pt>
                <c:pt idx="2">
                  <c:v>Grammer Checking</c:v>
                </c:pt>
                <c:pt idx="3">
                  <c:v>Generating Summaries</c:v>
                </c:pt>
                <c:pt idx="4">
                  <c:v>Note Taking</c:v>
                </c:pt>
                <c:pt idx="5">
                  <c:v>Making Timelines</c:v>
                </c:pt>
                <c:pt idx="6">
                  <c:v>Generating Ideas</c:v>
                </c:pt>
                <c:pt idx="7">
                  <c:v>Generating Practice Questions</c:v>
                </c:pt>
                <c:pt idx="8">
                  <c:v>Research</c:v>
                </c:pt>
                <c:pt idx="9">
                  <c:v>Solving Maths Questions</c:v>
                </c:pt>
                <c:pt idx="10">
                  <c:v>Coding</c:v>
                </c:pt>
                <c:pt idx="11">
                  <c:v>Essay Structuring</c:v>
                </c:pt>
                <c:pt idx="12">
                  <c:v>Identifying Synonyms</c:v>
                </c:pt>
                <c:pt idx="13">
                  <c:v>Cross-reference Solutions</c:v>
                </c:pt>
                <c:pt idx="14">
                  <c:v>Critiquing &amp; Providing Suggestions on Possible Improvements</c:v>
                </c:pt>
                <c:pt idx="15">
                  <c:v>Completing Assigned Tasks/Homework</c:v>
                </c:pt>
                <c:pt idx="16">
                  <c:v>Asking Clarifying Questions</c:v>
                </c:pt>
              </c:strCache>
            </c:strRef>
          </c:cat>
          <c:val>
            <c:numRef>
              <c:f>StudentTeacherChatbotUsedFor!$AA$3:$AA$19</c:f>
              <c:numCache>
                <c:formatCode>0.00%</c:formatCode>
                <c:ptCount val="17"/>
                <c:pt idx="0">
                  <c:v>4.3478260869565216E-2</c:v>
                </c:pt>
                <c:pt idx="1">
                  <c:v>2.1739130434782608E-2</c:v>
                </c:pt>
                <c:pt idx="2">
                  <c:v>2.1739130434782608E-2</c:v>
                </c:pt>
                <c:pt idx="3">
                  <c:v>4.3478260869565216E-2</c:v>
                </c:pt>
                <c:pt idx="4">
                  <c:v>0.10869565217391304</c:v>
                </c:pt>
                <c:pt idx="5">
                  <c:v>2.1739130434782608E-2</c:v>
                </c:pt>
                <c:pt idx="6">
                  <c:v>0.15217391304347827</c:v>
                </c:pt>
                <c:pt idx="7">
                  <c:v>0.17391304347826086</c:v>
                </c:pt>
                <c:pt idx="8">
                  <c:v>0.13043478260869565</c:v>
                </c:pt>
                <c:pt idx="9">
                  <c:v>4.3478260869565216E-2</c:v>
                </c:pt>
                <c:pt idx="10">
                  <c:v>4.3478260869565216E-2</c:v>
                </c:pt>
                <c:pt idx="11">
                  <c:v>2.1739130434782608E-2</c:v>
                </c:pt>
                <c:pt idx="12">
                  <c:v>2.1739130434782608E-2</c:v>
                </c:pt>
                <c:pt idx="13">
                  <c:v>2.1739130434782608E-2</c:v>
                </c:pt>
                <c:pt idx="14">
                  <c:v>2.1739130434782608E-2</c:v>
                </c:pt>
                <c:pt idx="15">
                  <c:v>6.5217391304347824E-2</c:v>
                </c:pt>
                <c:pt idx="16">
                  <c:v>4.3478260869565216E-2</c:v>
                </c:pt>
              </c:numCache>
            </c:numRef>
          </c:val>
          <c:extLst>
            <c:ext xmlns:c16="http://schemas.microsoft.com/office/drawing/2014/chart" uri="{C3380CC4-5D6E-409C-BE32-E72D297353CC}">
              <c16:uniqueId val="{00000000-718D-C74C-923A-D9657386E257}"/>
            </c:ext>
          </c:extLst>
        </c:ser>
        <c:dLbls>
          <c:showLegendKey val="0"/>
          <c:showVal val="0"/>
          <c:showCatName val="0"/>
          <c:showSerName val="0"/>
          <c:showPercent val="0"/>
          <c:showBubbleSize val="0"/>
        </c:dLbls>
        <c:gapWidth val="100"/>
        <c:axId val="469323840"/>
        <c:axId val="469391552"/>
      </c:barChart>
      <c:catAx>
        <c:axId val="4693238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91552"/>
        <c:auto val="1"/>
        <c:lblAlgn val="ctr"/>
        <c:lblOffset val="100"/>
        <c:noMultiLvlLbl val="0"/>
      </c:catAx>
      <c:valAx>
        <c:axId val="469391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2384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Teachers</a:t>
            </a:r>
            <a:r>
              <a:rPr lang="en-US" baseline="0"/>
              <a:t> Uses for Chatbots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StudentTeacherChatbotUsedFor!$AA$39</c:f>
              <c:strCache>
                <c:ptCount val="1"/>
                <c:pt idx="0">
                  <c:v>Percentage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672-694A-A55F-7F692E97404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672-694A-A55F-7F692E97404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672-694A-A55F-7F692E97404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672-694A-A55F-7F692E974043}"/>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672-694A-A55F-7F692E974043}"/>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9672-694A-A55F-7F692E974043}"/>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9672-694A-A55F-7F692E974043}"/>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9672-694A-A55F-7F692E974043}"/>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9672-694A-A55F-7F692E974043}"/>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9672-694A-A55F-7F692E9740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StudentTeacherChatbotUsedFor!$Y$40:$Y$49</c:f>
              <c:strCache>
                <c:ptCount val="10"/>
                <c:pt idx="0">
                  <c:v>Generating Practice Questions</c:v>
                </c:pt>
                <c:pt idx="1">
                  <c:v>Generating Ideas</c:v>
                </c:pt>
                <c:pt idx="2">
                  <c:v>Generating Summaries</c:v>
                </c:pt>
                <c:pt idx="3">
                  <c:v>Formalising Documents/Communication Streams</c:v>
                </c:pt>
                <c:pt idx="4">
                  <c:v>Generating Plans/Schedules</c:v>
                </c:pt>
                <c:pt idx="5">
                  <c:v>Generating Learning Sources</c:v>
                </c:pt>
                <c:pt idx="6">
                  <c:v>Generating Data</c:v>
                </c:pt>
                <c:pt idx="7">
                  <c:v>Generating Case Scenarios for SACs</c:v>
                </c:pt>
                <c:pt idx="8">
                  <c:v>Plagiarism Detection</c:v>
                </c:pt>
                <c:pt idx="9">
                  <c:v>Research</c:v>
                </c:pt>
              </c:strCache>
            </c:strRef>
          </c:cat>
          <c:val>
            <c:numRef>
              <c:f>StudentTeacherChatbotUsedFor!$AA$40:$AA$49</c:f>
              <c:numCache>
                <c:formatCode>0.00%</c:formatCode>
                <c:ptCount val="10"/>
                <c:pt idx="0">
                  <c:v>0.23529411764705882</c:v>
                </c:pt>
                <c:pt idx="1">
                  <c:v>0.17647058823529413</c:v>
                </c:pt>
                <c:pt idx="2">
                  <c:v>5.8823529411764705E-2</c:v>
                </c:pt>
                <c:pt idx="3">
                  <c:v>0.11764705882352941</c:v>
                </c:pt>
                <c:pt idx="4">
                  <c:v>5.8823529411764705E-2</c:v>
                </c:pt>
                <c:pt idx="5">
                  <c:v>5.8823529411764705E-2</c:v>
                </c:pt>
                <c:pt idx="6">
                  <c:v>5.8823529411764705E-2</c:v>
                </c:pt>
                <c:pt idx="7">
                  <c:v>0.11764705882352941</c:v>
                </c:pt>
                <c:pt idx="8">
                  <c:v>5.8823529411764705E-2</c:v>
                </c:pt>
                <c:pt idx="9">
                  <c:v>5.8823529411764705E-2</c:v>
                </c:pt>
              </c:numCache>
            </c:numRef>
          </c:val>
          <c:extLst>
            <c:ext xmlns:c16="http://schemas.microsoft.com/office/drawing/2014/chart" uri="{C3380CC4-5D6E-409C-BE32-E72D297353CC}">
              <c16:uniqueId val="{00000000-0AB0-9B45-81AB-F3D195D32D85}"/>
            </c:ext>
          </c:extLst>
        </c:ser>
        <c:dLbls>
          <c:showLegendKey val="0"/>
          <c:showVal val="0"/>
          <c:showCatName val="0"/>
          <c:showSerName val="0"/>
          <c:showPercent val="0"/>
          <c:showBubbleSize val="0"/>
        </c:dLbls>
        <c:gapWidth val="100"/>
        <c:axId val="219973423"/>
        <c:axId val="219745151"/>
      </c:barChart>
      <c:catAx>
        <c:axId val="21997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Types of Uses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45151"/>
        <c:auto val="1"/>
        <c:lblAlgn val="ctr"/>
        <c:lblOffset val="100"/>
        <c:noMultiLvlLbl val="0"/>
      </c:catAx>
      <c:valAx>
        <c:axId val="21974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73423"/>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Has providing critical and effective feedback to students' plagiarised work been difficult?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0-2848-B7AD-6A7F17822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0-2848-B7AD-6A7F178220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80-2848-B7AD-6A7F178220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TeacherCriticalFeedback!$F$3:$F$5</c:f>
              <c:strCache>
                <c:ptCount val="3"/>
                <c:pt idx="0">
                  <c:v>Yes</c:v>
                </c:pt>
                <c:pt idx="1">
                  <c:v>No</c:v>
                </c:pt>
                <c:pt idx="2">
                  <c:v>50/50 | Unsure</c:v>
                </c:pt>
              </c:strCache>
            </c:strRef>
          </c:cat>
          <c:val>
            <c:numRef>
              <c:f>TeacherCriticalFeedback!$G$3:$G$5</c:f>
              <c:numCache>
                <c:formatCode>General</c:formatCode>
                <c:ptCount val="3"/>
                <c:pt idx="0">
                  <c:v>5</c:v>
                </c:pt>
                <c:pt idx="1">
                  <c:v>6</c:v>
                </c:pt>
                <c:pt idx="2">
                  <c:v>1</c:v>
                </c:pt>
              </c:numCache>
            </c:numRef>
          </c:val>
          <c:extLst>
            <c:ext xmlns:c16="http://schemas.microsoft.com/office/drawing/2014/chart" uri="{C3380CC4-5D6E-409C-BE32-E72D297353CC}">
              <c16:uniqueId val="{00000000-873A-4D4F-9B29-B5A6FB7CC26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Indicators</a:t>
            </a:r>
            <a:r>
              <a:rPr lang="en-GB" baseline="0"/>
              <a:t> of Plagiarised Work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TeacherPlagiarismIndicator!$R$3:$R$14</c:f>
              <c:strCache>
                <c:ptCount val="12"/>
                <c:pt idx="0">
                  <c:v>Difference in Quality</c:v>
                </c:pt>
                <c:pt idx="1">
                  <c:v>Difference in Writing Style</c:v>
                </c:pt>
                <c:pt idx="2">
                  <c:v>Difference when Compared to Previous Work Submitted (In &amp; Out of Class)</c:v>
                </c:pt>
                <c:pt idx="3">
                  <c:v>Use of American Spelling</c:v>
                </c:pt>
                <c:pt idx="4">
                  <c:v>Varied Sentence Structure</c:v>
                </c:pt>
                <c:pt idx="5">
                  <c:v>Use of Complex Vocabulary</c:v>
                </c:pt>
                <c:pt idx="6">
                  <c:v>Student's Knowledge Differs from Previously Demonstrated Work/Conversations</c:v>
                </c:pt>
                <c:pt idx="7">
                  <c:v>Answer's Similar to Other Students</c:v>
                </c:pt>
                <c:pt idx="8">
                  <c:v>Formatting of Answers</c:v>
                </c:pt>
                <c:pt idx="9">
                  <c:v>Teacher's Knowledge of the Student's Ability</c:v>
                </c:pt>
                <c:pt idx="10">
                  <c:v>Inability to Answer Questions Regarding their Submitted Work</c:v>
                </c:pt>
                <c:pt idx="11">
                  <c:v>Difference in the Flow of the Piece</c:v>
                </c:pt>
              </c:strCache>
            </c:strRef>
          </c:cat>
          <c:val>
            <c:numRef>
              <c:f>TeacherPlagiarismIndicator!$T$3:$T$14</c:f>
              <c:numCache>
                <c:formatCode>0.00%</c:formatCode>
                <c:ptCount val="12"/>
                <c:pt idx="0">
                  <c:v>0.1</c:v>
                </c:pt>
                <c:pt idx="1">
                  <c:v>0.2</c:v>
                </c:pt>
                <c:pt idx="2">
                  <c:v>0.3</c:v>
                </c:pt>
                <c:pt idx="3">
                  <c:v>3.3333333333333333E-2</c:v>
                </c:pt>
                <c:pt idx="4">
                  <c:v>3.3333333333333333E-2</c:v>
                </c:pt>
                <c:pt idx="5">
                  <c:v>0.1</c:v>
                </c:pt>
                <c:pt idx="6">
                  <c:v>6.6666666666666666E-2</c:v>
                </c:pt>
                <c:pt idx="7">
                  <c:v>3.3333333333333333E-2</c:v>
                </c:pt>
                <c:pt idx="8">
                  <c:v>3.3333333333333333E-2</c:v>
                </c:pt>
                <c:pt idx="9">
                  <c:v>3.3333333333333333E-2</c:v>
                </c:pt>
                <c:pt idx="10">
                  <c:v>3.3333333333333333E-2</c:v>
                </c:pt>
                <c:pt idx="11">
                  <c:v>3.3333333333333333E-2</c:v>
                </c:pt>
              </c:numCache>
            </c:numRef>
          </c:val>
          <c:extLst>
            <c:ext xmlns:c16="http://schemas.microsoft.com/office/drawing/2014/chart" uri="{C3380CC4-5D6E-409C-BE32-E72D297353CC}">
              <c16:uniqueId val="{00000000-CD52-494B-AC5F-5974E40E47BF}"/>
            </c:ext>
          </c:extLst>
        </c:ser>
        <c:dLbls>
          <c:showLegendKey val="0"/>
          <c:showVal val="0"/>
          <c:showCatName val="0"/>
          <c:showSerName val="0"/>
          <c:showPercent val="0"/>
          <c:showBubbleSize val="0"/>
        </c:dLbls>
        <c:gapWidth val="219"/>
        <c:axId val="2053217215"/>
        <c:axId val="2054018031"/>
      </c:barChart>
      <c:catAx>
        <c:axId val="2053217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Indicators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018031"/>
        <c:crosses val="autoZero"/>
        <c:auto val="1"/>
        <c:lblAlgn val="ctr"/>
        <c:lblOffset val="100"/>
        <c:noMultiLvlLbl val="0"/>
      </c:catAx>
      <c:valAx>
        <c:axId val="2054018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Does</a:t>
            </a:r>
            <a:r>
              <a:rPr lang="en-GB" baseline="0"/>
              <a:t> </a:t>
            </a:r>
            <a:r>
              <a:rPr lang="en-GB"/>
              <a:t>the Availability of AI Plagiarism Detection Tools Influence</a:t>
            </a:r>
            <a:r>
              <a:rPr lang="en-GB" baseline="0"/>
              <a:t> S</a:t>
            </a:r>
            <a:r>
              <a:rPr lang="en-GB"/>
              <a:t>tudents' Attitudes towards Academic Integrity?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StudentTeacherAIIntegrity!$J$2</c:f>
              <c:strCache>
                <c:ptCount val="1"/>
                <c:pt idx="0">
                  <c:v>Student</c:v>
                </c:pt>
              </c:strCache>
            </c:strRef>
          </c:tx>
          <c:spPr>
            <a:solidFill>
              <a:schemeClr val="accent1"/>
            </a:solidFill>
            <a:ln>
              <a:noFill/>
            </a:ln>
            <a:effectLst/>
          </c:spPr>
          <c:invertIfNegative val="0"/>
          <c:cat>
            <c:strRef>
              <c:f>StudentTeacherAIIntegrity!$I$3:$I$5</c:f>
              <c:strCache>
                <c:ptCount val="3"/>
                <c:pt idx="0">
                  <c:v>Yes</c:v>
                </c:pt>
                <c:pt idx="1">
                  <c:v>No</c:v>
                </c:pt>
                <c:pt idx="2">
                  <c:v>Unsure</c:v>
                </c:pt>
              </c:strCache>
            </c:strRef>
          </c:cat>
          <c:val>
            <c:numRef>
              <c:f>StudentTeacherAIIntegrity!$J$3:$J$5</c:f>
              <c:numCache>
                <c:formatCode>0.00%</c:formatCode>
                <c:ptCount val="3"/>
                <c:pt idx="0">
                  <c:v>0.74193548387096775</c:v>
                </c:pt>
                <c:pt idx="1">
                  <c:v>0.16129032258064516</c:v>
                </c:pt>
                <c:pt idx="2">
                  <c:v>9.6774193548387094E-2</c:v>
                </c:pt>
              </c:numCache>
            </c:numRef>
          </c:val>
          <c:extLst>
            <c:ext xmlns:c16="http://schemas.microsoft.com/office/drawing/2014/chart" uri="{C3380CC4-5D6E-409C-BE32-E72D297353CC}">
              <c16:uniqueId val="{00000000-E848-4346-8A15-C833D5623704}"/>
            </c:ext>
          </c:extLst>
        </c:ser>
        <c:ser>
          <c:idx val="1"/>
          <c:order val="1"/>
          <c:tx>
            <c:strRef>
              <c:f>StudentTeacherAIIntegrity!$K$2</c:f>
              <c:strCache>
                <c:ptCount val="1"/>
                <c:pt idx="0">
                  <c:v>Teacher</c:v>
                </c:pt>
              </c:strCache>
            </c:strRef>
          </c:tx>
          <c:spPr>
            <a:solidFill>
              <a:schemeClr val="accent2"/>
            </a:solidFill>
            <a:ln>
              <a:noFill/>
            </a:ln>
            <a:effectLst/>
          </c:spPr>
          <c:invertIfNegative val="0"/>
          <c:cat>
            <c:strRef>
              <c:f>StudentTeacherAIIntegrity!$I$3:$I$5</c:f>
              <c:strCache>
                <c:ptCount val="3"/>
                <c:pt idx="0">
                  <c:v>Yes</c:v>
                </c:pt>
                <c:pt idx="1">
                  <c:v>No</c:v>
                </c:pt>
                <c:pt idx="2">
                  <c:v>Unsure</c:v>
                </c:pt>
              </c:strCache>
            </c:strRef>
          </c:cat>
          <c:val>
            <c:numRef>
              <c:f>StudentTeacherAIIntegrity!$K$3:$K$5</c:f>
              <c:numCache>
                <c:formatCode>0.00%</c:formatCode>
                <c:ptCount val="3"/>
                <c:pt idx="0">
                  <c:v>0.58333333333333337</c:v>
                </c:pt>
                <c:pt idx="1">
                  <c:v>0.41666666666666669</c:v>
                </c:pt>
                <c:pt idx="2">
                  <c:v>0</c:v>
                </c:pt>
              </c:numCache>
            </c:numRef>
          </c:val>
          <c:extLst>
            <c:ext xmlns:c16="http://schemas.microsoft.com/office/drawing/2014/chart" uri="{C3380CC4-5D6E-409C-BE32-E72D297353CC}">
              <c16:uniqueId val="{00000001-E848-4346-8A15-C833D5623704}"/>
            </c:ext>
          </c:extLst>
        </c:ser>
        <c:dLbls>
          <c:showLegendKey val="0"/>
          <c:showVal val="0"/>
          <c:showCatName val="0"/>
          <c:showSerName val="0"/>
          <c:showPercent val="0"/>
          <c:showBubbleSize val="0"/>
        </c:dLbls>
        <c:gapWidth val="219"/>
        <c:overlap val="-27"/>
        <c:axId val="2029268863"/>
        <c:axId val="2029399391"/>
      </c:barChart>
      <c:catAx>
        <c:axId val="202926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Types of Responses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99391"/>
        <c:crosses val="autoZero"/>
        <c:auto val="1"/>
        <c:lblAlgn val="ctr"/>
        <c:lblOffset val="100"/>
        <c:noMultiLvlLbl val="0"/>
      </c:catAx>
      <c:valAx>
        <c:axId val="202939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6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Are Teachers' Progressively Utilising More Plagiarism Detection AI for Students' Assessments to Uphold Intellectual Property?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25-A742-B2AC-44E7D0AA4D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25-A742-B2AC-44E7D0AA4D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TeacherMoreAIUse!$G$3:$G$4</c:f>
              <c:strCache>
                <c:ptCount val="2"/>
                <c:pt idx="0">
                  <c:v>Yes</c:v>
                </c:pt>
                <c:pt idx="1">
                  <c:v>No</c:v>
                </c:pt>
              </c:strCache>
            </c:strRef>
          </c:cat>
          <c:val>
            <c:numRef>
              <c:f>TeacherMoreAIUse!$H$3:$H$4</c:f>
              <c:numCache>
                <c:formatCode>0.00%</c:formatCode>
                <c:ptCount val="2"/>
                <c:pt idx="0">
                  <c:v>0.61538461538461542</c:v>
                </c:pt>
                <c:pt idx="1">
                  <c:v>0.38461538461538464</c:v>
                </c:pt>
              </c:numCache>
            </c:numRef>
          </c:val>
          <c:extLst>
            <c:ext xmlns:c16="http://schemas.microsoft.com/office/drawing/2014/chart" uri="{C3380CC4-5D6E-409C-BE32-E72D297353CC}">
              <c16:uniqueId val="{00000000-69AC-7B45-BDE9-B61FCCBE220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351328</xdr:colOff>
      <xdr:row>7</xdr:row>
      <xdr:rowOff>105988</xdr:rowOff>
    </xdr:from>
    <xdr:to>
      <xdr:col>6</xdr:col>
      <xdr:colOff>584200</xdr:colOff>
      <xdr:row>19</xdr:row>
      <xdr:rowOff>165100</xdr:rowOff>
    </xdr:to>
    <xdr:graphicFrame macro="">
      <xdr:nvGraphicFramePr>
        <xdr:cNvPr id="3" name="Chart 2">
          <a:extLst>
            <a:ext uri="{FF2B5EF4-FFF2-40B4-BE49-F238E27FC236}">
              <a16:creationId xmlns:a16="http://schemas.microsoft.com/office/drawing/2014/main" id="{764BB150-8AE6-F151-507C-9E0DDF901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281826</xdr:colOff>
      <xdr:row>7</xdr:row>
      <xdr:rowOff>171104</xdr:rowOff>
    </xdr:from>
    <xdr:to>
      <xdr:col>10</xdr:col>
      <xdr:colOff>731520</xdr:colOff>
      <xdr:row>20</xdr:row>
      <xdr:rowOff>71120</xdr:rowOff>
    </xdr:to>
    <xdr:graphicFrame macro="">
      <xdr:nvGraphicFramePr>
        <xdr:cNvPr id="4" name="Chart 3">
          <a:extLst>
            <a:ext uri="{FF2B5EF4-FFF2-40B4-BE49-F238E27FC236}">
              <a16:creationId xmlns:a16="http://schemas.microsoft.com/office/drawing/2014/main" id="{1E79F86E-1F10-6945-7F09-B07DFA57B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11546</xdr:colOff>
      <xdr:row>14</xdr:row>
      <xdr:rowOff>23466</xdr:rowOff>
    </xdr:from>
    <xdr:to>
      <xdr:col>21</xdr:col>
      <xdr:colOff>374627</xdr:colOff>
      <xdr:row>32</xdr:row>
      <xdr:rowOff>0</xdr:rowOff>
    </xdr:to>
    <xdr:graphicFrame macro="">
      <xdr:nvGraphicFramePr>
        <xdr:cNvPr id="2" name="Chart 1">
          <a:extLst>
            <a:ext uri="{FF2B5EF4-FFF2-40B4-BE49-F238E27FC236}">
              <a16:creationId xmlns:a16="http://schemas.microsoft.com/office/drawing/2014/main" id="{31BB6069-411D-B678-0854-2485A6286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482392</xdr:colOff>
      <xdr:row>1</xdr:row>
      <xdr:rowOff>83875</xdr:rowOff>
    </xdr:from>
    <xdr:to>
      <xdr:col>41</xdr:col>
      <xdr:colOff>2687675</xdr:colOff>
      <xdr:row>31</xdr:row>
      <xdr:rowOff>125605</xdr:rowOff>
    </xdr:to>
    <xdr:graphicFrame macro="">
      <xdr:nvGraphicFramePr>
        <xdr:cNvPr id="3" name="Chart 2">
          <a:extLst>
            <a:ext uri="{FF2B5EF4-FFF2-40B4-BE49-F238E27FC236}">
              <a16:creationId xmlns:a16="http://schemas.microsoft.com/office/drawing/2014/main" id="{3EEE08A7-7A4F-69F8-1A6A-115FCFD7A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431594</xdr:colOff>
      <xdr:row>37</xdr:row>
      <xdr:rowOff>28458</xdr:rowOff>
    </xdr:from>
    <xdr:to>
      <xdr:col>41</xdr:col>
      <xdr:colOff>2793999</xdr:colOff>
      <xdr:row>60</xdr:row>
      <xdr:rowOff>22442</xdr:rowOff>
    </xdr:to>
    <xdr:graphicFrame macro="">
      <xdr:nvGraphicFramePr>
        <xdr:cNvPr id="4" name="Chart 3">
          <a:extLst>
            <a:ext uri="{FF2B5EF4-FFF2-40B4-BE49-F238E27FC236}">
              <a16:creationId xmlns:a16="http://schemas.microsoft.com/office/drawing/2014/main" id="{0EC909E2-B995-55FF-B01C-3226B2C4F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2852</xdr:colOff>
      <xdr:row>6</xdr:row>
      <xdr:rowOff>2550</xdr:rowOff>
    </xdr:from>
    <xdr:to>
      <xdr:col>10</xdr:col>
      <xdr:colOff>8995</xdr:colOff>
      <xdr:row>20</xdr:row>
      <xdr:rowOff>42861</xdr:rowOff>
    </xdr:to>
    <xdr:graphicFrame macro="">
      <xdr:nvGraphicFramePr>
        <xdr:cNvPr id="2" name="Chart 1">
          <a:extLst>
            <a:ext uri="{FF2B5EF4-FFF2-40B4-BE49-F238E27FC236}">
              <a16:creationId xmlns:a16="http://schemas.microsoft.com/office/drawing/2014/main" id="{7F7E2459-491B-BDA6-2ED6-F131E9277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137583</xdr:colOff>
      <xdr:row>1</xdr:row>
      <xdr:rowOff>44451</xdr:rowOff>
    </xdr:from>
    <xdr:to>
      <xdr:col>27</xdr:col>
      <xdr:colOff>584200</xdr:colOff>
      <xdr:row>26</xdr:row>
      <xdr:rowOff>127000</xdr:rowOff>
    </xdr:to>
    <xdr:graphicFrame macro="">
      <xdr:nvGraphicFramePr>
        <xdr:cNvPr id="2" name="Chart 1">
          <a:extLst>
            <a:ext uri="{FF2B5EF4-FFF2-40B4-BE49-F238E27FC236}">
              <a16:creationId xmlns:a16="http://schemas.microsoft.com/office/drawing/2014/main" id="{2E7DD4C3-9127-6288-C531-637FF3E43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5879</xdr:colOff>
      <xdr:row>0</xdr:row>
      <xdr:rowOff>16385</xdr:rowOff>
    </xdr:from>
    <xdr:to>
      <xdr:col>18</xdr:col>
      <xdr:colOff>344938</xdr:colOff>
      <xdr:row>15</xdr:row>
      <xdr:rowOff>0</xdr:rowOff>
    </xdr:to>
    <xdr:graphicFrame macro="">
      <xdr:nvGraphicFramePr>
        <xdr:cNvPr id="4" name="Chart 3">
          <a:extLst>
            <a:ext uri="{FF2B5EF4-FFF2-40B4-BE49-F238E27FC236}">
              <a16:creationId xmlns:a16="http://schemas.microsoft.com/office/drawing/2014/main" id="{B1B1D15B-E6D4-D1A0-4449-09F11A68D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501465</xdr:colOff>
      <xdr:row>0</xdr:row>
      <xdr:rowOff>113656</xdr:rowOff>
    </xdr:from>
    <xdr:to>
      <xdr:col>16</xdr:col>
      <xdr:colOff>280687</xdr:colOff>
      <xdr:row>18</xdr:row>
      <xdr:rowOff>166573</xdr:rowOff>
    </xdr:to>
    <xdr:graphicFrame macro="">
      <xdr:nvGraphicFramePr>
        <xdr:cNvPr id="2" name="Chart 1">
          <a:extLst>
            <a:ext uri="{FF2B5EF4-FFF2-40B4-BE49-F238E27FC236}">
              <a16:creationId xmlns:a16="http://schemas.microsoft.com/office/drawing/2014/main" id="{E1A052E0-9BAD-4F1F-BA3C-B46AF4A70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26</xdr:col>
      <xdr:colOff>284046</xdr:colOff>
      <xdr:row>13</xdr:row>
      <xdr:rowOff>159008</xdr:rowOff>
    </xdr:from>
    <xdr:to>
      <xdr:col>36</xdr:col>
      <xdr:colOff>2389322</xdr:colOff>
      <xdr:row>52</xdr:row>
      <xdr:rowOff>11088</xdr:rowOff>
    </xdr:to>
    <xdr:graphicFrame macro="">
      <xdr:nvGraphicFramePr>
        <xdr:cNvPr id="2" name="Chart 1">
          <a:extLst>
            <a:ext uri="{FF2B5EF4-FFF2-40B4-BE49-F238E27FC236}">
              <a16:creationId xmlns:a16="http://schemas.microsoft.com/office/drawing/2014/main" id="{3539283F-AA4D-F6A2-43A9-48AD81FAD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E2412-B46B-BF4D-BCC3-48B11EAE1F17}">
  <dimension ref="A1:M36"/>
  <sheetViews>
    <sheetView topLeftCell="J8" zoomScale="150" workbookViewId="0">
      <selection activeCell="M19" sqref="M19"/>
    </sheetView>
  </sheetViews>
  <sheetFormatPr baseColWidth="10" defaultRowHeight="16" x14ac:dyDescent="0.2"/>
  <cols>
    <col min="1" max="1" width="38" customWidth="1"/>
    <col min="3" max="3" width="35" customWidth="1"/>
    <col min="13" max="13" width="77.5" customWidth="1"/>
  </cols>
  <sheetData>
    <row r="1" spans="1:13" x14ac:dyDescent="0.2">
      <c r="A1" t="s">
        <v>0</v>
      </c>
      <c r="C1" t="s">
        <v>4</v>
      </c>
    </row>
    <row r="2" spans="1:13" x14ac:dyDescent="0.2">
      <c r="A2" s="1" t="s">
        <v>1</v>
      </c>
      <c r="C2" s="4" t="s">
        <v>1</v>
      </c>
    </row>
    <row r="3" spans="1:13" x14ac:dyDescent="0.2">
      <c r="A3" s="2"/>
      <c r="C3" s="5" t="s">
        <v>3</v>
      </c>
    </row>
    <row r="4" spans="1:13" x14ac:dyDescent="0.2">
      <c r="A4" s="3" t="s">
        <v>2</v>
      </c>
      <c r="C4" s="6" t="s">
        <v>3</v>
      </c>
    </row>
    <row r="5" spans="1:13" x14ac:dyDescent="0.2">
      <c r="A5" s="2" t="s">
        <v>3</v>
      </c>
      <c r="C5" s="5" t="s">
        <v>3</v>
      </c>
      <c r="F5" s="13" t="s">
        <v>0</v>
      </c>
      <c r="J5" s="13" t="s">
        <v>4</v>
      </c>
    </row>
    <row r="6" spans="1:13" x14ac:dyDescent="0.2">
      <c r="A6" s="3" t="s">
        <v>3</v>
      </c>
      <c r="C6" s="6" t="s">
        <v>2</v>
      </c>
      <c r="E6" s="7" t="s">
        <v>3</v>
      </c>
      <c r="F6" s="13">
        <v>21</v>
      </c>
      <c r="I6" s="7" t="s">
        <v>3</v>
      </c>
      <c r="J6" s="13">
        <v>9</v>
      </c>
      <c r="K6" s="15"/>
      <c r="L6" s="29"/>
      <c r="M6" s="28" t="s">
        <v>5</v>
      </c>
    </row>
    <row r="7" spans="1:13" x14ac:dyDescent="0.2">
      <c r="A7" s="2" t="s">
        <v>2</v>
      </c>
      <c r="C7" s="5" t="s">
        <v>2</v>
      </c>
      <c r="E7" s="11" t="s">
        <v>2</v>
      </c>
      <c r="F7" s="14">
        <v>11</v>
      </c>
      <c r="I7" s="11" t="s">
        <v>2</v>
      </c>
      <c r="J7" s="14">
        <v>4</v>
      </c>
      <c r="L7" s="19">
        <v>1</v>
      </c>
      <c r="M7" s="19" t="s">
        <v>6</v>
      </c>
    </row>
    <row r="8" spans="1:13" x14ac:dyDescent="0.2">
      <c r="A8" s="3" t="s">
        <v>3</v>
      </c>
      <c r="C8" s="6" t="s">
        <v>3</v>
      </c>
      <c r="L8" s="19">
        <v>2</v>
      </c>
      <c r="M8" s="19" t="s">
        <v>178</v>
      </c>
    </row>
    <row r="9" spans="1:13" x14ac:dyDescent="0.2">
      <c r="A9" s="2" t="s">
        <v>3</v>
      </c>
      <c r="C9" s="5" t="s">
        <v>3</v>
      </c>
      <c r="L9" s="19">
        <v>3</v>
      </c>
      <c r="M9" s="19" t="s">
        <v>7</v>
      </c>
    </row>
    <row r="10" spans="1:13" x14ac:dyDescent="0.2">
      <c r="A10" s="3" t="s">
        <v>2</v>
      </c>
      <c r="C10" s="6" t="s">
        <v>2</v>
      </c>
      <c r="L10" s="19">
        <v>4</v>
      </c>
      <c r="M10" s="19" t="s">
        <v>8</v>
      </c>
    </row>
    <row r="11" spans="1:13" x14ac:dyDescent="0.2">
      <c r="A11" s="2" t="s">
        <v>2</v>
      </c>
      <c r="C11" s="5" t="s">
        <v>3</v>
      </c>
      <c r="L11" s="19">
        <v>5</v>
      </c>
      <c r="M11" s="19" t="s">
        <v>10</v>
      </c>
    </row>
    <row r="12" spans="1:13" x14ac:dyDescent="0.2">
      <c r="A12" s="3" t="s">
        <v>3</v>
      </c>
      <c r="C12" s="6" t="s">
        <v>3</v>
      </c>
      <c r="L12" s="19">
        <v>6</v>
      </c>
      <c r="M12" s="19" t="s">
        <v>11</v>
      </c>
    </row>
    <row r="13" spans="1:13" x14ac:dyDescent="0.2">
      <c r="A13" s="2" t="s">
        <v>3</v>
      </c>
      <c r="C13" s="5" t="s">
        <v>3</v>
      </c>
      <c r="L13" s="19">
        <v>7</v>
      </c>
      <c r="M13" s="19" t="s">
        <v>9</v>
      </c>
    </row>
    <row r="14" spans="1:13" x14ac:dyDescent="0.2">
      <c r="A14" s="3" t="s">
        <v>3</v>
      </c>
      <c r="C14" s="6" t="s">
        <v>2</v>
      </c>
      <c r="L14" s="19">
        <v>8</v>
      </c>
      <c r="M14" s="19" t="s">
        <v>12</v>
      </c>
    </row>
    <row r="15" spans="1:13" x14ac:dyDescent="0.2">
      <c r="A15" s="2" t="s">
        <v>2</v>
      </c>
      <c r="C15" s="5" t="s">
        <v>3</v>
      </c>
      <c r="L15" s="19">
        <v>9</v>
      </c>
      <c r="M15" s="19" t="s">
        <v>352</v>
      </c>
    </row>
    <row r="16" spans="1:13" x14ac:dyDescent="0.2">
      <c r="A16" s="3" t="s">
        <v>2</v>
      </c>
      <c r="L16" s="19">
        <v>10</v>
      </c>
      <c r="M16" s="19" t="s">
        <v>13</v>
      </c>
    </row>
    <row r="17" spans="1:13" x14ac:dyDescent="0.2">
      <c r="A17" s="2"/>
      <c r="L17" s="14">
        <v>11</v>
      </c>
      <c r="M17" s="14" t="s">
        <v>14</v>
      </c>
    </row>
    <row r="18" spans="1:13" x14ac:dyDescent="0.2">
      <c r="A18" s="3" t="s">
        <v>3</v>
      </c>
    </row>
    <row r="19" spans="1:13" x14ac:dyDescent="0.2">
      <c r="A19" s="2" t="s">
        <v>3</v>
      </c>
    </row>
    <row r="20" spans="1:13" x14ac:dyDescent="0.2">
      <c r="A20" s="3" t="s">
        <v>3</v>
      </c>
    </row>
    <row r="21" spans="1:13" x14ac:dyDescent="0.2">
      <c r="A21" s="2" t="s">
        <v>2</v>
      </c>
    </row>
    <row r="22" spans="1:13" x14ac:dyDescent="0.2">
      <c r="A22" s="3" t="s">
        <v>3</v>
      </c>
    </row>
    <row r="23" spans="1:13" x14ac:dyDescent="0.2">
      <c r="A23" s="2" t="s">
        <v>3</v>
      </c>
    </row>
    <row r="24" spans="1:13" x14ac:dyDescent="0.2">
      <c r="A24" s="3" t="s">
        <v>2</v>
      </c>
    </row>
    <row r="25" spans="1:13" x14ac:dyDescent="0.2">
      <c r="A25" s="2" t="s">
        <v>3</v>
      </c>
    </row>
    <row r="26" spans="1:13" x14ac:dyDescent="0.2">
      <c r="A26" s="3" t="s">
        <v>3</v>
      </c>
    </row>
    <row r="27" spans="1:13" x14ac:dyDescent="0.2">
      <c r="A27" s="2" t="s">
        <v>3</v>
      </c>
    </row>
    <row r="28" spans="1:13" x14ac:dyDescent="0.2">
      <c r="A28" s="3" t="s">
        <v>2</v>
      </c>
    </row>
    <row r="29" spans="1:13" x14ac:dyDescent="0.2">
      <c r="A29" s="2" t="s">
        <v>3</v>
      </c>
    </row>
    <row r="30" spans="1:13" x14ac:dyDescent="0.2">
      <c r="A30" s="3" t="s">
        <v>3</v>
      </c>
    </row>
    <row r="31" spans="1:13" x14ac:dyDescent="0.2">
      <c r="A31" s="2" t="s">
        <v>2</v>
      </c>
    </row>
    <row r="32" spans="1:13" x14ac:dyDescent="0.2">
      <c r="A32" s="3" t="s">
        <v>2</v>
      </c>
    </row>
    <row r="33" spans="1:1" x14ac:dyDescent="0.2">
      <c r="A33" s="2" t="s">
        <v>3</v>
      </c>
    </row>
    <row r="34" spans="1:1" x14ac:dyDescent="0.2">
      <c r="A34" s="3" t="s">
        <v>3</v>
      </c>
    </row>
    <row r="35" spans="1:1" x14ac:dyDescent="0.2">
      <c r="A35" s="2" t="s">
        <v>3</v>
      </c>
    </row>
    <row r="36" spans="1:1" x14ac:dyDescent="0.2">
      <c r="A36" s="3"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4F0F-DBCA-754E-B477-340A11D22510}">
  <dimension ref="B2:X54"/>
  <sheetViews>
    <sheetView topLeftCell="L6" zoomScale="85" workbookViewId="0">
      <selection activeCell="X32" sqref="X32"/>
    </sheetView>
  </sheetViews>
  <sheetFormatPr baseColWidth="10" defaultRowHeight="16" x14ac:dyDescent="0.2"/>
  <cols>
    <col min="2" max="2" width="124.6640625" customWidth="1"/>
    <col min="3" max="3" width="27.6640625" customWidth="1"/>
    <col min="4" max="4" width="11" customWidth="1"/>
    <col min="5" max="6" width="10.83203125" customWidth="1"/>
    <col min="8" max="8" width="12" customWidth="1"/>
    <col min="9" max="9" width="15" customWidth="1"/>
    <col min="14" max="14" width="14.33203125" customWidth="1"/>
    <col min="24" max="24" width="153" customWidth="1"/>
  </cols>
  <sheetData>
    <row r="2" spans="2:24" ht="27" x14ac:dyDescent="0.35">
      <c r="B2" s="21" t="s">
        <v>0</v>
      </c>
      <c r="E2" s="61" t="s">
        <v>57</v>
      </c>
      <c r="F2" s="62"/>
      <c r="G2" s="62"/>
      <c r="H2" s="62"/>
      <c r="I2" s="62"/>
      <c r="J2" s="62"/>
      <c r="K2" s="62"/>
      <c r="L2" s="63"/>
    </row>
    <row r="3" spans="2:24" x14ac:dyDescent="0.2">
      <c r="B3" s="4" t="s">
        <v>15</v>
      </c>
      <c r="E3" s="20" t="s">
        <v>16</v>
      </c>
      <c r="F3" s="20" t="s">
        <v>50</v>
      </c>
      <c r="G3" s="20" t="s">
        <v>51</v>
      </c>
      <c r="H3" s="20" t="s">
        <v>46</v>
      </c>
      <c r="I3" s="20" t="s">
        <v>52</v>
      </c>
      <c r="J3" s="20" t="s">
        <v>53</v>
      </c>
      <c r="K3" s="20" t="s">
        <v>54</v>
      </c>
      <c r="L3" s="20" t="s">
        <v>56</v>
      </c>
      <c r="N3" s="67" t="s">
        <v>58</v>
      </c>
      <c r="O3" s="67"/>
      <c r="P3" s="67"/>
    </row>
    <row r="4" spans="2:24" x14ac:dyDescent="0.2">
      <c r="B4" s="5"/>
      <c r="C4" t="s">
        <v>25</v>
      </c>
      <c r="E4" s="19">
        <v>0</v>
      </c>
      <c r="F4" s="19">
        <v>0</v>
      </c>
      <c r="G4" s="19">
        <v>0</v>
      </c>
      <c r="H4" s="19">
        <v>0</v>
      </c>
      <c r="I4" s="19">
        <v>0</v>
      </c>
      <c r="J4" s="19">
        <v>0</v>
      </c>
      <c r="K4" s="19">
        <v>0</v>
      </c>
      <c r="L4" s="19">
        <v>0</v>
      </c>
      <c r="N4" s="29"/>
      <c r="O4" s="23" t="s">
        <v>0</v>
      </c>
      <c r="P4" s="23" t="s">
        <v>4</v>
      </c>
      <c r="S4" s="26" t="s">
        <v>0</v>
      </c>
      <c r="T4" s="28" t="s">
        <v>4</v>
      </c>
    </row>
    <row r="5" spans="2:24" x14ac:dyDescent="0.2">
      <c r="B5" s="16" t="s">
        <v>25</v>
      </c>
      <c r="C5" t="s">
        <v>25</v>
      </c>
      <c r="E5" s="19">
        <v>0</v>
      </c>
      <c r="F5" s="19">
        <v>0</v>
      </c>
      <c r="G5" s="19">
        <v>0</v>
      </c>
      <c r="H5" s="19">
        <v>0</v>
      </c>
      <c r="I5" s="19">
        <v>0</v>
      </c>
      <c r="J5" s="19">
        <v>0</v>
      </c>
      <c r="K5" s="19">
        <v>0</v>
      </c>
      <c r="L5" s="19">
        <v>0</v>
      </c>
      <c r="N5" s="7" t="s">
        <v>16</v>
      </c>
      <c r="O5" s="13">
        <f>COUNTIF(E4:E37,"ChatGPT")</f>
        <v>24</v>
      </c>
      <c r="P5" s="13">
        <f>COUNTIF(E42:E54, "ChatGPT")</f>
        <v>9</v>
      </c>
      <c r="R5" s="13" t="s">
        <v>16</v>
      </c>
      <c r="S5" s="30">
        <v>0.66669999999999996</v>
      </c>
      <c r="T5" s="31">
        <v>0.9</v>
      </c>
    </row>
    <row r="6" spans="2:24" x14ac:dyDescent="0.2">
      <c r="B6" s="5" t="s">
        <v>26</v>
      </c>
      <c r="C6" t="s">
        <v>55</v>
      </c>
      <c r="E6" s="19" t="s">
        <v>16</v>
      </c>
      <c r="F6" s="19" t="s">
        <v>50</v>
      </c>
      <c r="G6" s="19">
        <v>0</v>
      </c>
      <c r="H6" s="19" t="s">
        <v>46</v>
      </c>
      <c r="I6" s="19">
        <v>0</v>
      </c>
      <c r="J6" s="19">
        <v>0</v>
      </c>
      <c r="K6" s="19">
        <v>0</v>
      </c>
      <c r="L6" s="19">
        <v>0</v>
      </c>
      <c r="N6" s="9" t="s">
        <v>50</v>
      </c>
      <c r="O6" s="19">
        <f>COUNTIF(F4:F37, "Quillbot")</f>
        <v>4</v>
      </c>
      <c r="P6" s="19">
        <f>COUNTIF(F42:F54,"Quillbot")</f>
        <v>0</v>
      </c>
      <c r="R6" s="19" t="s">
        <v>50</v>
      </c>
      <c r="S6" s="32">
        <v>0.1111</v>
      </c>
      <c r="T6" s="33">
        <v>0</v>
      </c>
    </row>
    <row r="7" spans="2:24" x14ac:dyDescent="0.2">
      <c r="B7" s="6" t="s">
        <v>27</v>
      </c>
      <c r="C7" t="s">
        <v>27</v>
      </c>
      <c r="E7" s="19" t="s">
        <v>16</v>
      </c>
      <c r="F7" s="19" t="s">
        <v>50</v>
      </c>
      <c r="G7" s="19">
        <v>0</v>
      </c>
      <c r="H7" s="19">
        <v>0</v>
      </c>
      <c r="I7" s="19">
        <v>0</v>
      </c>
      <c r="J7" s="19">
        <v>0</v>
      </c>
      <c r="K7" s="19">
        <v>0</v>
      </c>
      <c r="L7" s="19" t="s">
        <v>56</v>
      </c>
      <c r="N7" s="9" t="s">
        <v>51</v>
      </c>
      <c r="O7" s="19">
        <f>COUNTIF(G4:G37, "Perplexity")</f>
        <v>1</v>
      </c>
      <c r="P7" s="19">
        <f>COUNTIF(G42:G54, "Perplexity")</f>
        <v>1</v>
      </c>
      <c r="R7" s="19" t="s">
        <v>51</v>
      </c>
      <c r="S7" s="32">
        <v>2.7799999999999998E-2</v>
      </c>
      <c r="T7" s="33">
        <v>0.1</v>
      </c>
    </row>
    <row r="8" spans="2:24" x14ac:dyDescent="0.2">
      <c r="B8" s="5" t="s">
        <v>28</v>
      </c>
      <c r="C8" t="s">
        <v>25</v>
      </c>
      <c r="E8" s="19">
        <v>0</v>
      </c>
      <c r="F8" s="19">
        <v>0</v>
      </c>
      <c r="G8" s="19">
        <v>0</v>
      </c>
      <c r="H8" s="19">
        <v>0</v>
      </c>
      <c r="I8" s="19">
        <v>0</v>
      </c>
      <c r="J8" s="19">
        <v>0</v>
      </c>
      <c r="K8" s="19">
        <v>0</v>
      </c>
      <c r="L8" s="19">
        <v>0</v>
      </c>
      <c r="N8" s="9" t="s">
        <v>46</v>
      </c>
      <c r="O8" s="19">
        <f>COUNTIF(H4:H37, "Grammerly AI")</f>
        <v>3</v>
      </c>
      <c r="P8" s="19">
        <f>COUNTIF(H42:H54, "Grammerly AI")</f>
        <v>0</v>
      </c>
      <c r="R8" s="19" t="s">
        <v>46</v>
      </c>
      <c r="S8" s="32">
        <v>8.3299999999999999E-2</v>
      </c>
      <c r="T8" s="33">
        <v>0</v>
      </c>
    </row>
    <row r="9" spans="2:24" x14ac:dyDescent="0.2">
      <c r="B9" s="6" t="s">
        <v>29</v>
      </c>
      <c r="C9" t="s">
        <v>42</v>
      </c>
      <c r="E9" s="19" t="s">
        <v>16</v>
      </c>
      <c r="F9" s="19" t="s">
        <v>50</v>
      </c>
      <c r="G9" s="19">
        <v>0</v>
      </c>
      <c r="H9" s="19" t="s">
        <v>46</v>
      </c>
      <c r="I9" s="19">
        <v>0</v>
      </c>
      <c r="J9" s="19">
        <v>0</v>
      </c>
      <c r="K9" s="19">
        <v>0</v>
      </c>
      <c r="L9" s="19">
        <v>0</v>
      </c>
      <c r="N9" s="9" t="s">
        <v>52</v>
      </c>
      <c r="O9" s="19">
        <f>COUNTIF(I4:I37,"Google Assistant")</f>
        <v>1</v>
      </c>
      <c r="P9" s="19">
        <f>COUNTIF(I42:I54, "Google Assistant")</f>
        <v>0</v>
      </c>
      <c r="R9" s="19" t="s">
        <v>52</v>
      </c>
      <c r="S9" s="32">
        <v>2.7799999999999998E-2</v>
      </c>
      <c r="T9" s="33">
        <v>0</v>
      </c>
    </row>
    <row r="10" spans="2:24" x14ac:dyDescent="0.2">
      <c r="B10" s="5" t="s">
        <v>17</v>
      </c>
      <c r="C10" t="s">
        <v>16</v>
      </c>
      <c r="E10" s="19" t="s">
        <v>16</v>
      </c>
      <c r="F10" s="19">
        <v>0</v>
      </c>
      <c r="G10" s="19">
        <v>0</v>
      </c>
      <c r="H10" s="19">
        <v>0</v>
      </c>
      <c r="I10" s="19">
        <v>0</v>
      </c>
      <c r="J10" s="19">
        <v>0</v>
      </c>
      <c r="K10" s="19">
        <v>0</v>
      </c>
      <c r="L10" s="19">
        <v>0</v>
      </c>
      <c r="N10" s="9" t="s">
        <v>53</v>
      </c>
      <c r="O10" s="19">
        <f>COUNTIF(J4:J37, "ChatSonic")</f>
        <v>1</v>
      </c>
      <c r="P10" s="19">
        <f>COUNTIF(J42:J54, "ChatSonic")</f>
        <v>0</v>
      </c>
      <c r="R10" s="19" t="s">
        <v>53</v>
      </c>
      <c r="S10" s="32">
        <v>2.7799999999999998E-2</v>
      </c>
      <c r="T10" s="33">
        <v>0</v>
      </c>
    </row>
    <row r="11" spans="2:24" x14ac:dyDescent="0.2">
      <c r="B11" s="6" t="s">
        <v>16</v>
      </c>
      <c r="C11" t="s">
        <v>16</v>
      </c>
      <c r="E11" s="19" t="s">
        <v>16</v>
      </c>
      <c r="F11" s="19">
        <v>0</v>
      </c>
      <c r="G11" s="19">
        <v>0</v>
      </c>
      <c r="H11" s="19">
        <v>0</v>
      </c>
      <c r="I11" s="19">
        <v>0</v>
      </c>
      <c r="J11" s="19">
        <v>0</v>
      </c>
      <c r="K11" s="19">
        <v>0</v>
      </c>
      <c r="L11" s="19">
        <v>0</v>
      </c>
      <c r="N11" s="9" t="s">
        <v>54</v>
      </c>
      <c r="O11" s="19">
        <f>COUNTIF(K4:K37, "Aria")</f>
        <v>1</v>
      </c>
      <c r="P11" s="19">
        <f>COUNTIF(K42:K54, "Aria")</f>
        <v>0</v>
      </c>
      <c r="R11" s="19" t="s">
        <v>54</v>
      </c>
      <c r="S11" s="32">
        <v>2.7799999999999998E-2</v>
      </c>
      <c r="T11" s="33">
        <v>0</v>
      </c>
    </row>
    <row r="12" spans="2:24" x14ac:dyDescent="0.2">
      <c r="B12" s="5"/>
      <c r="C12" t="s">
        <v>25</v>
      </c>
      <c r="E12" s="19">
        <v>0</v>
      </c>
      <c r="F12" s="19">
        <v>0</v>
      </c>
      <c r="G12" s="19">
        <v>0</v>
      </c>
      <c r="H12" s="19">
        <v>0</v>
      </c>
      <c r="I12" s="19">
        <v>0</v>
      </c>
      <c r="J12" s="19">
        <v>0</v>
      </c>
      <c r="K12" s="19">
        <v>0</v>
      </c>
      <c r="L12" s="19">
        <v>0</v>
      </c>
      <c r="N12" s="11" t="s">
        <v>56</v>
      </c>
      <c r="O12" s="14">
        <f>COUNTIF(L4:L37, "Siri")</f>
        <v>1</v>
      </c>
      <c r="P12" s="14">
        <f>COUNTIF(L42:L54, "Siri")</f>
        <v>0</v>
      </c>
      <c r="R12" s="14" t="s">
        <v>56</v>
      </c>
      <c r="S12" s="34">
        <v>2.7799999999999998E-2</v>
      </c>
      <c r="T12" s="35">
        <v>0</v>
      </c>
    </row>
    <row r="13" spans="2:24" x14ac:dyDescent="0.2">
      <c r="B13" s="6" t="s">
        <v>30</v>
      </c>
      <c r="C13" s="17" t="s">
        <v>16</v>
      </c>
      <c r="E13" s="19" t="s">
        <v>16</v>
      </c>
      <c r="F13" s="19">
        <v>0</v>
      </c>
      <c r="G13" s="19">
        <v>0</v>
      </c>
      <c r="H13" s="19">
        <v>0</v>
      </c>
      <c r="I13" s="19">
        <v>0</v>
      </c>
      <c r="J13" s="19">
        <v>0</v>
      </c>
      <c r="K13" s="19">
        <v>0</v>
      </c>
      <c r="L13" s="19">
        <v>0</v>
      </c>
      <c r="N13" s="26" t="s">
        <v>59</v>
      </c>
      <c r="O13" s="29">
        <f>SUM(O5:O12)</f>
        <v>36</v>
      </c>
      <c r="P13" s="29">
        <f>SUM(P5:P12)</f>
        <v>10</v>
      </c>
      <c r="R13" s="29" t="s">
        <v>59</v>
      </c>
      <c r="S13" s="36">
        <v>1</v>
      </c>
      <c r="T13" s="37">
        <v>1</v>
      </c>
    </row>
    <row r="14" spans="2:24" x14ac:dyDescent="0.2">
      <c r="B14" s="5" t="s">
        <v>17</v>
      </c>
      <c r="C14" s="17" t="s">
        <v>16</v>
      </c>
      <c r="E14" s="19" t="s">
        <v>16</v>
      </c>
      <c r="F14" s="19">
        <v>0</v>
      </c>
      <c r="G14" s="19">
        <v>0</v>
      </c>
      <c r="H14" s="19">
        <v>0</v>
      </c>
      <c r="I14" s="19">
        <v>0</v>
      </c>
      <c r="J14" s="19">
        <v>0</v>
      </c>
      <c r="K14" s="19">
        <v>0</v>
      </c>
      <c r="L14" s="19">
        <v>0</v>
      </c>
    </row>
    <row r="15" spans="2:24" x14ac:dyDescent="0.2">
      <c r="B15" s="6" t="s">
        <v>31</v>
      </c>
      <c r="C15" s="17" t="s">
        <v>16</v>
      </c>
      <c r="E15" s="19" t="s">
        <v>16</v>
      </c>
      <c r="F15" s="19">
        <v>0</v>
      </c>
      <c r="G15" s="19">
        <v>0</v>
      </c>
      <c r="H15" s="19">
        <v>0</v>
      </c>
      <c r="I15" s="19">
        <v>0</v>
      </c>
      <c r="J15" s="19">
        <v>0</v>
      </c>
      <c r="K15" s="19">
        <v>0</v>
      </c>
      <c r="L15" s="19">
        <v>0</v>
      </c>
      <c r="W15" s="7"/>
      <c r="X15" s="29" t="s">
        <v>5</v>
      </c>
    </row>
    <row r="16" spans="2:24" x14ac:dyDescent="0.2">
      <c r="B16" s="5" t="s">
        <v>32</v>
      </c>
      <c r="C16" s="17" t="s">
        <v>16</v>
      </c>
      <c r="E16" s="19" t="s">
        <v>16</v>
      </c>
      <c r="F16" s="19">
        <v>0</v>
      </c>
      <c r="G16" s="19">
        <v>0</v>
      </c>
      <c r="H16" s="19">
        <v>0</v>
      </c>
      <c r="I16" s="19">
        <v>0</v>
      </c>
      <c r="J16" s="19">
        <v>0</v>
      </c>
      <c r="K16" s="19">
        <v>0</v>
      </c>
      <c r="L16" s="19">
        <v>0</v>
      </c>
      <c r="W16" s="13">
        <v>1</v>
      </c>
      <c r="X16" s="13" t="s">
        <v>6</v>
      </c>
    </row>
    <row r="17" spans="2:24" x14ac:dyDescent="0.2">
      <c r="B17" s="6" t="s">
        <v>20</v>
      </c>
      <c r="C17" s="17" t="s">
        <v>25</v>
      </c>
      <c r="E17" s="19">
        <v>0</v>
      </c>
      <c r="F17" s="19">
        <v>0</v>
      </c>
      <c r="G17" s="19">
        <v>0</v>
      </c>
      <c r="H17" s="19">
        <v>0</v>
      </c>
      <c r="I17" s="19">
        <v>0</v>
      </c>
      <c r="J17" s="19">
        <v>0</v>
      </c>
      <c r="K17" s="19">
        <v>0</v>
      </c>
      <c r="L17" s="19">
        <v>0</v>
      </c>
      <c r="W17" s="19">
        <v>2</v>
      </c>
      <c r="X17" s="19" t="s">
        <v>179</v>
      </c>
    </row>
    <row r="18" spans="2:24" x14ac:dyDescent="0.2">
      <c r="B18" s="5"/>
      <c r="C18" s="17" t="s">
        <v>25</v>
      </c>
      <c r="E18" s="19">
        <v>0</v>
      </c>
      <c r="F18" s="19">
        <v>0</v>
      </c>
      <c r="G18" s="19">
        <v>0</v>
      </c>
      <c r="H18" s="19">
        <v>0</v>
      </c>
      <c r="I18" s="19">
        <v>0</v>
      </c>
      <c r="J18" s="19">
        <v>0</v>
      </c>
      <c r="K18" s="19">
        <v>0</v>
      </c>
      <c r="L18" s="19">
        <v>0</v>
      </c>
      <c r="W18" s="19">
        <v>3</v>
      </c>
      <c r="X18" s="19" t="s">
        <v>60</v>
      </c>
    </row>
    <row r="19" spans="2:24" x14ac:dyDescent="0.2">
      <c r="B19" s="6" t="s">
        <v>17</v>
      </c>
      <c r="C19" s="17" t="s">
        <v>16</v>
      </c>
      <c r="E19" s="19" t="s">
        <v>16</v>
      </c>
      <c r="F19" s="19">
        <v>0</v>
      </c>
      <c r="G19" s="19">
        <v>0</v>
      </c>
      <c r="H19" s="19">
        <v>0</v>
      </c>
      <c r="I19" s="19">
        <v>0</v>
      </c>
      <c r="J19" s="19">
        <v>0</v>
      </c>
      <c r="K19" s="19">
        <v>0</v>
      </c>
      <c r="L19" s="19">
        <v>0</v>
      </c>
      <c r="W19" s="19">
        <v>4</v>
      </c>
      <c r="X19" s="19" t="s">
        <v>61</v>
      </c>
    </row>
    <row r="20" spans="2:24" x14ac:dyDescent="0.2">
      <c r="B20" s="5" t="s">
        <v>33</v>
      </c>
      <c r="C20" s="17" t="s">
        <v>43</v>
      </c>
      <c r="E20" s="19" t="s">
        <v>16</v>
      </c>
      <c r="F20" s="19">
        <v>0</v>
      </c>
      <c r="G20" s="19">
        <v>0</v>
      </c>
      <c r="H20" s="19">
        <v>0</v>
      </c>
      <c r="I20" s="19">
        <v>0</v>
      </c>
      <c r="J20" s="19">
        <v>0</v>
      </c>
      <c r="K20" s="19" t="s">
        <v>54</v>
      </c>
      <c r="L20" s="19">
        <v>0</v>
      </c>
      <c r="W20" s="19">
        <v>5</v>
      </c>
      <c r="X20" s="19" t="s">
        <v>62</v>
      </c>
    </row>
    <row r="21" spans="2:24" x14ac:dyDescent="0.2">
      <c r="B21" s="6" t="s">
        <v>34</v>
      </c>
      <c r="C21" s="17" t="s">
        <v>16</v>
      </c>
      <c r="E21" s="19" t="s">
        <v>16</v>
      </c>
      <c r="F21" s="19">
        <v>0</v>
      </c>
      <c r="G21" s="19">
        <v>0</v>
      </c>
      <c r="H21" s="19">
        <v>0</v>
      </c>
      <c r="I21" s="19">
        <v>0</v>
      </c>
      <c r="J21" s="19">
        <v>0</v>
      </c>
      <c r="K21" s="19">
        <v>0</v>
      </c>
      <c r="L21" s="19">
        <v>0</v>
      </c>
      <c r="W21" s="19">
        <v>6</v>
      </c>
      <c r="X21" s="19" t="s">
        <v>63</v>
      </c>
    </row>
    <row r="22" spans="2:24" x14ac:dyDescent="0.2">
      <c r="B22" s="5"/>
      <c r="C22" s="17" t="s">
        <v>25</v>
      </c>
      <c r="E22" s="19">
        <v>0</v>
      </c>
      <c r="F22" s="19">
        <v>0</v>
      </c>
      <c r="G22" s="19">
        <v>0</v>
      </c>
      <c r="H22" s="19">
        <v>0</v>
      </c>
      <c r="I22" s="19">
        <v>0</v>
      </c>
      <c r="J22" s="19">
        <v>0</v>
      </c>
      <c r="K22" s="19">
        <v>0</v>
      </c>
      <c r="L22" s="19">
        <v>0</v>
      </c>
      <c r="W22" s="19">
        <v>7</v>
      </c>
      <c r="X22" s="19" t="s">
        <v>10</v>
      </c>
    </row>
    <row r="23" spans="2:24" x14ac:dyDescent="0.2">
      <c r="B23" s="6" t="s">
        <v>17</v>
      </c>
      <c r="C23" s="17" t="s">
        <v>16</v>
      </c>
      <c r="E23" s="19" t="s">
        <v>16</v>
      </c>
      <c r="F23" s="19">
        <v>0</v>
      </c>
      <c r="G23" s="19">
        <v>0</v>
      </c>
      <c r="H23" s="19">
        <v>0</v>
      </c>
      <c r="I23" s="19">
        <v>0</v>
      </c>
      <c r="J23" s="19">
        <v>0</v>
      </c>
      <c r="K23" s="19">
        <v>0</v>
      </c>
      <c r="L23" s="19">
        <v>0</v>
      </c>
      <c r="W23" s="19">
        <v>8</v>
      </c>
      <c r="X23" s="19" t="s">
        <v>11</v>
      </c>
    </row>
    <row r="24" spans="2:24" x14ac:dyDescent="0.2">
      <c r="B24" s="5" t="s">
        <v>17</v>
      </c>
      <c r="C24" s="17" t="s">
        <v>16</v>
      </c>
      <c r="E24" s="19" t="s">
        <v>16</v>
      </c>
      <c r="F24" s="19">
        <v>0</v>
      </c>
      <c r="G24" s="19">
        <v>0</v>
      </c>
      <c r="H24" s="19">
        <v>0</v>
      </c>
      <c r="I24" s="19">
        <v>0</v>
      </c>
      <c r="J24" s="19">
        <v>0</v>
      </c>
      <c r="K24" s="19">
        <v>0</v>
      </c>
      <c r="L24" s="19">
        <v>0</v>
      </c>
      <c r="W24" s="19">
        <v>9</v>
      </c>
      <c r="X24" s="19" t="s">
        <v>64</v>
      </c>
    </row>
    <row r="25" spans="2:24" x14ac:dyDescent="0.2">
      <c r="B25" s="6" t="s">
        <v>16</v>
      </c>
      <c r="C25" s="17" t="s">
        <v>16</v>
      </c>
      <c r="E25" s="19" t="s">
        <v>16</v>
      </c>
      <c r="F25" s="19">
        <v>0</v>
      </c>
      <c r="G25" s="19">
        <v>0</v>
      </c>
      <c r="H25" s="19">
        <v>0</v>
      </c>
      <c r="I25" s="19">
        <v>0</v>
      </c>
      <c r="J25" s="19">
        <v>0</v>
      </c>
      <c r="K25" s="19">
        <v>0</v>
      </c>
      <c r="L25" s="19">
        <v>0</v>
      </c>
      <c r="W25" s="19">
        <v>10</v>
      </c>
      <c r="X25" s="19" t="s">
        <v>65</v>
      </c>
    </row>
    <row r="26" spans="2:24" x14ac:dyDescent="0.2">
      <c r="B26" s="5" t="s">
        <v>16</v>
      </c>
      <c r="C26" s="17" t="s">
        <v>16</v>
      </c>
      <c r="E26" s="19" t="s">
        <v>16</v>
      </c>
      <c r="F26" s="19">
        <v>0</v>
      </c>
      <c r="G26" s="19">
        <v>0</v>
      </c>
      <c r="H26" s="19">
        <v>0</v>
      </c>
      <c r="I26" s="19">
        <v>0</v>
      </c>
      <c r="J26" s="19">
        <v>0</v>
      </c>
      <c r="K26" s="19">
        <v>0</v>
      </c>
      <c r="L26" s="19">
        <v>0</v>
      </c>
      <c r="W26" s="19">
        <v>11</v>
      </c>
      <c r="X26" s="19" t="s">
        <v>66</v>
      </c>
    </row>
    <row r="27" spans="2:24" x14ac:dyDescent="0.2">
      <c r="B27" s="6" t="s">
        <v>35</v>
      </c>
      <c r="C27" s="17" t="s">
        <v>44</v>
      </c>
      <c r="E27" s="19" t="s">
        <v>16</v>
      </c>
      <c r="F27" s="19">
        <v>0</v>
      </c>
      <c r="G27" s="19">
        <v>0</v>
      </c>
      <c r="H27" s="19">
        <v>0</v>
      </c>
      <c r="I27" s="19" t="s">
        <v>52</v>
      </c>
      <c r="J27" s="19">
        <v>0</v>
      </c>
      <c r="K27" s="19">
        <v>0</v>
      </c>
      <c r="L27" s="19">
        <v>0</v>
      </c>
      <c r="W27" s="19">
        <v>12</v>
      </c>
      <c r="X27" s="19" t="s">
        <v>352</v>
      </c>
    </row>
    <row r="28" spans="2:24" x14ac:dyDescent="0.2">
      <c r="B28" s="5" t="s">
        <v>36</v>
      </c>
      <c r="C28" s="17" t="s">
        <v>45</v>
      </c>
      <c r="E28" s="19" t="s">
        <v>16</v>
      </c>
      <c r="F28" s="19">
        <v>0</v>
      </c>
      <c r="G28" s="19">
        <v>0</v>
      </c>
      <c r="H28" s="19">
        <v>0</v>
      </c>
      <c r="I28" s="19">
        <v>0</v>
      </c>
      <c r="J28" s="19" t="s">
        <v>53</v>
      </c>
      <c r="K28" s="19">
        <v>0</v>
      </c>
      <c r="L28" s="19">
        <v>0</v>
      </c>
      <c r="W28" s="19">
        <v>13</v>
      </c>
      <c r="X28" s="19" t="s">
        <v>67</v>
      </c>
    </row>
    <row r="29" spans="2:24" x14ac:dyDescent="0.2">
      <c r="B29" s="6" t="s">
        <v>37</v>
      </c>
      <c r="C29" s="17" t="s">
        <v>46</v>
      </c>
      <c r="E29" s="19">
        <v>0</v>
      </c>
      <c r="F29" s="19">
        <v>0</v>
      </c>
      <c r="G29" s="19">
        <v>0</v>
      </c>
      <c r="H29" s="19" t="s">
        <v>46</v>
      </c>
      <c r="I29" s="19">
        <v>0</v>
      </c>
      <c r="J29" s="19">
        <v>0</v>
      </c>
      <c r="K29" s="19">
        <v>0</v>
      </c>
      <c r="L29" s="19">
        <v>0</v>
      </c>
      <c r="W29" s="14">
        <v>14</v>
      </c>
      <c r="X29" s="14" t="s">
        <v>14</v>
      </c>
    </row>
    <row r="30" spans="2:24" x14ac:dyDescent="0.2">
      <c r="B30" s="5" t="s">
        <v>38</v>
      </c>
      <c r="C30" s="17" t="s">
        <v>47</v>
      </c>
      <c r="E30" s="19" t="s">
        <v>16</v>
      </c>
      <c r="F30" s="19">
        <v>0</v>
      </c>
      <c r="G30" s="19" t="s">
        <v>51</v>
      </c>
      <c r="H30" s="19">
        <v>0</v>
      </c>
      <c r="I30" s="19">
        <v>0</v>
      </c>
      <c r="J30" s="19">
        <v>0</v>
      </c>
      <c r="K30" s="19">
        <v>0</v>
      </c>
      <c r="L30" s="19">
        <v>0</v>
      </c>
    </row>
    <row r="31" spans="2:24" x14ac:dyDescent="0.2">
      <c r="B31" s="6" t="s">
        <v>39</v>
      </c>
      <c r="C31" s="17" t="s">
        <v>48</v>
      </c>
      <c r="E31" s="19" t="s">
        <v>16</v>
      </c>
      <c r="F31" s="19" t="s">
        <v>50</v>
      </c>
      <c r="G31" s="19">
        <v>0</v>
      </c>
      <c r="H31" s="19">
        <v>0</v>
      </c>
      <c r="I31" s="19">
        <v>0</v>
      </c>
      <c r="J31" s="19">
        <v>0</v>
      </c>
      <c r="K31" s="19">
        <v>0</v>
      </c>
      <c r="L31" s="19">
        <v>0</v>
      </c>
    </row>
    <row r="32" spans="2:24" x14ac:dyDescent="0.2">
      <c r="B32" s="5" t="s">
        <v>40</v>
      </c>
      <c r="C32" s="17" t="s">
        <v>25</v>
      </c>
      <c r="E32" s="19">
        <v>0</v>
      </c>
      <c r="F32" s="19">
        <v>0</v>
      </c>
      <c r="G32" s="19">
        <v>0</v>
      </c>
      <c r="H32" s="19">
        <v>0</v>
      </c>
      <c r="I32" s="19">
        <v>0</v>
      </c>
      <c r="J32" s="19">
        <v>0</v>
      </c>
      <c r="K32" s="19">
        <v>0</v>
      </c>
      <c r="L32" s="19">
        <v>0</v>
      </c>
    </row>
    <row r="33" spans="2:12" x14ac:dyDescent="0.2">
      <c r="B33" s="6" t="s">
        <v>20</v>
      </c>
      <c r="C33" s="17" t="s">
        <v>25</v>
      </c>
      <c r="E33" s="19">
        <v>0</v>
      </c>
      <c r="F33" s="19">
        <v>0</v>
      </c>
      <c r="G33" s="19">
        <v>0</v>
      </c>
      <c r="H33" s="19">
        <v>0</v>
      </c>
      <c r="I33" s="19">
        <v>0</v>
      </c>
      <c r="J33" s="19">
        <v>0</v>
      </c>
      <c r="K33" s="19">
        <v>0</v>
      </c>
      <c r="L33" s="19">
        <v>0</v>
      </c>
    </row>
    <row r="34" spans="2:12" x14ac:dyDescent="0.2">
      <c r="B34" s="5" t="s">
        <v>30</v>
      </c>
      <c r="C34" s="17" t="s">
        <v>16</v>
      </c>
      <c r="E34" s="19" t="s">
        <v>16</v>
      </c>
      <c r="F34" s="19">
        <v>0</v>
      </c>
      <c r="G34" s="19">
        <v>0</v>
      </c>
      <c r="H34" s="19">
        <v>0</v>
      </c>
      <c r="I34" s="19">
        <v>0</v>
      </c>
      <c r="J34" s="19">
        <v>0</v>
      </c>
      <c r="K34" s="19">
        <v>0</v>
      </c>
      <c r="L34" s="19">
        <v>0</v>
      </c>
    </row>
    <row r="35" spans="2:12" x14ac:dyDescent="0.2">
      <c r="B35" s="6" t="s">
        <v>16</v>
      </c>
      <c r="C35" s="17" t="s">
        <v>16</v>
      </c>
      <c r="E35" s="19" t="s">
        <v>16</v>
      </c>
      <c r="F35" s="19">
        <v>0</v>
      </c>
      <c r="G35" s="19">
        <v>0</v>
      </c>
      <c r="H35" s="19">
        <v>0</v>
      </c>
      <c r="I35" s="19">
        <v>0</v>
      </c>
      <c r="J35" s="19">
        <v>0</v>
      </c>
      <c r="K35" s="19">
        <v>0</v>
      </c>
      <c r="L35" s="19">
        <v>0</v>
      </c>
    </row>
    <row r="36" spans="2:12" x14ac:dyDescent="0.2">
      <c r="B36" s="5" t="s">
        <v>41</v>
      </c>
      <c r="C36" s="17" t="s">
        <v>16</v>
      </c>
      <c r="E36" s="19" t="s">
        <v>16</v>
      </c>
      <c r="F36" s="19">
        <v>0</v>
      </c>
      <c r="G36" s="19">
        <v>0</v>
      </c>
      <c r="H36" s="19">
        <v>0</v>
      </c>
      <c r="I36" s="19">
        <v>0</v>
      </c>
      <c r="J36" s="19">
        <v>0</v>
      </c>
      <c r="K36" s="19">
        <v>0</v>
      </c>
      <c r="L36" s="19">
        <v>0</v>
      </c>
    </row>
    <row r="37" spans="2:12" x14ac:dyDescent="0.2">
      <c r="B37" s="6" t="s">
        <v>17</v>
      </c>
      <c r="C37" s="17" t="s">
        <v>16</v>
      </c>
      <c r="E37" s="14" t="s">
        <v>16</v>
      </c>
      <c r="F37" s="14">
        <v>0</v>
      </c>
      <c r="G37" s="14">
        <v>0</v>
      </c>
      <c r="H37" s="14">
        <v>0</v>
      </c>
      <c r="I37" s="14">
        <v>0</v>
      </c>
      <c r="J37" s="14">
        <v>0</v>
      </c>
      <c r="K37" s="14">
        <v>0</v>
      </c>
      <c r="L37" s="14">
        <v>0</v>
      </c>
    </row>
    <row r="40" spans="2:12" ht="27" x14ac:dyDescent="0.35">
      <c r="B40" s="21" t="s">
        <v>4</v>
      </c>
      <c r="E40" s="64" t="s">
        <v>57</v>
      </c>
      <c r="F40" s="65"/>
      <c r="G40" s="65"/>
      <c r="H40" s="65"/>
      <c r="I40" s="65"/>
      <c r="J40" s="65"/>
      <c r="K40" s="65"/>
      <c r="L40" s="66"/>
    </row>
    <row r="41" spans="2:12" x14ac:dyDescent="0.2">
      <c r="B41" s="4" t="s">
        <v>15</v>
      </c>
      <c r="E41" s="20" t="s">
        <v>16</v>
      </c>
      <c r="F41" s="20" t="s">
        <v>50</v>
      </c>
      <c r="G41" s="20" t="s">
        <v>51</v>
      </c>
      <c r="H41" s="20" t="s">
        <v>46</v>
      </c>
      <c r="I41" s="20" t="s">
        <v>52</v>
      </c>
      <c r="J41" s="20" t="s">
        <v>53</v>
      </c>
      <c r="K41" s="20" t="s">
        <v>54</v>
      </c>
      <c r="L41" s="22" t="s">
        <v>56</v>
      </c>
    </row>
    <row r="42" spans="2:12" x14ac:dyDescent="0.2">
      <c r="B42" s="5" t="s">
        <v>16</v>
      </c>
      <c r="C42" s="17" t="s">
        <v>16</v>
      </c>
      <c r="E42" s="19" t="s">
        <v>16</v>
      </c>
      <c r="F42" s="19">
        <v>0</v>
      </c>
      <c r="G42" s="19">
        <v>0</v>
      </c>
      <c r="H42" s="19">
        <v>0</v>
      </c>
      <c r="I42" s="19">
        <v>0</v>
      </c>
      <c r="J42" s="19">
        <v>0</v>
      </c>
      <c r="K42" s="19">
        <v>0</v>
      </c>
      <c r="L42" s="10">
        <v>0</v>
      </c>
    </row>
    <row r="43" spans="2:12" x14ac:dyDescent="0.2">
      <c r="B43" s="6" t="s">
        <v>16</v>
      </c>
      <c r="C43" s="17" t="s">
        <v>16</v>
      </c>
      <c r="E43" s="19" t="s">
        <v>16</v>
      </c>
      <c r="F43" s="19">
        <v>0</v>
      </c>
      <c r="G43" s="19">
        <v>0</v>
      </c>
      <c r="H43" s="19">
        <v>0</v>
      </c>
      <c r="I43" s="19">
        <v>0</v>
      </c>
      <c r="J43" s="19">
        <v>0</v>
      </c>
      <c r="K43" s="19">
        <v>0</v>
      </c>
      <c r="L43" s="10">
        <v>0</v>
      </c>
    </row>
    <row r="44" spans="2:12" x14ac:dyDescent="0.2">
      <c r="B44" s="5" t="s">
        <v>16</v>
      </c>
      <c r="C44" s="17" t="s">
        <v>16</v>
      </c>
      <c r="E44" s="19" t="s">
        <v>16</v>
      </c>
      <c r="F44" s="19">
        <v>0</v>
      </c>
      <c r="G44" s="19">
        <v>0</v>
      </c>
      <c r="H44" s="19">
        <v>0</v>
      </c>
      <c r="I44" s="19">
        <v>0</v>
      </c>
      <c r="J44" s="19">
        <v>0</v>
      </c>
      <c r="K44" s="19">
        <v>0</v>
      </c>
      <c r="L44" s="10">
        <v>0</v>
      </c>
    </row>
    <row r="45" spans="2:12" x14ac:dyDescent="0.2">
      <c r="B45" s="6" t="s">
        <v>17</v>
      </c>
      <c r="C45" s="17" t="s">
        <v>16</v>
      </c>
      <c r="E45" s="19" t="s">
        <v>16</v>
      </c>
      <c r="F45" s="19">
        <v>0</v>
      </c>
      <c r="G45" s="19">
        <v>0</v>
      </c>
      <c r="H45" s="19">
        <v>0</v>
      </c>
      <c r="I45" s="19">
        <v>0</v>
      </c>
      <c r="J45" s="19">
        <v>0</v>
      </c>
      <c r="K45" s="19">
        <v>0</v>
      </c>
      <c r="L45" s="10">
        <v>0</v>
      </c>
    </row>
    <row r="46" spans="2:12" x14ac:dyDescent="0.2">
      <c r="B46" s="5" t="s">
        <v>18</v>
      </c>
      <c r="C46" s="17" t="s">
        <v>25</v>
      </c>
      <c r="E46" s="19">
        <v>0</v>
      </c>
      <c r="F46" s="19">
        <v>0</v>
      </c>
      <c r="G46" s="19">
        <v>0</v>
      </c>
      <c r="H46" s="19">
        <v>0</v>
      </c>
      <c r="I46" s="19">
        <v>0</v>
      </c>
      <c r="J46" s="19">
        <v>0</v>
      </c>
      <c r="K46" s="19">
        <v>0</v>
      </c>
      <c r="L46" s="10">
        <v>0</v>
      </c>
    </row>
    <row r="47" spans="2:12" x14ac:dyDescent="0.2">
      <c r="B47" s="6" t="s">
        <v>16</v>
      </c>
      <c r="C47" s="17" t="s">
        <v>16</v>
      </c>
      <c r="E47" s="19" t="s">
        <v>16</v>
      </c>
      <c r="F47" s="19">
        <v>0</v>
      </c>
      <c r="G47" s="19">
        <v>0</v>
      </c>
      <c r="H47" s="19">
        <v>0</v>
      </c>
      <c r="I47" s="19">
        <v>0</v>
      </c>
      <c r="J47" s="19">
        <v>0</v>
      </c>
      <c r="K47" s="19">
        <v>0</v>
      </c>
      <c r="L47" s="10">
        <v>0</v>
      </c>
    </row>
    <row r="48" spans="2:12" x14ac:dyDescent="0.2">
      <c r="B48" s="5" t="s">
        <v>19</v>
      </c>
      <c r="C48" s="17" t="s">
        <v>49</v>
      </c>
      <c r="E48" s="19" t="s">
        <v>16</v>
      </c>
      <c r="F48" s="19">
        <v>0</v>
      </c>
      <c r="G48" s="19" t="s">
        <v>51</v>
      </c>
      <c r="H48" s="19">
        <v>0</v>
      </c>
      <c r="I48" s="19">
        <v>0</v>
      </c>
      <c r="J48" s="19">
        <v>0</v>
      </c>
      <c r="K48" s="19">
        <v>0</v>
      </c>
      <c r="L48" s="10">
        <v>0</v>
      </c>
    </row>
    <row r="49" spans="2:12" x14ac:dyDescent="0.2">
      <c r="B49" s="6" t="s">
        <v>20</v>
      </c>
      <c r="C49" s="17" t="s">
        <v>25</v>
      </c>
      <c r="E49" s="19">
        <v>0</v>
      </c>
      <c r="F49" s="19">
        <v>0</v>
      </c>
      <c r="G49" s="19">
        <v>0</v>
      </c>
      <c r="H49" s="19">
        <v>0</v>
      </c>
      <c r="I49" s="19">
        <v>0</v>
      </c>
      <c r="J49" s="19">
        <v>0</v>
      </c>
      <c r="K49" s="19">
        <v>0</v>
      </c>
      <c r="L49" s="10">
        <v>0</v>
      </c>
    </row>
    <row r="50" spans="2:12" x14ac:dyDescent="0.2">
      <c r="B50" s="5" t="s">
        <v>21</v>
      </c>
      <c r="C50" s="17" t="s">
        <v>25</v>
      </c>
      <c r="E50" s="19">
        <v>0</v>
      </c>
      <c r="F50" s="19">
        <v>0</v>
      </c>
      <c r="G50" s="19">
        <v>0</v>
      </c>
      <c r="H50" s="19">
        <v>0</v>
      </c>
      <c r="I50" s="19">
        <v>0</v>
      </c>
      <c r="J50" s="19">
        <v>0</v>
      </c>
      <c r="K50" s="19">
        <v>0</v>
      </c>
      <c r="L50" s="10">
        <v>0</v>
      </c>
    </row>
    <row r="51" spans="2:12" x14ac:dyDescent="0.2">
      <c r="B51" s="6" t="s">
        <v>22</v>
      </c>
      <c r="C51" s="17" t="s">
        <v>16</v>
      </c>
      <c r="E51" s="19" t="s">
        <v>16</v>
      </c>
      <c r="F51" s="19">
        <v>0</v>
      </c>
      <c r="G51" s="19">
        <v>0</v>
      </c>
      <c r="H51" s="19">
        <v>0</v>
      </c>
      <c r="I51" s="19">
        <v>0</v>
      </c>
      <c r="J51" s="19">
        <v>0</v>
      </c>
      <c r="K51" s="19">
        <v>0</v>
      </c>
      <c r="L51" s="10">
        <v>0</v>
      </c>
    </row>
    <row r="52" spans="2:12" x14ac:dyDescent="0.2">
      <c r="B52" s="5" t="s">
        <v>23</v>
      </c>
      <c r="C52" s="17" t="s">
        <v>16</v>
      </c>
      <c r="E52" s="19" t="s">
        <v>16</v>
      </c>
      <c r="F52" s="19">
        <v>0</v>
      </c>
      <c r="G52" s="19">
        <v>0</v>
      </c>
      <c r="H52" s="19">
        <v>0</v>
      </c>
      <c r="I52" s="19">
        <v>0</v>
      </c>
      <c r="J52" s="19">
        <v>0</v>
      </c>
      <c r="K52" s="19">
        <v>0</v>
      </c>
      <c r="L52" s="10">
        <v>0</v>
      </c>
    </row>
    <row r="53" spans="2:12" x14ac:dyDescent="0.2">
      <c r="B53" s="6" t="s">
        <v>24</v>
      </c>
      <c r="C53" s="17" t="s">
        <v>25</v>
      </c>
      <c r="E53" s="19">
        <v>0</v>
      </c>
      <c r="F53" s="19">
        <v>0</v>
      </c>
      <c r="G53" s="19">
        <v>0</v>
      </c>
      <c r="H53" s="19">
        <v>0</v>
      </c>
      <c r="I53" s="19">
        <v>0</v>
      </c>
      <c r="J53" s="19">
        <v>0</v>
      </c>
      <c r="K53" s="19">
        <v>0</v>
      </c>
      <c r="L53" s="10">
        <v>0</v>
      </c>
    </row>
    <row r="54" spans="2:12" x14ac:dyDescent="0.2">
      <c r="B54" s="5" t="s">
        <v>22</v>
      </c>
      <c r="C54" s="17" t="s">
        <v>16</v>
      </c>
      <c r="E54" s="14" t="s">
        <v>16</v>
      </c>
      <c r="F54" s="14">
        <v>0</v>
      </c>
      <c r="G54" s="14">
        <v>0</v>
      </c>
      <c r="H54" s="14">
        <v>0</v>
      </c>
      <c r="I54" s="14">
        <v>0</v>
      </c>
      <c r="J54" s="14">
        <v>0</v>
      </c>
      <c r="K54" s="14">
        <v>0</v>
      </c>
      <c r="L54" s="12">
        <v>0</v>
      </c>
    </row>
  </sheetData>
  <mergeCells count="3">
    <mergeCell ref="E2:L2"/>
    <mergeCell ref="E40:L40"/>
    <mergeCell ref="N3:P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32C5-C53A-444C-AD07-FD3B5FECAFE5}">
  <dimension ref="A1:AP77"/>
  <sheetViews>
    <sheetView topLeftCell="AI48" zoomScale="75" zoomScaleNormal="59" workbookViewId="0">
      <selection activeCell="AP81" sqref="AP81"/>
    </sheetView>
  </sheetViews>
  <sheetFormatPr baseColWidth="10" defaultRowHeight="16" x14ac:dyDescent="0.2"/>
  <cols>
    <col min="1" max="1" width="132.83203125" customWidth="1"/>
    <col min="2" max="2" width="83.33203125" customWidth="1"/>
    <col min="4" max="4" width="25.83203125" customWidth="1"/>
    <col min="5" max="5" width="14.83203125" customWidth="1"/>
    <col min="6" max="6" width="19.33203125" customWidth="1"/>
    <col min="7" max="7" width="41.6640625" customWidth="1"/>
    <col min="8" max="8" width="24.1640625" customWidth="1"/>
    <col min="9" max="9" width="24.6640625" customWidth="1"/>
    <col min="10" max="10" width="14.6640625" customWidth="1"/>
    <col min="11" max="11" width="30.83203125" customWidth="1"/>
    <col min="12" max="12" width="18" customWidth="1"/>
    <col min="13" max="13" width="21.6640625" customWidth="1"/>
    <col min="15" max="15" width="16" customWidth="1"/>
    <col min="16" max="16" width="18.83203125" customWidth="1"/>
    <col min="17" max="17" width="22.6640625" customWidth="1"/>
    <col min="18" max="18" width="51.6640625" customWidth="1"/>
    <col min="19" max="19" width="33.5" customWidth="1"/>
    <col min="20" max="20" width="23.83203125" customWidth="1"/>
    <col min="25" max="25" width="52" customWidth="1"/>
    <col min="42" max="42" width="163.6640625" customWidth="1"/>
  </cols>
  <sheetData>
    <row r="1" spans="1:27" ht="22" x14ac:dyDescent="0.3">
      <c r="A1" s="38" t="s">
        <v>0</v>
      </c>
      <c r="D1" s="64" t="s">
        <v>148</v>
      </c>
      <c r="E1" s="65"/>
      <c r="F1" s="65"/>
      <c r="G1" s="65"/>
      <c r="H1" s="65"/>
      <c r="I1" s="65"/>
      <c r="J1" s="65"/>
      <c r="K1" s="65"/>
      <c r="L1" s="65"/>
      <c r="M1" s="65"/>
      <c r="N1" s="65"/>
      <c r="O1" s="65"/>
      <c r="P1" s="65"/>
      <c r="Q1" s="65"/>
      <c r="R1" s="65"/>
      <c r="S1" s="65"/>
      <c r="T1" s="66"/>
      <c r="Y1" s="68" t="s">
        <v>151</v>
      </c>
      <c r="Z1" s="68"/>
      <c r="AA1" s="68"/>
    </row>
    <row r="2" spans="1:27" x14ac:dyDescent="0.2">
      <c r="A2" s="4" t="s">
        <v>68</v>
      </c>
      <c r="D2" s="20" t="s">
        <v>136</v>
      </c>
      <c r="E2" s="20" t="s">
        <v>137</v>
      </c>
      <c r="F2" s="20" t="s">
        <v>138</v>
      </c>
      <c r="G2" s="20" t="s">
        <v>139</v>
      </c>
      <c r="H2" s="20" t="s">
        <v>127</v>
      </c>
      <c r="I2" s="20" t="s">
        <v>140</v>
      </c>
      <c r="J2" s="20" t="s">
        <v>123</v>
      </c>
      <c r="K2" s="20" t="s">
        <v>114</v>
      </c>
      <c r="L2" s="20" t="s">
        <v>141</v>
      </c>
      <c r="M2" s="20" t="s">
        <v>142</v>
      </c>
      <c r="N2" s="20" t="s">
        <v>126</v>
      </c>
      <c r="O2" s="20" t="s">
        <v>110</v>
      </c>
      <c r="P2" s="20" t="s">
        <v>143</v>
      </c>
      <c r="Q2" s="20" t="s">
        <v>113</v>
      </c>
      <c r="R2" s="20" t="s">
        <v>118</v>
      </c>
      <c r="S2" s="20" t="s">
        <v>128</v>
      </c>
      <c r="T2" s="20" t="s">
        <v>125</v>
      </c>
      <c r="Y2" s="14"/>
      <c r="Z2" s="14" t="s">
        <v>149</v>
      </c>
      <c r="AA2" s="29" t="s">
        <v>152</v>
      </c>
    </row>
    <row r="3" spans="1:27" x14ac:dyDescent="0.2">
      <c r="A3" s="5"/>
      <c r="B3" t="s">
        <v>25</v>
      </c>
      <c r="D3" s="19">
        <v>0</v>
      </c>
      <c r="E3" s="19">
        <v>0</v>
      </c>
      <c r="F3" s="19">
        <v>0</v>
      </c>
      <c r="G3" s="19">
        <v>0</v>
      </c>
      <c r="H3" s="19">
        <v>0</v>
      </c>
      <c r="I3" s="19">
        <v>0</v>
      </c>
      <c r="J3" s="19">
        <v>0</v>
      </c>
      <c r="K3" s="19">
        <v>0</v>
      </c>
      <c r="L3" s="19">
        <v>0</v>
      </c>
      <c r="M3" s="19">
        <v>0</v>
      </c>
      <c r="N3" s="19">
        <v>0</v>
      </c>
      <c r="O3" s="19">
        <v>0</v>
      </c>
      <c r="P3" s="19">
        <v>0</v>
      </c>
      <c r="Q3" s="19">
        <v>0</v>
      </c>
      <c r="R3" s="19">
        <v>0</v>
      </c>
      <c r="S3" s="19">
        <v>0</v>
      </c>
      <c r="T3" s="10">
        <v>0</v>
      </c>
      <c r="Y3" s="13" t="s">
        <v>136</v>
      </c>
      <c r="Z3" s="13">
        <f>COUNTIF(D3:D36, "Definitions")</f>
        <v>2</v>
      </c>
      <c r="AA3" s="39">
        <f>Z3/Z20</f>
        <v>4.3478260869565216E-2</v>
      </c>
    </row>
    <row r="4" spans="1:27" x14ac:dyDescent="0.2">
      <c r="A4" s="16" t="s">
        <v>25</v>
      </c>
      <c r="B4" t="s">
        <v>25</v>
      </c>
      <c r="D4" s="19">
        <v>0</v>
      </c>
      <c r="E4" s="19">
        <v>0</v>
      </c>
      <c r="F4" s="19">
        <v>0</v>
      </c>
      <c r="G4" s="19">
        <v>0</v>
      </c>
      <c r="H4" s="19">
        <v>0</v>
      </c>
      <c r="I4" s="19">
        <v>0</v>
      </c>
      <c r="J4" s="19">
        <v>0</v>
      </c>
      <c r="K4" s="19">
        <v>0</v>
      </c>
      <c r="L4" s="19">
        <v>0</v>
      </c>
      <c r="M4" s="19">
        <v>0</v>
      </c>
      <c r="N4" s="19">
        <v>0</v>
      </c>
      <c r="O4" s="19">
        <v>0</v>
      </c>
      <c r="P4" s="19">
        <v>0</v>
      </c>
      <c r="Q4" s="19">
        <v>0</v>
      </c>
      <c r="R4" s="19">
        <v>0</v>
      </c>
      <c r="S4" s="19">
        <v>0</v>
      </c>
      <c r="T4" s="10">
        <v>0</v>
      </c>
      <c r="Y4" s="19" t="s">
        <v>137</v>
      </c>
      <c r="Z4" s="13">
        <f>COUNTIF(E3:E36, "Paraphrasing")</f>
        <v>1</v>
      </c>
      <c r="AA4" s="39">
        <f>Z4/Z20</f>
        <v>2.1739130434782608E-2</v>
      </c>
    </row>
    <row r="5" spans="1:27" x14ac:dyDescent="0.2">
      <c r="A5" s="5" t="s">
        <v>69</v>
      </c>
      <c r="B5" t="s">
        <v>120</v>
      </c>
      <c r="D5" s="19" t="s">
        <v>136</v>
      </c>
      <c r="E5" s="19" t="s">
        <v>137</v>
      </c>
      <c r="F5" s="19" t="s">
        <v>138</v>
      </c>
      <c r="G5" s="19" t="s">
        <v>139</v>
      </c>
      <c r="H5" s="19" t="s">
        <v>127</v>
      </c>
      <c r="I5" s="19" t="s">
        <v>140</v>
      </c>
      <c r="J5" s="19">
        <v>0</v>
      </c>
      <c r="K5" s="19">
        <v>0</v>
      </c>
      <c r="L5" s="19">
        <v>0</v>
      </c>
      <c r="M5" s="19">
        <v>0</v>
      </c>
      <c r="N5" s="19">
        <v>0</v>
      </c>
      <c r="O5" s="19">
        <v>0</v>
      </c>
      <c r="P5" s="19">
        <v>0</v>
      </c>
      <c r="Q5" s="19">
        <v>0</v>
      </c>
      <c r="R5" s="19">
        <v>0</v>
      </c>
      <c r="S5" s="19">
        <v>0</v>
      </c>
      <c r="T5" s="10">
        <v>0</v>
      </c>
      <c r="Y5" s="19" t="s">
        <v>138</v>
      </c>
      <c r="Z5" s="13">
        <f>COUNTIF(F3:F36, "Grammer Checking")</f>
        <v>1</v>
      </c>
      <c r="AA5" s="39">
        <f>Z5/Z20</f>
        <v>2.1739130434782608E-2</v>
      </c>
    </row>
    <row r="6" spans="1:27" x14ac:dyDescent="0.2">
      <c r="A6" s="6" t="s">
        <v>70</v>
      </c>
      <c r="B6" t="s">
        <v>109</v>
      </c>
      <c r="D6" s="19">
        <v>0</v>
      </c>
      <c r="E6" s="19">
        <v>0</v>
      </c>
      <c r="F6" s="19">
        <v>0</v>
      </c>
      <c r="G6" s="19">
        <v>0</v>
      </c>
      <c r="H6" s="19" t="s">
        <v>127</v>
      </c>
      <c r="I6" s="19">
        <v>0</v>
      </c>
      <c r="J6" s="19">
        <v>0</v>
      </c>
      <c r="K6" s="19" t="s">
        <v>114</v>
      </c>
      <c r="L6" s="19">
        <v>0</v>
      </c>
      <c r="M6" s="19">
        <v>0</v>
      </c>
      <c r="N6" s="19">
        <v>0</v>
      </c>
      <c r="O6" s="19">
        <v>0</v>
      </c>
      <c r="P6" s="19">
        <v>0</v>
      </c>
      <c r="Q6" s="19">
        <v>0</v>
      </c>
      <c r="R6" s="19">
        <v>0</v>
      </c>
      <c r="S6" s="19">
        <v>0</v>
      </c>
      <c r="T6" s="10">
        <v>0</v>
      </c>
      <c r="Y6" s="19" t="s">
        <v>139</v>
      </c>
      <c r="Z6" s="13">
        <f>COUNTIF(G3:G36, "Generating Summaries")</f>
        <v>2</v>
      </c>
      <c r="AA6" s="39">
        <f>Z6/Z20</f>
        <v>4.3478260869565216E-2</v>
      </c>
    </row>
    <row r="7" spans="1:27" x14ac:dyDescent="0.2">
      <c r="A7" s="5" t="s">
        <v>71</v>
      </c>
      <c r="B7" t="s">
        <v>25</v>
      </c>
      <c r="D7" s="19">
        <v>0</v>
      </c>
      <c r="E7" s="19">
        <v>0</v>
      </c>
      <c r="F7" s="19">
        <v>0</v>
      </c>
      <c r="G7" s="19">
        <v>0</v>
      </c>
      <c r="H7" s="19">
        <v>0</v>
      </c>
      <c r="I7" s="19">
        <v>0</v>
      </c>
      <c r="J7" s="19">
        <v>0</v>
      </c>
      <c r="K7" s="19">
        <v>0</v>
      </c>
      <c r="L7" s="19">
        <v>0</v>
      </c>
      <c r="M7" s="19">
        <v>0</v>
      </c>
      <c r="N7" s="19">
        <v>0</v>
      </c>
      <c r="O7" s="19">
        <v>0</v>
      </c>
      <c r="P7" s="19">
        <v>0</v>
      </c>
      <c r="Q7" s="19">
        <v>0</v>
      </c>
      <c r="R7" s="19">
        <v>0</v>
      </c>
      <c r="S7" s="19">
        <v>0</v>
      </c>
      <c r="T7" s="10">
        <v>0</v>
      </c>
      <c r="Y7" s="19" t="s">
        <v>127</v>
      </c>
      <c r="Z7" s="13">
        <f>COUNTIF(H3:H36, "Note Taking")</f>
        <v>5</v>
      </c>
      <c r="AA7" s="39">
        <f>Z7/Z20</f>
        <v>0.10869565217391304</v>
      </c>
    </row>
    <row r="8" spans="1:27" x14ac:dyDescent="0.2">
      <c r="A8" s="6" t="s">
        <v>72</v>
      </c>
      <c r="B8" t="s">
        <v>108</v>
      </c>
      <c r="D8" s="19">
        <v>0</v>
      </c>
      <c r="E8" s="19">
        <v>0</v>
      </c>
      <c r="F8" s="19">
        <v>0</v>
      </c>
      <c r="G8" s="19">
        <v>0</v>
      </c>
      <c r="H8" s="19" t="s">
        <v>127</v>
      </c>
      <c r="I8" s="19">
        <v>0</v>
      </c>
      <c r="J8" s="19">
        <v>0</v>
      </c>
      <c r="K8" s="19" t="s">
        <v>114</v>
      </c>
      <c r="L8" s="19" t="s">
        <v>141</v>
      </c>
      <c r="M8" s="19">
        <v>0</v>
      </c>
      <c r="N8" s="19">
        <v>0</v>
      </c>
      <c r="O8" s="19">
        <v>0</v>
      </c>
      <c r="P8" s="19">
        <v>0</v>
      </c>
      <c r="Q8" s="19">
        <v>0</v>
      </c>
      <c r="R8" s="19">
        <v>0</v>
      </c>
      <c r="S8" s="19">
        <v>0</v>
      </c>
      <c r="T8" s="10">
        <v>0</v>
      </c>
      <c r="Y8" s="19" t="s">
        <v>140</v>
      </c>
      <c r="Z8" s="13">
        <f>COUNTIF(I3:I36, "Making Timelines")</f>
        <v>1</v>
      </c>
      <c r="AA8" s="39">
        <f>Z8/Z20</f>
        <v>2.1739130434782608E-2</v>
      </c>
    </row>
    <row r="9" spans="1:27" x14ac:dyDescent="0.2">
      <c r="A9" s="5" t="s">
        <v>73</v>
      </c>
      <c r="B9" t="s">
        <v>112</v>
      </c>
      <c r="D9" s="19">
        <v>0</v>
      </c>
      <c r="E9" s="19">
        <v>0</v>
      </c>
      <c r="F9" s="19">
        <v>0</v>
      </c>
      <c r="G9" s="19">
        <v>0</v>
      </c>
      <c r="H9" s="19">
        <v>0</v>
      </c>
      <c r="I9" s="19">
        <v>0</v>
      </c>
      <c r="J9" s="19">
        <v>0</v>
      </c>
      <c r="K9" s="19">
        <v>0</v>
      </c>
      <c r="L9" s="19">
        <v>0</v>
      </c>
      <c r="M9" s="19" t="s">
        <v>142</v>
      </c>
      <c r="N9" s="19" t="s">
        <v>126</v>
      </c>
      <c r="O9" s="19">
        <v>0</v>
      </c>
      <c r="P9" s="19">
        <v>0</v>
      </c>
      <c r="Q9" s="19">
        <v>0</v>
      </c>
      <c r="R9" s="19">
        <v>0</v>
      </c>
      <c r="S9" s="19">
        <v>0</v>
      </c>
      <c r="T9" s="10">
        <v>0</v>
      </c>
      <c r="Y9" s="19" t="s">
        <v>123</v>
      </c>
      <c r="Z9" s="13">
        <f>COUNTIF(J3:J36, "Generating Ideas")</f>
        <v>7</v>
      </c>
      <c r="AA9" s="39">
        <f>Z9/Z20</f>
        <v>0.15217391304347827</v>
      </c>
    </row>
    <row r="10" spans="1:27" x14ac:dyDescent="0.2">
      <c r="A10" s="6" t="s">
        <v>74</v>
      </c>
      <c r="B10" t="s">
        <v>110</v>
      </c>
      <c r="D10" s="19">
        <v>0</v>
      </c>
      <c r="E10" s="19">
        <v>0</v>
      </c>
      <c r="F10" s="19">
        <v>0</v>
      </c>
      <c r="G10" s="19">
        <v>0</v>
      </c>
      <c r="H10" s="19">
        <v>0</v>
      </c>
      <c r="I10" s="19">
        <v>0</v>
      </c>
      <c r="J10" s="19">
        <v>0</v>
      </c>
      <c r="K10" s="19">
        <v>0</v>
      </c>
      <c r="L10" s="19">
        <v>0</v>
      </c>
      <c r="M10" s="19">
        <v>0</v>
      </c>
      <c r="N10" s="19">
        <v>0</v>
      </c>
      <c r="O10" s="19" t="s">
        <v>110</v>
      </c>
      <c r="P10" s="19">
        <v>0</v>
      </c>
      <c r="Q10" s="19">
        <v>0</v>
      </c>
      <c r="R10" s="19">
        <v>0</v>
      </c>
      <c r="S10" s="19">
        <v>0</v>
      </c>
      <c r="T10" s="10">
        <v>0</v>
      </c>
      <c r="Y10" s="19" t="s">
        <v>114</v>
      </c>
      <c r="Z10" s="13">
        <f>COUNTIF(K3:K36, "Generating Practice Questions")</f>
        <v>8</v>
      </c>
      <c r="AA10" s="39">
        <f>Z10/Z20</f>
        <v>0.17391304347826086</v>
      </c>
    </row>
    <row r="11" spans="1:27" x14ac:dyDescent="0.2">
      <c r="A11" s="5"/>
      <c r="B11" t="s">
        <v>25</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0">
        <v>0</v>
      </c>
      <c r="Y11" s="19" t="s">
        <v>141</v>
      </c>
      <c r="Z11" s="13">
        <f>COUNTIF(L3:L36, "Research")</f>
        <v>6</v>
      </c>
      <c r="AA11" s="39">
        <f>Z11/Z20</f>
        <v>0.13043478260869565</v>
      </c>
    </row>
    <row r="12" spans="1:27" x14ac:dyDescent="0.2">
      <c r="A12" s="6" t="s">
        <v>75</v>
      </c>
      <c r="B12" t="s">
        <v>111</v>
      </c>
      <c r="D12" s="19" t="s">
        <v>136</v>
      </c>
      <c r="E12" s="19">
        <v>0</v>
      </c>
      <c r="F12" s="19">
        <v>0</v>
      </c>
      <c r="G12" s="19">
        <v>0</v>
      </c>
      <c r="H12" s="19">
        <v>0</v>
      </c>
      <c r="I12" s="19">
        <v>0</v>
      </c>
      <c r="J12" s="19">
        <v>0</v>
      </c>
      <c r="K12" s="19">
        <v>0</v>
      </c>
      <c r="L12" s="19">
        <v>0</v>
      </c>
      <c r="M12" s="19">
        <v>0</v>
      </c>
      <c r="N12" s="19">
        <v>0</v>
      </c>
      <c r="O12" s="19">
        <v>0</v>
      </c>
      <c r="P12" s="19" t="s">
        <v>143</v>
      </c>
      <c r="Q12" s="19">
        <v>0</v>
      </c>
      <c r="R12" s="19">
        <v>0</v>
      </c>
      <c r="S12" s="19">
        <v>0</v>
      </c>
      <c r="T12" s="10">
        <v>0</v>
      </c>
      <c r="Y12" s="19" t="s">
        <v>142</v>
      </c>
      <c r="Z12" s="13">
        <f>COUNTIF(M3:M36, "Solving Maths Questions")</f>
        <v>2</v>
      </c>
      <c r="AA12" s="39">
        <f>Z12/Z20</f>
        <v>4.3478260869565216E-2</v>
      </c>
    </row>
    <row r="13" spans="1:27" x14ac:dyDescent="0.2">
      <c r="A13" s="5" t="s">
        <v>76</v>
      </c>
      <c r="B13" t="s">
        <v>116</v>
      </c>
      <c r="D13" s="19">
        <v>0</v>
      </c>
      <c r="E13" s="19">
        <v>0</v>
      </c>
      <c r="F13" s="19">
        <v>0</v>
      </c>
      <c r="G13" s="19">
        <v>0</v>
      </c>
      <c r="H13" s="19">
        <v>0</v>
      </c>
      <c r="I13" s="19">
        <v>0</v>
      </c>
      <c r="J13" s="19" t="s">
        <v>123</v>
      </c>
      <c r="K13" s="19">
        <v>0</v>
      </c>
      <c r="L13" s="19">
        <v>0</v>
      </c>
      <c r="M13" s="19" t="s">
        <v>142</v>
      </c>
      <c r="N13" s="19">
        <v>0</v>
      </c>
      <c r="O13" s="19">
        <v>0</v>
      </c>
      <c r="P13" s="19">
        <v>0</v>
      </c>
      <c r="Q13" s="19">
        <v>0</v>
      </c>
      <c r="R13" s="19">
        <v>0</v>
      </c>
      <c r="S13" s="19">
        <v>0</v>
      </c>
      <c r="T13" s="10">
        <v>0</v>
      </c>
      <c r="Y13" s="19" t="s">
        <v>126</v>
      </c>
      <c r="Z13" s="13">
        <f>COUNTIF(N3:N36, "Coding")</f>
        <v>2</v>
      </c>
      <c r="AA13" s="39">
        <f>Z13/Z20</f>
        <v>4.3478260869565216E-2</v>
      </c>
    </row>
    <row r="14" spans="1:27" x14ac:dyDescent="0.2">
      <c r="A14" s="6" t="s">
        <v>77</v>
      </c>
      <c r="B14" t="s">
        <v>113</v>
      </c>
      <c r="D14" s="19">
        <v>0</v>
      </c>
      <c r="E14" s="19">
        <v>0</v>
      </c>
      <c r="F14" s="19">
        <v>0</v>
      </c>
      <c r="G14" s="19">
        <v>0</v>
      </c>
      <c r="H14" s="19">
        <v>0</v>
      </c>
      <c r="I14" s="19">
        <v>0</v>
      </c>
      <c r="J14" s="19">
        <v>0</v>
      </c>
      <c r="K14" s="19">
        <v>0</v>
      </c>
      <c r="L14" s="19">
        <v>0</v>
      </c>
      <c r="M14" s="19">
        <v>0</v>
      </c>
      <c r="N14" s="19">
        <v>0</v>
      </c>
      <c r="O14" s="19">
        <v>0</v>
      </c>
      <c r="P14" s="19">
        <v>0</v>
      </c>
      <c r="Q14" s="19" t="s">
        <v>113</v>
      </c>
      <c r="R14" s="19">
        <v>0</v>
      </c>
      <c r="S14" s="19">
        <v>0</v>
      </c>
      <c r="T14" s="10">
        <v>0</v>
      </c>
      <c r="Y14" s="19" t="s">
        <v>110</v>
      </c>
      <c r="Z14" s="13">
        <f>COUNTIF(O3:O36, "Essay Structuring")</f>
        <v>1</v>
      </c>
      <c r="AA14" s="39">
        <f>Z14/Z20</f>
        <v>2.1739130434782608E-2</v>
      </c>
    </row>
    <row r="15" spans="1:27" x14ac:dyDescent="0.2">
      <c r="A15" s="5" t="s">
        <v>78</v>
      </c>
      <c r="B15" t="s">
        <v>114</v>
      </c>
      <c r="D15" s="19">
        <v>0</v>
      </c>
      <c r="E15" s="19">
        <v>0</v>
      </c>
      <c r="F15" s="19">
        <v>0</v>
      </c>
      <c r="G15" s="19">
        <v>0</v>
      </c>
      <c r="H15" s="19">
        <v>0</v>
      </c>
      <c r="I15" s="19">
        <v>0</v>
      </c>
      <c r="J15" s="19">
        <v>0</v>
      </c>
      <c r="K15" s="19" t="s">
        <v>114</v>
      </c>
      <c r="L15" s="19">
        <v>0</v>
      </c>
      <c r="M15" s="19">
        <v>0</v>
      </c>
      <c r="N15" s="19">
        <v>0</v>
      </c>
      <c r="O15" s="19">
        <v>0</v>
      </c>
      <c r="P15" s="19">
        <v>0</v>
      </c>
      <c r="Q15" s="19">
        <v>0</v>
      </c>
      <c r="R15" s="19">
        <v>0</v>
      </c>
      <c r="S15" s="19">
        <v>0</v>
      </c>
      <c r="T15" s="10">
        <v>0</v>
      </c>
      <c r="Y15" s="19" t="s">
        <v>143</v>
      </c>
      <c r="Z15" s="13">
        <f>COUNTIF(P3:P36, "Identifying Synonyms")</f>
        <v>1</v>
      </c>
      <c r="AA15" s="39">
        <f>Z15/Z20</f>
        <v>2.1739130434782608E-2</v>
      </c>
    </row>
    <row r="16" spans="1:27" x14ac:dyDescent="0.2">
      <c r="A16" s="6" t="s">
        <v>79</v>
      </c>
      <c r="B16" t="s">
        <v>25</v>
      </c>
      <c r="D16" s="19">
        <v>0</v>
      </c>
      <c r="E16" s="19">
        <v>0</v>
      </c>
      <c r="F16" s="19">
        <v>0</v>
      </c>
      <c r="G16" s="19">
        <v>0</v>
      </c>
      <c r="H16" s="19">
        <v>0</v>
      </c>
      <c r="I16" s="19">
        <v>0</v>
      </c>
      <c r="J16" s="19">
        <v>0</v>
      </c>
      <c r="K16" s="19">
        <v>0</v>
      </c>
      <c r="L16" s="19">
        <v>0</v>
      </c>
      <c r="M16" s="19">
        <v>0</v>
      </c>
      <c r="N16" s="19">
        <v>0</v>
      </c>
      <c r="O16" s="19">
        <v>0</v>
      </c>
      <c r="P16" s="19">
        <v>0</v>
      </c>
      <c r="Q16" s="19">
        <v>0</v>
      </c>
      <c r="R16" s="19">
        <v>0</v>
      </c>
      <c r="S16" s="19">
        <v>0</v>
      </c>
      <c r="T16" s="10">
        <v>0</v>
      </c>
      <c r="Y16" s="19" t="s">
        <v>113</v>
      </c>
      <c r="Z16" s="13">
        <f>COUNTIF(Q3:Q36, "Cross-reference Solutions")</f>
        <v>1</v>
      </c>
      <c r="AA16" s="39">
        <f>Z16/Z20</f>
        <v>2.1739130434782608E-2</v>
      </c>
    </row>
    <row r="17" spans="1:27" x14ac:dyDescent="0.2">
      <c r="A17" s="5"/>
      <c r="B17" t="s">
        <v>25</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0">
        <v>0</v>
      </c>
      <c r="Y17" s="19" t="s">
        <v>118</v>
      </c>
      <c r="Z17" s="13">
        <f>COUNTIF(R3:R36, "Critiquing &amp; Providing Suggestions on Possible Improvements")</f>
        <v>1</v>
      </c>
      <c r="AA17" s="39">
        <f>Z17/Z20</f>
        <v>2.1739130434782608E-2</v>
      </c>
    </row>
    <row r="18" spans="1:27" x14ac:dyDescent="0.2">
      <c r="A18" s="6" t="s">
        <v>80</v>
      </c>
      <c r="B18" t="s">
        <v>115</v>
      </c>
      <c r="D18" s="19">
        <v>0</v>
      </c>
      <c r="E18" s="19">
        <v>0</v>
      </c>
      <c r="F18" s="19">
        <v>0</v>
      </c>
      <c r="G18" s="19">
        <v>0</v>
      </c>
      <c r="H18" s="19" t="s">
        <v>127</v>
      </c>
      <c r="I18" s="19">
        <v>0</v>
      </c>
      <c r="J18" s="19" t="s">
        <v>123</v>
      </c>
      <c r="K18" s="19">
        <v>0</v>
      </c>
      <c r="L18" s="19" t="s">
        <v>141</v>
      </c>
      <c r="M18" s="19">
        <v>0</v>
      </c>
      <c r="N18" s="19">
        <v>0</v>
      </c>
      <c r="O18" s="19">
        <v>0</v>
      </c>
      <c r="P18" s="19">
        <v>0</v>
      </c>
      <c r="Q18" s="19">
        <v>0</v>
      </c>
      <c r="R18" s="19">
        <v>0</v>
      </c>
      <c r="S18" s="19">
        <v>0</v>
      </c>
      <c r="T18" s="10">
        <v>0</v>
      </c>
      <c r="Y18" s="19" t="s">
        <v>128</v>
      </c>
      <c r="Z18" s="13">
        <f>COUNTIF(S3:S36, "Completing Assigned Tasks/Homework")</f>
        <v>3</v>
      </c>
      <c r="AA18" s="39">
        <f>Z18/Z20</f>
        <v>6.5217391304347824E-2</v>
      </c>
    </row>
    <row r="19" spans="1:27" x14ac:dyDescent="0.2">
      <c r="A19" s="5" t="s">
        <v>81</v>
      </c>
      <c r="B19" t="s">
        <v>117</v>
      </c>
      <c r="D19" s="19">
        <v>0</v>
      </c>
      <c r="E19" s="19">
        <v>0</v>
      </c>
      <c r="F19" s="19">
        <v>0</v>
      </c>
      <c r="G19" s="19" t="s">
        <v>139</v>
      </c>
      <c r="H19" s="19">
        <v>0</v>
      </c>
      <c r="I19" s="19">
        <v>0</v>
      </c>
      <c r="J19" s="19">
        <v>0</v>
      </c>
      <c r="K19" s="19">
        <v>0</v>
      </c>
      <c r="L19" s="19" t="s">
        <v>141</v>
      </c>
      <c r="M19" s="19">
        <v>0</v>
      </c>
      <c r="N19" s="19">
        <v>0</v>
      </c>
      <c r="O19" s="19">
        <v>0</v>
      </c>
      <c r="P19" s="19">
        <v>0</v>
      </c>
      <c r="Q19" s="19">
        <v>0</v>
      </c>
      <c r="R19" s="19">
        <v>0</v>
      </c>
      <c r="S19" s="19">
        <v>0</v>
      </c>
      <c r="T19" s="10">
        <v>0</v>
      </c>
      <c r="Y19" s="14" t="s">
        <v>125</v>
      </c>
      <c r="Z19" s="13">
        <f>COUNTIF(T3:T36, "Asking Clarifying Questions")</f>
        <v>2</v>
      </c>
      <c r="AA19" s="39">
        <f>Z19/Z20</f>
        <v>4.3478260869565216E-2</v>
      </c>
    </row>
    <row r="20" spans="1:27" x14ac:dyDescent="0.2">
      <c r="A20" s="6" t="s">
        <v>82</v>
      </c>
      <c r="B20" t="s">
        <v>118</v>
      </c>
      <c r="D20" s="19">
        <v>0</v>
      </c>
      <c r="E20" s="19">
        <v>0</v>
      </c>
      <c r="F20" s="19">
        <v>0</v>
      </c>
      <c r="G20" s="19">
        <v>0</v>
      </c>
      <c r="H20" s="19">
        <v>0</v>
      </c>
      <c r="I20" s="19">
        <v>0</v>
      </c>
      <c r="J20" s="19">
        <v>0</v>
      </c>
      <c r="K20" s="19">
        <v>0</v>
      </c>
      <c r="L20" s="19">
        <v>0</v>
      </c>
      <c r="M20" s="19">
        <v>0</v>
      </c>
      <c r="N20" s="19">
        <v>0</v>
      </c>
      <c r="O20" s="19">
        <v>0</v>
      </c>
      <c r="P20" s="19">
        <v>0</v>
      </c>
      <c r="Q20" s="19">
        <v>0</v>
      </c>
      <c r="R20" t="s">
        <v>118</v>
      </c>
      <c r="S20" s="19">
        <v>0</v>
      </c>
      <c r="T20" s="10">
        <v>0</v>
      </c>
      <c r="Y20" s="20" t="s">
        <v>150</v>
      </c>
      <c r="Z20" s="20">
        <f>SUM(Z3:Z19)</f>
        <v>46</v>
      </c>
      <c r="AA20" s="40">
        <f>SUM(AA3:AA19)</f>
        <v>0.99999999999999978</v>
      </c>
    </row>
    <row r="21" spans="1:27" x14ac:dyDescent="0.2">
      <c r="A21" s="5"/>
      <c r="B21" t="s">
        <v>25</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0">
        <v>0</v>
      </c>
    </row>
    <row r="22" spans="1:27" x14ac:dyDescent="0.2">
      <c r="A22" s="6" t="s">
        <v>83</v>
      </c>
      <c r="B22" t="s">
        <v>119</v>
      </c>
      <c r="D22" s="19">
        <v>0</v>
      </c>
      <c r="E22" s="19">
        <v>0</v>
      </c>
      <c r="F22" s="19">
        <v>0</v>
      </c>
      <c r="G22" s="19">
        <v>0</v>
      </c>
      <c r="H22" s="19">
        <v>0</v>
      </c>
      <c r="I22" s="19">
        <v>0</v>
      </c>
      <c r="J22" s="19" t="s">
        <v>123</v>
      </c>
      <c r="K22" s="19" t="s">
        <v>114</v>
      </c>
      <c r="L22" s="19">
        <v>0</v>
      </c>
      <c r="M22" s="19">
        <v>0</v>
      </c>
      <c r="N22" s="19">
        <v>0</v>
      </c>
      <c r="O22" s="19">
        <v>0</v>
      </c>
      <c r="P22" s="19">
        <v>0</v>
      </c>
      <c r="Q22" s="19">
        <v>0</v>
      </c>
      <c r="R22" s="19">
        <v>0</v>
      </c>
      <c r="S22" s="19">
        <v>0</v>
      </c>
      <c r="T22" s="10">
        <v>0</v>
      </c>
    </row>
    <row r="23" spans="1:27" x14ac:dyDescent="0.2">
      <c r="A23" s="5" t="s">
        <v>84</v>
      </c>
      <c r="B23" t="s">
        <v>124</v>
      </c>
      <c r="D23" s="19">
        <v>0</v>
      </c>
      <c r="E23" s="19">
        <v>0</v>
      </c>
      <c r="F23" s="19">
        <v>0</v>
      </c>
      <c r="G23" s="19">
        <v>0</v>
      </c>
      <c r="H23" s="19">
        <v>0</v>
      </c>
      <c r="I23" s="19">
        <v>0</v>
      </c>
      <c r="J23" s="19" t="s">
        <v>123</v>
      </c>
      <c r="K23" s="19" t="s">
        <v>114</v>
      </c>
      <c r="L23" s="19">
        <v>0</v>
      </c>
      <c r="M23" s="19">
        <v>0</v>
      </c>
      <c r="N23" s="19">
        <v>0</v>
      </c>
      <c r="O23" s="19">
        <v>0</v>
      </c>
      <c r="P23" s="19">
        <v>0</v>
      </c>
      <c r="Q23" s="19">
        <v>0</v>
      </c>
      <c r="R23" s="19">
        <v>0</v>
      </c>
      <c r="S23" s="19">
        <v>0</v>
      </c>
      <c r="T23" s="10" t="s">
        <v>125</v>
      </c>
    </row>
    <row r="24" spans="1:27" x14ac:dyDescent="0.2">
      <c r="A24" s="6" t="s">
        <v>85</v>
      </c>
      <c r="B24" t="s">
        <v>128</v>
      </c>
      <c r="D24" s="19">
        <v>0</v>
      </c>
      <c r="E24" s="19">
        <v>0</v>
      </c>
      <c r="F24" s="19">
        <v>0</v>
      </c>
      <c r="G24" s="19">
        <v>0</v>
      </c>
      <c r="H24" s="19">
        <v>0</v>
      </c>
      <c r="I24" s="19">
        <v>0</v>
      </c>
      <c r="J24" s="19">
        <v>0</v>
      </c>
      <c r="K24" s="19">
        <v>0</v>
      </c>
      <c r="L24" s="19">
        <v>0</v>
      </c>
      <c r="M24" s="19">
        <v>0</v>
      </c>
      <c r="N24" s="19">
        <v>0</v>
      </c>
      <c r="O24" s="19">
        <v>0</v>
      </c>
      <c r="P24" s="19">
        <v>0</v>
      </c>
      <c r="Q24" s="19">
        <v>0</v>
      </c>
      <c r="R24" s="19">
        <v>0</v>
      </c>
      <c r="S24" s="19" t="s">
        <v>128</v>
      </c>
      <c r="T24" s="10">
        <v>0</v>
      </c>
    </row>
    <row r="25" spans="1:27" x14ac:dyDescent="0.2">
      <c r="A25" s="5" t="s">
        <v>86</v>
      </c>
      <c r="B25" t="s">
        <v>119</v>
      </c>
      <c r="D25" s="19">
        <v>0</v>
      </c>
      <c r="E25" s="19">
        <v>0</v>
      </c>
      <c r="F25" s="19">
        <v>0</v>
      </c>
      <c r="G25" s="19">
        <v>0</v>
      </c>
      <c r="H25" s="19">
        <v>0</v>
      </c>
      <c r="I25" s="19">
        <v>0</v>
      </c>
      <c r="J25" s="19" t="s">
        <v>123</v>
      </c>
      <c r="K25" s="19" t="s">
        <v>114</v>
      </c>
      <c r="L25" s="19">
        <v>0</v>
      </c>
      <c r="M25" s="19">
        <v>0</v>
      </c>
      <c r="N25" s="19">
        <v>0</v>
      </c>
      <c r="O25" s="19">
        <v>0</v>
      </c>
      <c r="P25" s="19">
        <v>0</v>
      </c>
      <c r="Q25" s="19">
        <v>0</v>
      </c>
      <c r="R25" s="19">
        <v>0</v>
      </c>
      <c r="S25" s="19">
        <v>0</v>
      </c>
      <c r="T25" s="10">
        <v>0</v>
      </c>
    </row>
    <row r="26" spans="1:27" x14ac:dyDescent="0.2">
      <c r="A26" s="6" t="s">
        <v>87</v>
      </c>
      <c r="B26" t="s">
        <v>121</v>
      </c>
      <c r="D26" s="19">
        <v>0</v>
      </c>
      <c r="E26" s="19">
        <v>0</v>
      </c>
      <c r="F26" s="19">
        <v>0</v>
      </c>
      <c r="G26" s="19">
        <v>0</v>
      </c>
      <c r="H26" s="19">
        <v>0</v>
      </c>
      <c r="I26" s="19">
        <v>0</v>
      </c>
      <c r="J26" s="19">
        <v>0</v>
      </c>
      <c r="K26" s="19" t="s">
        <v>114</v>
      </c>
      <c r="L26" s="19" t="s">
        <v>141</v>
      </c>
      <c r="M26" s="19">
        <v>0</v>
      </c>
      <c r="N26" s="19">
        <v>0</v>
      </c>
      <c r="O26" s="19">
        <v>0</v>
      </c>
      <c r="P26" s="19">
        <v>0</v>
      </c>
      <c r="Q26" s="19">
        <v>0</v>
      </c>
      <c r="R26" s="19">
        <v>0</v>
      </c>
      <c r="S26" s="19">
        <v>0</v>
      </c>
      <c r="T26" s="10">
        <v>0</v>
      </c>
    </row>
    <row r="27" spans="1:27" x14ac:dyDescent="0.2">
      <c r="A27" s="5" t="s">
        <v>88</v>
      </c>
      <c r="B27" t="s">
        <v>122</v>
      </c>
      <c r="D27" s="19">
        <v>0</v>
      </c>
      <c r="E27" s="19">
        <v>0</v>
      </c>
      <c r="F27" s="19">
        <v>0</v>
      </c>
      <c r="G27" s="19">
        <v>0</v>
      </c>
      <c r="H27" s="19">
        <v>0</v>
      </c>
      <c r="I27" s="19">
        <v>0</v>
      </c>
      <c r="J27" s="19" t="s">
        <v>123</v>
      </c>
      <c r="K27" s="19">
        <v>0</v>
      </c>
      <c r="L27" s="19" t="s">
        <v>141</v>
      </c>
      <c r="M27" s="19">
        <v>0</v>
      </c>
      <c r="N27" s="19">
        <v>0</v>
      </c>
      <c r="O27" s="19">
        <v>0</v>
      </c>
      <c r="P27" s="19">
        <v>0</v>
      </c>
      <c r="Q27" s="19">
        <v>0</v>
      </c>
      <c r="R27" s="19">
        <v>0</v>
      </c>
      <c r="S27" s="19">
        <v>0</v>
      </c>
      <c r="T27" s="10">
        <v>0</v>
      </c>
    </row>
    <row r="28" spans="1:27" x14ac:dyDescent="0.2">
      <c r="A28" s="6" t="s">
        <v>89</v>
      </c>
      <c r="B28" t="s">
        <v>128</v>
      </c>
      <c r="D28" s="19">
        <v>0</v>
      </c>
      <c r="E28" s="19">
        <v>0</v>
      </c>
      <c r="F28" s="19">
        <v>0</v>
      </c>
      <c r="G28" s="19">
        <v>0</v>
      </c>
      <c r="H28" s="19">
        <v>0</v>
      </c>
      <c r="I28" s="19">
        <v>0</v>
      </c>
      <c r="J28" s="19">
        <v>0</v>
      </c>
      <c r="K28" s="19">
        <v>0</v>
      </c>
      <c r="L28" s="19">
        <v>0</v>
      </c>
      <c r="M28" s="19">
        <v>0</v>
      </c>
      <c r="N28" s="19">
        <v>0</v>
      </c>
      <c r="O28" s="19">
        <v>0</v>
      </c>
      <c r="P28" s="19">
        <v>0</v>
      </c>
      <c r="Q28" s="19">
        <v>0</v>
      </c>
      <c r="R28" s="19">
        <v>0</v>
      </c>
      <c r="S28" s="19" t="s">
        <v>128</v>
      </c>
      <c r="T28" s="10">
        <v>0</v>
      </c>
    </row>
    <row r="29" spans="1:27" x14ac:dyDescent="0.2">
      <c r="A29" s="5" t="s">
        <v>90</v>
      </c>
      <c r="B29" t="s">
        <v>121</v>
      </c>
      <c r="D29" s="19">
        <v>0</v>
      </c>
      <c r="E29" s="19">
        <v>0</v>
      </c>
      <c r="F29" s="19">
        <v>0</v>
      </c>
      <c r="G29" s="19">
        <v>0</v>
      </c>
      <c r="H29" s="19">
        <v>0</v>
      </c>
      <c r="I29" s="19">
        <v>0</v>
      </c>
      <c r="J29" s="19">
        <v>0</v>
      </c>
      <c r="K29" s="19" t="s">
        <v>114</v>
      </c>
      <c r="L29" s="19" t="s">
        <v>141</v>
      </c>
      <c r="M29" s="19">
        <v>0</v>
      </c>
      <c r="N29" s="19">
        <v>0</v>
      </c>
      <c r="O29" s="19">
        <v>0</v>
      </c>
      <c r="P29" s="19">
        <v>0</v>
      </c>
      <c r="Q29" s="19">
        <v>0</v>
      </c>
      <c r="R29" s="19">
        <v>0</v>
      </c>
      <c r="S29" s="19">
        <v>0</v>
      </c>
      <c r="T29" s="10">
        <v>0</v>
      </c>
    </row>
    <row r="30" spans="1:27" x14ac:dyDescent="0.2">
      <c r="A30" s="6" t="s">
        <v>91</v>
      </c>
      <c r="B30" t="s">
        <v>123</v>
      </c>
      <c r="D30" s="19">
        <v>0</v>
      </c>
      <c r="E30" s="19">
        <v>0</v>
      </c>
      <c r="F30" s="19">
        <v>0</v>
      </c>
      <c r="G30" s="19">
        <v>0</v>
      </c>
      <c r="H30" s="19">
        <v>0</v>
      </c>
      <c r="I30" s="19">
        <v>0</v>
      </c>
      <c r="J30" s="19" t="s">
        <v>123</v>
      </c>
      <c r="K30" s="19">
        <v>0</v>
      </c>
      <c r="L30" s="19">
        <v>0</v>
      </c>
      <c r="M30" s="19">
        <v>0</v>
      </c>
      <c r="N30" s="19">
        <v>0</v>
      </c>
      <c r="O30" s="19">
        <v>0</v>
      </c>
      <c r="P30" s="19">
        <v>0</v>
      </c>
      <c r="Q30" s="19">
        <v>0</v>
      </c>
      <c r="R30" s="19">
        <v>0</v>
      </c>
      <c r="S30" s="19">
        <v>0</v>
      </c>
      <c r="T30" s="10">
        <v>0</v>
      </c>
    </row>
    <row r="31" spans="1:27" x14ac:dyDescent="0.2">
      <c r="A31" s="5" t="s">
        <v>92</v>
      </c>
      <c r="B31" t="s">
        <v>25</v>
      </c>
      <c r="D31" s="19">
        <v>0</v>
      </c>
      <c r="E31" s="19">
        <v>0</v>
      </c>
      <c r="F31" s="19">
        <v>0</v>
      </c>
      <c r="G31" s="19">
        <v>0</v>
      </c>
      <c r="H31" s="19">
        <v>0</v>
      </c>
      <c r="I31" s="19">
        <v>0</v>
      </c>
      <c r="J31" s="19">
        <v>0</v>
      </c>
      <c r="K31" s="19">
        <v>0</v>
      </c>
      <c r="L31" s="19">
        <v>0</v>
      </c>
      <c r="M31" s="19">
        <v>0</v>
      </c>
      <c r="N31" s="19">
        <v>0</v>
      </c>
      <c r="O31" s="19">
        <v>0</v>
      </c>
      <c r="P31" s="19">
        <v>0</v>
      </c>
      <c r="Q31" s="19">
        <v>0</v>
      </c>
      <c r="R31" s="19">
        <v>0</v>
      </c>
      <c r="S31" s="19">
        <v>0</v>
      </c>
      <c r="T31" s="10">
        <v>0</v>
      </c>
    </row>
    <row r="32" spans="1:27" x14ac:dyDescent="0.2">
      <c r="A32" s="6" t="s">
        <v>93</v>
      </c>
      <c r="B32" t="s">
        <v>25</v>
      </c>
      <c r="D32" s="19">
        <v>0</v>
      </c>
      <c r="E32" s="10">
        <v>0</v>
      </c>
      <c r="F32" s="19">
        <v>0</v>
      </c>
      <c r="G32" s="19">
        <v>0</v>
      </c>
      <c r="H32" s="19">
        <v>0</v>
      </c>
      <c r="I32" s="19">
        <v>0</v>
      </c>
      <c r="J32" s="19">
        <v>0</v>
      </c>
      <c r="K32" s="19">
        <v>0</v>
      </c>
      <c r="L32" s="19">
        <v>0</v>
      </c>
      <c r="M32" s="19">
        <v>0</v>
      </c>
      <c r="N32" s="19">
        <v>0</v>
      </c>
      <c r="O32" s="19">
        <v>0</v>
      </c>
      <c r="P32" s="19">
        <v>0</v>
      </c>
      <c r="Q32" s="19">
        <v>0</v>
      </c>
      <c r="R32" s="19">
        <v>0</v>
      </c>
      <c r="S32" s="19">
        <v>0</v>
      </c>
      <c r="T32" s="10">
        <v>0</v>
      </c>
    </row>
    <row r="33" spans="1:27" x14ac:dyDescent="0.2">
      <c r="A33" s="5" t="s">
        <v>94</v>
      </c>
      <c r="B33" t="s">
        <v>125</v>
      </c>
      <c r="D33" s="19">
        <v>0</v>
      </c>
      <c r="E33" s="10">
        <v>0</v>
      </c>
      <c r="F33" s="19">
        <v>0</v>
      </c>
      <c r="G33" s="19">
        <v>0</v>
      </c>
      <c r="H33" s="19">
        <v>0</v>
      </c>
      <c r="I33" s="19">
        <v>0</v>
      </c>
      <c r="J33" s="19">
        <v>0</v>
      </c>
      <c r="K33" s="19">
        <v>0</v>
      </c>
      <c r="L33" s="19">
        <v>0</v>
      </c>
      <c r="M33" s="19">
        <v>0</v>
      </c>
      <c r="N33" s="19">
        <v>0</v>
      </c>
      <c r="O33" s="19">
        <v>0</v>
      </c>
      <c r="P33" s="19">
        <v>0</v>
      </c>
      <c r="Q33" s="19">
        <v>0</v>
      </c>
      <c r="R33" s="19">
        <v>0</v>
      </c>
      <c r="S33" s="19">
        <v>0</v>
      </c>
      <c r="T33" s="19" t="s">
        <v>125</v>
      </c>
    </row>
    <row r="34" spans="1:27" x14ac:dyDescent="0.2">
      <c r="A34" s="6" t="s">
        <v>95</v>
      </c>
      <c r="B34" t="s">
        <v>126</v>
      </c>
      <c r="D34" s="19">
        <v>0</v>
      </c>
      <c r="E34" s="10">
        <v>0</v>
      </c>
      <c r="F34" s="19">
        <v>0</v>
      </c>
      <c r="G34" s="19">
        <v>0</v>
      </c>
      <c r="H34" s="19">
        <v>0</v>
      </c>
      <c r="I34" s="19">
        <v>0</v>
      </c>
      <c r="J34" s="19">
        <v>0</v>
      </c>
      <c r="K34" s="19">
        <v>0</v>
      </c>
      <c r="L34" s="19">
        <v>0</v>
      </c>
      <c r="M34" s="19">
        <v>0</v>
      </c>
      <c r="N34" s="19" t="s">
        <v>126</v>
      </c>
      <c r="O34" s="19">
        <v>0</v>
      </c>
      <c r="P34" s="19">
        <v>0</v>
      </c>
      <c r="Q34" s="19">
        <v>0</v>
      </c>
      <c r="R34" s="19">
        <v>0</v>
      </c>
      <c r="S34" s="19">
        <v>0</v>
      </c>
      <c r="T34" s="10">
        <v>0</v>
      </c>
    </row>
    <row r="35" spans="1:27" x14ac:dyDescent="0.2">
      <c r="A35" s="5" t="s">
        <v>96</v>
      </c>
      <c r="B35" t="s">
        <v>128</v>
      </c>
      <c r="D35" s="19">
        <v>0</v>
      </c>
      <c r="E35" s="10">
        <v>0</v>
      </c>
      <c r="F35" s="19">
        <v>0</v>
      </c>
      <c r="G35" s="19">
        <v>0</v>
      </c>
      <c r="H35" s="19">
        <v>0</v>
      </c>
      <c r="I35" s="19">
        <v>0</v>
      </c>
      <c r="J35" s="19">
        <v>0</v>
      </c>
      <c r="K35" s="19">
        <v>0</v>
      </c>
      <c r="L35" s="19">
        <v>0</v>
      </c>
      <c r="M35" s="19">
        <v>0</v>
      </c>
      <c r="N35" s="19">
        <v>0</v>
      </c>
      <c r="O35" s="19">
        <v>0</v>
      </c>
      <c r="P35" s="19">
        <v>0</v>
      </c>
      <c r="Q35" s="19">
        <v>0</v>
      </c>
      <c r="R35" s="19">
        <v>0</v>
      </c>
      <c r="S35" s="19" t="s">
        <v>128</v>
      </c>
      <c r="T35" s="10">
        <v>0</v>
      </c>
    </row>
    <row r="36" spans="1:27" x14ac:dyDescent="0.2">
      <c r="A36" s="6" t="s">
        <v>97</v>
      </c>
      <c r="B36" t="s">
        <v>127</v>
      </c>
      <c r="D36" s="14">
        <v>0</v>
      </c>
      <c r="E36" s="14">
        <v>0</v>
      </c>
      <c r="F36" s="12">
        <v>0</v>
      </c>
      <c r="G36" s="14">
        <v>0</v>
      </c>
      <c r="H36" s="14" t="s">
        <v>127</v>
      </c>
      <c r="I36" s="14">
        <v>0</v>
      </c>
      <c r="J36" s="14">
        <v>0</v>
      </c>
      <c r="K36" s="14">
        <v>0</v>
      </c>
      <c r="L36" s="14">
        <v>0</v>
      </c>
      <c r="M36" s="14">
        <v>0</v>
      </c>
      <c r="N36" s="14">
        <v>0</v>
      </c>
      <c r="O36" s="14">
        <v>0</v>
      </c>
      <c r="P36" s="14">
        <v>0</v>
      </c>
      <c r="Q36" s="14">
        <v>0</v>
      </c>
      <c r="R36" s="14">
        <v>0</v>
      </c>
      <c r="S36" s="14">
        <v>0</v>
      </c>
      <c r="T36" s="12">
        <v>0</v>
      </c>
    </row>
    <row r="38" spans="1:27" ht="22" x14ac:dyDescent="0.3">
      <c r="A38" s="38" t="s">
        <v>4</v>
      </c>
      <c r="D38" s="64" t="s">
        <v>147</v>
      </c>
      <c r="E38" s="65"/>
      <c r="F38" s="65"/>
      <c r="G38" s="65"/>
      <c r="H38" s="65"/>
      <c r="I38" s="65"/>
      <c r="J38" s="65"/>
      <c r="K38" s="65"/>
      <c r="L38" s="65"/>
      <c r="M38" s="66"/>
      <c r="Y38" s="68" t="s">
        <v>159</v>
      </c>
      <c r="Z38" s="68"/>
      <c r="AA38" s="68"/>
    </row>
    <row r="39" spans="1:27" x14ac:dyDescent="0.2">
      <c r="A39" s="4" t="s">
        <v>68</v>
      </c>
      <c r="D39" s="20" t="s">
        <v>114</v>
      </c>
      <c r="E39" s="20" t="s">
        <v>123</v>
      </c>
      <c r="F39" s="20" t="s">
        <v>139</v>
      </c>
      <c r="G39" s="20" t="s">
        <v>129</v>
      </c>
      <c r="H39" s="20" t="s">
        <v>131</v>
      </c>
      <c r="I39" s="20" t="s">
        <v>144</v>
      </c>
      <c r="J39" s="20" t="s">
        <v>145</v>
      </c>
      <c r="K39" s="20" t="s">
        <v>135</v>
      </c>
      <c r="L39" s="20" t="s">
        <v>146</v>
      </c>
      <c r="M39" s="20" t="s">
        <v>141</v>
      </c>
      <c r="Y39" s="29"/>
      <c r="Z39" s="13" t="s">
        <v>149</v>
      </c>
      <c r="AA39" s="29" t="s">
        <v>152</v>
      </c>
    </row>
    <row r="40" spans="1:27" x14ac:dyDescent="0.2">
      <c r="A40" s="5" t="s">
        <v>98</v>
      </c>
      <c r="B40" t="s">
        <v>114</v>
      </c>
      <c r="D40" s="13" t="s">
        <v>114</v>
      </c>
      <c r="E40" s="8">
        <v>0</v>
      </c>
      <c r="F40" s="8">
        <v>0</v>
      </c>
      <c r="G40" s="8">
        <v>0</v>
      </c>
      <c r="H40" s="8">
        <v>0</v>
      </c>
      <c r="I40" s="8">
        <v>0</v>
      </c>
      <c r="J40" s="8">
        <v>0</v>
      </c>
      <c r="K40" s="8">
        <v>0</v>
      </c>
      <c r="L40" s="8">
        <v>0</v>
      </c>
      <c r="M40" s="8">
        <v>0</v>
      </c>
      <c r="Y40" s="7" t="s">
        <v>114</v>
      </c>
      <c r="Z40" s="29">
        <f>COUNTIF(D40:D52, "Generating Practice Questions")</f>
        <v>4</v>
      </c>
      <c r="AA40" s="39">
        <f>Z40/Z50</f>
        <v>0.23529411764705882</v>
      </c>
    </row>
    <row r="41" spans="1:27" x14ac:dyDescent="0.2">
      <c r="A41" s="6" t="s">
        <v>99</v>
      </c>
      <c r="B41" t="s">
        <v>130</v>
      </c>
      <c r="D41" s="19">
        <v>0</v>
      </c>
      <c r="E41" s="10" t="s">
        <v>123</v>
      </c>
      <c r="F41" s="10" t="s">
        <v>139</v>
      </c>
      <c r="G41" s="10" t="s">
        <v>129</v>
      </c>
      <c r="H41" s="10">
        <v>0</v>
      </c>
      <c r="I41" s="10">
        <v>0</v>
      </c>
      <c r="J41" s="10">
        <v>0</v>
      </c>
      <c r="K41" s="10">
        <v>0</v>
      </c>
      <c r="L41" s="10">
        <v>0</v>
      </c>
      <c r="M41" s="10">
        <v>0</v>
      </c>
      <c r="Y41" s="9" t="s">
        <v>123</v>
      </c>
      <c r="Z41" s="29">
        <f>COUNTIF(E40:E52, "Generating Ideas")</f>
        <v>3</v>
      </c>
      <c r="AA41" s="39">
        <f>Z41/Z50</f>
        <v>0.17647058823529413</v>
      </c>
    </row>
    <row r="42" spans="1:27" x14ac:dyDescent="0.2">
      <c r="A42" s="5" t="s">
        <v>100</v>
      </c>
      <c r="B42" t="s">
        <v>129</v>
      </c>
      <c r="D42" s="19">
        <v>0</v>
      </c>
      <c r="E42" s="10">
        <v>0</v>
      </c>
      <c r="F42" s="10">
        <v>0</v>
      </c>
      <c r="G42" s="10" t="s">
        <v>129</v>
      </c>
      <c r="H42" s="10">
        <v>0</v>
      </c>
      <c r="I42" s="10">
        <v>0</v>
      </c>
      <c r="J42" s="10">
        <v>0</v>
      </c>
      <c r="K42" s="10">
        <v>0</v>
      </c>
      <c r="L42" s="10">
        <v>0</v>
      </c>
      <c r="M42" s="10">
        <v>0</v>
      </c>
      <c r="Y42" s="9" t="s">
        <v>139</v>
      </c>
      <c r="Z42" s="29">
        <f>COUNTIF(F40:F52, "Generating Summaries")</f>
        <v>1</v>
      </c>
      <c r="AA42" s="39">
        <f>Z42/Z50</f>
        <v>5.8823529411764705E-2</v>
      </c>
    </row>
    <row r="43" spans="1:27" x14ac:dyDescent="0.2">
      <c r="A43" s="6" t="s">
        <v>101</v>
      </c>
      <c r="B43" t="s">
        <v>131</v>
      </c>
      <c r="D43" s="19">
        <v>0</v>
      </c>
      <c r="E43" s="10">
        <v>0</v>
      </c>
      <c r="F43" s="10">
        <v>0</v>
      </c>
      <c r="G43" s="10">
        <v>0</v>
      </c>
      <c r="H43" s="10" t="s">
        <v>131</v>
      </c>
      <c r="I43" s="10">
        <v>0</v>
      </c>
      <c r="J43" s="10">
        <v>0</v>
      </c>
      <c r="K43" s="10">
        <v>0</v>
      </c>
      <c r="L43" s="10">
        <v>0</v>
      </c>
      <c r="M43" s="10">
        <v>0</v>
      </c>
      <c r="Y43" s="9" t="s">
        <v>129</v>
      </c>
      <c r="Z43" s="29">
        <f>COUNTIF(G40:G52, "Formalising Documents/Communication Streams")</f>
        <v>2</v>
      </c>
      <c r="AA43" s="39">
        <f>Z43/Z50</f>
        <v>0.11764705882352941</v>
      </c>
    </row>
    <row r="44" spans="1:27" x14ac:dyDescent="0.2">
      <c r="A44" s="5" t="s">
        <v>18</v>
      </c>
      <c r="B44" t="s">
        <v>25</v>
      </c>
      <c r="D44" s="19">
        <v>0</v>
      </c>
      <c r="E44" s="10">
        <v>0</v>
      </c>
      <c r="F44" s="10">
        <v>0</v>
      </c>
      <c r="G44" s="10">
        <v>0</v>
      </c>
      <c r="H44" s="10">
        <v>0</v>
      </c>
      <c r="I44" s="10">
        <v>0</v>
      </c>
      <c r="J44" s="10">
        <v>0</v>
      </c>
      <c r="K44" s="10">
        <v>0</v>
      </c>
      <c r="L44" s="10">
        <v>0</v>
      </c>
      <c r="M44" s="10">
        <v>0</v>
      </c>
      <c r="Y44" s="9" t="s">
        <v>131</v>
      </c>
      <c r="Z44" s="29">
        <f>COUNTIF(H40:H52, "Generating Plans/Schedules")</f>
        <v>1</v>
      </c>
      <c r="AA44" s="39">
        <f>Z44/Z50</f>
        <v>5.8823529411764705E-2</v>
      </c>
    </row>
    <row r="45" spans="1:27" x14ac:dyDescent="0.2">
      <c r="A45" s="6" t="s">
        <v>102</v>
      </c>
      <c r="B45" t="s">
        <v>114</v>
      </c>
      <c r="D45" s="19" t="s">
        <v>114</v>
      </c>
      <c r="E45" s="10">
        <v>0</v>
      </c>
      <c r="F45" s="10">
        <v>0</v>
      </c>
      <c r="G45" s="10">
        <v>0</v>
      </c>
      <c r="H45" s="10">
        <v>0</v>
      </c>
      <c r="I45" s="10">
        <v>0</v>
      </c>
      <c r="J45" s="10">
        <v>0</v>
      </c>
      <c r="K45" s="10">
        <v>0</v>
      </c>
      <c r="L45" s="10">
        <v>0</v>
      </c>
      <c r="M45" s="10">
        <v>0</v>
      </c>
      <c r="Y45" s="9" t="s">
        <v>144</v>
      </c>
      <c r="Z45" s="29">
        <f>COUNTIF(I40:I52, "Generating Learning Sources")</f>
        <v>1</v>
      </c>
      <c r="AA45" s="39">
        <f>Z45/Z50</f>
        <v>5.8823529411764705E-2</v>
      </c>
    </row>
    <row r="46" spans="1:27" x14ac:dyDescent="0.2">
      <c r="A46" s="5" t="s">
        <v>103</v>
      </c>
      <c r="B46" t="s">
        <v>114</v>
      </c>
      <c r="D46" s="19" t="s">
        <v>114</v>
      </c>
      <c r="E46" s="10">
        <v>0</v>
      </c>
      <c r="F46" s="10">
        <v>0</v>
      </c>
      <c r="G46" s="10">
        <v>0</v>
      </c>
      <c r="H46" s="10">
        <v>0</v>
      </c>
      <c r="I46" s="10">
        <v>0</v>
      </c>
      <c r="J46" s="10">
        <v>0</v>
      </c>
      <c r="K46" s="10">
        <v>0</v>
      </c>
      <c r="L46" s="10">
        <v>0</v>
      </c>
      <c r="M46" s="10">
        <v>0</v>
      </c>
      <c r="Y46" s="9" t="s">
        <v>145</v>
      </c>
      <c r="Z46" s="29">
        <f>COUNTIF(J40:J52, "Generating Data")</f>
        <v>1</v>
      </c>
      <c r="AA46" s="39">
        <f>Z46/Z50</f>
        <v>5.8823529411764705E-2</v>
      </c>
    </row>
    <row r="47" spans="1:27" x14ac:dyDescent="0.2">
      <c r="A47" s="6" t="s">
        <v>79</v>
      </c>
      <c r="B47" t="s">
        <v>25</v>
      </c>
      <c r="D47" s="19">
        <v>0</v>
      </c>
      <c r="E47" s="10">
        <v>0</v>
      </c>
      <c r="F47" s="10">
        <v>0</v>
      </c>
      <c r="G47" s="10">
        <v>0</v>
      </c>
      <c r="H47" s="10">
        <v>0</v>
      </c>
      <c r="I47" s="10">
        <v>0</v>
      </c>
      <c r="J47" s="10">
        <v>0</v>
      </c>
      <c r="K47" s="10">
        <v>0</v>
      </c>
      <c r="L47" s="10">
        <v>0</v>
      </c>
      <c r="M47" s="10">
        <v>0</v>
      </c>
      <c r="Y47" s="9" t="s">
        <v>135</v>
      </c>
      <c r="Z47" s="29">
        <f>COUNTIF(K40:K52, "Generating Case Scenarios for SACs")</f>
        <v>2</v>
      </c>
      <c r="AA47" s="39">
        <f>Z47/Z50</f>
        <v>0.11764705882352941</v>
      </c>
    </row>
    <row r="48" spans="1:27" x14ac:dyDescent="0.2">
      <c r="A48" s="5" t="s">
        <v>104</v>
      </c>
      <c r="B48" t="s">
        <v>132</v>
      </c>
      <c r="D48" s="19">
        <v>0</v>
      </c>
      <c r="E48" s="10">
        <v>0</v>
      </c>
      <c r="F48" s="10">
        <v>0</v>
      </c>
      <c r="G48" s="10">
        <v>0</v>
      </c>
      <c r="H48" s="10">
        <v>0</v>
      </c>
      <c r="I48" s="10" t="s">
        <v>144</v>
      </c>
      <c r="J48" s="10">
        <v>0</v>
      </c>
      <c r="K48" s="10">
        <v>0</v>
      </c>
      <c r="L48" s="10">
        <v>0</v>
      </c>
      <c r="M48" s="10">
        <v>0</v>
      </c>
      <c r="Y48" s="9" t="s">
        <v>146</v>
      </c>
      <c r="Z48" s="29">
        <f>COUNTIF(L40:L52, "Plagiarism Detection")</f>
        <v>1</v>
      </c>
      <c r="AA48" s="39">
        <f>Z48/Z50</f>
        <v>5.8823529411764705E-2</v>
      </c>
    </row>
    <row r="49" spans="1:42" x14ac:dyDescent="0.2">
      <c r="A49" s="6" t="s">
        <v>105</v>
      </c>
      <c r="B49" t="s">
        <v>133</v>
      </c>
      <c r="D49" s="19" t="s">
        <v>114</v>
      </c>
      <c r="E49" s="10" t="s">
        <v>123</v>
      </c>
      <c r="F49" s="10">
        <v>0</v>
      </c>
      <c r="G49" s="10">
        <v>0</v>
      </c>
      <c r="H49" s="10">
        <v>0</v>
      </c>
      <c r="I49" s="10">
        <v>0</v>
      </c>
      <c r="J49" s="10">
        <v>0</v>
      </c>
      <c r="K49" s="10">
        <v>0</v>
      </c>
      <c r="L49" s="10">
        <v>0</v>
      </c>
      <c r="M49" s="10">
        <v>0</v>
      </c>
      <c r="Y49" s="9" t="s">
        <v>141</v>
      </c>
      <c r="Z49" s="29">
        <f>COUNTIF(M40:M52, "Research")</f>
        <v>1</v>
      </c>
      <c r="AA49" s="39">
        <f>Z49/Z50</f>
        <v>5.8823529411764705E-2</v>
      </c>
    </row>
    <row r="50" spans="1:42" x14ac:dyDescent="0.2">
      <c r="A50" s="5" t="s">
        <v>106</v>
      </c>
      <c r="B50" t="s">
        <v>134</v>
      </c>
      <c r="D50" s="19">
        <v>0</v>
      </c>
      <c r="E50" s="10" t="s">
        <v>123</v>
      </c>
      <c r="F50" s="10">
        <v>0</v>
      </c>
      <c r="G50" s="10">
        <v>0</v>
      </c>
      <c r="H50" s="10">
        <v>0</v>
      </c>
      <c r="I50" s="10">
        <v>0</v>
      </c>
      <c r="J50" s="10" t="s">
        <v>145</v>
      </c>
      <c r="K50" s="10" t="s">
        <v>135</v>
      </c>
      <c r="L50" s="10" t="s">
        <v>146</v>
      </c>
      <c r="M50" s="10" t="s">
        <v>141</v>
      </c>
      <c r="Y50" s="20" t="s">
        <v>150</v>
      </c>
      <c r="Z50" s="20">
        <f>SUM(Z40:Z49)</f>
        <v>17</v>
      </c>
      <c r="AA50" s="40">
        <v>1</v>
      </c>
    </row>
    <row r="51" spans="1:42" x14ac:dyDescent="0.2">
      <c r="A51" s="6"/>
      <c r="B51" t="s">
        <v>25</v>
      </c>
      <c r="D51" s="19">
        <v>0</v>
      </c>
      <c r="E51" s="10">
        <v>0</v>
      </c>
      <c r="F51" s="10">
        <v>0</v>
      </c>
      <c r="G51" s="10">
        <v>0</v>
      </c>
      <c r="H51" s="10">
        <v>0</v>
      </c>
      <c r="I51" s="10">
        <v>0</v>
      </c>
      <c r="J51" s="10">
        <v>0</v>
      </c>
      <c r="K51" s="10">
        <v>0</v>
      </c>
      <c r="L51" s="10">
        <v>0</v>
      </c>
      <c r="M51" s="10">
        <v>0</v>
      </c>
    </row>
    <row r="52" spans="1:42" x14ac:dyDescent="0.2">
      <c r="A52" s="5" t="s">
        <v>107</v>
      </c>
      <c r="B52" t="s">
        <v>135</v>
      </c>
      <c r="D52" s="14">
        <v>0</v>
      </c>
      <c r="E52" s="12">
        <v>0</v>
      </c>
      <c r="F52" s="12">
        <v>0</v>
      </c>
      <c r="G52" s="12">
        <v>0</v>
      </c>
      <c r="H52" s="12">
        <v>0</v>
      </c>
      <c r="I52" s="12">
        <v>0</v>
      </c>
      <c r="J52" s="12">
        <v>0</v>
      </c>
      <c r="K52" s="12" t="s">
        <v>135</v>
      </c>
      <c r="L52" s="12">
        <v>0</v>
      </c>
      <c r="M52" s="12">
        <v>0</v>
      </c>
    </row>
    <row r="63" spans="1:42" x14ac:dyDescent="0.2">
      <c r="AO63" s="7"/>
      <c r="AP63" s="29" t="s">
        <v>5</v>
      </c>
    </row>
    <row r="64" spans="1:42" x14ac:dyDescent="0.2">
      <c r="AO64" s="13">
        <v>1</v>
      </c>
      <c r="AP64" s="13" t="s">
        <v>6</v>
      </c>
    </row>
    <row r="65" spans="41:42" x14ac:dyDescent="0.2">
      <c r="AO65" s="19">
        <v>2</v>
      </c>
      <c r="AP65" s="19" t="s">
        <v>179</v>
      </c>
    </row>
    <row r="66" spans="41:42" x14ac:dyDescent="0.2">
      <c r="AO66" s="19">
        <v>3</v>
      </c>
      <c r="AP66" s="19" t="s">
        <v>153</v>
      </c>
    </row>
    <row r="67" spans="41:42" x14ac:dyDescent="0.2">
      <c r="AO67" s="19">
        <v>4</v>
      </c>
      <c r="AP67" s="19" t="s">
        <v>154</v>
      </c>
    </row>
    <row r="68" spans="41:42" x14ac:dyDescent="0.2">
      <c r="AO68" s="19">
        <v>5</v>
      </c>
      <c r="AP68" s="19" t="s">
        <v>155</v>
      </c>
    </row>
    <row r="69" spans="41:42" x14ac:dyDescent="0.2">
      <c r="AO69" s="19">
        <v>6</v>
      </c>
      <c r="AP69" s="19" t="s">
        <v>156</v>
      </c>
    </row>
    <row r="70" spans="41:42" x14ac:dyDescent="0.2">
      <c r="AO70" s="19">
        <v>7</v>
      </c>
      <c r="AP70" s="19" t="s">
        <v>10</v>
      </c>
    </row>
    <row r="71" spans="41:42" x14ac:dyDescent="0.2">
      <c r="AO71" s="19">
        <v>8</v>
      </c>
      <c r="AP71" s="19" t="s">
        <v>11</v>
      </c>
    </row>
    <row r="72" spans="41:42" x14ac:dyDescent="0.2">
      <c r="AO72" s="19">
        <v>9</v>
      </c>
      <c r="AP72" s="19" t="s">
        <v>157</v>
      </c>
    </row>
    <row r="73" spans="41:42" x14ac:dyDescent="0.2">
      <c r="AO73" s="19">
        <v>10</v>
      </c>
      <c r="AP73" s="19" t="s">
        <v>158</v>
      </c>
    </row>
    <row r="74" spans="41:42" x14ac:dyDescent="0.2">
      <c r="AO74" s="19">
        <v>11</v>
      </c>
      <c r="AP74" s="19" t="s">
        <v>353</v>
      </c>
    </row>
    <row r="75" spans="41:42" x14ac:dyDescent="0.2">
      <c r="AO75" s="19">
        <v>12</v>
      </c>
      <c r="AP75" s="19" t="s">
        <v>352</v>
      </c>
    </row>
    <row r="76" spans="41:42" x14ac:dyDescent="0.2">
      <c r="AO76" s="19">
        <v>13</v>
      </c>
      <c r="AP76" s="19" t="s">
        <v>13</v>
      </c>
    </row>
    <row r="77" spans="41:42" x14ac:dyDescent="0.2">
      <c r="AO77" s="14">
        <v>14</v>
      </c>
      <c r="AP77" s="14" t="s">
        <v>14</v>
      </c>
    </row>
  </sheetData>
  <mergeCells count="4">
    <mergeCell ref="D1:T1"/>
    <mergeCell ref="D38:M38"/>
    <mergeCell ref="Y1:AA1"/>
    <mergeCell ref="Y38:AA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D55F-988F-874D-9C79-0CEAC0432921}">
  <dimension ref="A1:M18"/>
  <sheetViews>
    <sheetView topLeftCell="F8" zoomScale="125" workbookViewId="0">
      <selection activeCell="M17" sqref="M17"/>
    </sheetView>
  </sheetViews>
  <sheetFormatPr baseColWidth="10" defaultRowHeight="16" x14ac:dyDescent="0.2"/>
  <cols>
    <col min="1" max="1" width="255.6640625" customWidth="1"/>
    <col min="2" max="2" width="163.6640625" customWidth="1"/>
    <col min="3" max="3" width="14.6640625" customWidth="1"/>
    <col min="4" max="4" width="20.1640625" customWidth="1"/>
    <col min="6" max="6" width="13.1640625" customWidth="1"/>
    <col min="13" max="13" width="91.6640625" customWidth="1"/>
  </cols>
  <sheetData>
    <row r="1" spans="1:13" ht="22" x14ac:dyDescent="0.3">
      <c r="A1" s="41" t="s">
        <v>4</v>
      </c>
      <c r="F1" s="64" t="s">
        <v>174</v>
      </c>
      <c r="G1" s="66"/>
    </row>
    <row r="2" spans="1:13" x14ac:dyDescent="0.2">
      <c r="A2" s="42" t="s">
        <v>160</v>
      </c>
      <c r="F2" s="9"/>
      <c r="G2" s="19" t="s">
        <v>175</v>
      </c>
    </row>
    <row r="3" spans="1:13" x14ac:dyDescent="0.2">
      <c r="A3" s="43" t="s">
        <v>161</v>
      </c>
      <c r="C3" s="29" t="s">
        <v>3</v>
      </c>
      <c r="F3" s="45" t="s">
        <v>3</v>
      </c>
      <c r="G3" s="13">
        <f>COUNTIF(C3:C15, "Yes")</f>
        <v>5</v>
      </c>
    </row>
    <row r="4" spans="1:13" x14ac:dyDescent="0.2">
      <c r="A4" s="44" t="s">
        <v>162</v>
      </c>
      <c r="C4" s="29" t="s">
        <v>2</v>
      </c>
      <c r="F4" s="9" t="s">
        <v>2</v>
      </c>
      <c r="G4" s="19">
        <f>COUNTIF(C3:C15, "No")</f>
        <v>6</v>
      </c>
    </row>
    <row r="5" spans="1:13" x14ac:dyDescent="0.2">
      <c r="A5" s="43" t="s">
        <v>163</v>
      </c>
      <c r="C5" s="29" t="s">
        <v>3</v>
      </c>
      <c r="F5" s="11" t="s">
        <v>173</v>
      </c>
      <c r="G5" s="14">
        <f>COUNTIF(C3:C15, "50/50 | Unsure")</f>
        <v>1</v>
      </c>
    </row>
    <row r="6" spans="1:13" x14ac:dyDescent="0.2">
      <c r="A6" s="44" t="s">
        <v>164</v>
      </c>
      <c r="C6" s="29" t="s">
        <v>2</v>
      </c>
    </row>
    <row r="7" spans="1:13" x14ac:dyDescent="0.2">
      <c r="A7" s="43" t="s">
        <v>165</v>
      </c>
      <c r="C7" s="29" t="s">
        <v>3</v>
      </c>
      <c r="L7" s="29"/>
      <c r="M7" s="28" t="s">
        <v>5</v>
      </c>
    </row>
    <row r="8" spans="1:13" x14ac:dyDescent="0.2">
      <c r="A8" s="44" t="s">
        <v>166</v>
      </c>
      <c r="C8" s="29" t="s">
        <v>3</v>
      </c>
      <c r="L8" s="19">
        <v>1</v>
      </c>
      <c r="M8" s="19" t="s">
        <v>176</v>
      </c>
    </row>
    <row r="9" spans="1:13" x14ac:dyDescent="0.2">
      <c r="A9" s="43" t="s">
        <v>167</v>
      </c>
      <c r="C9" s="29" t="s">
        <v>2</v>
      </c>
      <c r="D9" s="29" t="s">
        <v>172</v>
      </c>
      <c r="L9" s="19">
        <v>2</v>
      </c>
      <c r="M9" s="19" t="s">
        <v>177</v>
      </c>
    </row>
    <row r="10" spans="1:13" x14ac:dyDescent="0.2">
      <c r="A10" s="44"/>
      <c r="C10" s="29" t="s">
        <v>2</v>
      </c>
      <c r="D10" s="29" t="s">
        <v>172</v>
      </c>
      <c r="L10" s="19">
        <v>3</v>
      </c>
      <c r="M10" s="19" t="s">
        <v>180</v>
      </c>
    </row>
    <row r="11" spans="1:13" x14ac:dyDescent="0.2">
      <c r="A11" s="43" t="s">
        <v>168</v>
      </c>
      <c r="C11" s="29" t="s">
        <v>2</v>
      </c>
      <c r="L11" s="19">
        <v>4</v>
      </c>
      <c r="M11" s="19" t="s">
        <v>181</v>
      </c>
    </row>
    <row r="12" spans="1:13" x14ac:dyDescent="0.2">
      <c r="A12" s="44" t="s">
        <v>169</v>
      </c>
      <c r="C12" s="29" t="s">
        <v>3</v>
      </c>
      <c r="L12" s="19">
        <v>5</v>
      </c>
      <c r="M12" s="19" t="s">
        <v>10</v>
      </c>
    </row>
    <row r="13" spans="1:13" x14ac:dyDescent="0.2">
      <c r="A13" s="43" t="s">
        <v>170</v>
      </c>
      <c r="C13" s="29" t="s">
        <v>173</v>
      </c>
      <c r="L13" s="19">
        <v>6</v>
      </c>
      <c r="M13" s="19" t="s">
        <v>11</v>
      </c>
    </row>
    <row r="14" spans="1:13" x14ac:dyDescent="0.2">
      <c r="A14" s="44" t="s">
        <v>171</v>
      </c>
      <c r="C14" s="29" t="s">
        <v>25</v>
      </c>
      <c r="L14" s="19">
        <v>7</v>
      </c>
      <c r="M14" s="19" t="s">
        <v>182</v>
      </c>
    </row>
    <row r="15" spans="1:13" x14ac:dyDescent="0.2">
      <c r="A15" s="43" t="s">
        <v>2</v>
      </c>
      <c r="C15" s="29" t="s">
        <v>2</v>
      </c>
      <c r="L15" s="19">
        <v>8</v>
      </c>
      <c r="M15" s="19" t="s">
        <v>183</v>
      </c>
    </row>
    <row r="16" spans="1:13" x14ac:dyDescent="0.2">
      <c r="L16" s="19">
        <v>9</v>
      </c>
      <c r="M16" s="19" t="s">
        <v>352</v>
      </c>
    </row>
    <row r="17" spans="12:13" x14ac:dyDescent="0.2">
      <c r="L17" s="19">
        <v>10</v>
      </c>
      <c r="M17" s="19" t="s">
        <v>13</v>
      </c>
    </row>
    <row r="18" spans="12:13" x14ac:dyDescent="0.2">
      <c r="L18" s="14">
        <v>11</v>
      </c>
      <c r="M18" s="14" t="s">
        <v>14</v>
      </c>
    </row>
  </sheetData>
  <mergeCells count="1">
    <mergeCell ref="F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F6134-3B4A-FC44-9A67-2785A7858804}">
  <dimension ref="A1:AD16"/>
  <sheetViews>
    <sheetView topLeftCell="O1" zoomScale="59" zoomScaleNormal="108" workbookViewId="0">
      <selection activeCell="T25" sqref="T25"/>
    </sheetView>
  </sheetViews>
  <sheetFormatPr baseColWidth="10" defaultRowHeight="16" x14ac:dyDescent="0.2"/>
  <cols>
    <col min="1" max="1" width="255.5" customWidth="1"/>
    <col min="2" max="2" width="85.5" customWidth="1"/>
    <col min="3" max="3" width="129.5" customWidth="1"/>
    <col min="5" max="5" width="17.6640625" customWidth="1"/>
    <col min="6" max="6" width="22.5" customWidth="1"/>
    <col min="7" max="7" width="61.83203125" customWidth="1"/>
    <col min="8" max="8" width="22.33203125" customWidth="1"/>
    <col min="9" max="9" width="22.5" customWidth="1"/>
    <col min="10" max="10" width="23.83203125" customWidth="1"/>
    <col min="11" max="11" width="68.33203125" customWidth="1"/>
    <col min="12" max="12" width="31" customWidth="1"/>
    <col min="13" max="13" width="20.1640625" customWidth="1"/>
    <col min="14" max="14" width="39" customWidth="1"/>
    <col min="15" max="15" width="53.1640625" customWidth="1"/>
    <col min="16" max="16" width="30.1640625" customWidth="1"/>
    <col min="18" max="18" width="63.1640625" customWidth="1"/>
    <col min="28" max="28" width="10.83203125" customWidth="1"/>
    <col min="30" max="30" width="204.33203125" customWidth="1"/>
  </cols>
  <sheetData>
    <row r="1" spans="1:30" ht="22" x14ac:dyDescent="0.3">
      <c r="A1" s="41" t="s">
        <v>4</v>
      </c>
      <c r="E1" s="69" t="s">
        <v>218</v>
      </c>
      <c r="F1" s="69"/>
      <c r="G1" s="69"/>
      <c r="H1" s="69"/>
      <c r="I1" s="69"/>
      <c r="J1" s="69"/>
      <c r="K1" s="69"/>
      <c r="L1" s="69"/>
      <c r="M1" s="69"/>
      <c r="N1" s="69"/>
      <c r="O1" s="69"/>
      <c r="P1" s="69"/>
      <c r="R1" s="64" t="s">
        <v>174</v>
      </c>
      <c r="S1" s="65"/>
      <c r="T1" s="66"/>
    </row>
    <row r="2" spans="1:30" x14ac:dyDescent="0.2">
      <c r="A2" s="1" t="s">
        <v>184</v>
      </c>
      <c r="E2" s="20" t="s">
        <v>210</v>
      </c>
      <c r="F2" s="20" t="s">
        <v>211</v>
      </c>
      <c r="G2" s="20" t="s">
        <v>212</v>
      </c>
      <c r="H2" s="22" t="s">
        <v>213</v>
      </c>
      <c r="I2" s="22" t="s">
        <v>214</v>
      </c>
      <c r="J2" s="22" t="s">
        <v>198</v>
      </c>
      <c r="K2" s="22" t="s">
        <v>215</v>
      </c>
      <c r="L2" s="22" t="s">
        <v>216</v>
      </c>
      <c r="M2" s="22" t="s">
        <v>217</v>
      </c>
      <c r="N2" s="22" t="s">
        <v>208</v>
      </c>
      <c r="O2" s="20" t="s">
        <v>219</v>
      </c>
      <c r="P2" s="20" t="s">
        <v>220</v>
      </c>
      <c r="R2" s="9"/>
      <c r="S2" s="46" t="s">
        <v>149</v>
      </c>
      <c r="T2" s="20" t="s">
        <v>152</v>
      </c>
    </row>
    <row r="3" spans="1:30" x14ac:dyDescent="0.2">
      <c r="A3" s="2" t="s">
        <v>185</v>
      </c>
      <c r="C3" t="s">
        <v>203</v>
      </c>
      <c r="E3" s="19" t="s">
        <v>210</v>
      </c>
      <c r="F3" s="19" t="s">
        <v>211</v>
      </c>
      <c r="G3" s="19" t="s">
        <v>212</v>
      </c>
      <c r="H3" s="10">
        <v>0</v>
      </c>
      <c r="I3" s="10">
        <v>0</v>
      </c>
      <c r="J3" s="10">
        <v>0</v>
      </c>
      <c r="K3" s="10">
        <v>0</v>
      </c>
      <c r="L3" s="10">
        <v>0</v>
      </c>
      <c r="M3" s="10">
        <v>0</v>
      </c>
      <c r="N3" s="10">
        <v>0</v>
      </c>
      <c r="O3" s="19">
        <v>0</v>
      </c>
      <c r="P3" s="19">
        <v>0</v>
      </c>
      <c r="R3" s="13" t="s">
        <v>210</v>
      </c>
      <c r="S3">
        <f>COUNTIF(E3:E15, "Difference in Quality")</f>
        <v>3</v>
      </c>
      <c r="T3" s="25">
        <f>S3/S15</f>
        <v>0.1</v>
      </c>
      <c r="AC3" s="7"/>
      <c r="AD3" s="29" t="s">
        <v>5</v>
      </c>
    </row>
    <row r="4" spans="1:30" x14ac:dyDescent="0.2">
      <c r="A4" s="3" t="s">
        <v>186</v>
      </c>
      <c r="C4" t="s">
        <v>203</v>
      </c>
      <c r="E4" s="19" t="s">
        <v>210</v>
      </c>
      <c r="F4" s="19" t="s">
        <v>211</v>
      </c>
      <c r="G4" s="19" t="s">
        <v>212</v>
      </c>
      <c r="H4" s="10">
        <v>0</v>
      </c>
      <c r="I4" s="10">
        <v>0</v>
      </c>
      <c r="J4" s="10">
        <v>0</v>
      </c>
      <c r="K4" s="10">
        <v>0</v>
      </c>
      <c r="L4" s="10">
        <v>0</v>
      </c>
      <c r="M4" s="10">
        <v>0</v>
      </c>
      <c r="N4" s="10">
        <v>0</v>
      </c>
      <c r="O4" s="19">
        <v>0</v>
      </c>
      <c r="P4" s="19">
        <v>0</v>
      </c>
      <c r="R4" s="19" t="s">
        <v>211</v>
      </c>
      <c r="S4">
        <f>COUNTIF(F3:F15,F2)</f>
        <v>6</v>
      </c>
      <c r="T4" s="25">
        <f>S4/S15</f>
        <v>0.2</v>
      </c>
      <c r="AC4" s="13">
        <v>1</v>
      </c>
      <c r="AD4" s="13" t="s">
        <v>176</v>
      </c>
    </row>
    <row r="5" spans="1:30" x14ac:dyDescent="0.2">
      <c r="A5" s="2" t="s">
        <v>187</v>
      </c>
      <c r="C5" t="s">
        <v>204</v>
      </c>
      <c r="E5" s="19">
        <v>0</v>
      </c>
      <c r="F5" s="19">
        <v>0</v>
      </c>
      <c r="G5" s="19" t="s">
        <v>212</v>
      </c>
      <c r="H5" s="10" t="s">
        <v>213</v>
      </c>
      <c r="I5" s="10" t="s">
        <v>214</v>
      </c>
      <c r="J5" s="10" t="s">
        <v>198</v>
      </c>
      <c r="K5" s="10">
        <v>0</v>
      </c>
      <c r="L5" s="10">
        <v>0</v>
      </c>
      <c r="M5" s="10">
        <v>0</v>
      </c>
      <c r="N5" s="10">
        <v>0</v>
      </c>
      <c r="O5" s="19">
        <v>0</v>
      </c>
      <c r="P5" s="19">
        <v>0</v>
      </c>
      <c r="R5" s="19" t="s">
        <v>212</v>
      </c>
      <c r="S5">
        <f>COUNTIF(G3:G15,G2)</f>
        <v>9</v>
      </c>
      <c r="T5" s="25">
        <f>S5/S15</f>
        <v>0.3</v>
      </c>
      <c r="AC5" s="19">
        <v>2</v>
      </c>
      <c r="AD5" s="19" t="s">
        <v>221</v>
      </c>
    </row>
    <row r="6" spans="1:30" x14ac:dyDescent="0.2">
      <c r="A6" s="3" t="s">
        <v>188</v>
      </c>
      <c r="C6" t="s">
        <v>25</v>
      </c>
      <c r="E6" s="19">
        <v>0</v>
      </c>
      <c r="F6" s="19">
        <v>0</v>
      </c>
      <c r="G6" s="19">
        <v>0</v>
      </c>
      <c r="H6" s="10">
        <v>0</v>
      </c>
      <c r="I6" s="10">
        <v>0</v>
      </c>
      <c r="J6" s="10">
        <v>0</v>
      </c>
      <c r="K6" s="10">
        <v>0</v>
      </c>
      <c r="L6" s="10">
        <v>0</v>
      </c>
      <c r="M6" s="10">
        <v>0</v>
      </c>
      <c r="N6" s="10">
        <v>0</v>
      </c>
      <c r="O6" s="19">
        <v>0</v>
      </c>
      <c r="P6" s="19">
        <v>0</v>
      </c>
      <c r="R6" s="19" t="s">
        <v>213</v>
      </c>
      <c r="S6">
        <f>COUNTIF(H3:H15,H2)</f>
        <v>1</v>
      </c>
      <c r="T6" s="25">
        <f>S6/S15</f>
        <v>3.3333333333333333E-2</v>
      </c>
      <c r="AC6" s="19">
        <v>3</v>
      </c>
      <c r="AD6" s="19" t="s">
        <v>222</v>
      </c>
    </row>
    <row r="7" spans="1:30" x14ac:dyDescent="0.2">
      <c r="A7" s="2" t="s">
        <v>189</v>
      </c>
      <c r="C7" t="s">
        <v>205</v>
      </c>
      <c r="E7" s="19">
        <v>0</v>
      </c>
      <c r="F7" s="19">
        <v>0</v>
      </c>
      <c r="G7" s="19" t="s">
        <v>212</v>
      </c>
      <c r="H7" s="10">
        <v>0</v>
      </c>
      <c r="I7" s="10">
        <v>0</v>
      </c>
      <c r="J7" s="10" t="s">
        <v>198</v>
      </c>
      <c r="K7" s="10">
        <v>0</v>
      </c>
      <c r="L7" s="10">
        <v>0</v>
      </c>
      <c r="M7" s="10">
        <v>0</v>
      </c>
      <c r="N7" s="10">
        <v>0</v>
      </c>
      <c r="O7" s="19">
        <v>0</v>
      </c>
      <c r="P7" s="19">
        <v>0</v>
      </c>
      <c r="R7" s="19" t="s">
        <v>214</v>
      </c>
      <c r="S7">
        <f>COUNTIF(I3:I15,I2)</f>
        <v>1</v>
      </c>
      <c r="T7" s="25">
        <f>S7/S15</f>
        <v>3.3333333333333333E-2</v>
      </c>
      <c r="AC7" s="19">
        <v>4</v>
      </c>
      <c r="AD7" s="19" t="s">
        <v>223</v>
      </c>
    </row>
    <row r="8" spans="1:30" x14ac:dyDescent="0.2">
      <c r="A8" s="3" t="s">
        <v>190</v>
      </c>
      <c r="C8" t="s">
        <v>199</v>
      </c>
      <c r="E8" s="19">
        <v>0</v>
      </c>
      <c r="F8" s="19">
        <v>0</v>
      </c>
      <c r="G8" s="19">
        <v>0</v>
      </c>
      <c r="H8" s="10">
        <v>0</v>
      </c>
      <c r="I8" s="10"/>
      <c r="J8" s="10" t="s">
        <v>198</v>
      </c>
      <c r="K8" s="10" t="s">
        <v>215</v>
      </c>
      <c r="L8" s="10">
        <v>0</v>
      </c>
      <c r="M8" s="10">
        <v>0</v>
      </c>
      <c r="N8" s="10">
        <v>0</v>
      </c>
      <c r="O8" s="19">
        <v>0</v>
      </c>
      <c r="P8" s="19">
        <v>0</v>
      </c>
      <c r="R8" s="19" t="s">
        <v>198</v>
      </c>
      <c r="S8">
        <f>COUNTIF(J3:J15,J2)</f>
        <v>3</v>
      </c>
      <c r="T8" s="25">
        <f>S8/S15</f>
        <v>0.1</v>
      </c>
      <c r="AC8" s="19">
        <v>5</v>
      </c>
      <c r="AD8" s="19" t="s">
        <v>224</v>
      </c>
    </row>
    <row r="9" spans="1:30" x14ac:dyDescent="0.2">
      <c r="A9" s="2" t="s">
        <v>191</v>
      </c>
      <c r="C9" t="s">
        <v>200</v>
      </c>
      <c r="E9" s="19">
        <v>0</v>
      </c>
      <c r="F9" s="19" t="s">
        <v>211</v>
      </c>
      <c r="G9" s="19">
        <v>0</v>
      </c>
      <c r="H9" s="10">
        <v>0</v>
      </c>
      <c r="I9" s="10">
        <v>0</v>
      </c>
      <c r="J9" s="10">
        <v>0</v>
      </c>
      <c r="K9" s="10" t="s">
        <v>215</v>
      </c>
      <c r="L9" s="10">
        <v>0</v>
      </c>
      <c r="M9" s="10">
        <v>0</v>
      </c>
      <c r="N9" s="10">
        <v>0</v>
      </c>
      <c r="O9" s="19">
        <v>0</v>
      </c>
      <c r="P9" s="19">
        <v>0</v>
      </c>
      <c r="R9" s="19" t="s">
        <v>215</v>
      </c>
      <c r="S9">
        <f>COUNTIF(K3:K15,K2)</f>
        <v>2</v>
      </c>
      <c r="T9" s="25">
        <f>S9/S15</f>
        <v>6.6666666666666666E-2</v>
      </c>
      <c r="AC9" s="19">
        <v>6</v>
      </c>
      <c r="AD9" s="19" t="s">
        <v>225</v>
      </c>
    </row>
    <row r="10" spans="1:30" x14ac:dyDescent="0.2">
      <c r="A10" s="3" t="s">
        <v>192</v>
      </c>
      <c r="C10" t="s">
        <v>206</v>
      </c>
      <c r="E10" s="19">
        <v>0</v>
      </c>
      <c r="F10" s="19">
        <v>0</v>
      </c>
      <c r="G10" s="19" t="s">
        <v>212</v>
      </c>
      <c r="H10" s="10">
        <v>0</v>
      </c>
      <c r="I10" s="10">
        <v>0</v>
      </c>
      <c r="J10" s="10">
        <v>0</v>
      </c>
      <c r="K10" s="10">
        <v>0</v>
      </c>
      <c r="L10" s="10">
        <v>0</v>
      </c>
      <c r="M10" s="10">
        <v>0</v>
      </c>
      <c r="N10" s="10">
        <v>0</v>
      </c>
      <c r="O10" s="19" t="s">
        <v>219</v>
      </c>
      <c r="P10" s="19">
        <v>0</v>
      </c>
      <c r="R10" s="19" t="s">
        <v>216</v>
      </c>
      <c r="S10">
        <f>COUNTIF(L3:L15,L2)</f>
        <v>1</v>
      </c>
      <c r="T10" s="25">
        <f>S10/S15</f>
        <v>3.3333333333333333E-2</v>
      </c>
      <c r="AC10" s="19">
        <v>7</v>
      </c>
      <c r="AD10" s="19" t="s">
        <v>10</v>
      </c>
    </row>
    <row r="11" spans="1:30" x14ac:dyDescent="0.2">
      <c r="A11" s="2" t="s">
        <v>193</v>
      </c>
      <c r="C11" t="s">
        <v>207</v>
      </c>
      <c r="E11" s="19">
        <v>0</v>
      </c>
      <c r="F11" s="19" t="s">
        <v>211</v>
      </c>
      <c r="G11" s="19" t="s">
        <v>212</v>
      </c>
      <c r="H11" s="10">
        <v>0</v>
      </c>
      <c r="I11" s="10">
        <v>0</v>
      </c>
      <c r="J11" s="10">
        <v>0</v>
      </c>
      <c r="K11" s="10">
        <v>0</v>
      </c>
      <c r="L11" s="10">
        <v>0</v>
      </c>
      <c r="M11" s="10">
        <v>0</v>
      </c>
      <c r="N11" s="10">
        <v>0</v>
      </c>
      <c r="O11" s="19">
        <v>0</v>
      </c>
      <c r="P11" s="19">
        <v>0</v>
      </c>
      <c r="R11" s="19" t="s">
        <v>217</v>
      </c>
      <c r="S11">
        <f>COUNTIF(M3:M15,M2)</f>
        <v>1</v>
      </c>
      <c r="T11" s="25">
        <f>S11/S15</f>
        <v>3.3333333333333333E-2</v>
      </c>
      <c r="AC11" s="19">
        <v>8</v>
      </c>
      <c r="AD11" s="19" t="s">
        <v>11</v>
      </c>
    </row>
    <row r="12" spans="1:30" x14ac:dyDescent="0.2">
      <c r="A12" s="3" t="s">
        <v>194</v>
      </c>
      <c r="C12" t="s">
        <v>209</v>
      </c>
      <c r="E12" s="19">
        <v>0</v>
      </c>
      <c r="F12" s="19" t="s">
        <v>211</v>
      </c>
      <c r="G12" s="19" t="s">
        <v>212</v>
      </c>
      <c r="H12" s="10">
        <v>0</v>
      </c>
      <c r="I12" s="10">
        <v>0</v>
      </c>
      <c r="J12" s="10">
        <v>0</v>
      </c>
      <c r="K12" s="10">
        <v>0</v>
      </c>
      <c r="L12" s="10">
        <v>0</v>
      </c>
      <c r="M12" s="10">
        <v>0</v>
      </c>
      <c r="N12" s="10">
        <v>0</v>
      </c>
      <c r="O12" s="19">
        <v>0</v>
      </c>
      <c r="P12" s="19" t="s">
        <v>220</v>
      </c>
      <c r="R12" s="19" t="s">
        <v>208</v>
      </c>
      <c r="S12">
        <f>COUNTIF(N3:N15,N2)</f>
        <v>1</v>
      </c>
      <c r="T12" s="25">
        <f>S12/S15</f>
        <v>3.3333333333333333E-2</v>
      </c>
      <c r="AC12" s="19">
        <v>9</v>
      </c>
      <c r="AD12" s="19" t="s">
        <v>226</v>
      </c>
    </row>
    <row r="13" spans="1:30" x14ac:dyDescent="0.2">
      <c r="A13" s="2" t="s">
        <v>195</v>
      </c>
      <c r="C13" t="s">
        <v>202</v>
      </c>
      <c r="E13" s="19">
        <v>0</v>
      </c>
      <c r="F13" s="19" t="s">
        <v>211</v>
      </c>
      <c r="G13" s="19" t="s">
        <v>212</v>
      </c>
      <c r="H13" s="10">
        <v>0</v>
      </c>
      <c r="I13" s="10">
        <v>0</v>
      </c>
      <c r="J13" s="10">
        <v>0</v>
      </c>
      <c r="K13" s="10">
        <v>0</v>
      </c>
      <c r="L13" s="10" t="s">
        <v>216</v>
      </c>
      <c r="M13" s="10" t="s">
        <v>217</v>
      </c>
      <c r="N13" s="10">
        <v>0</v>
      </c>
      <c r="O13" s="19">
        <v>0</v>
      </c>
      <c r="P13" s="19">
        <v>0</v>
      </c>
      <c r="R13" s="19" t="s">
        <v>219</v>
      </c>
      <c r="S13">
        <f>COUNTIF(O3:O15,O2)</f>
        <v>1</v>
      </c>
      <c r="T13" s="25">
        <f>S13/S15</f>
        <v>3.3333333333333333E-2</v>
      </c>
      <c r="AC13" s="19">
        <v>11</v>
      </c>
      <c r="AD13" s="19" t="s">
        <v>66</v>
      </c>
    </row>
    <row r="14" spans="1:30" x14ac:dyDescent="0.2">
      <c r="A14" s="3" t="s">
        <v>196</v>
      </c>
      <c r="C14" t="s">
        <v>201</v>
      </c>
      <c r="E14" s="19" t="s">
        <v>210</v>
      </c>
      <c r="F14" s="19">
        <v>0</v>
      </c>
      <c r="G14" s="19" t="s">
        <v>212</v>
      </c>
      <c r="H14" s="10">
        <v>0</v>
      </c>
      <c r="I14" s="10">
        <v>0</v>
      </c>
      <c r="J14" s="10">
        <v>0</v>
      </c>
      <c r="K14" s="10">
        <v>0</v>
      </c>
      <c r="L14" s="10">
        <v>0</v>
      </c>
      <c r="M14" s="10">
        <v>0</v>
      </c>
      <c r="N14" s="10">
        <v>0</v>
      </c>
      <c r="O14" s="19">
        <v>0</v>
      </c>
      <c r="P14" s="19">
        <v>0</v>
      </c>
      <c r="R14" s="14" t="s">
        <v>220</v>
      </c>
      <c r="S14">
        <f>COUNTIF(P3:P15,P2)</f>
        <v>1</v>
      </c>
      <c r="T14" s="25">
        <f>S14/S15</f>
        <v>3.3333333333333333E-2</v>
      </c>
      <c r="AC14" s="19">
        <v>12</v>
      </c>
      <c r="AD14" s="19" t="s">
        <v>354</v>
      </c>
    </row>
    <row r="15" spans="1:30" x14ac:dyDescent="0.2">
      <c r="A15" s="2" t="s">
        <v>197</v>
      </c>
      <c r="C15" t="s">
        <v>208</v>
      </c>
      <c r="E15" s="14">
        <v>0</v>
      </c>
      <c r="F15" s="14">
        <v>0</v>
      </c>
      <c r="G15" s="14">
        <v>0</v>
      </c>
      <c r="H15" s="12">
        <v>0</v>
      </c>
      <c r="I15" s="12">
        <v>0</v>
      </c>
      <c r="J15" s="12">
        <v>0</v>
      </c>
      <c r="K15" s="12">
        <v>0</v>
      </c>
      <c r="L15" s="12">
        <v>0</v>
      </c>
      <c r="M15" s="12">
        <v>0</v>
      </c>
      <c r="N15" s="12" t="s">
        <v>208</v>
      </c>
      <c r="O15" s="14">
        <v>0</v>
      </c>
      <c r="P15" s="14">
        <v>0</v>
      </c>
      <c r="R15" s="20" t="s">
        <v>150</v>
      </c>
      <c r="S15" s="20">
        <f>SUM(S3:S14)</f>
        <v>30</v>
      </c>
      <c r="T15" s="40">
        <f>SUM(T3:T14)</f>
        <v>1</v>
      </c>
      <c r="AC15" s="19">
        <v>13</v>
      </c>
      <c r="AD15" s="19" t="s">
        <v>13</v>
      </c>
    </row>
    <row r="16" spans="1:30" x14ac:dyDescent="0.2">
      <c r="AC16" s="14">
        <v>14</v>
      </c>
      <c r="AD16" s="14" t="s">
        <v>14</v>
      </c>
    </row>
  </sheetData>
  <mergeCells count="2">
    <mergeCell ref="E1:P1"/>
    <mergeCell ref="R1:T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018A-E9D6-454B-BA24-8020FC9A3E33}">
  <dimension ref="A1:U52"/>
  <sheetViews>
    <sheetView topLeftCell="M1" workbookViewId="0">
      <selection activeCell="K13" sqref="K13"/>
    </sheetView>
  </sheetViews>
  <sheetFormatPr baseColWidth="10" defaultRowHeight="16" x14ac:dyDescent="0.2"/>
  <cols>
    <col min="1" max="1" width="255.6640625" customWidth="1"/>
    <col min="2" max="2" width="23.6640625" customWidth="1"/>
    <col min="21" max="21" width="118.6640625" customWidth="1"/>
  </cols>
  <sheetData>
    <row r="1" spans="1:21" ht="22" x14ac:dyDescent="0.3">
      <c r="A1" s="41" t="s">
        <v>0</v>
      </c>
      <c r="B1" s="47"/>
      <c r="C1" s="47"/>
      <c r="D1" s="47"/>
      <c r="E1" s="70" t="s">
        <v>275</v>
      </c>
      <c r="F1" s="71"/>
      <c r="G1" s="72"/>
      <c r="H1" s="47"/>
      <c r="I1" s="70" t="s">
        <v>276</v>
      </c>
      <c r="J1" s="73"/>
      <c r="K1" s="74"/>
      <c r="L1" s="47"/>
      <c r="M1" s="47"/>
    </row>
    <row r="2" spans="1:21" x14ac:dyDescent="0.2">
      <c r="A2" s="1" t="s">
        <v>228</v>
      </c>
      <c r="E2" s="29"/>
      <c r="F2" s="29" t="s">
        <v>0</v>
      </c>
      <c r="G2" s="28" t="s">
        <v>4</v>
      </c>
      <c r="I2" s="29"/>
      <c r="J2" s="27" t="s">
        <v>0</v>
      </c>
      <c r="K2" s="29" t="s">
        <v>4</v>
      </c>
      <c r="T2" s="7"/>
      <c r="U2" s="29" t="s">
        <v>5</v>
      </c>
    </row>
    <row r="3" spans="1:21" x14ac:dyDescent="0.2">
      <c r="A3" s="2"/>
      <c r="C3" t="s">
        <v>25</v>
      </c>
      <c r="E3" s="19" t="s">
        <v>3</v>
      </c>
      <c r="F3" s="13">
        <f>COUNTIF(C3:C36,E3)</f>
        <v>23</v>
      </c>
      <c r="G3" s="10">
        <f>COUNTIF(C40:C52,E3)</f>
        <v>7</v>
      </c>
      <c r="I3" s="19" t="s">
        <v>3</v>
      </c>
      <c r="J3" s="32">
        <f>F3/F6</f>
        <v>0.74193548387096775</v>
      </c>
      <c r="K3" s="25">
        <f>G3/G6</f>
        <v>0.58333333333333337</v>
      </c>
      <c r="T3" s="13">
        <v>1</v>
      </c>
      <c r="U3" s="13" t="s">
        <v>277</v>
      </c>
    </row>
    <row r="4" spans="1:21" x14ac:dyDescent="0.2">
      <c r="A4" s="3" t="s">
        <v>242</v>
      </c>
      <c r="C4" t="s">
        <v>3</v>
      </c>
      <c r="E4" s="19" t="s">
        <v>2</v>
      </c>
      <c r="F4" s="19">
        <f>COUNTIF(C3:C36,E4)</f>
        <v>5</v>
      </c>
      <c r="G4" s="10">
        <f>COUNTIF(C40:C52,E4)</f>
        <v>5</v>
      </c>
      <c r="I4" s="19" t="s">
        <v>2</v>
      </c>
      <c r="J4" s="32">
        <f>F4/F6</f>
        <v>0.16129032258064516</v>
      </c>
      <c r="K4" s="25">
        <f>G4/G6</f>
        <v>0.41666666666666669</v>
      </c>
      <c r="T4" s="19">
        <v>2</v>
      </c>
      <c r="U4" s="19" t="s">
        <v>278</v>
      </c>
    </row>
    <row r="5" spans="1:21" x14ac:dyDescent="0.2">
      <c r="A5" s="2" t="s">
        <v>243</v>
      </c>
      <c r="C5" t="s">
        <v>3</v>
      </c>
      <c r="E5" s="19" t="s">
        <v>274</v>
      </c>
      <c r="F5" s="19">
        <f>COUNTIF(C3:C36,E5)</f>
        <v>3</v>
      </c>
      <c r="G5" s="10">
        <f>COUNTIF(C40:C52,E5)</f>
        <v>0</v>
      </c>
      <c r="I5" s="19" t="s">
        <v>274</v>
      </c>
      <c r="J5" s="32">
        <f>F5/F6</f>
        <v>9.6774193548387094E-2</v>
      </c>
      <c r="K5" s="25">
        <f>G5/G6</f>
        <v>0</v>
      </c>
      <c r="T5" s="19">
        <v>3</v>
      </c>
      <c r="U5" s="19" t="s">
        <v>279</v>
      </c>
    </row>
    <row r="6" spans="1:21" x14ac:dyDescent="0.2">
      <c r="A6" s="3" t="s">
        <v>244</v>
      </c>
      <c r="C6" t="s">
        <v>3</v>
      </c>
      <c r="E6" s="20" t="s">
        <v>175</v>
      </c>
      <c r="F6" s="20">
        <f>SUM(F3:F5)</f>
        <v>31</v>
      </c>
      <c r="G6" s="20">
        <f>SUM(G3:G5)</f>
        <v>12</v>
      </c>
      <c r="I6" s="20" t="s">
        <v>175</v>
      </c>
      <c r="J6" s="48">
        <f>F6/F6</f>
        <v>1</v>
      </c>
      <c r="K6" s="40">
        <f>G6/G6</f>
        <v>1</v>
      </c>
      <c r="T6" s="19">
        <v>4</v>
      </c>
      <c r="U6" s="19" t="s">
        <v>281</v>
      </c>
    </row>
    <row r="7" spans="1:21" x14ac:dyDescent="0.2">
      <c r="A7" s="2" t="s">
        <v>245</v>
      </c>
      <c r="C7" t="s">
        <v>3</v>
      </c>
      <c r="T7" s="19">
        <v>5</v>
      </c>
      <c r="U7" s="19" t="s">
        <v>280</v>
      </c>
    </row>
    <row r="8" spans="1:21" x14ac:dyDescent="0.2">
      <c r="A8" s="3" t="s">
        <v>246</v>
      </c>
      <c r="C8" t="s">
        <v>3</v>
      </c>
      <c r="T8" s="19">
        <v>6</v>
      </c>
      <c r="U8" s="19" t="s">
        <v>10</v>
      </c>
    </row>
    <row r="9" spans="1:21" x14ac:dyDescent="0.2">
      <c r="A9" s="2" t="s">
        <v>247</v>
      </c>
      <c r="C9" t="s">
        <v>3</v>
      </c>
      <c r="T9" s="19">
        <v>7</v>
      </c>
      <c r="U9" s="19" t="s">
        <v>11</v>
      </c>
    </row>
    <row r="10" spans="1:21" x14ac:dyDescent="0.2">
      <c r="A10" s="3" t="s">
        <v>248</v>
      </c>
      <c r="C10" t="s">
        <v>2</v>
      </c>
      <c r="T10" s="19">
        <v>8</v>
      </c>
      <c r="U10" s="19" t="s">
        <v>351</v>
      </c>
    </row>
    <row r="11" spans="1:21" x14ac:dyDescent="0.2">
      <c r="A11" s="2" t="s">
        <v>249</v>
      </c>
      <c r="C11" t="s">
        <v>3</v>
      </c>
      <c r="T11" s="19">
        <v>9</v>
      </c>
      <c r="U11" s="19" t="s">
        <v>355</v>
      </c>
    </row>
    <row r="12" spans="1:21" x14ac:dyDescent="0.2">
      <c r="A12" s="3" t="s">
        <v>250</v>
      </c>
      <c r="C12" t="s">
        <v>2</v>
      </c>
      <c r="T12" s="19">
        <v>10</v>
      </c>
      <c r="U12" s="19" t="s">
        <v>13</v>
      </c>
    </row>
    <row r="13" spans="1:21" x14ac:dyDescent="0.2">
      <c r="A13" s="2" t="s">
        <v>251</v>
      </c>
      <c r="C13" t="s">
        <v>3</v>
      </c>
      <c r="T13" s="14">
        <v>11</v>
      </c>
      <c r="U13" s="14" t="s">
        <v>14</v>
      </c>
    </row>
    <row r="14" spans="1:21" x14ac:dyDescent="0.2">
      <c r="A14" s="3" t="s">
        <v>252</v>
      </c>
      <c r="C14" t="s">
        <v>3</v>
      </c>
    </row>
    <row r="15" spans="1:21" x14ac:dyDescent="0.2">
      <c r="A15" s="2" t="s">
        <v>253</v>
      </c>
      <c r="C15" t="s">
        <v>2</v>
      </c>
    </row>
    <row r="16" spans="1:21" x14ac:dyDescent="0.2">
      <c r="A16" s="3" t="s">
        <v>254</v>
      </c>
      <c r="C16" t="s">
        <v>3</v>
      </c>
    </row>
    <row r="17" spans="1:3" x14ac:dyDescent="0.2">
      <c r="A17" s="2"/>
      <c r="C17" t="s">
        <v>25</v>
      </c>
    </row>
    <row r="18" spans="1:3" x14ac:dyDescent="0.2">
      <c r="A18" s="3" t="s">
        <v>255</v>
      </c>
      <c r="C18" t="s">
        <v>3</v>
      </c>
    </row>
    <row r="19" spans="1:3" x14ac:dyDescent="0.2">
      <c r="A19" s="2" t="s">
        <v>256</v>
      </c>
      <c r="C19" t="s">
        <v>274</v>
      </c>
    </row>
    <row r="20" spans="1:3" x14ac:dyDescent="0.2">
      <c r="A20" s="3" t="s">
        <v>257</v>
      </c>
      <c r="C20" t="s">
        <v>3</v>
      </c>
    </row>
    <row r="21" spans="1:3" x14ac:dyDescent="0.2">
      <c r="A21" s="2" t="s">
        <v>258</v>
      </c>
      <c r="C21" t="s">
        <v>3</v>
      </c>
    </row>
    <row r="22" spans="1:3" x14ac:dyDescent="0.2">
      <c r="A22" s="3" t="s">
        <v>259</v>
      </c>
      <c r="C22" t="s">
        <v>3</v>
      </c>
    </row>
    <row r="23" spans="1:3" x14ac:dyDescent="0.2">
      <c r="A23" s="2" t="s">
        <v>260</v>
      </c>
      <c r="C23" t="s">
        <v>25</v>
      </c>
    </row>
    <row r="24" spans="1:3" x14ac:dyDescent="0.2">
      <c r="A24" s="3" t="s">
        <v>261</v>
      </c>
      <c r="C24" t="s">
        <v>3</v>
      </c>
    </row>
    <row r="25" spans="1:3" x14ac:dyDescent="0.2">
      <c r="A25" s="2" t="s">
        <v>262</v>
      </c>
      <c r="C25" t="s">
        <v>3</v>
      </c>
    </row>
    <row r="26" spans="1:3" x14ac:dyDescent="0.2">
      <c r="A26" s="3" t="s">
        <v>263</v>
      </c>
      <c r="C26" t="s">
        <v>3</v>
      </c>
    </row>
    <row r="27" spans="1:3" x14ac:dyDescent="0.2">
      <c r="A27" s="2" t="s">
        <v>264</v>
      </c>
      <c r="C27" t="s">
        <v>3</v>
      </c>
    </row>
    <row r="28" spans="1:3" x14ac:dyDescent="0.2">
      <c r="A28" s="3" t="s">
        <v>265</v>
      </c>
      <c r="C28" t="s">
        <v>274</v>
      </c>
    </row>
    <row r="29" spans="1:3" x14ac:dyDescent="0.2">
      <c r="A29" s="2" t="s">
        <v>266</v>
      </c>
      <c r="C29" t="s">
        <v>274</v>
      </c>
    </row>
    <row r="30" spans="1:3" x14ac:dyDescent="0.2">
      <c r="A30" s="3" t="s">
        <v>267</v>
      </c>
      <c r="C30" t="s">
        <v>3</v>
      </c>
    </row>
    <row r="31" spans="1:3" x14ac:dyDescent="0.2">
      <c r="A31" s="2" t="s">
        <v>268</v>
      </c>
      <c r="C31" t="s">
        <v>3</v>
      </c>
    </row>
    <row r="32" spans="1:3" x14ac:dyDescent="0.2">
      <c r="A32" s="3" t="s">
        <v>269</v>
      </c>
      <c r="C32" t="s">
        <v>3</v>
      </c>
    </row>
    <row r="33" spans="1:3" x14ac:dyDescent="0.2">
      <c r="A33" s="2" t="s">
        <v>270</v>
      </c>
      <c r="C33" t="s">
        <v>2</v>
      </c>
    </row>
    <row r="34" spans="1:3" x14ac:dyDescent="0.2">
      <c r="A34" s="3" t="s">
        <v>271</v>
      </c>
      <c r="C34" t="s">
        <v>2</v>
      </c>
    </row>
    <row r="35" spans="1:3" x14ac:dyDescent="0.2">
      <c r="A35" s="2" t="s">
        <v>272</v>
      </c>
      <c r="C35" t="s">
        <v>3</v>
      </c>
    </row>
    <row r="36" spans="1:3" x14ac:dyDescent="0.2">
      <c r="A36" s="3" t="s">
        <v>273</v>
      </c>
      <c r="C36" t="s">
        <v>3</v>
      </c>
    </row>
    <row r="38" spans="1:3" ht="22" x14ac:dyDescent="0.3">
      <c r="A38" s="41" t="s">
        <v>4</v>
      </c>
    </row>
    <row r="39" spans="1:3" x14ac:dyDescent="0.2">
      <c r="A39" s="1" t="s">
        <v>228</v>
      </c>
    </row>
    <row r="40" spans="1:3" x14ac:dyDescent="0.2">
      <c r="A40" s="2" t="s">
        <v>229</v>
      </c>
      <c r="C40" t="s">
        <v>2</v>
      </c>
    </row>
    <row r="41" spans="1:3" x14ac:dyDescent="0.2">
      <c r="A41" s="3" t="s">
        <v>230</v>
      </c>
      <c r="C41" t="s">
        <v>3</v>
      </c>
    </row>
    <row r="42" spans="1:3" x14ac:dyDescent="0.2">
      <c r="A42" s="2" t="s">
        <v>231</v>
      </c>
      <c r="C42" t="s">
        <v>3</v>
      </c>
    </row>
    <row r="43" spans="1:3" x14ac:dyDescent="0.2">
      <c r="A43" s="3" t="s">
        <v>232</v>
      </c>
      <c r="C43" t="s">
        <v>2</v>
      </c>
    </row>
    <row r="44" spans="1:3" x14ac:dyDescent="0.2">
      <c r="A44" s="2" t="s">
        <v>233</v>
      </c>
      <c r="C44" t="s">
        <v>3</v>
      </c>
    </row>
    <row r="45" spans="1:3" x14ac:dyDescent="0.2">
      <c r="A45" s="3" t="s">
        <v>234</v>
      </c>
      <c r="C45" t="s">
        <v>3</v>
      </c>
    </row>
    <row r="46" spans="1:3" x14ac:dyDescent="0.2">
      <c r="A46" s="2" t="s">
        <v>235</v>
      </c>
      <c r="C46" t="s">
        <v>3</v>
      </c>
    </row>
    <row r="47" spans="1:3" x14ac:dyDescent="0.2">
      <c r="A47" s="3" t="s">
        <v>236</v>
      </c>
      <c r="C47" t="s">
        <v>3</v>
      </c>
    </row>
    <row r="48" spans="1:3" x14ac:dyDescent="0.2">
      <c r="A48" s="2" t="s">
        <v>237</v>
      </c>
      <c r="C48" t="s">
        <v>2</v>
      </c>
    </row>
    <row r="49" spans="1:3" x14ac:dyDescent="0.2">
      <c r="A49" s="3" t="s">
        <v>238</v>
      </c>
      <c r="C49" t="s">
        <v>2</v>
      </c>
    </row>
    <row r="50" spans="1:3" x14ac:dyDescent="0.2">
      <c r="A50" s="2" t="s">
        <v>239</v>
      </c>
      <c r="C50" t="s">
        <v>25</v>
      </c>
    </row>
    <row r="51" spans="1:3" x14ac:dyDescent="0.2">
      <c r="A51" s="3" t="s">
        <v>240</v>
      </c>
      <c r="C51" t="s">
        <v>3</v>
      </c>
    </row>
    <row r="52" spans="1:3" x14ac:dyDescent="0.2">
      <c r="A52" s="2" t="s">
        <v>241</v>
      </c>
      <c r="C52" t="s">
        <v>2</v>
      </c>
    </row>
  </sheetData>
  <mergeCells count="2">
    <mergeCell ref="E1:G1"/>
    <mergeCell ref="I1:K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ACDE-600D-FC49-8E05-66DF2F59F598}">
  <dimension ref="A1:S15"/>
  <sheetViews>
    <sheetView topLeftCell="E1" zoomScale="75" workbookViewId="0">
      <selection activeCell="S17" sqref="S17"/>
    </sheetView>
  </sheetViews>
  <sheetFormatPr baseColWidth="10" defaultRowHeight="16" x14ac:dyDescent="0.2"/>
  <cols>
    <col min="1" max="1" width="98" customWidth="1"/>
    <col min="5" max="5" width="16.1640625" customWidth="1"/>
    <col min="7" max="7" width="14.83203125" customWidth="1"/>
    <col min="8" max="8" width="11.1640625" customWidth="1"/>
    <col min="19" max="19" width="78.5" customWidth="1"/>
  </cols>
  <sheetData>
    <row r="1" spans="1:19" ht="22" x14ac:dyDescent="0.3">
      <c r="A1" s="41" t="s">
        <v>4</v>
      </c>
      <c r="D1" s="75" t="s">
        <v>275</v>
      </c>
      <c r="E1" s="76"/>
      <c r="F1" s="41"/>
      <c r="G1" s="75" t="s">
        <v>284</v>
      </c>
      <c r="H1" s="76"/>
    </row>
    <row r="2" spans="1:19" x14ac:dyDescent="0.2">
      <c r="A2" s="4" t="s">
        <v>282</v>
      </c>
      <c r="D2" s="29"/>
      <c r="E2" s="29" t="s">
        <v>149</v>
      </c>
      <c r="G2" s="29"/>
      <c r="H2" s="29" t="s">
        <v>149</v>
      </c>
      <c r="R2" s="29"/>
      <c r="S2" s="28" t="s">
        <v>5</v>
      </c>
    </row>
    <row r="3" spans="1:19" x14ac:dyDescent="0.2">
      <c r="A3" s="5" t="s">
        <v>2</v>
      </c>
      <c r="B3" t="s">
        <v>2</v>
      </c>
      <c r="D3" s="19" t="s">
        <v>3</v>
      </c>
      <c r="E3" s="13">
        <f>COUNTIF(B3:B15,D3)</f>
        <v>8</v>
      </c>
      <c r="G3" s="19" t="s">
        <v>3</v>
      </c>
      <c r="H3" s="24">
        <f>E3/E5</f>
        <v>0.61538461538461542</v>
      </c>
      <c r="R3" s="19">
        <v>1</v>
      </c>
      <c r="S3" s="19" t="s">
        <v>286</v>
      </c>
    </row>
    <row r="4" spans="1:19" x14ac:dyDescent="0.2">
      <c r="A4" s="6" t="s">
        <v>2</v>
      </c>
      <c r="B4" t="s">
        <v>2</v>
      </c>
      <c r="D4" s="19" t="s">
        <v>2</v>
      </c>
      <c r="E4" s="19">
        <f>COUNTIF(B3:B15,D4)</f>
        <v>5</v>
      </c>
      <c r="G4" s="19" t="s">
        <v>2</v>
      </c>
      <c r="H4" s="25">
        <f>E4/E5</f>
        <v>0.38461538461538464</v>
      </c>
      <c r="R4" s="19">
        <v>2</v>
      </c>
      <c r="S4" s="19" t="s">
        <v>287</v>
      </c>
    </row>
    <row r="5" spans="1:19" x14ac:dyDescent="0.2">
      <c r="A5" s="5" t="s">
        <v>3</v>
      </c>
      <c r="B5" t="s">
        <v>3</v>
      </c>
      <c r="D5" s="20" t="s">
        <v>283</v>
      </c>
      <c r="E5" s="20">
        <f>SUM(E3:E4)</f>
        <v>13</v>
      </c>
      <c r="F5" s="18"/>
      <c r="G5" s="20" t="s">
        <v>285</v>
      </c>
      <c r="H5" s="40">
        <f>SUM(H3:H4)</f>
        <v>1</v>
      </c>
      <c r="R5" s="19">
        <v>3</v>
      </c>
      <c r="S5" s="19" t="s">
        <v>7</v>
      </c>
    </row>
    <row r="6" spans="1:19" x14ac:dyDescent="0.2">
      <c r="A6" s="6" t="s">
        <v>3</v>
      </c>
      <c r="B6" t="s">
        <v>3</v>
      </c>
      <c r="R6" s="19">
        <v>4</v>
      </c>
      <c r="S6" s="19" t="s">
        <v>8</v>
      </c>
    </row>
    <row r="7" spans="1:19" x14ac:dyDescent="0.2">
      <c r="A7" s="5" t="s">
        <v>2</v>
      </c>
      <c r="B7" t="s">
        <v>2</v>
      </c>
      <c r="R7" s="19">
        <v>5</v>
      </c>
      <c r="S7" s="19" t="s">
        <v>10</v>
      </c>
    </row>
    <row r="8" spans="1:19" x14ac:dyDescent="0.2">
      <c r="A8" s="6" t="s">
        <v>3</v>
      </c>
      <c r="B8" t="s">
        <v>3</v>
      </c>
      <c r="R8" s="19">
        <v>6</v>
      </c>
      <c r="S8" s="19" t="s">
        <v>11</v>
      </c>
    </row>
    <row r="9" spans="1:19" x14ac:dyDescent="0.2">
      <c r="A9" s="5" t="s">
        <v>3</v>
      </c>
      <c r="B9" t="s">
        <v>3</v>
      </c>
      <c r="R9" s="19">
        <v>7</v>
      </c>
      <c r="S9" s="19" t="s">
        <v>288</v>
      </c>
    </row>
    <row r="10" spans="1:19" x14ac:dyDescent="0.2">
      <c r="A10" s="6" t="s">
        <v>3</v>
      </c>
      <c r="B10" t="s">
        <v>3</v>
      </c>
      <c r="R10" s="19">
        <v>7</v>
      </c>
      <c r="S10" s="19" t="s">
        <v>289</v>
      </c>
    </row>
    <row r="11" spans="1:19" x14ac:dyDescent="0.2">
      <c r="A11" s="5" t="s">
        <v>2</v>
      </c>
      <c r="B11" t="s">
        <v>2</v>
      </c>
      <c r="R11" s="19">
        <v>8</v>
      </c>
      <c r="S11" s="19" t="s">
        <v>290</v>
      </c>
    </row>
    <row r="12" spans="1:19" x14ac:dyDescent="0.2">
      <c r="A12" s="6" t="s">
        <v>3</v>
      </c>
      <c r="B12" t="s">
        <v>3</v>
      </c>
      <c r="R12" s="19">
        <v>9</v>
      </c>
      <c r="S12" s="19" t="s">
        <v>352</v>
      </c>
    </row>
    <row r="13" spans="1:19" x14ac:dyDescent="0.2">
      <c r="A13" s="5" t="s">
        <v>2</v>
      </c>
      <c r="B13" t="s">
        <v>2</v>
      </c>
      <c r="R13" s="19">
        <v>10</v>
      </c>
      <c r="S13" s="19" t="s">
        <v>13</v>
      </c>
    </row>
    <row r="14" spans="1:19" x14ac:dyDescent="0.2">
      <c r="A14" s="6" t="s">
        <v>3</v>
      </c>
      <c r="B14" t="s">
        <v>3</v>
      </c>
      <c r="R14" s="14">
        <v>11</v>
      </c>
      <c r="S14" s="14" t="s">
        <v>14</v>
      </c>
    </row>
    <row r="15" spans="1:19" x14ac:dyDescent="0.2">
      <c r="A15" s="5" t="s">
        <v>3</v>
      </c>
      <c r="B15" t="s">
        <v>3</v>
      </c>
    </row>
  </sheetData>
  <mergeCells count="2">
    <mergeCell ref="D1:E1"/>
    <mergeCell ref="G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431A-CBC4-ED41-8775-FAD4722EF6AD}">
  <dimension ref="A1:AK52"/>
  <sheetViews>
    <sheetView tabSelected="1" topLeftCell="W3" zoomScale="59" workbookViewId="0">
      <selection activeCell="AK27" sqref="AK27"/>
    </sheetView>
  </sheetViews>
  <sheetFormatPr baseColWidth="10" defaultRowHeight="16" x14ac:dyDescent="0.2"/>
  <cols>
    <col min="1" max="1" width="255.6640625" customWidth="1"/>
    <col min="2" max="2" width="74.33203125" customWidth="1"/>
    <col min="3" max="3" width="70.33203125" customWidth="1"/>
    <col min="5" max="5" width="21.6640625" customWidth="1"/>
    <col min="6" max="6" width="46.33203125" customWidth="1"/>
    <col min="7" max="7" width="49" customWidth="1"/>
    <col min="8" max="8" width="48.1640625" customWidth="1"/>
    <col min="9" max="9" width="37" customWidth="1"/>
    <col min="10" max="10" width="18.1640625" customWidth="1"/>
    <col min="11" max="11" width="25.33203125" customWidth="1"/>
    <col min="12" max="12" width="22" customWidth="1"/>
    <col min="13" max="13" width="28" customWidth="1"/>
    <col min="14" max="14" width="63.1640625" customWidth="1"/>
    <col min="15" max="15" width="36" customWidth="1"/>
    <col min="16" max="16" width="56.1640625" customWidth="1"/>
    <col min="17" max="17" width="69.6640625" customWidth="1"/>
    <col min="19" max="19" width="63.1640625" customWidth="1"/>
    <col min="24" max="24" width="64.1640625" customWidth="1"/>
    <col min="37" max="37" width="160" customWidth="1"/>
  </cols>
  <sheetData>
    <row r="1" spans="1:37" ht="22" x14ac:dyDescent="0.3">
      <c r="A1" s="41" t="s">
        <v>0</v>
      </c>
      <c r="S1" s="75" t="s">
        <v>275</v>
      </c>
      <c r="T1" s="77"/>
      <c r="U1" s="76"/>
      <c r="X1" s="75" t="s">
        <v>276</v>
      </c>
      <c r="Y1" s="78"/>
      <c r="Z1" s="79"/>
    </row>
    <row r="2" spans="1:37" x14ac:dyDescent="0.2">
      <c r="A2" s="4" t="s">
        <v>291</v>
      </c>
      <c r="E2" s="20" t="s">
        <v>333</v>
      </c>
      <c r="F2" s="20" t="s">
        <v>334</v>
      </c>
      <c r="G2" s="22" t="s">
        <v>335</v>
      </c>
      <c r="H2" s="22" t="s">
        <v>336</v>
      </c>
      <c r="I2" s="22" t="s">
        <v>337</v>
      </c>
      <c r="J2" s="22" t="s">
        <v>347</v>
      </c>
      <c r="K2" s="22" t="s">
        <v>340</v>
      </c>
      <c r="L2" s="22" t="s">
        <v>339</v>
      </c>
      <c r="M2" s="22" t="s">
        <v>341</v>
      </c>
      <c r="N2" s="22" t="s">
        <v>343</v>
      </c>
      <c r="O2" s="22" t="s">
        <v>344</v>
      </c>
      <c r="P2" s="22" t="s">
        <v>346</v>
      </c>
      <c r="Q2" s="20" t="s">
        <v>342</v>
      </c>
      <c r="S2" s="29"/>
      <c r="T2" s="51" t="s">
        <v>0</v>
      </c>
      <c r="U2" s="59" t="s">
        <v>4</v>
      </c>
      <c r="X2" s="29"/>
      <c r="Y2" s="49" t="s">
        <v>0</v>
      </c>
      <c r="Z2" s="60" t="s">
        <v>4</v>
      </c>
      <c r="AJ2" s="7"/>
      <c r="AK2" s="29" t="s">
        <v>5</v>
      </c>
    </row>
    <row r="3" spans="1:37" x14ac:dyDescent="0.2">
      <c r="A3" s="5"/>
      <c r="C3" t="s">
        <v>25</v>
      </c>
      <c r="E3" s="19">
        <v>0</v>
      </c>
      <c r="F3" s="19">
        <v>0</v>
      </c>
      <c r="G3" s="10">
        <v>0</v>
      </c>
      <c r="H3" s="10">
        <v>0</v>
      </c>
      <c r="I3" s="10">
        <v>0</v>
      </c>
      <c r="J3" s="10">
        <v>0</v>
      </c>
      <c r="K3" s="10">
        <v>0</v>
      </c>
      <c r="L3" s="10">
        <v>0</v>
      </c>
      <c r="M3" s="10">
        <v>0</v>
      </c>
      <c r="N3" s="10">
        <v>0</v>
      </c>
      <c r="O3" s="10">
        <v>0</v>
      </c>
      <c r="P3" s="10">
        <v>0</v>
      </c>
      <c r="Q3" s="19">
        <v>0</v>
      </c>
      <c r="S3" s="50" t="s">
        <v>333</v>
      </c>
      <c r="T3" s="13">
        <f>COUNTIF(E3:E36,E2)</f>
        <v>6</v>
      </c>
      <c r="U3" s="13">
        <f>COUNTIF(E40:E52,E39)</f>
        <v>1</v>
      </c>
      <c r="X3" s="52" t="s">
        <v>333</v>
      </c>
      <c r="Y3" s="56">
        <f>T3/T16</f>
        <v>0.24</v>
      </c>
      <c r="Z3" s="24">
        <f>U3/U16</f>
        <v>9.0909090909090912E-2</v>
      </c>
      <c r="AJ3" s="13">
        <v>1</v>
      </c>
      <c r="AK3" s="13" t="s">
        <v>277</v>
      </c>
    </row>
    <row r="4" spans="1:37" x14ac:dyDescent="0.2">
      <c r="A4" s="6" t="s">
        <v>303</v>
      </c>
      <c r="C4" t="s">
        <v>333</v>
      </c>
      <c r="E4" s="19" t="s">
        <v>333</v>
      </c>
      <c r="F4" s="19">
        <v>0</v>
      </c>
      <c r="G4" s="10">
        <v>0</v>
      </c>
      <c r="H4" s="10">
        <v>0</v>
      </c>
      <c r="I4" s="10">
        <v>0</v>
      </c>
      <c r="J4" s="10">
        <v>0</v>
      </c>
      <c r="K4" s="10">
        <v>0</v>
      </c>
      <c r="L4" s="10">
        <v>0</v>
      </c>
      <c r="M4" s="10">
        <v>0</v>
      </c>
      <c r="N4" s="10">
        <v>0</v>
      </c>
      <c r="O4" s="10">
        <v>0</v>
      </c>
      <c r="P4" s="10">
        <v>0</v>
      </c>
      <c r="Q4" s="19">
        <v>0</v>
      </c>
      <c r="S4" s="49" t="s">
        <v>334</v>
      </c>
      <c r="T4" s="19">
        <f>COUNTIF(F3:F36,F2)</f>
        <v>4</v>
      </c>
      <c r="U4" s="10">
        <f>COUNTIF(F40:F52,F39)</f>
        <v>1</v>
      </c>
      <c r="X4" s="53" t="s">
        <v>334</v>
      </c>
      <c r="Y4" s="57">
        <f>T4/T16</f>
        <v>0.16</v>
      </c>
      <c r="Z4" s="25">
        <f>U4/U16</f>
        <v>9.0909090909090912E-2</v>
      </c>
      <c r="AJ4" s="19">
        <v>2</v>
      </c>
      <c r="AK4" s="19" t="s">
        <v>278</v>
      </c>
    </row>
    <row r="5" spans="1:37" x14ac:dyDescent="0.2">
      <c r="A5" s="5"/>
      <c r="C5" t="s">
        <v>25</v>
      </c>
      <c r="E5" s="19">
        <v>0</v>
      </c>
      <c r="F5" s="19">
        <v>0</v>
      </c>
      <c r="G5" s="10">
        <v>0</v>
      </c>
      <c r="H5" s="10">
        <v>0</v>
      </c>
      <c r="I5" s="10">
        <v>0</v>
      </c>
      <c r="J5" s="10">
        <v>0</v>
      </c>
      <c r="K5" s="10">
        <v>0</v>
      </c>
      <c r="L5" s="10">
        <v>0</v>
      </c>
      <c r="M5" s="10">
        <v>0</v>
      </c>
      <c r="N5" s="10">
        <v>0</v>
      </c>
      <c r="O5" s="10">
        <v>0</v>
      </c>
      <c r="P5" s="10">
        <v>0</v>
      </c>
      <c r="Q5" s="19">
        <v>0</v>
      </c>
      <c r="S5" s="49" t="s">
        <v>335</v>
      </c>
      <c r="T5" s="19">
        <f>COUNTIF(G3:G36,G2)</f>
        <v>1</v>
      </c>
      <c r="U5" s="10">
        <f>COUNTIF(G40:G52,G39)</f>
        <v>0</v>
      </c>
      <c r="X5" s="53" t="s">
        <v>335</v>
      </c>
      <c r="Y5" s="57">
        <f>T5/T16</f>
        <v>0.04</v>
      </c>
      <c r="Z5" s="25">
        <f>U5/U16</f>
        <v>0</v>
      </c>
      <c r="AJ5" s="19">
        <v>3</v>
      </c>
      <c r="AK5" s="19" t="s">
        <v>348</v>
      </c>
    </row>
    <row r="6" spans="1:37" x14ac:dyDescent="0.2">
      <c r="A6" s="6" t="s">
        <v>304</v>
      </c>
      <c r="C6" t="s">
        <v>334</v>
      </c>
      <c r="E6" s="19">
        <v>0</v>
      </c>
      <c r="F6" s="49" t="s">
        <v>334</v>
      </c>
      <c r="G6" s="10">
        <v>0</v>
      </c>
      <c r="H6" s="10">
        <v>0</v>
      </c>
      <c r="I6" s="10">
        <v>0</v>
      </c>
      <c r="J6" s="10">
        <v>0</v>
      </c>
      <c r="K6" s="10">
        <v>0</v>
      </c>
      <c r="L6" s="10">
        <v>0</v>
      </c>
      <c r="M6" s="10">
        <v>0</v>
      </c>
      <c r="N6" s="10">
        <v>0</v>
      </c>
      <c r="O6" s="10">
        <v>0</v>
      </c>
      <c r="P6" s="10">
        <v>0</v>
      </c>
      <c r="Q6" s="19">
        <v>0</v>
      </c>
      <c r="S6" s="49" t="s">
        <v>336</v>
      </c>
      <c r="T6" s="19">
        <f>COUNTIF(H3:H36,H2)</f>
        <v>2</v>
      </c>
      <c r="U6" s="19">
        <f>COUNTIF(H40:H52,H39)</f>
        <v>0</v>
      </c>
      <c r="X6" s="53" t="s">
        <v>336</v>
      </c>
      <c r="Y6" s="57">
        <f>T6/T16</f>
        <v>0.08</v>
      </c>
      <c r="Z6" s="25">
        <f>U6/U16</f>
        <v>0</v>
      </c>
      <c r="AJ6" s="19">
        <v>4</v>
      </c>
      <c r="AK6" s="19" t="s">
        <v>349</v>
      </c>
    </row>
    <row r="7" spans="1:37" x14ac:dyDescent="0.2">
      <c r="A7" s="5" t="s">
        <v>305</v>
      </c>
      <c r="C7" t="s">
        <v>334</v>
      </c>
      <c r="E7" s="19">
        <v>0</v>
      </c>
      <c r="F7" s="49" t="s">
        <v>334</v>
      </c>
      <c r="G7" s="10">
        <v>0</v>
      </c>
      <c r="H7" s="10">
        <v>0</v>
      </c>
      <c r="I7" s="10">
        <v>0</v>
      </c>
      <c r="J7" s="10">
        <v>0</v>
      </c>
      <c r="K7" s="10">
        <v>0</v>
      </c>
      <c r="L7" s="10">
        <v>0</v>
      </c>
      <c r="M7" s="10">
        <v>0</v>
      </c>
      <c r="N7" s="10">
        <v>0</v>
      </c>
      <c r="O7" s="10">
        <v>0</v>
      </c>
      <c r="P7" s="10">
        <v>0</v>
      </c>
      <c r="Q7" s="19">
        <v>0</v>
      </c>
      <c r="S7" s="49" t="s">
        <v>337</v>
      </c>
      <c r="T7" s="19">
        <f>COUNTIF(I3:I36,I2)</f>
        <v>2</v>
      </c>
      <c r="U7" s="10">
        <f>COUNTIF(I40:I52,I39)</f>
        <v>2</v>
      </c>
      <c r="X7" s="53" t="s">
        <v>337</v>
      </c>
      <c r="Y7" s="57">
        <f>T7/T16</f>
        <v>0.08</v>
      </c>
      <c r="Z7" s="25">
        <f>U7/U16</f>
        <v>0.18181818181818182</v>
      </c>
      <c r="AJ7" s="19">
        <v>5</v>
      </c>
      <c r="AK7" s="19" t="s">
        <v>280</v>
      </c>
    </row>
    <row r="8" spans="1:37" x14ac:dyDescent="0.2">
      <c r="A8" s="6" t="s">
        <v>306</v>
      </c>
      <c r="C8" t="s">
        <v>333</v>
      </c>
      <c r="E8" s="19" t="s">
        <v>333</v>
      </c>
      <c r="F8" s="49">
        <v>0</v>
      </c>
      <c r="G8" s="10">
        <v>0</v>
      </c>
      <c r="H8" s="10">
        <v>0</v>
      </c>
      <c r="I8" s="10">
        <v>0</v>
      </c>
      <c r="J8" s="10">
        <v>0</v>
      </c>
      <c r="K8" s="10">
        <v>0</v>
      </c>
      <c r="L8" s="10">
        <v>0</v>
      </c>
      <c r="M8" s="10">
        <v>0</v>
      </c>
      <c r="N8" s="10">
        <v>0</v>
      </c>
      <c r="O8" s="10">
        <v>0</v>
      </c>
      <c r="P8" s="10">
        <v>0</v>
      </c>
      <c r="Q8" s="19">
        <v>0</v>
      </c>
      <c r="S8" s="49" t="s">
        <v>347</v>
      </c>
      <c r="T8" s="19">
        <f>COUNTIF(J3:J36,J2)</f>
        <v>2</v>
      </c>
      <c r="U8" s="10">
        <f>COUNTIF(J40:J52,J39)</f>
        <v>1</v>
      </c>
      <c r="X8" s="53" t="s">
        <v>347</v>
      </c>
      <c r="Y8" s="57">
        <f>T8/T16</f>
        <v>0.08</v>
      </c>
      <c r="Z8" s="25">
        <f>U8/U16</f>
        <v>9.0909090909090912E-2</v>
      </c>
      <c r="AJ8" s="19">
        <v>6</v>
      </c>
      <c r="AK8" s="19" t="s">
        <v>10</v>
      </c>
    </row>
    <row r="9" spans="1:37" x14ac:dyDescent="0.2">
      <c r="A9" s="5" t="s">
        <v>307</v>
      </c>
      <c r="C9" t="s">
        <v>333</v>
      </c>
      <c r="E9" s="19" t="s">
        <v>333</v>
      </c>
      <c r="F9" s="19">
        <v>0</v>
      </c>
      <c r="G9" s="10">
        <v>0</v>
      </c>
      <c r="H9" s="10">
        <v>0</v>
      </c>
      <c r="I9" s="10">
        <v>0</v>
      </c>
      <c r="J9" s="10">
        <v>0</v>
      </c>
      <c r="K9" s="10">
        <v>0</v>
      </c>
      <c r="L9" s="10">
        <v>0</v>
      </c>
      <c r="M9" s="10">
        <v>0</v>
      </c>
      <c r="N9" s="10">
        <v>0</v>
      </c>
      <c r="O9" s="10">
        <v>0</v>
      </c>
      <c r="P9" s="10">
        <v>0</v>
      </c>
      <c r="Q9" s="19">
        <v>0</v>
      </c>
      <c r="S9" s="49" t="s">
        <v>340</v>
      </c>
      <c r="T9" s="19">
        <f>COUNTIF(K3:K36,K2)</f>
        <v>2</v>
      </c>
      <c r="U9" s="10">
        <f>COUNTIF(K40:K52,K39)</f>
        <v>2</v>
      </c>
      <c r="X9" s="53" t="s">
        <v>340</v>
      </c>
      <c r="Y9" s="57">
        <f>T9/T16</f>
        <v>0.08</v>
      </c>
      <c r="Z9" s="25">
        <f>U9/U16</f>
        <v>0.18181818181818182</v>
      </c>
      <c r="AJ9" s="19">
        <v>7</v>
      </c>
      <c r="AK9" s="19" t="s">
        <v>11</v>
      </c>
    </row>
    <row r="10" spans="1:37" x14ac:dyDescent="0.2">
      <c r="A10" s="6" t="s">
        <v>308</v>
      </c>
      <c r="C10" t="s">
        <v>25</v>
      </c>
      <c r="E10" s="19">
        <v>0</v>
      </c>
      <c r="F10" s="19">
        <v>0</v>
      </c>
      <c r="G10" s="10">
        <v>0</v>
      </c>
      <c r="H10" s="10">
        <v>0</v>
      </c>
      <c r="I10" s="10">
        <v>0</v>
      </c>
      <c r="J10" s="10">
        <v>0</v>
      </c>
      <c r="K10" s="10">
        <v>0</v>
      </c>
      <c r="L10" s="10">
        <v>0</v>
      </c>
      <c r="M10" s="10">
        <v>0</v>
      </c>
      <c r="N10" s="10">
        <v>0</v>
      </c>
      <c r="O10" s="10">
        <v>0</v>
      </c>
      <c r="P10" s="10">
        <v>0</v>
      </c>
      <c r="Q10" s="19">
        <v>0</v>
      </c>
      <c r="S10" s="49" t="s">
        <v>339</v>
      </c>
      <c r="T10" s="19">
        <f>COUNTIF(L3:L36,L2)</f>
        <v>1</v>
      </c>
      <c r="U10" s="10">
        <f>COUNTIF(L40:L52,L39)</f>
        <v>1</v>
      </c>
      <c r="X10" s="53" t="s">
        <v>339</v>
      </c>
      <c r="Y10" s="57">
        <f>T10/T16</f>
        <v>0.04</v>
      </c>
      <c r="Z10" s="25">
        <f>U10/U16</f>
        <v>9.0909090909090912E-2</v>
      </c>
      <c r="AJ10" s="19">
        <v>8</v>
      </c>
      <c r="AK10" s="19" t="s">
        <v>350</v>
      </c>
    </row>
    <row r="11" spans="1:37" x14ac:dyDescent="0.2">
      <c r="A11" s="5" t="s">
        <v>309</v>
      </c>
      <c r="C11" t="s">
        <v>25</v>
      </c>
      <c r="E11" s="19">
        <v>0</v>
      </c>
      <c r="F11" s="19">
        <v>0</v>
      </c>
      <c r="G11" s="10">
        <v>0</v>
      </c>
      <c r="H11" s="10">
        <v>0</v>
      </c>
      <c r="I11" s="10">
        <v>0</v>
      </c>
      <c r="J11" s="10">
        <v>0</v>
      </c>
      <c r="K11" s="10">
        <v>0</v>
      </c>
      <c r="L11" s="10">
        <v>0</v>
      </c>
      <c r="M11" s="10">
        <v>0</v>
      </c>
      <c r="N11" s="10">
        <v>0</v>
      </c>
      <c r="O11" s="10">
        <v>0</v>
      </c>
      <c r="P11" s="10">
        <v>0</v>
      </c>
      <c r="Q11" s="19">
        <v>0</v>
      </c>
      <c r="S11" s="49" t="s">
        <v>341</v>
      </c>
      <c r="T11" s="19">
        <f>COUNTIF(M3:M36,M2)</f>
        <v>2</v>
      </c>
      <c r="U11" s="10">
        <f>COUNTIF(M40:M52,M39)</f>
        <v>0</v>
      </c>
      <c r="X11" s="53" t="s">
        <v>341</v>
      </c>
      <c r="Y11" s="57">
        <f>T11/T16</f>
        <v>0.08</v>
      </c>
      <c r="Z11" s="25">
        <f>U11/U16</f>
        <v>0</v>
      </c>
      <c r="AJ11" s="19">
        <v>9</v>
      </c>
      <c r="AK11" s="19" t="s">
        <v>227</v>
      </c>
    </row>
    <row r="12" spans="1:37" x14ac:dyDescent="0.2">
      <c r="A12" s="6" t="s">
        <v>310</v>
      </c>
      <c r="C12" t="s">
        <v>335</v>
      </c>
      <c r="E12" s="19">
        <v>0</v>
      </c>
      <c r="F12" s="19">
        <v>0</v>
      </c>
      <c r="G12" s="19" t="s">
        <v>335</v>
      </c>
      <c r="H12" s="10">
        <v>0</v>
      </c>
      <c r="I12" s="10">
        <v>0</v>
      </c>
      <c r="J12" s="10">
        <v>0</v>
      </c>
      <c r="K12" s="10">
        <v>0</v>
      </c>
      <c r="L12" s="10">
        <v>0</v>
      </c>
      <c r="M12" s="10">
        <v>0</v>
      </c>
      <c r="N12" s="10">
        <v>0</v>
      </c>
      <c r="O12" s="10">
        <v>0</v>
      </c>
      <c r="P12" s="10">
        <v>0</v>
      </c>
      <c r="Q12" s="19">
        <v>0</v>
      </c>
      <c r="S12" s="49" t="s">
        <v>343</v>
      </c>
      <c r="T12" s="19">
        <f>COUNTIF(N3:N36,N2)</f>
        <v>1</v>
      </c>
      <c r="U12" s="10">
        <f>COUNTIF(N40:N52,N39)</f>
        <v>0</v>
      </c>
      <c r="X12" s="53" t="s">
        <v>343</v>
      </c>
      <c r="Y12" s="57">
        <f>T12/T16</f>
        <v>0.04</v>
      </c>
      <c r="Z12" s="25">
        <f>U12/U16</f>
        <v>0</v>
      </c>
      <c r="AJ12" s="19">
        <v>10</v>
      </c>
      <c r="AK12" s="19" t="s">
        <v>13</v>
      </c>
    </row>
    <row r="13" spans="1:37" x14ac:dyDescent="0.2">
      <c r="A13" s="5" t="s">
        <v>311</v>
      </c>
      <c r="C13" t="s">
        <v>336</v>
      </c>
      <c r="E13" s="19">
        <v>0</v>
      </c>
      <c r="F13" s="19">
        <v>0</v>
      </c>
      <c r="G13" s="10">
        <v>0</v>
      </c>
      <c r="H13" s="19" t="s">
        <v>336</v>
      </c>
      <c r="I13" s="10">
        <v>0</v>
      </c>
      <c r="J13" s="10">
        <v>0</v>
      </c>
      <c r="K13" s="10">
        <v>0</v>
      </c>
      <c r="L13" s="10">
        <v>0</v>
      </c>
      <c r="M13" s="10">
        <v>0</v>
      </c>
      <c r="N13" s="10">
        <v>0</v>
      </c>
      <c r="O13" s="10">
        <v>0</v>
      </c>
      <c r="P13" s="10">
        <v>0</v>
      </c>
      <c r="Q13" s="19">
        <v>0</v>
      </c>
      <c r="S13" s="49" t="s">
        <v>344</v>
      </c>
      <c r="T13" s="19">
        <f>COUNTIF(O3:O36,O2)</f>
        <v>1</v>
      </c>
      <c r="U13" s="10">
        <f>COUNTIF(O40:O52,O39)</f>
        <v>2</v>
      </c>
      <c r="X13" s="53" t="s">
        <v>344</v>
      </c>
      <c r="Y13" s="57">
        <f>T13/T16</f>
        <v>0.04</v>
      </c>
      <c r="Z13" s="25">
        <f>U13/U16</f>
        <v>0.18181818181818182</v>
      </c>
      <c r="AJ13" s="14">
        <v>11</v>
      </c>
      <c r="AK13" s="14" t="s">
        <v>14</v>
      </c>
    </row>
    <row r="14" spans="1:37" x14ac:dyDescent="0.2">
      <c r="A14" s="6" t="s">
        <v>312</v>
      </c>
      <c r="C14" t="s">
        <v>337</v>
      </c>
      <c r="E14" s="19">
        <v>0</v>
      </c>
      <c r="F14" s="19">
        <v>0</v>
      </c>
      <c r="G14" s="10">
        <v>0</v>
      </c>
      <c r="H14" s="10">
        <v>0</v>
      </c>
      <c r="I14" s="10" t="s">
        <v>337</v>
      </c>
      <c r="J14" s="10">
        <v>0</v>
      </c>
      <c r="K14" s="10">
        <v>0</v>
      </c>
      <c r="L14" s="10">
        <v>0</v>
      </c>
      <c r="M14" s="10">
        <v>0</v>
      </c>
      <c r="N14" s="10">
        <v>0</v>
      </c>
      <c r="O14" s="10">
        <v>0</v>
      </c>
      <c r="P14" s="10">
        <v>0</v>
      </c>
      <c r="Q14" s="19">
        <v>0</v>
      </c>
      <c r="S14" s="49" t="s">
        <v>346</v>
      </c>
      <c r="T14" s="19">
        <f>COUNTIF(P3:P36,P2)</f>
        <v>0</v>
      </c>
      <c r="U14" s="10">
        <f>COUNTIF(P40:P52,P39)</f>
        <v>1</v>
      </c>
      <c r="X14" s="53" t="s">
        <v>346</v>
      </c>
      <c r="Y14" s="57">
        <f>T14/T16</f>
        <v>0</v>
      </c>
      <c r="Z14" s="25">
        <f>U14/U16</f>
        <v>9.0909090909090912E-2</v>
      </c>
    </row>
    <row r="15" spans="1:37" x14ac:dyDescent="0.2">
      <c r="A15" s="5" t="s">
        <v>313</v>
      </c>
      <c r="C15" t="s">
        <v>25</v>
      </c>
      <c r="E15" s="19">
        <v>0</v>
      </c>
      <c r="F15" s="19">
        <v>0</v>
      </c>
      <c r="G15" s="10">
        <v>0</v>
      </c>
      <c r="H15" s="10">
        <v>0</v>
      </c>
      <c r="I15" s="10">
        <v>0</v>
      </c>
      <c r="J15" s="10">
        <v>0</v>
      </c>
      <c r="K15" s="10">
        <v>0</v>
      </c>
      <c r="L15" s="10">
        <v>0</v>
      </c>
      <c r="M15" s="10">
        <v>0</v>
      </c>
      <c r="N15" s="10">
        <v>0</v>
      </c>
      <c r="O15" s="10">
        <v>0</v>
      </c>
      <c r="P15" s="10">
        <v>0</v>
      </c>
      <c r="Q15" s="19">
        <v>0</v>
      </c>
      <c r="S15" s="51" t="s">
        <v>342</v>
      </c>
      <c r="T15" s="14">
        <f>COUNTIF(Q3:Q36,Q2)</f>
        <v>1</v>
      </c>
      <c r="U15" s="12">
        <f>COUNTIF(Q40:Q52,Q39)</f>
        <v>0</v>
      </c>
      <c r="X15" s="54" t="s">
        <v>342</v>
      </c>
      <c r="Y15" s="58">
        <f>T15/T16</f>
        <v>0.04</v>
      </c>
      <c r="Z15" s="55">
        <f>U15/U16</f>
        <v>0</v>
      </c>
    </row>
    <row r="16" spans="1:37" x14ac:dyDescent="0.2">
      <c r="A16" s="6" t="s">
        <v>314</v>
      </c>
      <c r="C16" t="s">
        <v>338</v>
      </c>
      <c r="E16" s="19">
        <v>0</v>
      </c>
      <c r="F16" s="19">
        <v>0</v>
      </c>
      <c r="G16" s="10">
        <v>0</v>
      </c>
      <c r="H16" s="10">
        <v>0</v>
      </c>
      <c r="I16" s="10">
        <v>0</v>
      </c>
      <c r="J16" s="10" t="s">
        <v>347</v>
      </c>
      <c r="K16" s="10" t="s">
        <v>340</v>
      </c>
      <c r="L16" s="10">
        <v>0</v>
      </c>
      <c r="M16" s="10">
        <v>0</v>
      </c>
      <c r="N16" s="10">
        <v>0</v>
      </c>
      <c r="O16" s="10">
        <v>0</v>
      </c>
      <c r="P16" s="10">
        <v>0</v>
      </c>
      <c r="Q16" s="19">
        <v>0</v>
      </c>
      <c r="S16" s="20" t="s">
        <v>150</v>
      </c>
      <c r="T16" s="20">
        <f>SUM(T3:T15)</f>
        <v>25</v>
      </c>
      <c r="U16" s="20">
        <f>SUM(U3:U15)</f>
        <v>11</v>
      </c>
      <c r="X16" s="20" t="s">
        <v>150</v>
      </c>
      <c r="Y16" s="40">
        <f>SUM(Y3:Y15)</f>
        <v>1</v>
      </c>
      <c r="Z16" s="40">
        <f>SUM(Z3:Z15)</f>
        <v>1</v>
      </c>
    </row>
    <row r="17" spans="1:17" x14ac:dyDescent="0.2">
      <c r="A17" s="5"/>
      <c r="C17" t="s">
        <v>25</v>
      </c>
      <c r="E17" s="19">
        <v>0</v>
      </c>
      <c r="F17" s="19">
        <v>0</v>
      </c>
      <c r="G17" s="10">
        <v>0</v>
      </c>
      <c r="H17" s="10">
        <v>0</v>
      </c>
      <c r="I17" s="10">
        <v>0</v>
      </c>
      <c r="J17" s="10">
        <v>0</v>
      </c>
      <c r="K17" s="10">
        <v>0</v>
      </c>
      <c r="L17" s="10">
        <v>0</v>
      </c>
      <c r="M17" s="10">
        <v>0</v>
      </c>
      <c r="N17" s="10">
        <v>0</v>
      </c>
      <c r="O17" s="10">
        <v>0</v>
      </c>
      <c r="P17" s="10">
        <v>0</v>
      </c>
      <c r="Q17" s="19">
        <v>0</v>
      </c>
    </row>
    <row r="18" spans="1:17" x14ac:dyDescent="0.2">
      <c r="A18" s="6" t="s">
        <v>315</v>
      </c>
      <c r="C18" t="s">
        <v>333</v>
      </c>
      <c r="E18" s="19" t="s">
        <v>333</v>
      </c>
      <c r="F18" s="19">
        <v>0</v>
      </c>
      <c r="G18" s="10">
        <v>0</v>
      </c>
      <c r="H18" s="10">
        <v>0</v>
      </c>
      <c r="I18" s="10">
        <v>0</v>
      </c>
      <c r="J18" s="10">
        <v>0</v>
      </c>
      <c r="K18" s="10">
        <v>0</v>
      </c>
      <c r="L18" s="10">
        <v>0</v>
      </c>
      <c r="M18" s="10">
        <v>0</v>
      </c>
      <c r="N18" s="10">
        <v>0</v>
      </c>
      <c r="O18" s="10">
        <v>0</v>
      </c>
      <c r="P18" s="10">
        <v>0</v>
      </c>
      <c r="Q18" s="19">
        <v>0</v>
      </c>
    </row>
    <row r="19" spans="1:17" x14ac:dyDescent="0.2">
      <c r="A19" s="5" t="s">
        <v>316</v>
      </c>
      <c r="C19" t="s">
        <v>333</v>
      </c>
      <c r="E19" s="19" t="s">
        <v>333</v>
      </c>
      <c r="F19" s="19">
        <v>0</v>
      </c>
      <c r="G19" s="10">
        <v>0</v>
      </c>
      <c r="H19" s="10">
        <v>0</v>
      </c>
      <c r="I19" s="10">
        <v>0</v>
      </c>
      <c r="J19" s="10">
        <v>0</v>
      </c>
      <c r="K19" s="10">
        <v>0</v>
      </c>
      <c r="L19" s="10">
        <v>0</v>
      </c>
      <c r="M19" s="10">
        <v>0</v>
      </c>
      <c r="N19" s="10">
        <v>0</v>
      </c>
      <c r="O19" s="10">
        <v>0</v>
      </c>
      <c r="P19" s="10">
        <v>0</v>
      </c>
      <c r="Q19" s="19">
        <v>0</v>
      </c>
    </row>
    <row r="20" spans="1:17" x14ac:dyDescent="0.2">
      <c r="A20" s="6" t="s">
        <v>317</v>
      </c>
      <c r="C20" t="s">
        <v>339</v>
      </c>
      <c r="E20" s="19">
        <v>0</v>
      </c>
      <c r="F20" s="19">
        <v>0</v>
      </c>
      <c r="G20" s="10">
        <v>0</v>
      </c>
      <c r="H20" s="10">
        <v>0</v>
      </c>
      <c r="I20" s="10">
        <v>0</v>
      </c>
      <c r="J20" s="10">
        <v>0</v>
      </c>
      <c r="K20" s="10">
        <v>0</v>
      </c>
      <c r="L20" s="10" t="s">
        <v>339</v>
      </c>
      <c r="M20" s="10">
        <v>0</v>
      </c>
      <c r="N20" s="10">
        <v>0</v>
      </c>
      <c r="O20" s="10">
        <v>0</v>
      </c>
      <c r="P20" s="10">
        <v>0</v>
      </c>
      <c r="Q20" s="19">
        <v>0</v>
      </c>
    </row>
    <row r="21" spans="1:17" x14ac:dyDescent="0.2">
      <c r="A21" s="5" t="s">
        <v>318</v>
      </c>
      <c r="C21" t="s">
        <v>334</v>
      </c>
      <c r="E21" s="19">
        <v>0</v>
      </c>
      <c r="F21" s="19" t="s">
        <v>334</v>
      </c>
      <c r="G21" s="10">
        <v>0</v>
      </c>
      <c r="H21" s="10">
        <v>0</v>
      </c>
      <c r="I21" s="10">
        <v>0</v>
      </c>
      <c r="J21" s="10">
        <v>0</v>
      </c>
      <c r="K21" s="10">
        <v>0</v>
      </c>
      <c r="L21" s="10">
        <v>0</v>
      </c>
      <c r="M21" s="10">
        <v>0</v>
      </c>
      <c r="N21" s="10">
        <v>0</v>
      </c>
      <c r="O21" s="10">
        <v>0</v>
      </c>
      <c r="P21" s="10">
        <v>0</v>
      </c>
      <c r="Q21" s="19">
        <v>0</v>
      </c>
    </row>
    <row r="22" spans="1:17" x14ac:dyDescent="0.2">
      <c r="A22" s="6" t="s">
        <v>319</v>
      </c>
      <c r="C22" t="s">
        <v>347</v>
      </c>
      <c r="E22" s="19">
        <v>0</v>
      </c>
      <c r="F22" s="19">
        <v>0</v>
      </c>
      <c r="G22" s="10">
        <v>0</v>
      </c>
      <c r="H22" s="10">
        <v>0</v>
      </c>
      <c r="I22" s="10">
        <v>0</v>
      </c>
      <c r="J22" s="10" t="s">
        <v>347</v>
      </c>
      <c r="K22" s="10">
        <v>0</v>
      </c>
      <c r="L22" s="10">
        <v>0</v>
      </c>
      <c r="M22" s="10">
        <v>0</v>
      </c>
      <c r="N22" s="10">
        <v>0</v>
      </c>
      <c r="O22" s="10">
        <v>0</v>
      </c>
      <c r="P22" s="10">
        <v>0</v>
      </c>
      <c r="Q22" s="19">
        <v>0</v>
      </c>
    </row>
    <row r="23" spans="1:17" x14ac:dyDescent="0.2">
      <c r="A23" s="5" t="s">
        <v>260</v>
      </c>
      <c r="C23" t="s">
        <v>25</v>
      </c>
      <c r="E23" s="19">
        <v>0</v>
      </c>
      <c r="F23" s="19">
        <v>0</v>
      </c>
      <c r="G23" s="10">
        <v>0</v>
      </c>
      <c r="H23" s="10">
        <v>0</v>
      </c>
      <c r="I23" s="10">
        <v>0</v>
      </c>
      <c r="J23" s="10">
        <v>0</v>
      </c>
      <c r="K23" s="10">
        <v>0</v>
      </c>
      <c r="L23" s="10">
        <v>0</v>
      </c>
      <c r="M23" s="10">
        <v>0</v>
      </c>
      <c r="N23" s="10">
        <v>0</v>
      </c>
      <c r="O23" s="10">
        <v>0</v>
      </c>
      <c r="P23" s="10">
        <v>0</v>
      </c>
      <c r="Q23" s="19">
        <v>0</v>
      </c>
    </row>
    <row r="24" spans="1:17" x14ac:dyDescent="0.2">
      <c r="A24" s="6" t="s">
        <v>320</v>
      </c>
      <c r="C24" t="s">
        <v>340</v>
      </c>
      <c r="E24" s="19">
        <v>0</v>
      </c>
      <c r="F24" s="19">
        <v>0</v>
      </c>
      <c r="G24" s="10">
        <v>0</v>
      </c>
      <c r="H24" s="10">
        <v>0</v>
      </c>
      <c r="I24" s="10">
        <v>0</v>
      </c>
      <c r="J24" s="10">
        <v>0</v>
      </c>
      <c r="K24" s="10" t="s">
        <v>340</v>
      </c>
      <c r="L24" s="10">
        <v>0</v>
      </c>
      <c r="M24" s="10">
        <v>0</v>
      </c>
      <c r="N24" s="10">
        <v>0</v>
      </c>
      <c r="O24" s="10">
        <v>0</v>
      </c>
      <c r="P24" s="10">
        <v>0</v>
      </c>
      <c r="Q24" s="19">
        <v>0</v>
      </c>
    </row>
    <row r="25" spans="1:17" x14ac:dyDescent="0.2">
      <c r="A25" s="5" t="s">
        <v>321</v>
      </c>
      <c r="C25" t="s">
        <v>334</v>
      </c>
      <c r="E25" s="19">
        <v>0</v>
      </c>
      <c r="F25" s="19" t="s">
        <v>334</v>
      </c>
      <c r="G25" s="10">
        <v>0</v>
      </c>
      <c r="H25" s="10">
        <v>0</v>
      </c>
      <c r="I25" s="10">
        <v>0</v>
      </c>
      <c r="J25" s="10">
        <v>0</v>
      </c>
      <c r="K25" s="10">
        <v>0</v>
      </c>
      <c r="L25" s="10">
        <v>0</v>
      </c>
      <c r="M25" s="10">
        <v>0</v>
      </c>
      <c r="N25" s="10">
        <v>0</v>
      </c>
      <c r="O25" s="10">
        <v>0</v>
      </c>
      <c r="P25" s="10">
        <v>0</v>
      </c>
      <c r="Q25" s="19">
        <v>0</v>
      </c>
    </row>
    <row r="26" spans="1:17" x14ac:dyDescent="0.2">
      <c r="A26" s="6" t="s">
        <v>322</v>
      </c>
      <c r="C26" t="s">
        <v>341</v>
      </c>
      <c r="E26" s="19">
        <v>0</v>
      </c>
      <c r="F26" s="19">
        <v>0</v>
      </c>
      <c r="G26" s="10">
        <v>0</v>
      </c>
      <c r="H26" s="10">
        <v>0</v>
      </c>
      <c r="I26" s="10">
        <v>0</v>
      </c>
      <c r="J26" s="10">
        <v>0</v>
      </c>
      <c r="K26" s="10">
        <v>0</v>
      </c>
      <c r="L26" s="10">
        <v>0</v>
      </c>
      <c r="M26" s="10" t="s">
        <v>341</v>
      </c>
      <c r="N26" s="10">
        <v>0</v>
      </c>
      <c r="O26" s="10">
        <v>0</v>
      </c>
      <c r="P26" s="10">
        <v>0</v>
      </c>
      <c r="Q26" s="19">
        <v>0</v>
      </c>
    </row>
    <row r="27" spans="1:17" x14ac:dyDescent="0.2">
      <c r="A27" s="5" t="s">
        <v>323</v>
      </c>
      <c r="C27" t="s">
        <v>342</v>
      </c>
      <c r="E27" s="19">
        <v>0</v>
      </c>
      <c r="F27" s="19">
        <v>0</v>
      </c>
      <c r="G27" s="10">
        <v>0</v>
      </c>
      <c r="H27" s="10">
        <v>0</v>
      </c>
      <c r="I27" s="10">
        <v>0</v>
      </c>
      <c r="J27" s="10">
        <v>0</v>
      </c>
      <c r="K27" s="10">
        <v>0</v>
      </c>
      <c r="L27" s="10">
        <v>0</v>
      </c>
      <c r="M27" s="10">
        <v>0</v>
      </c>
      <c r="N27" s="10">
        <v>0</v>
      </c>
      <c r="O27" s="10">
        <v>0</v>
      </c>
      <c r="P27" s="10">
        <v>0</v>
      </c>
      <c r="Q27" s="19" t="s">
        <v>342</v>
      </c>
    </row>
    <row r="28" spans="1:17" x14ac:dyDescent="0.2">
      <c r="A28" s="6" t="s">
        <v>324</v>
      </c>
      <c r="C28" t="s">
        <v>25</v>
      </c>
      <c r="E28" s="19">
        <v>0</v>
      </c>
      <c r="F28" s="19">
        <v>0</v>
      </c>
      <c r="G28" s="10">
        <v>0</v>
      </c>
      <c r="H28" s="10">
        <v>0</v>
      </c>
      <c r="I28" s="10">
        <v>0</v>
      </c>
      <c r="J28" s="10">
        <v>0</v>
      </c>
      <c r="K28" s="10">
        <v>0</v>
      </c>
      <c r="L28" s="10">
        <v>0</v>
      </c>
      <c r="M28" s="10">
        <v>0</v>
      </c>
      <c r="N28" s="10">
        <v>0</v>
      </c>
      <c r="O28" s="10">
        <v>0</v>
      </c>
      <c r="P28" s="10">
        <v>0</v>
      </c>
      <c r="Q28" s="19">
        <v>0</v>
      </c>
    </row>
    <row r="29" spans="1:17" x14ac:dyDescent="0.2">
      <c r="A29" s="5" t="s">
        <v>325</v>
      </c>
      <c r="C29" t="s">
        <v>333</v>
      </c>
      <c r="E29" s="19" t="s">
        <v>333</v>
      </c>
      <c r="F29" s="19">
        <v>0</v>
      </c>
      <c r="G29" s="10">
        <v>0</v>
      </c>
      <c r="H29" s="10">
        <v>0</v>
      </c>
      <c r="I29" s="10">
        <v>0</v>
      </c>
      <c r="J29" s="10">
        <v>0</v>
      </c>
      <c r="K29" s="10">
        <v>0</v>
      </c>
      <c r="L29" s="10">
        <v>0</v>
      </c>
      <c r="M29" s="10">
        <v>0</v>
      </c>
      <c r="N29" s="10">
        <v>0</v>
      </c>
      <c r="O29" s="10">
        <v>0</v>
      </c>
      <c r="P29" s="10">
        <v>0</v>
      </c>
      <c r="Q29" s="19">
        <v>0</v>
      </c>
    </row>
    <row r="30" spans="1:17" x14ac:dyDescent="0.2">
      <c r="A30" s="6" t="s">
        <v>326</v>
      </c>
      <c r="C30" t="s">
        <v>341</v>
      </c>
      <c r="E30" s="19">
        <v>0</v>
      </c>
      <c r="F30" s="19">
        <v>0</v>
      </c>
      <c r="G30" s="10">
        <v>0</v>
      </c>
      <c r="H30" s="10">
        <v>0</v>
      </c>
      <c r="I30" s="10">
        <v>0</v>
      </c>
      <c r="J30" s="10">
        <v>0</v>
      </c>
      <c r="K30" s="10">
        <v>0</v>
      </c>
      <c r="L30" s="10">
        <v>0</v>
      </c>
      <c r="M30" s="10" t="s">
        <v>341</v>
      </c>
      <c r="N30" s="10">
        <v>0</v>
      </c>
      <c r="O30" s="10">
        <v>0</v>
      </c>
      <c r="P30" s="10">
        <v>0</v>
      </c>
      <c r="Q30" s="19">
        <v>0</v>
      </c>
    </row>
    <row r="31" spans="1:17" x14ac:dyDescent="0.2">
      <c r="A31" s="5" t="s">
        <v>327</v>
      </c>
      <c r="C31" t="s">
        <v>25</v>
      </c>
      <c r="E31" s="19">
        <v>0</v>
      </c>
      <c r="F31" s="19">
        <v>0</v>
      </c>
      <c r="G31" s="10">
        <v>0</v>
      </c>
      <c r="H31" s="10">
        <v>0</v>
      </c>
      <c r="I31" s="10">
        <v>0</v>
      </c>
      <c r="J31" s="10">
        <v>0</v>
      </c>
      <c r="K31" s="10">
        <v>0</v>
      </c>
      <c r="L31" s="10"/>
      <c r="M31" s="10">
        <v>0</v>
      </c>
      <c r="N31" s="10">
        <v>0</v>
      </c>
      <c r="O31" s="10">
        <v>0</v>
      </c>
      <c r="P31" s="10">
        <v>0</v>
      </c>
      <c r="Q31" s="19">
        <v>0</v>
      </c>
    </row>
    <row r="32" spans="1:17" x14ac:dyDescent="0.2">
      <c r="A32" s="6" t="s">
        <v>328</v>
      </c>
      <c r="C32" t="s">
        <v>336</v>
      </c>
      <c r="E32" s="19">
        <v>0</v>
      </c>
      <c r="F32" s="19">
        <v>0</v>
      </c>
      <c r="G32" s="10">
        <v>0</v>
      </c>
      <c r="H32" s="10" t="s">
        <v>336</v>
      </c>
      <c r="I32" s="10">
        <v>0</v>
      </c>
      <c r="J32" s="10">
        <v>0</v>
      </c>
      <c r="K32" s="10">
        <v>0</v>
      </c>
      <c r="L32" s="10">
        <v>0</v>
      </c>
      <c r="M32" s="10">
        <v>0</v>
      </c>
      <c r="N32" s="10">
        <v>0</v>
      </c>
      <c r="O32" s="10">
        <v>0</v>
      </c>
      <c r="P32" s="10">
        <v>0</v>
      </c>
      <c r="Q32" s="19">
        <v>0</v>
      </c>
    </row>
    <row r="33" spans="1:18" x14ac:dyDescent="0.2">
      <c r="A33" s="5" t="s">
        <v>329</v>
      </c>
      <c r="C33" t="s">
        <v>343</v>
      </c>
      <c r="E33" s="19">
        <v>0</v>
      </c>
      <c r="F33" s="19">
        <v>0</v>
      </c>
      <c r="G33" s="10">
        <v>0</v>
      </c>
      <c r="H33" s="10">
        <v>0</v>
      </c>
      <c r="I33" s="10">
        <v>0</v>
      </c>
      <c r="J33" s="10">
        <v>0</v>
      </c>
      <c r="K33" s="10">
        <v>0</v>
      </c>
      <c r="L33" s="10">
        <v>0</v>
      </c>
      <c r="M33" s="10">
        <v>0</v>
      </c>
      <c r="N33" s="10" t="s">
        <v>343</v>
      </c>
      <c r="O33" s="10">
        <v>0</v>
      </c>
      <c r="P33" s="10">
        <v>0</v>
      </c>
      <c r="Q33" s="19">
        <v>0</v>
      </c>
    </row>
    <row r="34" spans="1:18" x14ac:dyDescent="0.2">
      <c r="A34" s="6" t="s">
        <v>330</v>
      </c>
      <c r="C34" t="s">
        <v>337</v>
      </c>
      <c r="E34" s="19">
        <v>0</v>
      </c>
      <c r="F34" s="19">
        <v>0</v>
      </c>
      <c r="G34" s="10">
        <v>0</v>
      </c>
      <c r="H34" s="10">
        <v>0</v>
      </c>
      <c r="I34" s="10" t="s">
        <v>337</v>
      </c>
      <c r="J34" s="10">
        <v>0</v>
      </c>
      <c r="K34" s="10">
        <v>0</v>
      </c>
      <c r="L34" s="10">
        <v>0</v>
      </c>
      <c r="M34" s="10">
        <v>0</v>
      </c>
      <c r="N34" s="10">
        <v>0</v>
      </c>
      <c r="O34" s="10">
        <v>0</v>
      </c>
      <c r="P34" s="10">
        <v>0</v>
      </c>
      <c r="Q34" s="19">
        <v>0</v>
      </c>
    </row>
    <row r="35" spans="1:18" x14ac:dyDescent="0.2">
      <c r="A35" s="5" t="s">
        <v>331</v>
      </c>
      <c r="C35" t="s">
        <v>344</v>
      </c>
      <c r="E35" s="19">
        <v>0</v>
      </c>
      <c r="F35" s="19">
        <v>0</v>
      </c>
      <c r="G35" s="10">
        <v>0</v>
      </c>
      <c r="H35" s="10">
        <v>0</v>
      </c>
      <c r="I35" s="10">
        <v>0</v>
      </c>
      <c r="J35" s="10">
        <v>0</v>
      </c>
      <c r="K35" s="10">
        <v>0</v>
      </c>
      <c r="L35" s="10">
        <v>0</v>
      </c>
      <c r="M35" s="10">
        <v>0</v>
      </c>
      <c r="N35" s="10">
        <v>0</v>
      </c>
      <c r="O35" s="10" t="s">
        <v>344</v>
      </c>
      <c r="P35" s="10">
        <v>0</v>
      </c>
      <c r="Q35" s="19">
        <v>0</v>
      </c>
    </row>
    <row r="36" spans="1:18" x14ac:dyDescent="0.2">
      <c r="A36" s="6" t="s">
        <v>332</v>
      </c>
      <c r="C36" t="s">
        <v>25</v>
      </c>
      <c r="E36" s="14">
        <v>0</v>
      </c>
      <c r="F36" s="14">
        <v>0</v>
      </c>
      <c r="G36" s="12">
        <v>0</v>
      </c>
      <c r="H36" s="12">
        <v>0</v>
      </c>
      <c r="I36" s="12">
        <v>0</v>
      </c>
      <c r="J36" s="12">
        <v>0</v>
      </c>
      <c r="K36" s="12">
        <v>0</v>
      </c>
      <c r="L36" s="12">
        <v>0</v>
      </c>
      <c r="M36" s="12">
        <v>0</v>
      </c>
      <c r="N36" s="12">
        <v>0</v>
      </c>
      <c r="O36" s="12">
        <v>0</v>
      </c>
      <c r="P36" s="12">
        <v>0</v>
      </c>
      <c r="Q36" s="14">
        <v>0</v>
      </c>
    </row>
    <row r="38" spans="1:18" ht="22" x14ac:dyDescent="0.3">
      <c r="A38" s="41" t="s">
        <v>4</v>
      </c>
    </row>
    <row r="39" spans="1:18" x14ac:dyDescent="0.2">
      <c r="A39" s="1" t="s">
        <v>291</v>
      </c>
      <c r="E39" s="20" t="s">
        <v>333</v>
      </c>
      <c r="F39" s="22" t="s">
        <v>334</v>
      </c>
      <c r="G39" s="22" t="s">
        <v>335</v>
      </c>
      <c r="H39" s="22" t="s">
        <v>336</v>
      </c>
      <c r="I39" s="22" t="s">
        <v>337</v>
      </c>
      <c r="J39" s="20" t="s">
        <v>347</v>
      </c>
      <c r="K39" s="20" t="s">
        <v>340</v>
      </c>
      <c r="L39" s="20" t="s">
        <v>339</v>
      </c>
      <c r="M39" s="20" t="s">
        <v>341</v>
      </c>
      <c r="N39" s="20" t="s">
        <v>343</v>
      </c>
      <c r="O39" s="20" t="s">
        <v>344</v>
      </c>
      <c r="P39" s="20" t="s">
        <v>346</v>
      </c>
      <c r="Q39" s="20" t="s">
        <v>342</v>
      </c>
    </row>
    <row r="40" spans="1:18" x14ac:dyDescent="0.2">
      <c r="A40" s="2" t="s">
        <v>2</v>
      </c>
      <c r="C40" t="s">
        <v>25</v>
      </c>
      <c r="E40" s="19">
        <v>0</v>
      </c>
      <c r="F40" s="10">
        <v>0</v>
      </c>
      <c r="G40" s="10">
        <v>0</v>
      </c>
      <c r="H40" s="10">
        <v>0</v>
      </c>
      <c r="I40" s="13">
        <v>0</v>
      </c>
      <c r="J40" s="8">
        <v>0</v>
      </c>
      <c r="K40" s="8">
        <v>0</v>
      </c>
      <c r="L40" s="8">
        <v>0</v>
      </c>
      <c r="M40" s="8">
        <v>0</v>
      </c>
      <c r="N40" s="8">
        <v>0</v>
      </c>
      <c r="O40" s="8">
        <v>0</v>
      </c>
      <c r="P40" s="8">
        <v>0</v>
      </c>
      <c r="Q40" s="8">
        <v>0</v>
      </c>
    </row>
    <row r="41" spans="1:18" x14ac:dyDescent="0.2">
      <c r="A41" s="3" t="s">
        <v>292</v>
      </c>
      <c r="C41" t="s">
        <v>333</v>
      </c>
      <c r="E41" s="19" t="s">
        <v>333</v>
      </c>
      <c r="F41" s="10">
        <v>0</v>
      </c>
      <c r="G41" s="10">
        <v>0</v>
      </c>
      <c r="H41" s="10">
        <v>0</v>
      </c>
      <c r="I41" s="19">
        <v>0</v>
      </c>
      <c r="J41" s="10">
        <v>0</v>
      </c>
      <c r="K41" s="10">
        <v>0</v>
      </c>
      <c r="L41" s="10">
        <v>0</v>
      </c>
      <c r="M41" s="10">
        <v>0</v>
      </c>
      <c r="N41" s="10">
        <v>0</v>
      </c>
      <c r="O41" s="10">
        <v>0</v>
      </c>
      <c r="P41" s="10">
        <v>0</v>
      </c>
      <c r="Q41" s="10">
        <v>0</v>
      </c>
    </row>
    <row r="42" spans="1:18" x14ac:dyDescent="0.2">
      <c r="A42" s="2" t="s">
        <v>293</v>
      </c>
      <c r="C42" t="s">
        <v>338</v>
      </c>
      <c r="E42" s="19">
        <v>0</v>
      </c>
      <c r="F42" s="10">
        <v>0</v>
      </c>
      <c r="G42" s="10">
        <v>0</v>
      </c>
      <c r="H42" s="10">
        <v>0</v>
      </c>
      <c r="I42" s="19">
        <v>0</v>
      </c>
      <c r="J42" s="10" t="s">
        <v>347</v>
      </c>
      <c r="K42" s="10" t="s">
        <v>340</v>
      </c>
      <c r="L42" s="10">
        <v>0</v>
      </c>
      <c r="M42" s="10">
        <v>0</v>
      </c>
      <c r="N42" s="10">
        <v>0</v>
      </c>
      <c r="O42" s="10">
        <v>0</v>
      </c>
      <c r="P42" s="10">
        <v>0</v>
      </c>
      <c r="Q42" s="10">
        <v>0</v>
      </c>
    </row>
    <row r="43" spans="1:18" x14ac:dyDescent="0.2">
      <c r="A43" s="3" t="s">
        <v>294</v>
      </c>
      <c r="C43" t="s">
        <v>339</v>
      </c>
      <c r="E43" s="19">
        <v>0</v>
      </c>
      <c r="F43" s="10">
        <v>0</v>
      </c>
      <c r="G43" s="10">
        <v>0</v>
      </c>
      <c r="H43" s="10">
        <v>0</v>
      </c>
      <c r="I43" s="19">
        <v>0</v>
      </c>
      <c r="J43" s="10">
        <v>0</v>
      </c>
      <c r="K43" s="10">
        <v>0</v>
      </c>
      <c r="L43" s="10" t="s">
        <v>339</v>
      </c>
      <c r="M43" s="10">
        <v>0</v>
      </c>
      <c r="N43" s="10">
        <v>0</v>
      </c>
      <c r="O43" s="10">
        <v>0</v>
      </c>
      <c r="P43" s="10">
        <v>0</v>
      </c>
      <c r="Q43" s="10">
        <v>0</v>
      </c>
    </row>
    <row r="44" spans="1:18" x14ac:dyDescent="0.2">
      <c r="A44" s="2" t="s">
        <v>295</v>
      </c>
      <c r="C44" t="s">
        <v>345</v>
      </c>
      <c r="E44" s="19">
        <v>0</v>
      </c>
      <c r="F44" s="10">
        <v>0</v>
      </c>
      <c r="G44" s="10">
        <v>0</v>
      </c>
      <c r="H44" s="10">
        <v>0</v>
      </c>
      <c r="I44" s="19" t="s">
        <v>337</v>
      </c>
      <c r="J44" s="10">
        <v>0</v>
      </c>
      <c r="K44" s="10">
        <v>0</v>
      </c>
      <c r="L44" s="10">
        <v>0</v>
      </c>
      <c r="M44" s="10">
        <v>0</v>
      </c>
      <c r="N44" s="10">
        <v>0</v>
      </c>
      <c r="O44" s="10" t="s">
        <v>344</v>
      </c>
      <c r="P44" s="10">
        <v>0</v>
      </c>
      <c r="Q44" s="10">
        <v>0</v>
      </c>
      <c r="R44" s="10"/>
    </row>
    <row r="45" spans="1:18" x14ac:dyDescent="0.2">
      <c r="A45" s="3" t="s">
        <v>296</v>
      </c>
      <c r="C45" t="s">
        <v>340</v>
      </c>
      <c r="E45" s="19">
        <v>0</v>
      </c>
      <c r="F45" s="10">
        <v>0</v>
      </c>
      <c r="G45" s="10">
        <v>0</v>
      </c>
      <c r="H45" s="10">
        <v>0</v>
      </c>
      <c r="I45" s="19">
        <v>0</v>
      </c>
      <c r="J45" s="10">
        <v>0</v>
      </c>
      <c r="K45" s="10" t="s">
        <v>340</v>
      </c>
      <c r="L45" s="10">
        <v>0</v>
      </c>
      <c r="M45" s="10">
        <v>0</v>
      </c>
      <c r="N45" s="10">
        <v>0</v>
      </c>
      <c r="O45" s="10">
        <v>0</v>
      </c>
      <c r="P45" s="10">
        <v>0</v>
      </c>
      <c r="Q45" s="10">
        <v>0</v>
      </c>
    </row>
    <row r="46" spans="1:18" x14ac:dyDescent="0.2">
      <c r="A46" s="2" t="s">
        <v>297</v>
      </c>
      <c r="C46" t="s">
        <v>25</v>
      </c>
      <c r="E46" s="19">
        <v>0</v>
      </c>
      <c r="F46" s="10">
        <v>0</v>
      </c>
      <c r="G46" s="10">
        <v>0</v>
      </c>
      <c r="H46" s="10">
        <v>0</v>
      </c>
      <c r="I46" s="19">
        <v>0</v>
      </c>
      <c r="J46" s="10">
        <v>0</v>
      </c>
      <c r="K46" s="10">
        <v>0</v>
      </c>
      <c r="L46" s="10">
        <v>0</v>
      </c>
      <c r="M46" s="10">
        <v>0</v>
      </c>
      <c r="N46" s="10">
        <v>0</v>
      </c>
      <c r="O46" s="10">
        <v>0</v>
      </c>
      <c r="P46" s="10">
        <v>0</v>
      </c>
      <c r="Q46" s="10">
        <v>0</v>
      </c>
    </row>
    <row r="47" spans="1:18" x14ac:dyDescent="0.2">
      <c r="A47" s="3" t="s">
        <v>298</v>
      </c>
      <c r="C47" t="s">
        <v>346</v>
      </c>
      <c r="E47" s="19">
        <v>0</v>
      </c>
      <c r="F47" s="10">
        <v>0</v>
      </c>
      <c r="G47" s="10">
        <v>0</v>
      </c>
      <c r="H47" s="10">
        <v>0</v>
      </c>
      <c r="I47" s="19">
        <v>0</v>
      </c>
      <c r="J47" s="10">
        <v>0</v>
      </c>
      <c r="K47" s="10">
        <v>0</v>
      </c>
      <c r="L47" s="10">
        <v>0</v>
      </c>
      <c r="M47" s="10">
        <v>0</v>
      </c>
      <c r="N47" s="10">
        <v>0</v>
      </c>
      <c r="O47" s="10">
        <v>0</v>
      </c>
      <c r="P47" s="10" t="s">
        <v>346</v>
      </c>
      <c r="Q47" s="10">
        <v>0</v>
      </c>
    </row>
    <row r="48" spans="1:18" x14ac:dyDescent="0.2">
      <c r="A48" s="2" t="s">
        <v>299</v>
      </c>
      <c r="C48" t="s">
        <v>25</v>
      </c>
      <c r="E48" s="19">
        <v>0</v>
      </c>
      <c r="F48" s="10">
        <v>0</v>
      </c>
      <c r="G48" s="10">
        <v>0</v>
      </c>
      <c r="H48" s="10">
        <v>0</v>
      </c>
      <c r="I48" s="19">
        <v>0</v>
      </c>
      <c r="J48" s="10">
        <v>0</v>
      </c>
      <c r="K48" s="10">
        <v>0</v>
      </c>
      <c r="L48" s="10">
        <v>0</v>
      </c>
      <c r="M48" s="10">
        <v>0</v>
      </c>
      <c r="N48" s="10">
        <v>0</v>
      </c>
      <c r="O48" s="10">
        <v>0</v>
      </c>
      <c r="P48" s="10">
        <v>0</v>
      </c>
      <c r="Q48" s="10">
        <v>0</v>
      </c>
    </row>
    <row r="49" spans="1:17" x14ac:dyDescent="0.2">
      <c r="A49" s="3" t="s">
        <v>300</v>
      </c>
      <c r="C49" t="s">
        <v>25</v>
      </c>
      <c r="E49" s="19">
        <v>0</v>
      </c>
      <c r="F49" s="10">
        <v>0</v>
      </c>
      <c r="G49" s="10">
        <v>0</v>
      </c>
      <c r="H49" s="10">
        <v>0</v>
      </c>
      <c r="I49" s="19">
        <v>0</v>
      </c>
      <c r="J49" s="10">
        <v>0</v>
      </c>
      <c r="K49" s="10">
        <v>0</v>
      </c>
      <c r="L49" s="10">
        <v>0</v>
      </c>
      <c r="M49" s="10">
        <v>0</v>
      </c>
      <c r="N49" s="10">
        <v>0</v>
      </c>
      <c r="O49" s="10">
        <v>0</v>
      </c>
      <c r="P49" s="10">
        <v>0</v>
      </c>
      <c r="Q49" s="10">
        <v>0</v>
      </c>
    </row>
    <row r="50" spans="1:17" x14ac:dyDescent="0.2">
      <c r="A50" s="2" t="s">
        <v>301</v>
      </c>
      <c r="C50" t="s">
        <v>345</v>
      </c>
      <c r="E50" s="19">
        <v>0</v>
      </c>
      <c r="F50" s="10">
        <v>0</v>
      </c>
      <c r="G50" s="10">
        <v>0</v>
      </c>
      <c r="H50" s="10">
        <v>0</v>
      </c>
      <c r="I50" s="19" t="s">
        <v>337</v>
      </c>
      <c r="J50" s="10">
        <v>0</v>
      </c>
      <c r="K50" s="10">
        <v>0</v>
      </c>
      <c r="L50" s="10">
        <v>0</v>
      </c>
      <c r="M50" s="10">
        <v>0</v>
      </c>
      <c r="N50" s="10">
        <v>0</v>
      </c>
      <c r="O50" s="10" t="s">
        <v>344</v>
      </c>
      <c r="P50" s="10">
        <v>0</v>
      </c>
      <c r="Q50" s="10">
        <v>0</v>
      </c>
    </row>
    <row r="51" spans="1:17" x14ac:dyDescent="0.2">
      <c r="A51" s="3" t="s">
        <v>302</v>
      </c>
      <c r="C51" t="s">
        <v>334</v>
      </c>
      <c r="E51" s="19">
        <v>0</v>
      </c>
      <c r="F51" s="10" t="s">
        <v>334</v>
      </c>
      <c r="G51" s="10">
        <v>0</v>
      </c>
      <c r="H51" s="10">
        <v>0</v>
      </c>
      <c r="I51" s="19">
        <v>0</v>
      </c>
      <c r="J51" s="10">
        <v>0</v>
      </c>
      <c r="K51" s="10">
        <v>0</v>
      </c>
      <c r="L51" s="10">
        <v>0</v>
      </c>
      <c r="M51" s="10">
        <v>0</v>
      </c>
      <c r="N51" s="10">
        <v>0</v>
      </c>
      <c r="O51" s="10">
        <v>0</v>
      </c>
      <c r="P51" s="10">
        <v>0</v>
      </c>
      <c r="Q51" s="10">
        <v>0</v>
      </c>
    </row>
    <row r="52" spans="1:17" x14ac:dyDescent="0.2">
      <c r="A52" s="2"/>
      <c r="C52" t="s">
        <v>25</v>
      </c>
      <c r="E52" s="14">
        <v>0</v>
      </c>
      <c r="F52" s="12">
        <v>0</v>
      </c>
      <c r="G52" s="12">
        <v>0</v>
      </c>
      <c r="H52" s="12">
        <v>0</v>
      </c>
      <c r="I52" s="14">
        <v>0</v>
      </c>
      <c r="J52" s="12">
        <v>0</v>
      </c>
      <c r="K52" s="12">
        <v>0</v>
      </c>
      <c r="L52" s="12">
        <v>0</v>
      </c>
      <c r="M52" s="12">
        <v>0</v>
      </c>
      <c r="N52" s="12">
        <v>0</v>
      </c>
      <c r="O52" s="12">
        <v>0</v>
      </c>
      <c r="P52" s="12">
        <v>0</v>
      </c>
      <c r="Q52" s="12">
        <v>0</v>
      </c>
    </row>
  </sheetData>
  <mergeCells count="2">
    <mergeCell ref="S1:U1"/>
    <mergeCell ref="X1:Z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StudentTeacherChatbotFrequency</vt:lpstr>
      <vt:lpstr>StudentTeacherPopularityChatbot</vt:lpstr>
      <vt:lpstr>StudentTeacherChatbotUsedFor</vt:lpstr>
      <vt:lpstr>TeacherCriticalFeedback</vt:lpstr>
      <vt:lpstr>TeacherPlagiarismIndicator</vt:lpstr>
      <vt:lpstr>StudentTeacherAIIntegrity</vt:lpstr>
      <vt:lpstr>TeacherMoreAIUse</vt:lpstr>
      <vt:lpstr>StudentTeacherOverallLearning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Nastasi</dc:creator>
  <cp:lastModifiedBy>Samuel Nastasi</cp:lastModifiedBy>
  <dcterms:created xsi:type="dcterms:W3CDTF">2024-06-23T23:22:31Z</dcterms:created>
  <dcterms:modified xsi:type="dcterms:W3CDTF">2024-07-20T12:07:29Z</dcterms:modified>
</cp:coreProperties>
</file>