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vinic\Documents\"/>
    </mc:Choice>
  </mc:AlternateContent>
  <xr:revisionPtr revIDLastSave="0" documentId="13_ncr:1_{872E9FB0-2B76-4011-894E-4C14B197393D}" xr6:coauthVersionLast="47" xr6:coauthVersionMax="47" xr10:uidLastSave="{00000000-0000-0000-0000-000000000000}"/>
  <bookViews>
    <workbookView xWindow="-120" yWindow="-120" windowWidth="20730" windowHeight="11040" firstSheet="2" activeTab="2" xr2:uid="{A52F4A9B-95B0-429E-9753-8C4EC5441309}"/>
  </bookViews>
  <sheets>
    <sheet name="Dataset" sheetId="1" state="hidden" r:id="rId1"/>
    <sheet name="SUMMARY" sheetId="9" r:id="rId2"/>
    <sheet name="Descriptive Statitics and EDA" sheetId="2" r:id="rId3"/>
    <sheet name="Sales by Geography" sheetId="3" r:id="rId4"/>
    <sheet name="Dynamic Report" sheetId="6" r:id="rId5"/>
    <sheet name="Anomaly Detection" sheetId="5" r:id="rId6"/>
    <sheet name="Products Discontinuation" sheetId="7" r:id="rId7"/>
  </sheets>
  <definedNames>
    <definedName name="_xlnm._FilterDatabase" localSheetId="2" hidden="1">'Descriptive Statitics and EDA'!$F$4:$I$12</definedName>
    <definedName name="_xlnm._FilterDatabase" localSheetId="1" hidden="1">SUMMARY!#REF!</definedName>
    <definedName name="_xlchart.v1.0" hidden="1">Dataset!$E$3:$E$702</definedName>
    <definedName name="_xlchart.v1.1" hidden="1">Dataset!$G$3:$G$702</definedName>
    <definedName name="_xlchart.v1.2" hidden="1">Dataset!$H$3:$H$702</definedName>
    <definedName name="_xlchart.v1.3" hidden="1">Dataset!$J$3:$J$702</definedName>
    <definedName name="_xlchart.v1.4" hidden="1">Dataset!$B$3:$B$702</definedName>
    <definedName name="_xlchart.v1.5" hidden="1">Dataset!$G$3:$G$702</definedName>
    <definedName name="_xlchart.v1.6" hidden="1">Dataset!$B$3:$B$702</definedName>
    <definedName name="_xlchart.v1.7" hidden="1">Dataset!$E$3:$E$702</definedName>
    <definedName name="_xlcn.WorksheetConnection_KombuchaSalesAnalytics.xlsxSales1" hidden="1">Sales[]</definedName>
    <definedName name="SegmentaçãodeDados_City">#N/A</definedName>
    <definedName name="SegmentaçãodeDados_Region">#N/A</definedName>
  </definedNames>
  <calcPr calcId="191029"/>
  <pivotCaches>
    <pivotCache cacheId="0" r:id="rId8"/>
    <pivotCache cacheId="1" r:id="rId9"/>
    <pivotCache cacheId="2"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Kombucha-Sales-Analytics.xlsx!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6" l="1"/>
  <c r="J10" i="6" s="1"/>
  <c r="I11" i="6"/>
  <c r="J11" i="6" s="1"/>
  <c r="I9" i="6"/>
  <c r="J9" i="6" s="1"/>
  <c r="G10" i="6"/>
  <c r="G11" i="6"/>
  <c r="G9" i="6"/>
  <c r="D10" i="6"/>
  <c r="D12" i="6"/>
  <c r="C12" i="6"/>
  <c r="D9" i="6"/>
  <c r="C10" i="6"/>
  <c r="C9" i="6"/>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I276" i="1"/>
  <c r="J276" i="1" s="1"/>
  <c r="I277" i="1"/>
  <c r="J277" i="1" s="1"/>
  <c r="I278" i="1"/>
  <c r="J278" i="1" s="1"/>
  <c r="I279" i="1"/>
  <c r="J279" i="1" s="1"/>
  <c r="I280" i="1"/>
  <c r="J280" i="1" s="1"/>
  <c r="I281" i="1"/>
  <c r="J281" i="1" s="1"/>
  <c r="I282" i="1"/>
  <c r="J282" i="1" s="1"/>
  <c r="I283" i="1"/>
  <c r="J283" i="1" s="1"/>
  <c r="I284" i="1"/>
  <c r="J284" i="1" s="1"/>
  <c r="I285" i="1"/>
  <c r="J285" i="1" s="1"/>
  <c r="I286" i="1"/>
  <c r="J286" i="1" s="1"/>
  <c r="I287" i="1"/>
  <c r="J287" i="1" s="1"/>
  <c r="I288" i="1"/>
  <c r="J288" i="1" s="1"/>
  <c r="I289" i="1"/>
  <c r="J289" i="1" s="1"/>
  <c r="I290" i="1"/>
  <c r="J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I312" i="1"/>
  <c r="J312" i="1" s="1"/>
  <c r="I313" i="1"/>
  <c r="J313" i="1" s="1"/>
  <c r="I314" i="1"/>
  <c r="J314" i="1" s="1"/>
  <c r="I315" i="1"/>
  <c r="J315" i="1" s="1"/>
  <c r="I316" i="1"/>
  <c r="J316" i="1" s="1"/>
  <c r="I317" i="1"/>
  <c r="J317" i="1" s="1"/>
  <c r="I318" i="1"/>
  <c r="J318" i="1" s="1"/>
  <c r="I319" i="1"/>
  <c r="J319" i="1" s="1"/>
  <c r="I320" i="1"/>
  <c r="J320" i="1" s="1"/>
  <c r="I321" i="1"/>
  <c r="J321" i="1" s="1"/>
  <c r="I322" i="1"/>
  <c r="J322" i="1" s="1"/>
  <c r="I323" i="1"/>
  <c r="J323" i="1" s="1"/>
  <c r="I324" i="1"/>
  <c r="J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I349" i="1"/>
  <c r="J349" i="1" s="1"/>
  <c r="I350" i="1"/>
  <c r="J350" i="1" s="1"/>
  <c r="I351" i="1"/>
  <c r="J351" i="1" s="1"/>
  <c r="I352" i="1"/>
  <c r="J352" i="1" s="1"/>
  <c r="I353" i="1"/>
  <c r="J353"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I377" i="1"/>
  <c r="J377" i="1" s="1"/>
  <c r="I378" i="1"/>
  <c r="J378" i="1" s="1"/>
  <c r="I379" i="1"/>
  <c r="J379" i="1" s="1"/>
  <c r="I380" i="1"/>
  <c r="J380" i="1" s="1"/>
  <c r="I381" i="1"/>
  <c r="J381" i="1" s="1"/>
  <c r="I382" i="1"/>
  <c r="J382" i="1" s="1"/>
  <c r="I383" i="1"/>
  <c r="J383" i="1" s="1"/>
  <c r="I384" i="1"/>
  <c r="J384" i="1" s="1"/>
  <c r="I385" i="1"/>
  <c r="J385" i="1" s="1"/>
  <c r="I386" i="1"/>
  <c r="J386" i="1" s="1"/>
  <c r="I387" i="1"/>
  <c r="J387" i="1" s="1"/>
  <c r="I388" i="1"/>
  <c r="J388" i="1" s="1"/>
  <c r="I389" i="1"/>
  <c r="J389" i="1" s="1"/>
  <c r="I390" i="1"/>
  <c r="J390" i="1" s="1"/>
  <c r="I391" i="1"/>
  <c r="J391" i="1" s="1"/>
  <c r="I392" i="1"/>
  <c r="J392" i="1" s="1"/>
  <c r="I393" i="1"/>
  <c r="J393" i="1" s="1"/>
  <c r="I394" i="1"/>
  <c r="J394" i="1" s="1"/>
  <c r="I395" i="1"/>
  <c r="J395" i="1" s="1"/>
  <c r="I396" i="1"/>
  <c r="J396" i="1" s="1"/>
  <c r="I397" i="1"/>
  <c r="J397" i="1" s="1"/>
  <c r="I398" i="1"/>
  <c r="J398" i="1" s="1"/>
  <c r="I399" i="1"/>
  <c r="J399" i="1" s="1"/>
  <c r="I400" i="1"/>
  <c r="J400" i="1" s="1"/>
  <c r="I401" i="1"/>
  <c r="J401" i="1" s="1"/>
  <c r="I402" i="1"/>
  <c r="J402" i="1" s="1"/>
  <c r="I403" i="1"/>
  <c r="J403" i="1" s="1"/>
  <c r="I404" i="1"/>
  <c r="J404" i="1" s="1"/>
  <c r="I405" i="1"/>
  <c r="J405" i="1" s="1"/>
  <c r="I406" i="1"/>
  <c r="J406" i="1" s="1"/>
  <c r="I407" i="1"/>
  <c r="J407" i="1" s="1"/>
  <c r="I408" i="1"/>
  <c r="J408" i="1" s="1"/>
  <c r="I409" i="1"/>
  <c r="J409" i="1" s="1"/>
  <c r="I410" i="1"/>
  <c r="J410" i="1" s="1"/>
  <c r="I411" i="1"/>
  <c r="J411" i="1" s="1"/>
  <c r="I412" i="1"/>
  <c r="J412" i="1" s="1"/>
  <c r="I413" i="1"/>
  <c r="J413" i="1" s="1"/>
  <c r="I414" i="1"/>
  <c r="J414" i="1" s="1"/>
  <c r="I415" i="1"/>
  <c r="J415" i="1" s="1"/>
  <c r="I416" i="1"/>
  <c r="J416" i="1" s="1"/>
  <c r="I417" i="1"/>
  <c r="J417" i="1" s="1"/>
  <c r="I418" i="1"/>
  <c r="J418" i="1" s="1"/>
  <c r="I419" i="1"/>
  <c r="J419" i="1" s="1"/>
  <c r="I420" i="1"/>
  <c r="J420" i="1" s="1"/>
  <c r="I421" i="1"/>
  <c r="J421" i="1" s="1"/>
  <c r="I422" i="1"/>
  <c r="J422" i="1" s="1"/>
  <c r="I423" i="1"/>
  <c r="J423" i="1" s="1"/>
  <c r="I424" i="1"/>
  <c r="J424" i="1" s="1"/>
  <c r="I425" i="1"/>
  <c r="J425" i="1" s="1"/>
  <c r="I426" i="1"/>
  <c r="J426" i="1" s="1"/>
  <c r="I427" i="1"/>
  <c r="J427" i="1" s="1"/>
  <c r="I428" i="1"/>
  <c r="J428" i="1" s="1"/>
  <c r="I429" i="1"/>
  <c r="J429" i="1" s="1"/>
  <c r="I430" i="1"/>
  <c r="J430" i="1" s="1"/>
  <c r="I431" i="1"/>
  <c r="J431" i="1" s="1"/>
  <c r="I432" i="1"/>
  <c r="J432" i="1" s="1"/>
  <c r="I433" i="1"/>
  <c r="J433" i="1" s="1"/>
  <c r="I434" i="1"/>
  <c r="J434" i="1" s="1"/>
  <c r="I435" i="1"/>
  <c r="J435" i="1" s="1"/>
  <c r="I436" i="1"/>
  <c r="J436" i="1" s="1"/>
  <c r="I437" i="1"/>
  <c r="J437" i="1" s="1"/>
  <c r="I438" i="1"/>
  <c r="J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I451" i="1"/>
  <c r="J451" i="1" s="1"/>
  <c r="I452" i="1"/>
  <c r="J452" i="1" s="1"/>
  <c r="I453" i="1"/>
  <c r="J453" i="1" s="1"/>
  <c r="I454" i="1"/>
  <c r="J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I476" i="1"/>
  <c r="J476" i="1" s="1"/>
  <c r="I477" i="1"/>
  <c r="J477" i="1" s="1"/>
  <c r="I478" i="1"/>
  <c r="J478" i="1" s="1"/>
  <c r="I479" i="1"/>
  <c r="J479" i="1" s="1"/>
  <c r="I480" i="1"/>
  <c r="J480" i="1" s="1"/>
  <c r="I481" i="1"/>
  <c r="J481" i="1" s="1"/>
  <c r="I482" i="1"/>
  <c r="J482" i="1" s="1"/>
  <c r="I483" i="1"/>
  <c r="J483" i="1" s="1"/>
  <c r="I484" i="1"/>
  <c r="J484" i="1" s="1"/>
  <c r="I485" i="1"/>
  <c r="J485" i="1" s="1"/>
  <c r="I486" i="1"/>
  <c r="J486" i="1" s="1"/>
  <c r="I487" i="1"/>
  <c r="J487" i="1" s="1"/>
  <c r="I488" i="1"/>
  <c r="J488" i="1" s="1"/>
  <c r="I489" i="1"/>
  <c r="J489" i="1" s="1"/>
  <c r="I490" i="1"/>
  <c r="J490" i="1" s="1"/>
  <c r="I491" i="1"/>
  <c r="J491" i="1" s="1"/>
  <c r="I492" i="1"/>
  <c r="J492" i="1" s="1"/>
  <c r="I493" i="1"/>
  <c r="J493" i="1" s="1"/>
  <c r="I494" i="1"/>
  <c r="J494" i="1" s="1"/>
  <c r="I495" i="1"/>
  <c r="J495" i="1" s="1"/>
  <c r="I496" i="1"/>
  <c r="J496" i="1" s="1"/>
  <c r="I497" i="1"/>
  <c r="J497" i="1" s="1"/>
  <c r="I498" i="1"/>
  <c r="J498" i="1" s="1"/>
  <c r="I499" i="1"/>
  <c r="J499" i="1" s="1"/>
  <c r="I500" i="1"/>
  <c r="J500" i="1" s="1"/>
  <c r="I501" i="1"/>
  <c r="J501" i="1" s="1"/>
  <c r="I502" i="1"/>
  <c r="J502" i="1" s="1"/>
  <c r="I503" i="1"/>
  <c r="J503" i="1" s="1"/>
  <c r="I504" i="1"/>
  <c r="J504" i="1" s="1"/>
  <c r="I505" i="1"/>
  <c r="J505" i="1" s="1"/>
  <c r="I506" i="1"/>
  <c r="J506" i="1" s="1"/>
  <c r="I507" i="1"/>
  <c r="J507" i="1" s="1"/>
  <c r="I508" i="1"/>
  <c r="J508" i="1" s="1"/>
  <c r="I509" i="1"/>
  <c r="J509" i="1" s="1"/>
  <c r="I510" i="1"/>
  <c r="J510" i="1" s="1"/>
  <c r="I511" i="1"/>
  <c r="J511" i="1" s="1"/>
  <c r="I512" i="1"/>
  <c r="J512" i="1" s="1"/>
  <c r="I513" i="1"/>
  <c r="J513" i="1" s="1"/>
  <c r="I514" i="1"/>
  <c r="J514" i="1" s="1"/>
  <c r="I515" i="1"/>
  <c r="J515" i="1" s="1"/>
  <c r="I516" i="1"/>
  <c r="J516" i="1" s="1"/>
  <c r="I517" i="1"/>
  <c r="J517" i="1" s="1"/>
  <c r="I518" i="1"/>
  <c r="J518" i="1" s="1"/>
  <c r="I519" i="1"/>
  <c r="J519" i="1" s="1"/>
  <c r="I520" i="1"/>
  <c r="J520" i="1" s="1"/>
  <c r="I521" i="1"/>
  <c r="J521" i="1" s="1"/>
  <c r="I522" i="1"/>
  <c r="J522" i="1" s="1"/>
  <c r="I523" i="1"/>
  <c r="J523" i="1" s="1"/>
  <c r="I524" i="1"/>
  <c r="J524" i="1" s="1"/>
  <c r="I525" i="1"/>
  <c r="J525" i="1" s="1"/>
  <c r="I526" i="1"/>
  <c r="J526" i="1" s="1"/>
  <c r="I527" i="1"/>
  <c r="J527" i="1" s="1"/>
  <c r="I528" i="1"/>
  <c r="J528" i="1" s="1"/>
  <c r="I529" i="1"/>
  <c r="J529" i="1" s="1"/>
  <c r="I530" i="1"/>
  <c r="J530" i="1" s="1"/>
  <c r="I531" i="1"/>
  <c r="J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I544" i="1"/>
  <c r="J544" i="1" s="1"/>
  <c r="I545" i="1"/>
  <c r="J545" i="1" s="1"/>
  <c r="I546" i="1"/>
  <c r="J546" i="1" s="1"/>
  <c r="I547" i="1"/>
  <c r="J547" i="1" s="1"/>
  <c r="I548" i="1"/>
  <c r="J548" i="1" s="1"/>
  <c r="I549" i="1"/>
  <c r="J549" i="1" s="1"/>
  <c r="I550" i="1"/>
  <c r="J550" i="1" s="1"/>
  <c r="I551" i="1"/>
  <c r="J551" i="1" s="1"/>
  <c r="I552" i="1"/>
  <c r="J552" i="1" s="1"/>
  <c r="I553" i="1"/>
  <c r="J553" i="1" s="1"/>
  <c r="I554" i="1"/>
  <c r="J554" i="1" s="1"/>
  <c r="I555" i="1"/>
  <c r="J555" i="1" s="1"/>
  <c r="I556" i="1"/>
  <c r="J556" i="1" s="1"/>
  <c r="I557" i="1"/>
  <c r="J557" i="1" s="1"/>
  <c r="I558" i="1"/>
  <c r="J558" i="1" s="1"/>
  <c r="I559" i="1"/>
  <c r="J559" i="1" s="1"/>
  <c r="I560" i="1"/>
  <c r="J560" i="1" s="1"/>
  <c r="I561" i="1"/>
  <c r="J561" i="1" s="1"/>
  <c r="I562" i="1"/>
  <c r="J562" i="1" s="1"/>
  <c r="I563" i="1"/>
  <c r="J563" i="1" s="1"/>
  <c r="I564" i="1"/>
  <c r="J564" i="1" s="1"/>
  <c r="I565" i="1"/>
  <c r="J565" i="1" s="1"/>
  <c r="I566" i="1"/>
  <c r="J566" i="1" s="1"/>
  <c r="I567" i="1"/>
  <c r="J567" i="1" s="1"/>
  <c r="I568" i="1"/>
  <c r="J568" i="1" s="1"/>
  <c r="I569" i="1"/>
  <c r="J569" i="1" s="1"/>
  <c r="I570" i="1"/>
  <c r="J570" i="1" s="1"/>
  <c r="I571" i="1"/>
  <c r="J571" i="1" s="1"/>
  <c r="I572" i="1"/>
  <c r="J572" i="1" s="1"/>
  <c r="I573" i="1"/>
  <c r="J573" i="1" s="1"/>
  <c r="I574" i="1"/>
  <c r="J574" i="1" s="1"/>
  <c r="I575" i="1"/>
  <c r="J575" i="1" s="1"/>
  <c r="I576" i="1"/>
  <c r="J576" i="1" s="1"/>
  <c r="I577" i="1"/>
  <c r="J577" i="1" s="1"/>
  <c r="I578" i="1"/>
  <c r="J578" i="1" s="1"/>
  <c r="I579" i="1"/>
  <c r="J579" i="1" s="1"/>
  <c r="I580" i="1"/>
  <c r="J580" i="1" s="1"/>
  <c r="I581" i="1"/>
  <c r="J581" i="1" s="1"/>
  <c r="I582" i="1"/>
  <c r="J582" i="1" s="1"/>
  <c r="I583" i="1"/>
  <c r="J583" i="1" s="1"/>
  <c r="I584" i="1"/>
  <c r="J584" i="1" s="1"/>
  <c r="I585" i="1"/>
  <c r="J585" i="1" s="1"/>
  <c r="I586" i="1"/>
  <c r="J586" i="1" s="1"/>
  <c r="I587" i="1"/>
  <c r="J587" i="1" s="1"/>
  <c r="I588" i="1"/>
  <c r="J588" i="1" s="1"/>
  <c r="I589" i="1"/>
  <c r="J589" i="1" s="1"/>
  <c r="I590" i="1"/>
  <c r="J590" i="1" s="1"/>
  <c r="I591" i="1"/>
  <c r="J591" i="1" s="1"/>
  <c r="I592" i="1"/>
  <c r="J592" i="1" s="1"/>
  <c r="I593" i="1"/>
  <c r="J593" i="1" s="1"/>
  <c r="I594" i="1"/>
  <c r="J594" i="1" s="1"/>
  <c r="I595" i="1"/>
  <c r="J595" i="1" s="1"/>
  <c r="I596" i="1"/>
  <c r="J596" i="1" s="1"/>
  <c r="I597" i="1"/>
  <c r="J597" i="1" s="1"/>
  <c r="I598" i="1"/>
  <c r="J598" i="1" s="1"/>
  <c r="I599" i="1"/>
  <c r="J599" i="1" s="1"/>
  <c r="I600" i="1"/>
  <c r="J600" i="1" s="1"/>
  <c r="I601" i="1"/>
  <c r="J601" i="1" s="1"/>
  <c r="I602" i="1"/>
  <c r="J602" i="1" s="1"/>
  <c r="I603" i="1"/>
  <c r="J603" i="1" s="1"/>
  <c r="I604" i="1"/>
  <c r="J604" i="1" s="1"/>
  <c r="I605" i="1"/>
  <c r="J605" i="1" s="1"/>
  <c r="I606" i="1"/>
  <c r="J606" i="1" s="1"/>
  <c r="I607" i="1"/>
  <c r="J607" i="1" s="1"/>
  <c r="I608" i="1"/>
  <c r="J608" i="1" s="1"/>
  <c r="I609" i="1"/>
  <c r="J609" i="1" s="1"/>
  <c r="I610" i="1"/>
  <c r="J610" i="1" s="1"/>
  <c r="I611" i="1"/>
  <c r="J611" i="1" s="1"/>
  <c r="I612" i="1"/>
  <c r="J612" i="1" s="1"/>
  <c r="I613" i="1"/>
  <c r="J613" i="1" s="1"/>
  <c r="I614" i="1"/>
  <c r="J614" i="1" s="1"/>
  <c r="I615" i="1"/>
  <c r="J615" i="1" s="1"/>
  <c r="I616" i="1"/>
  <c r="J616" i="1" s="1"/>
  <c r="I617" i="1"/>
  <c r="J617" i="1" s="1"/>
  <c r="I618" i="1"/>
  <c r="J618" i="1" s="1"/>
  <c r="I619" i="1"/>
  <c r="J619" i="1" s="1"/>
  <c r="I620" i="1"/>
  <c r="J620" i="1" s="1"/>
  <c r="I621" i="1"/>
  <c r="J621" i="1" s="1"/>
  <c r="I622" i="1"/>
  <c r="J622" i="1" s="1"/>
  <c r="I623" i="1"/>
  <c r="J623" i="1" s="1"/>
  <c r="I624" i="1"/>
  <c r="J624" i="1" s="1"/>
  <c r="I625" i="1"/>
  <c r="J625" i="1" s="1"/>
  <c r="I626" i="1"/>
  <c r="J626" i="1" s="1"/>
  <c r="I627" i="1"/>
  <c r="J627" i="1" s="1"/>
  <c r="I628" i="1"/>
  <c r="J628" i="1" s="1"/>
  <c r="I629" i="1"/>
  <c r="J629" i="1" s="1"/>
  <c r="I630" i="1"/>
  <c r="J630" i="1" s="1"/>
  <c r="I631" i="1"/>
  <c r="J631" i="1" s="1"/>
  <c r="I632" i="1"/>
  <c r="J632" i="1" s="1"/>
  <c r="I633" i="1"/>
  <c r="J633" i="1" s="1"/>
  <c r="I634" i="1"/>
  <c r="J634" i="1" s="1"/>
  <c r="I635" i="1"/>
  <c r="J635" i="1" s="1"/>
  <c r="I636" i="1"/>
  <c r="J636" i="1" s="1"/>
  <c r="I637" i="1"/>
  <c r="J637" i="1" s="1"/>
  <c r="I638" i="1"/>
  <c r="J638" i="1" s="1"/>
  <c r="I639" i="1"/>
  <c r="J639" i="1" s="1"/>
  <c r="I640" i="1"/>
  <c r="J640" i="1" s="1"/>
  <c r="I641" i="1"/>
  <c r="J641" i="1" s="1"/>
  <c r="I642" i="1"/>
  <c r="J642" i="1" s="1"/>
  <c r="I643" i="1"/>
  <c r="J643" i="1" s="1"/>
  <c r="I644" i="1"/>
  <c r="J644" i="1" s="1"/>
  <c r="I645" i="1"/>
  <c r="J645" i="1" s="1"/>
  <c r="I646" i="1"/>
  <c r="J646" i="1" s="1"/>
  <c r="I647" i="1"/>
  <c r="J647" i="1" s="1"/>
  <c r="I648" i="1"/>
  <c r="J648" i="1" s="1"/>
  <c r="I649" i="1"/>
  <c r="J649" i="1" s="1"/>
  <c r="I650" i="1"/>
  <c r="J650" i="1" s="1"/>
  <c r="I651" i="1"/>
  <c r="J651" i="1" s="1"/>
  <c r="I652" i="1"/>
  <c r="J652" i="1" s="1"/>
  <c r="I653" i="1"/>
  <c r="J653" i="1" s="1"/>
  <c r="I654" i="1"/>
  <c r="J654" i="1" s="1"/>
  <c r="I655" i="1"/>
  <c r="J655" i="1" s="1"/>
  <c r="I656" i="1"/>
  <c r="J656" i="1" s="1"/>
  <c r="I657" i="1"/>
  <c r="J657" i="1" s="1"/>
  <c r="I658" i="1"/>
  <c r="J658" i="1" s="1"/>
  <c r="I659" i="1"/>
  <c r="J659" i="1" s="1"/>
  <c r="I660" i="1"/>
  <c r="J660" i="1" s="1"/>
  <c r="I661" i="1"/>
  <c r="J661" i="1" s="1"/>
  <c r="I662" i="1"/>
  <c r="J662" i="1" s="1"/>
  <c r="I663" i="1"/>
  <c r="J663" i="1" s="1"/>
  <c r="I664" i="1"/>
  <c r="J664" i="1" s="1"/>
  <c r="I665" i="1"/>
  <c r="J665" i="1" s="1"/>
  <c r="I666" i="1"/>
  <c r="J666" i="1" s="1"/>
  <c r="I667" i="1"/>
  <c r="J667" i="1" s="1"/>
  <c r="I668" i="1"/>
  <c r="J668" i="1" s="1"/>
  <c r="I669" i="1"/>
  <c r="J669" i="1" s="1"/>
  <c r="I670" i="1"/>
  <c r="J670" i="1" s="1"/>
  <c r="I671" i="1"/>
  <c r="J671" i="1" s="1"/>
  <c r="I672" i="1"/>
  <c r="J672" i="1" s="1"/>
  <c r="I673" i="1"/>
  <c r="J673" i="1" s="1"/>
  <c r="I674" i="1"/>
  <c r="J674" i="1" s="1"/>
  <c r="I675" i="1"/>
  <c r="J675" i="1" s="1"/>
  <c r="I676" i="1"/>
  <c r="J676" i="1" s="1"/>
  <c r="I677" i="1"/>
  <c r="J677" i="1" s="1"/>
  <c r="I678" i="1"/>
  <c r="J678" i="1" s="1"/>
  <c r="I679" i="1"/>
  <c r="J679" i="1" s="1"/>
  <c r="I680" i="1"/>
  <c r="J680" i="1" s="1"/>
  <c r="I681" i="1"/>
  <c r="J681" i="1" s="1"/>
  <c r="I682" i="1"/>
  <c r="J682" i="1" s="1"/>
  <c r="I683" i="1"/>
  <c r="J683" i="1" s="1"/>
  <c r="I684" i="1"/>
  <c r="J684" i="1" s="1"/>
  <c r="I685" i="1"/>
  <c r="J685" i="1" s="1"/>
  <c r="I686" i="1"/>
  <c r="J686" i="1" s="1"/>
  <c r="I687" i="1"/>
  <c r="J687" i="1" s="1"/>
  <c r="I688" i="1"/>
  <c r="J688" i="1" s="1"/>
  <c r="I689" i="1"/>
  <c r="J689" i="1" s="1"/>
  <c r="I690" i="1"/>
  <c r="J690" i="1" s="1"/>
  <c r="I691" i="1"/>
  <c r="J691" i="1" s="1"/>
  <c r="I692" i="1"/>
  <c r="J692" i="1" s="1"/>
  <c r="I693" i="1"/>
  <c r="J693" i="1" s="1"/>
  <c r="I694" i="1"/>
  <c r="J694" i="1" s="1"/>
  <c r="I695" i="1"/>
  <c r="J695" i="1" s="1"/>
  <c r="I696" i="1"/>
  <c r="J696" i="1" s="1"/>
  <c r="I697" i="1"/>
  <c r="J697" i="1" s="1"/>
  <c r="I698" i="1"/>
  <c r="J698" i="1" s="1"/>
  <c r="I699" i="1"/>
  <c r="J699" i="1" s="1"/>
  <c r="I700" i="1"/>
  <c r="J700" i="1" s="1"/>
  <c r="I701" i="1"/>
  <c r="J701" i="1" s="1"/>
  <c r="I702" i="1"/>
  <c r="J702" i="1" s="1"/>
  <c r="G3" i="1"/>
  <c r="G14" i="1"/>
  <c r="H5" i="2" a="1"/>
  <c r="H5" i="2" s="1"/>
  <c r="D19" i="2"/>
  <c r="E19" i="2" s="1"/>
  <c r="D20" i="2"/>
  <c r="E20" i="2" s="1"/>
  <c r="D12" i="2"/>
  <c r="D11" i="2"/>
  <c r="J4" i="6" s="1"/>
  <c r="D10" i="2"/>
  <c r="D8" i="2"/>
  <c r="D7" i="2"/>
  <c r="D6" i="2"/>
  <c r="D5" i="2"/>
  <c r="F5" i="2" a="1"/>
  <c r="F5" i="2" s="1"/>
  <c r="G5" i="2" a="1"/>
  <c r="G5" i="2" s="1"/>
  <c r="I5" i="2" a="1"/>
  <c r="I5" i="2" s="1"/>
  <c r="D18" i="2"/>
  <c r="D17" i="2"/>
  <c r="D16" i="2"/>
  <c r="D15" i="2"/>
  <c r="C11" i="6" l="1"/>
  <c r="D11" i="6"/>
  <c r="D9" i="2"/>
  <c r="G179" i="1"/>
  <c r="G5" i="1"/>
  <c r="G6" i="1"/>
  <c r="G7" i="1"/>
  <c r="G573" i="1"/>
  <c r="G575" i="1"/>
  <c r="G298" i="1"/>
  <c r="G300" i="1"/>
  <c r="G4" i="1"/>
  <c r="G13" i="1"/>
  <c r="G15" i="1"/>
  <c r="G180" i="1"/>
  <c r="G576" i="1"/>
  <c r="G301" i="1"/>
  <c r="G19" i="1"/>
  <c r="G432" i="1"/>
  <c r="G21" i="1"/>
  <c r="G22" i="1"/>
  <c r="G23" i="1"/>
  <c r="G433" i="1"/>
  <c r="G25" i="1"/>
  <c r="G26" i="1"/>
  <c r="G303" i="1"/>
  <c r="G28" i="1"/>
  <c r="G29" i="1"/>
  <c r="G577" i="1"/>
  <c r="G181" i="1"/>
  <c r="G32" i="1"/>
  <c r="G33" i="1"/>
  <c r="G8" i="1"/>
  <c r="G578" i="1"/>
  <c r="G36" i="1"/>
  <c r="G37" i="1"/>
  <c r="G579" i="1"/>
  <c r="G39" i="1"/>
  <c r="G305" i="1"/>
  <c r="G41" i="1"/>
  <c r="G182" i="1"/>
  <c r="G43" i="1"/>
  <c r="G44" i="1"/>
  <c r="G580" i="1"/>
  <c r="G434" i="1"/>
  <c r="G47" i="1"/>
  <c r="G48" i="1"/>
  <c r="G436" i="1"/>
  <c r="G183" i="1"/>
  <c r="G439" i="1"/>
  <c r="G184" i="1"/>
  <c r="G9" i="1"/>
  <c r="G306" i="1"/>
  <c r="G55" i="1"/>
  <c r="G56" i="1"/>
  <c r="G10" i="1"/>
  <c r="G58" i="1"/>
  <c r="G59" i="1"/>
  <c r="G11" i="1"/>
  <c r="G583" i="1"/>
  <c r="G12" i="1"/>
  <c r="G185" i="1"/>
  <c r="G64" i="1"/>
  <c r="G65" i="1"/>
  <c r="G16" i="1"/>
  <c r="G584" i="1"/>
  <c r="G68" i="1"/>
  <c r="G186" i="1"/>
  <c r="G187" i="1"/>
  <c r="G71" i="1"/>
  <c r="G189" i="1"/>
  <c r="G73" i="1"/>
  <c r="G586" i="1"/>
  <c r="G75" i="1"/>
  <c r="G76" i="1"/>
  <c r="G77" i="1"/>
  <c r="G309" i="1"/>
  <c r="G17" i="1"/>
  <c r="G80" i="1"/>
  <c r="G310" i="1"/>
  <c r="G82" i="1"/>
  <c r="G83" i="1"/>
  <c r="G587" i="1"/>
  <c r="G311" i="1"/>
  <c r="G589" i="1"/>
  <c r="G18" i="1"/>
  <c r="G190" i="1"/>
  <c r="G441" i="1"/>
  <c r="G90" i="1"/>
  <c r="G314" i="1"/>
  <c r="G20" i="1"/>
  <c r="G442" i="1"/>
  <c r="G94" i="1"/>
  <c r="G443" i="1"/>
  <c r="G96" i="1"/>
  <c r="G97" i="1"/>
  <c r="G191" i="1"/>
  <c r="G24" i="1"/>
  <c r="G100" i="1"/>
  <c r="G101" i="1"/>
  <c r="G590" i="1"/>
  <c r="G103" i="1"/>
  <c r="G104" i="1"/>
  <c r="G27" i="1"/>
  <c r="G30" i="1"/>
  <c r="G444" i="1"/>
  <c r="G593" i="1"/>
  <c r="G109" i="1"/>
  <c r="G31" i="1"/>
  <c r="G317" i="1"/>
  <c r="G445" i="1"/>
  <c r="G447" i="1"/>
  <c r="G114" i="1"/>
  <c r="G192" i="1"/>
  <c r="G193" i="1"/>
  <c r="G448" i="1"/>
  <c r="G118" i="1"/>
  <c r="G119" i="1"/>
  <c r="G120" i="1"/>
  <c r="G121" i="1"/>
  <c r="G34" i="1"/>
  <c r="G35" i="1"/>
  <c r="G195" i="1"/>
  <c r="G125" i="1"/>
  <c r="G449" i="1"/>
  <c r="G127" i="1"/>
  <c r="G450" i="1"/>
  <c r="G129" i="1"/>
  <c r="G451" i="1"/>
  <c r="G38" i="1"/>
  <c r="G132" i="1"/>
  <c r="G318" i="1"/>
  <c r="G452" i="1"/>
  <c r="G135" i="1"/>
  <c r="G40" i="1"/>
  <c r="G137" i="1"/>
  <c r="G319" i="1"/>
  <c r="G42" i="1"/>
  <c r="G196" i="1"/>
  <c r="G597" i="1"/>
  <c r="G142" i="1"/>
  <c r="G453" i="1"/>
  <c r="G144" i="1"/>
  <c r="G145" i="1"/>
  <c r="G146" i="1"/>
  <c r="G147" i="1"/>
  <c r="G322" i="1"/>
  <c r="G323" i="1"/>
  <c r="G150" i="1"/>
  <c r="G45" i="1"/>
  <c r="G152" i="1"/>
  <c r="G454" i="1"/>
  <c r="G456" i="1"/>
  <c r="G325" i="1"/>
  <c r="G156" i="1"/>
  <c r="G157" i="1"/>
  <c r="G46" i="1"/>
  <c r="G49" i="1"/>
  <c r="G598" i="1"/>
  <c r="G50" i="1"/>
  <c r="G162" i="1"/>
  <c r="G163" i="1"/>
  <c r="G599" i="1"/>
  <c r="G165" i="1"/>
  <c r="G457" i="1"/>
  <c r="G602" i="1"/>
  <c r="G51" i="1"/>
  <c r="G169" i="1"/>
  <c r="G603" i="1"/>
  <c r="G171" i="1"/>
  <c r="G459" i="1"/>
  <c r="G173" i="1"/>
  <c r="G52" i="1"/>
  <c r="G53" i="1"/>
  <c r="G198" i="1"/>
  <c r="G200" i="1"/>
  <c r="G326" i="1"/>
  <c r="G54" i="1"/>
  <c r="G462" i="1"/>
  <c r="G604" i="1"/>
  <c r="G463" i="1"/>
  <c r="G202" i="1"/>
  <c r="G57" i="1"/>
  <c r="G330" i="1"/>
  <c r="G203" i="1"/>
  <c r="G60" i="1"/>
  <c r="G188" i="1"/>
  <c r="G61" i="1"/>
  <c r="G464" i="1"/>
  <c r="G204" i="1"/>
  <c r="G465" i="1"/>
  <c r="G206" i="1"/>
  <c r="G194" i="1"/>
  <c r="G62" i="1"/>
  <c r="G333" i="1"/>
  <c r="G197" i="1"/>
  <c r="G208" i="1"/>
  <c r="G199" i="1"/>
  <c r="G210" i="1"/>
  <c r="G201" i="1"/>
  <c r="G63" i="1"/>
  <c r="G211" i="1"/>
  <c r="G66" i="1"/>
  <c r="G205" i="1"/>
  <c r="G470" i="1"/>
  <c r="G207" i="1"/>
  <c r="G212" i="1"/>
  <c r="G209" i="1"/>
  <c r="G605" i="1"/>
  <c r="G334" i="1"/>
  <c r="G606" i="1"/>
  <c r="G471" i="1"/>
  <c r="G214" i="1"/>
  <c r="G215" i="1"/>
  <c r="G216" i="1"/>
  <c r="G217" i="1"/>
  <c r="G472" i="1"/>
  <c r="G219" i="1"/>
  <c r="G220" i="1"/>
  <c r="G221" i="1"/>
  <c r="G336" i="1"/>
  <c r="G337" i="1"/>
  <c r="G339" i="1"/>
  <c r="G473" i="1"/>
  <c r="G213" i="1"/>
  <c r="G608" i="1"/>
  <c r="G610" i="1"/>
  <c r="G67" i="1"/>
  <c r="G340" i="1"/>
  <c r="G475" i="1"/>
  <c r="G232" i="1"/>
  <c r="G611" i="1"/>
  <c r="G69" i="1"/>
  <c r="G235" i="1"/>
  <c r="G236" i="1"/>
  <c r="G237" i="1"/>
  <c r="G218" i="1"/>
  <c r="G477" i="1"/>
  <c r="G478" i="1"/>
  <c r="G612" i="1"/>
  <c r="G222" i="1"/>
  <c r="G480" i="1"/>
  <c r="G244" i="1"/>
  <c r="G245" i="1"/>
  <c r="G613" i="1"/>
  <c r="G247" i="1"/>
  <c r="G616" i="1"/>
  <c r="G618" i="1"/>
  <c r="G70" i="1"/>
  <c r="G223" i="1"/>
  <c r="G252" i="1"/>
  <c r="G619" i="1"/>
  <c r="G254" i="1"/>
  <c r="G255" i="1"/>
  <c r="G481" i="1"/>
  <c r="G341" i="1"/>
  <c r="G482" i="1"/>
  <c r="G72" i="1"/>
  <c r="G224" i="1"/>
  <c r="G225" i="1"/>
  <c r="G342" i="1"/>
  <c r="G484" i="1"/>
  <c r="G74" i="1"/>
  <c r="G265" i="1"/>
  <c r="G266" i="1"/>
  <c r="G267" i="1"/>
  <c r="G268" i="1"/>
  <c r="G78" i="1"/>
  <c r="G270" i="1"/>
  <c r="G271" i="1"/>
  <c r="G620" i="1"/>
  <c r="G226" i="1"/>
  <c r="G274" i="1"/>
  <c r="G622" i="1"/>
  <c r="G623" i="1"/>
  <c r="G485" i="1"/>
  <c r="G278" i="1"/>
  <c r="G486" i="1"/>
  <c r="G227" i="1"/>
  <c r="G281" i="1"/>
  <c r="G344" i="1"/>
  <c r="G283" i="1"/>
  <c r="G627" i="1"/>
  <c r="G285" i="1"/>
  <c r="G286" i="1"/>
  <c r="G228" i="1"/>
  <c r="G487" i="1"/>
  <c r="G345" i="1"/>
  <c r="G79" i="1"/>
  <c r="G81" i="1"/>
  <c r="G229" i="1"/>
  <c r="G84" i="1"/>
  <c r="G294" i="1"/>
  <c r="G347" i="1"/>
  <c r="G488" i="1"/>
  <c r="G348" i="1"/>
  <c r="G351" i="1"/>
  <c r="G299" i="1"/>
  <c r="G628" i="1"/>
  <c r="G230" i="1"/>
  <c r="G302" i="1"/>
  <c r="G85" i="1"/>
  <c r="G304" i="1"/>
  <c r="G352" i="1"/>
  <c r="G493" i="1"/>
  <c r="G307" i="1"/>
  <c r="G308" i="1"/>
  <c r="G357" i="1"/>
  <c r="G231" i="1"/>
  <c r="G629" i="1"/>
  <c r="G312" i="1"/>
  <c r="G313" i="1"/>
  <c r="G86" i="1"/>
  <c r="G315" i="1"/>
  <c r="G316" i="1"/>
  <c r="G87" i="1"/>
  <c r="G630" i="1"/>
  <c r="G495" i="1"/>
  <c r="G320" i="1"/>
  <c r="G321" i="1"/>
  <c r="G358" i="1"/>
  <c r="G359" i="1"/>
  <c r="G324" i="1"/>
  <c r="G496" i="1"/>
  <c r="G361" i="1"/>
  <c r="G327" i="1"/>
  <c r="G328" i="1"/>
  <c r="G329" i="1"/>
  <c r="G233" i="1"/>
  <c r="G331" i="1"/>
  <c r="G332" i="1"/>
  <c r="G363" i="1"/>
  <c r="G365" i="1"/>
  <c r="G335" i="1"/>
  <c r="G497" i="1"/>
  <c r="G234" i="1"/>
  <c r="G338" i="1"/>
  <c r="G88" i="1"/>
  <c r="G89" i="1"/>
  <c r="G499" i="1"/>
  <c r="G631" i="1"/>
  <c r="G343" i="1"/>
  <c r="G632" i="1"/>
  <c r="G238" i="1"/>
  <c r="G346" i="1"/>
  <c r="G500" i="1"/>
  <c r="G91" i="1"/>
  <c r="G349" i="1"/>
  <c r="G350" i="1"/>
  <c r="G366" i="1"/>
  <c r="G633" i="1"/>
  <c r="G353" i="1"/>
  <c r="G354" i="1"/>
  <c r="G355" i="1"/>
  <c r="G356" i="1"/>
  <c r="G239" i="1"/>
  <c r="G370" i="1"/>
  <c r="G240" i="1"/>
  <c r="G360" i="1"/>
  <c r="G635" i="1"/>
  <c r="G362" i="1"/>
  <c r="G371" i="1"/>
  <c r="G364" i="1"/>
  <c r="G241" i="1"/>
  <c r="G242" i="1"/>
  <c r="G367" i="1"/>
  <c r="G368" i="1"/>
  <c r="G369" i="1"/>
  <c r="G502" i="1"/>
  <c r="G374" i="1"/>
  <c r="G372" i="1"/>
  <c r="G373" i="1"/>
  <c r="G92" i="1"/>
  <c r="G375" i="1"/>
  <c r="G93" i="1"/>
  <c r="G376" i="1"/>
  <c r="G503" i="1"/>
  <c r="G377" i="1"/>
  <c r="G380" i="1"/>
  <c r="G637" i="1"/>
  <c r="G243" i="1"/>
  <c r="G378" i="1"/>
  <c r="G638" i="1"/>
  <c r="G385" i="1"/>
  <c r="G95" i="1"/>
  <c r="G387" i="1"/>
  <c r="G388" i="1"/>
  <c r="G98" i="1"/>
  <c r="G379" i="1"/>
  <c r="G99" i="1"/>
  <c r="G246" i="1"/>
  <c r="G102" i="1"/>
  <c r="G248" i="1"/>
  <c r="G105" i="1"/>
  <c r="G643" i="1"/>
  <c r="G397" i="1"/>
  <c r="G398" i="1"/>
  <c r="G399" i="1"/>
  <c r="G381" i="1"/>
  <c r="G106" i="1"/>
  <c r="G249" i="1"/>
  <c r="G403" i="1"/>
  <c r="G404" i="1"/>
  <c r="G644" i="1"/>
  <c r="G107" i="1"/>
  <c r="G250" i="1"/>
  <c r="G408" i="1"/>
  <c r="G409" i="1"/>
  <c r="G382" i="1"/>
  <c r="G108" i="1"/>
  <c r="G110" i="1"/>
  <c r="G646" i="1"/>
  <c r="G647" i="1"/>
  <c r="G504" i="1"/>
  <c r="G648" i="1"/>
  <c r="G417" i="1"/>
  <c r="G251" i="1"/>
  <c r="G419" i="1"/>
  <c r="G420" i="1"/>
  <c r="G505" i="1"/>
  <c r="G422" i="1"/>
  <c r="G649" i="1"/>
  <c r="G424" i="1"/>
  <c r="G650" i="1"/>
  <c r="G383" i="1"/>
  <c r="G111" i="1"/>
  <c r="G428" i="1"/>
  <c r="G429" i="1"/>
  <c r="G655" i="1"/>
  <c r="G431" i="1"/>
  <c r="G510" i="1"/>
  <c r="G384" i="1"/>
  <c r="G112" i="1"/>
  <c r="G435" i="1"/>
  <c r="G113" i="1"/>
  <c r="G437" i="1"/>
  <c r="G438" i="1"/>
  <c r="G656" i="1"/>
  <c r="G440" i="1"/>
  <c r="G657" i="1"/>
  <c r="G511" i="1"/>
  <c r="G253" i="1"/>
  <c r="G658" i="1"/>
  <c r="G115" i="1"/>
  <c r="G446" i="1"/>
  <c r="G116" i="1"/>
  <c r="G117" i="1"/>
  <c r="G661" i="1"/>
  <c r="G386" i="1"/>
  <c r="G122" i="1"/>
  <c r="G512" i="1"/>
  <c r="G389" i="1"/>
  <c r="G256" i="1"/>
  <c r="G455" i="1"/>
  <c r="G513" i="1"/>
  <c r="G514" i="1"/>
  <c r="G458" i="1"/>
  <c r="G257" i="1"/>
  <c r="G460" i="1"/>
  <c r="G461" i="1"/>
  <c r="G258" i="1"/>
  <c r="G663" i="1"/>
  <c r="G390" i="1"/>
  <c r="G664" i="1"/>
  <c r="G466" i="1"/>
  <c r="G467" i="1"/>
  <c r="G468" i="1"/>
  <c r="G469" i="1"/>
  <c r="G515" i="1"/>
  <c r="G519" i="1"/>
  <c r="G665" i="1"/>
  <c r="G123" i="1"/>
  <c r="G474" i="1"/>
  <c r="G520" i="1"/>
  <c r="G476" i="1"/>
  <c r="G521" i="1"/>
  <c r="G522" i="1"/>
  <c r="G479" i="1"/>
  <c r="G259" i="1"/>
  <c r="G667" i="1"/>
  <c r="G391" i="1"/>
  <c r="G483" i="1"/>
  <c r="G523" i="1"/>
  <c r="G392" i="1"/>
  <c r="G524" i="1"/>
  <c r="G124" i="1"/>
  <c r="G393" i="1"/>
  <c r="G489" i="1"/>
  <c r="G490" i="1"/>
  <c r="G491" i="1"/>
  <c r="G492" i="1"/>
  <c r="G260" i="1"/>
  <c r="G494" i="1"/>
  <c r="G672" i="1"/>
  <c r="G261" i="1"/>
  <c r="G394" i="1"/>
  <c r="G498" i="1"/>
  <c r="G126" i="1"/>
  <c r="G525" i="1"/>
  <c r="G501" i="1"/>
  <c r="G673" i="1"/>
  <c r="G527" i="1"/>
  <c r="G128" i="1"/>
  <c r="G395" i="1"/>
  <c r="G506" i="1"/>
  <c r="G507" i="1"/>
  <c r="G508" i="1"/>
  <c r="G509" i="1"/>
  <c r="G130" i="1"/>
  <c r="G528" i="1"/>
  <c r="G262" i="1"/>
  <c r="G263" i="1"/>
  <c r="G674" i="1"/>
  <c r="G396" i="1"/>
  <c r="G516" i="1"/>
  <c r="G517" i="1"/>
  <c r="G518" i="1"/>
  <c r="G264" i="1"/>
  <c r="G269" i="1"/>
  <c r="G131" i="1"/>
  <c r="G272" i="1"/>
  <c r="G273" i="1"/>
  <c r="G400" i="1"/>
  <c r="G529" i="1"/>
  <c r="G526" i="1"/>
  <c r="G275" i="1"/>
  <c r="G133" i="1"/>
  <c r="G401" i="1"/>
  <c r="G675" i="1"/>
  <c r="G134" i="1"/>
  <c r="G402" i="1"/>
  <c r="G533" i="1"/>
  <c r="G276" i="1"/>
  <c r="G535" i="1"/>
  <c r="G536" i="1"/>
  <c r="G537" i="1"/>
  <c r="G538" i="1"/>
  <c r="G277" i="1"/>
  <c r="G279" i="1"/>
  <c r="G541" i="1"/>
  <c r="G677" i="1"/>
  <c r="G678" i="1"/>
  <c r="G136" i="1"/>
  <c r="G280" i="1"/>
  <c r="G405" i="1"/>
  <c r="G530" i="1"/>
  <c r="G548" i="1"/>
  <c r="G531" i="1"/>
  <c r="G550" i="1"/>
  <c r="G551" i="1"/>
  <c r="G552" i="1"/>
  <c r="G532" i="1"/>
  <c r="G679" i="1"/>
  <c r="G406" i="1"/>
  <c r="G138" i="1"/>
  <c r="G534" i="1"/>
  <c r="G139" i="1"/>
  <c r="G140" i="1"/>
  <c r="G407" i="1"/>
  <c r="G141" i="1"/>
  <c r="G562" i="1"/>
  <c r="G563" i="1"/>
  <c r="G564" i="1"/>
  <c r="G565" i="1"/>
  <c r="G681" i="1"/>
  <c r="G143" i="1"/>
  <c r="G539" i="1"/>
  <c r="G540" i="1"/>
  <c r="G148" i="1"/>
  <c r="G571" i="1"/>
  <c r="G572" i="1"/>
  <c r="G682" i="1"/>
  <c r="G574" i="1"/>
  <c r="G542" i="1"/>
  <c r="G410" i="1"/>
  <c r="G683" i="1"/>
  <c r="G543" i="1"/>
  <c r="G684" i="1"/>
  <c r="G411" i="1"/>
  <c r="G581" i="1"/>
  <c r="G582" i="1"/>
  <c r="G412" i="1"/>
  <c r="G149" i="1"/>
  <c r="G585" i="1"/>
  <c r="G151" i="1"/>
  <c r="G544" i="1"/>
  <c r="G588" i="1"/>
  <c r="G685" i="1"/>
  <c r="G545" i="1"/>
  <c r="G591" i="1"/>
  <c r="G592" i="1"/>
  <c r="G282" i="1"/>
  <c r="G594" i="1"/>
  <c r="G595" i="1"/>
  <c r="G596" i="1"/>
  <c r="G546" i="1"/>
  <c r="G547" i="1"/>
  <c r="G686" i="1"/>
  <c r="G600" i="1"/>
  <c r="G601" i="1"/>
  <c r="G549" i="1"/>
  <c r="G413" i="1"/>
  <c r="G284" i="1"/>
  <c r="G553" i="1"/>
  <c r="G287" i="1"/>
  <c r="G607" i="1"/>
  <c r="G153" i="1"/>
  <c r="G609" i="1"/>
  <c r="G414" i="1"/>
  <c r="G415" i="1"/>
  <c r="G154" i="1"/>
  <c r="G416" i="1"/>
  <c r="G614" i="1"/>
  <c r="G615" i="1"/>
  <c r="G554" i="1"/>
  <c r="G617" i="1"/>
  <c r="G555" i="1"/>
  <c r="G155" i="1"/>
  <c r="G288" i="1"/>
  <c r="G621" i="1"/>
  <c r="G158" i="1"/>
  <c r="G556" i="1"/>
  <c r="G624" i="1"/>
  <c r="G625" i="1"/>
  <c r="G626" i="1"/>
  <c r="G159" i="1"/>
  <c r="G160" i="1"/>
  <c r="G418" i="1"/>
  <c r="G421" i="1"/>
  <c r="G687" i="1"/>
  <c r="G161" i="1"/>
  <c r="G688" i="1"/>
  <c r="G634" i="1"/>
  <c r="G423" i="1"/>
  <c r="G636" i="1"/>
  <c r="G557" i="1"/>
  <c r="G558" i="1"/>
  <c r="G639" i="1"/>
  <c r="G640" i="1"/>
  <c r="G641" i="1"/>
  <c r="G642" i="1"/>
  <c r="G425" i="1"/>
  <c r="G559" i="1"/>
  <c r="G645" i="1"/>
  <c r="G289" i="1"/>
  <c r="G290" i="1"/>
  <c r="G689" i="1"/>
  <c r="G690" i="1"/>
  <c r="G560" i="1"/>
  <c r="G651" i="1"/>
  <c r="G652" i="1"/>
  <c r="G653" i="1"/>
  <c r="G654" i="1"/>
  <c r="G164" i="1"/>
  <c r="G692" i="1"/>
  <c r="G166" i="1"/>
  <c r="G167" i="1"/>
  <c r="G659" i="1"/>
  <c r="G660" i="1"/>
  <c r="G693" i="1"/>
  <c r="G662" i="1"/>
  <c r="G695" i="1"/>
  <c r="G696" i="1"/>
  <c r="G168" i="1"/>
  <c r="G666" i="1"/>
  <c r="G170" i="1"/>
  <c r="G668" i="1"/>
  <c r="G669" i="1"/>
  <c r="G670" i="1"/>
  <c r="G671" i="1"/>
  <c r="G426" i="1"/>
  <c r="G697" i="1"/>
  <c r="G172" i="1"/>
  <c r="G291" i="1"/>
  <c r="G676" i="1"/>
  <c r="G292" i="1"/>
  <c r="G293" i="1"/>
  <c r="G174" i="1"/>
  <c r="G680" i="1"/>
  <c r="G561" i="1"/>
  <c r="G700" i="1"/>
  <c r="G427" i="1"/>
  <c r="G430" i="1"/>
  <c r="G295" i="1"/>
  <c r="G175" i="1"/>
  <c r="G176" i="1"/>
  <c r="G177" i="1"/>
  <c r="G566" i="1"/>
  <c r="G701" i="1"/>
  <c r="G691" i="1"/>
  <c r="G296" i="1"/>
  <c r="G178" i="1"/>
  <c r="G694" i="1"/>
  <c r="G567" i="1"/>
  <c r="G297" i="1"/>
  <c r="G568" i="1"/>
  <c r="G698" i="1"/>
  <c r="G699" i="1"/>
  <c r="G702" i="1"/>
  <c r="G569" i="1"/>
  <c r="G570" i="1"/>
  <c r="C12" i="2" l="1"/>
  <c r="C8" i="2"/>
  <c r="C7" i="2"/>
  <c r="C6" i="2"/>
  <c r="C5" i="2"/>
  <c r="C11" i="2"/>
  <c r="C10" i="2"/>
  <c r="C9"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C7F43D-4DCE-4EF5-93DC-A2D257C86BBF}" keepAlive="1" name="ThisWorkbookDataModel" description="Modelo de Dad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17B631F-F190-47E3-9A29-92ACCADCC673}" name="WorksheetConnection_Kombucha-Sales-Analytics.xlsx!Sales" type="102" refreshedVersion="8" minRefreshableVersion="5">
    <extLst>
      <ext xmlns:x15="http://schemas.microsoft.com/office/spreadsheetml/2010/11/main" uri="{DE250136-89BD-433C-8126-D09CA5730AF9}">
        <x15:connection id="Sales" autoDelete="1">
          <x15:rangePr sourceName="_xlcn.WorksheetConnection_KombuchaSalesAnalytics.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<sst xmlns="http://schemas.openxmlformats.org/spreadsheetml/2006/main" count="2978" uniqueCount="98">
  <si>
    <t>Region</t>
  </si>
  <si>
    <t>City</t>
  </si>
  <si>
    <t>Product</t>
  </si>
  <si>
    <t>Units Sold</t>
  </si>
  <si>
    <t>Unit Price</t>
  </si>
  <si>
    <t>RS</t>
  </si>
  <si>
    <t>Florianopolis</t>
  </si>
  <si>
    <t>Hard Kombucha A</t>
  </si>
  <si>
    <t>Joinville</t>
  </si>
  <si>
    <t>Chia Seed</t>
  </si>
  <si>
    <t>Cascavel</t>
  </si>
  <si>
    <t>Hard Kombucha C</t>
  </si>
  <si>
    <t>PR</t>
  </si>
  <si>
    <t>Porto Alegre</t>
  </si>
  <si>
    <t>SC</t>
  </si>
  <si>
    <t>Pineapple</t>
  </si>
  <si>
    <t>Caxias do Sul</t>
  </si>
  <si>
    <t>Grape</t>
  </si>
  <si>
    <t>Blueberry</t>
  </si>
  <si>
    <t>Hard Kombucha B</t>
  </si>
  <si>
    <t>Lemon Ginger</t>
  </si>
  <si>
    <t>Amount Sold</t>
  </si>
  <si>
    <t>Unit Cost</t>
  </si>
  <si>
    <t>Mean</t>
  </si>
  <si>
    <t>Standard Deviation</t>
  </si>
  <si>
    <t>Min</t>
  </si>
  <si>
    <t>Max</t>
  </si>
  <si>
    <t>Range</t>
  </si>
  <si>
    <t>First Quantile</t>
  </si>
  <si>
    <t>Third Quantile</t>
  </si>
  <si>
    <t>Median</t>
  </si>
  <si>
    <t>Product Count</t>
  </si>
  <si>
    <t>City Count</t>
  </si>
  <si>
    <t>Region Count</t>
  </si>
  <si>
    <t>Kombucha Type Count</t>
  </si>
  <si>
    <t>Kombucha Type</t>
  </si>
  <si>
    <t>Hard</t>
  </si>
  <si>
    <t>Conventional</t>
  </si>
  <si>
    <t>Conventional Kombucha Count</t>
  </si>
  <si>
    <t>Hard Kombucha Count</t>
  </si>
  <si>
    <t>Curitiba</t>
  </si>
  <si>
    <t>Kombucha Sales Analytics - Descriptive Statistics and EDA</t>
  </si>
  <si>
    <r>
      <t xml:space="preserve">Kombucha Sales Analytics - </t>
    </r>
    <r>
      <rPr>
        <sz val="22"/>
        <color theme="1"/>
        <rFont val="Calibri"/>
        <family val="2"/>
        <scheme val="minor"/>
      </rPr>
      <t>Sales by Geography</t>
    </r>
  </si>
  <si>
    <t>Total Amount Sold</t>
  </si>
  <si>
    <t>Total Units Sold</t>
  </si>
  <si>
    <t>Row labels</t>
  </si>
  <si>
    <t>(bars)</t>
  </si>
  <si>
    <t>Total</t>
  </si>
  <si>
    <t>Cost</t>
  </si>
  <si>
    <t>Product Name</t>
  </si>
  <si>
    <t>Total Cost</t>
  </si>
  <si>
    <t>Profit</t>
  </si>
  <si>
    <t>Row Labels</t>
  </si>
  <si>
    <r>
      <rPr>
        <b/>
        <sz val="11"/>
        <color theme="1"/>
        <rFont val="Calibri"/>
        <family val="2"/>
        <scheme val="minor"/>
      </rPr>
      <t>Comment:</t>
    </r>
    <r>
      <rPr>
        <sz val="11"/>
        <color theme="1"/>
        <rFont val="Calibri"/>
        <family val="2"/>
        <scheme val="minor"/>
      </rPr>
      <t xml:space="preserve"> PR was the more profitable state for sales</t>
    </r>
  </si>
  <si>
    <t>INSIGHTS</t>
  </si>
  <si>
    <r>
      <rPr>
        <b/>
        <sz val="11"/>
        <color theme="1"/>
        <rFont val="Calibri"/>
        <family val="2"/>
        <scheme val="minor"/>
      </rPr>
      <t>Comment:</t>
    </r>
    <r>
      <rPr>
        <sz val="11"/>
        <color theme="1"/>
        <rFont val="Calibri"/>
        <family val="2"/>
        <scheme val="minor"/>
      </rPr>
      <t xml:space="preserve"> Hard Kombuchas did not generated profit</t>
    </r>
  </si>
  <si>
    <r>
      <t xml:space="preserve">Kombucha Sales Analytics - </t>
    </r>
    <r>
      <rPr>
        <sz val="22"/>
        <color theme="1"/>
        <rFont val="Calibri"/>
        <family val="2"/>
        <scheme val="minor"/>
      </rPr>
      <t>Dynamic Report</t>
    </r>
  </si>
  <si>
    <r>
      <t xml:space="preserve">Kombucha Sales Analytics - </t>
    </r>
    <r>
      <rPr>
        <sz val="22"/>
        <color theme="1"/>
        <rFont val="Calibri"/>
        <family val="2"/>
        <scheme val="minor"/>
      </rPr>
      <t>Anomaly Detection</t>
    </r>
  </si>
  <si>
    <r>
      <t xml:space="preserve">Kombucha Sales Analytics - </t>
    </r>
    <r>
      <rPr>
        <sz val="22"/>
        <color theme="1"/>
        <rFont val="Calibri"/>
        <family val="2"/>
        <scheme val="minor"/>
      </rPr>
      <t>Are There Products to Discontinuate?</t>
    </r>
  </si>
  <si>
    <t>Result</t>
  </si>
  <si>
    <t>Summary</t>
  </si>
  <si>
    <t>Sales</t>
  </si>
  <si>
    <t>Quantity</t>
  </si>
  <si>
    <t>Average</t>
  </si>
  <si>
    <t>Units</t>
  </si>
  <si>
    <t>Avg Units Sold</t>
  </si>
  <si>
    <t>By Region</t>
  </si>
  <si>
    <t>Pick a Kombucha Flavor</t>
  </si>
  <si>
    <r>
      <rPr>
        <b/>
        <sz val="11"/>
        <color theme="1"/>
        <rFont val="Calibri"/>
        <family val="2"/>
        <scheme val="minor"/>
      </rPr>
      <t>Comment:</t>
    </r>
    <r>
      <rPr>
        <sz val="11"/>
        <color theme="1"/>
        <rFont val="Calibri"/>
        <family val="2"/>
        <scheme val="minor"/>
      </rPr>
      <t xml:space="preserve"> Kombucha sales were profitable in overall</t>
    </r>
  </si>
  <si>
    <t>Profit %</t>
  </si>
  <si>
    <t>Profit Margin</t>
  </si>
  <si>
    <r>
      <t xml:space="preserve">  * To discontinue </t>
    </r>
    <r>
      <rPr>
        <b/>
        <sz val="11"/>
        <color theme="2" tint="-0.749992370372631"/>
        <rFont val="Calibri"/>
        <family val="2"/>
        <scheme val="minor"/>
      </rPr>
      <t>Hard Kombuhas</t>
    </r>
    <r>
      <rPr>
        <sz val="11"/>
        <color theme="2" tint="-0.749992370372631"/>
        <rFont val="Calibri"/>
        <family val="2"/>
        <scheme val="minor"/>
      </rPr>
      <t xml:space="preserve"> "</t>
    </r>
    <r>
      <rPr>
        <b/>
        <sz val="11"/>
        <color theme="2" tint="-0.749992370372631"/>
        <rFont val="Calibri"/>
        <family val="2"/>
        <scheme val="minor"/>
      </rPr>
      <t>A</t>
    </r>
    <r>
      <rPr>
        <sz val="11"/>
        <color theme="2" tint="-0.749992370372631"/>
        <rFont val="Calibri"/>
        <family val="2"/>
        <scheme val="minor"/>
      </rPr>
      <t>" and "</t>
    </r>
    <r>
      <rPr>
        <b/>
        <sz val="11"/>
        <color theme="2" tint="-0.749992370372631"/>
        <rFont val="Calibri"/>
        <family val="2"/>
        <scheme val="minor"/>
      </rPr>
      <t>B</t>
    </r>
    <r>
      <rPr>
        <sz val="11"/>
        <color theme="2" tint="-0.749992370372631"/>
        <rFont val="Calibri"/>
        <family val="2"/>
        <scheme val="minor"/>
      </rPr>
      <t>" in Joinville and Porto Alegre.</t>
    </r>
  </si>
  <si>
    <r>
      <t xml:space="preserve">  * "</t>
    </r>
    <r>
      <rPr>
        <b/>
        <sz val="11"/>
        <color theme="2" tint="-0.749992370372631"/>
        <rFont val="Calibri"/>
        <family val="2"/>
        <scheme val="minor"/>
      </rPr>
      <t>Hard Kombucha C</t>
    </r>
    <r>
      <rPr>
        <sz val="11"/>
        <color theme="2" tint="-0.749992370372631"/>
        <rFont val="Calibri"/>
        <family val="2"/>
        <scheme val="minor"/>
      </rPr>
      <t>"stills generating some profits in Joinville and Porto Alegre.</t>
    </r>
  </si>
  <si>
    <t xml:space="preserve"> Comment/Suggestions:</t>
  </si>
  <si>
    <r>
      <t xml:space="preserve">  * "</t>
    </r>
    <r>
      <rPr>
        <b/>
        <sz val="11"/>
        <color theme="2" tint="-0.749992370372631"/>
        <rFont val="Calibri"/>
        <family val="2"/>
        <scheme val="minor"/>
      </rPr>
      <t xml:space="preserve">Hard Kombuchas" </t>
    </r>
    <r>
      <rPr>
        <sz val="11"/>
        <color theme="2" tint="-0.749992370372631"/>
        <rFont val="Calibri"/>
        <family val="2"/>
        <scheme val="minor"/>
      </rPr>
      <t>(</t>
    </r>
    <r>
      <rPr>
        <b/>
        <sz val="11"/>
        <color theme="2" tint="-0.749992370372631"/>
        <rFont val="Calibri"/>
        <family val="2"/>
        <scheme val="minor"/>
      </rPr>
      <t>A-C</t>
    </r>
    <r>
      <rPr>
        <sz val="11"/>
        <color theme="2" tint="-0.749992370372631"/>
        <rFont val="Calibri"/>
        <family val="2"/>
        <scheme val="minor"/>
      </rPr>
      <t>)</t>
    </r>
    <r>
      <rPr>
        <b/>
        <sz val="11"/>
        <color theme="2" tint="-0.749992370372631"/>
        <rFont val="Calibri"/>
        <family val="2"/>
        <scheme val="minor"/>
      </rPr>
      <t xml:space="preserve"> </t>
    </r>
    <r>
      <rPr>
        <sz val="11"/>
        <color theme="2" tint="-0.749992370372631"/>
        <rFont val="Calibri"/>
        <family val="2"/>
        <scheme val="minor"/>
      </rPr>
      <t>can be fully discontinued in other cities.</t>
    </r>
  </si>
  <si>
    <r>
      <t xml:space="preserve">  * </t>
    </r>
    <r>
      <rPr>
        <b/>
        <sz val="11"/>
        <color theme="2" tint="-0.749992370372631"/>
        <rFont val="Calibri"/>
        <family val="2"/>
        <scheme val="minor"/>
      </rPr>
      <t>Curitiba</t>
    </r>
    <r>
      <rPr>
        <sz val="11"/>
        <color theme="2" tint="-0.749992370372631"/>
        <rFont val="Calibri"/>
        <family val="2"/>
        <scheme val="minor"/>
      </rPr>
      <t xml:space="preserve"> was the most profitable city for Kombucha Sales</t>
    </r>
  </si>
  <si>
    <t xml:space="preserve">  * Cascavel, Caxias do Sul, and Florianoplolis had the lowest profit margin.</t>
  </si>
  <si>
    <t xml:space="preserve">  * Making efforts to increase sales in one of these three cities can increase the global profit margin.</t>
  </si>
  <si>
    <t>Kombucha Sales Analytics - Summary</t>
  </si>
  <si>
    <t>Descriptive Statistics and EDA</t>
  </si>
  <si>
    <t>Sales by Geography</t>
  </si>
  <si>
    <t>Dynamic Report</t>
  </si>
  <si>
    <t>Anomaly Detection</t>
  </si>
  <si>
    <t>Products Discontinuation</t>
  </si>
  <si>
    <t>Sheet</t>
  </si>
  <si>
    <t>Analysis</t>
  </si>
  <si>
    <r>
      <t>"</t>
    </r>
    <r>
      <rPr>
        <b/>
        <sz val="11"/>
        <color theme="1"/>
        <rFont val="Calibri"/>
        <family val="2"/>
        <scheme val="minor"/>
      </rPr>
      <t>Kombucha Kulture</t>
    </r>
    <r>
      <rPr>
        <sz val="11"/>
        <color theme="1"/>
        <rFont val="Calibri"/>
        <family val="2"/>
        <scheme val="minor"/>
      </rPr>
      <t>" is a growing kombucha startup that has just expanded its sales accross some regions and cities in the South of Brazil. However, the company's management team has noticed that some of their flavors are not performing as well as others. To handle this scenario, this MS Excel workbook is intended to analyze its sales data corresponding to January of 2023.</t>
    </r>
  </si>
  <si>
    <r>
      <rPr>
        <b/>
        <sz val="11"/>
        <color theme="1"/>
        <rFont val="Calibri"/>
        <family val="2"/>
        <scheme val="minor"/>
      </rPr>
      <t>Comment:</t>
    </r>
    <r>
      <rPr>
        <sz val="11"/>
        <color theme="1"/>
        <rFont val="Calibri"/>
        <family val="2"/>
        <scheme val="minor"/>
      </rPr>
      <t xml:space="preserve"> Curitiba, Florianopolis and Joinvile were the top 3 cities in termes of amount sold</t>
    </r>
  </si>
  <si>
    <r>
      <rPr>
        <b/>
        <sz val="11"/>
        <color theme="1"/>
        <rFont val="Calibri"/>
        <family val="2"/>
        <scheme val="minor"/>
      </rPr>
      <t xml:space="preserve">1. </t>
    </r>
    <r>
      <rPr>
        <sz val="11"/>
        <color theme="1"/>
        <rFont val="Calibri"/>
        <family val="2"/>
        <scheme val="minor"/>
      </rPr>
      <t>How do the Amount and Units Sold are statistically described?</t>
    </r>
  </si>
  <si>
    <r>
      <rPr>
        <b/>
        <sz val="11"/>
        <color theme="1"/>
        <rFont val="Calibri"/>
        <family val="2"/>
        <scheme val="minor"/>
      </rPr>
      <t xml:space="preserve">2. </t>
    </r>
    <r>
      <rPr>
        <sz val="11"/>
        <color theme="1"/>
        <rFont val="Calibri"/>
        <family val="2"/>
        <scheme val="minor"/>
      </rPr>
      <t>How many products, regions, cities and kombucha types does the company have?</t>
    </r>
  </si>
  <si>
    <r>
      <rPr>
        <b/>
        <sz val="11"/>
        <color theme="1"/>
        <rFont val="Calibri"/>
        <family val="2"/>
        <scheme val="minor"/>
      </rPr>
      <t xml:space="preserve">3. </t>
    </r>
    <r>
      <rPr>
        <sz val="11"/>
        <color theme="1"/>
        <rFont val="Calibri"/>
        <family val="2"/>
        <scheme val="minor"/>
      </rPr>
      <t>How did the sales perfomed by geography?</t>
    </r>
  </si>
  <si>
    <r>
      <t xml:space="preserve">4. </t>
    </r>
    <r>
      <rPr>
        <sz val="11"/>
        <color theme="1"/>
        <rFont val="Calibri"/>
        <family val="2"/>
        <scheme val="minor"/>
      </rPr>
      <t>How did the sales perfomed by product?</t>
    </r>
  </si>
  <si>
    <r>
      <rPr>
        <b/>
        <sz val="11"/>
        <color theme="1"/>
        <rFont val="Calibri"/>
        <family val="2"/>
        <scheme val="minor"/>
      </rPr>
      <t xml:space="preserve">5. </t>
    </r>
    <r>
      <rPr>
        <sz val="11"/>
        <color theme="1"/>
        <rFont val="Calibri"/>
        <family val="2"/>
        <scheme val="minor"/>
      </rPr>
      <t xml:space="preserve">Are there </t>
    </r>
    <r>
      <rPr>
        <i/>
        <sz val="11"/>
        <color theme="1"/>
        <rFont val="Calibri"/>
        <family val="2"/>
        <scheme val="minor"/>
      </rPr>
      <t>outliers</t>
    </r>
    <r>
      <rPr>
        <sz val="11"/>
        <color theme="1"/>
        <rFont val="Calibri"/>
        <family val="2"/>
        <scheme val="minor"/>
      </rPr>
      <t xml:space="preserve"> or anomalies in the kombucha sales dataset?</t>
    </r>
  </si>
  <si>
    <r>
      <rPr>
        <b/>
        <sz val="11"/>
        <color theme="1"/>
        <rFont val="Calibri"/>
        <family val="2"/>
        <scheme val="minor"/>
      </rPr>
      <t xml:space="preserve">6. </t>
    </r>
    <r>
      <rPr>
        <sz val="11"/>
        <color theme="1"/>
        <rFont val="Calibri"/>
        <family val="2"/>
        <scheme val="minor"/>
      </rPr>
      <t>Are there products that should be discontinuated?</t>
    </r>
  </si>
  <si>
    <r>
      <rPr>
        <b/>
        <sz val="9"/>
        <color theme="1"/>
        <rFont val="Calibri"/>
        <family val="2"/>
        <scheme val="minor"/>
      </rPr>
      <t>Comment:</t>
    </r>
    <r>
      <rPr>
        <sz val="9"/>
        <color theme="1"/>
        <rFont val="Calibri"/>
        <family val="2"/>
        <scheme val="minor"/>
      </rPr>
      <t xml:space="preserve"> Hard Kombuchas seemed to not perform very well. Further analysis should be taken from  here.</t>
    </r>
  </si>
  <si>
    <r>
      <rPr>
        <b/>
        <sz val="9"/>
        <color theme="1"/>
        <rFont val="Calibri"/>
        <family val="2"/>
        <scheme val="minor"/>
      </rPr>
      <t xml:space="preserve"> Comment:</t>
    </r>
    <r>
      <rPr>
        <sz val="9"/>
        <color theme="1"/>
        <rFont val="Calibri"/>
        <family val="2"/>
        <scheme val="minor"/>
      </rPr>
      <t xml:space="preserve"> this sheet answers the first two questions</t>
    </r>
  </si>
  <si>
    <r>
      <rPr>
        <b/>
        <sz val="9"/>
        <color theme="1"/>
        <rFont val="Calibri"/>
        <family val="2"/>
        <scheme val="minor"/>
      </rPr>
      <t xml:space="preserve"> Comment:</t>
    </r>
    <r>
      <rPr>
        <sz val="9"/>
        <color theme="1"/>
        <rFont val="Calibri"/>
        <family val="2"/>
        <scheme val="minor"/>
      </rPr>
      <t xml:space="preserve"> there are no Outliers related to Kombucha Sales in the dataset</t>
    </r>
  </si>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</sst>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409]* #,##0.00_ ;_-[$$-409]* \-#,##0.00\ ;_-[$$-409]* &quot;-&quot;??_ ;_-@_ "/>
    <numFmt numFmtId="165" formatCode="_-[$$-409]* #,##0_ ;_-[$$-409]* \-#,##0\ ;_-[$$-409]* &quot;-&quot;??_ ;_-@_ "/>
    <numFmt numFmtId="166" formatCode="0.0%"/>
    <numFmt numFmtId="167" formatCode="_-* #,##0_-;\-* #,##0_-;_-* &quot;-&quot;??_-;_-@_-"/>
    <numFmt numFmtId="168" formatCode="\$#,##0;\(\$#,##0\);\$#,##0"/>
    <numFmt numFmtId="169" formatCode="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22"/>
      <color theme="1"/>
      <name val="Calibri"/>
      <family val="2"/>
      <scheme val="minor"/>
    </font>
    <font>
      <b/>
      <sz val="22"/>
      <color theme="1"/>
      <name val="Calibri"/>
      <family val="2"/>
      <scheme val="minor"/>
    </font>
    <font>
      <sz val="11"/>
      <color theme="4" tint="0.39997558519241921"/>
      <name val="Calibri"/>
      <family val="2"/>
      <scheme val="minor"/>
    </font>
    <font>
      <sz val="11"/>
      <color theme="0" tint="-0.499984740745262"/>
      <name val="Calibri"/>
      <family val="2"/>
      <scheme val="minor"/>
    </font>
    <font>
      <b/>
      <i/>
      <sz val="11"/>
      <color theme="1"/>
      <name val="Calibri"/>
      <family val="2"/>
      <scheme val="minor"/>
    </font>
    <font>
      <sz val="11"/>
      <color theme="1" tint="4.9989318521683403E-2"/>
      <name val="Calibri"/>
      <family val="2"/>
      <scheme val="minor"/>
    </font>
    <font>
      <sz val="11"/>
      <name val="Calibri"/>
      <family val="2"/>
      <scheme val="minor"/>
    </font>
    <font>
      <sz val="11"/>
      <color theme="2" tint="-0.499984740745262"/>
      <name val="Calibri"/>
      <family val="2"/>
      <scheme val="minor"/>
    </font>
    <font>
      <sz val="11"/>
      <color theme="2" tint="-0.749992370372631"/>
      <name val="Calibri"/>
      <family val="2"/>
      <scheme val="minor"/>
    </font>
    <font>
      <b/>
      <sz val="11"/>
      <color theme="2" tint="-0.749992370372631"/>
      <name val="Calibri"/>
      <family val="2"/>
      <scheme val="minor"/>
    </font>
    <font>
      <sz val="9"/>
      <color theme="1"/>
      <name val="Calibri"/>
      <family val="2"/>
      <scheme val="minor"/>
    </font>
    <font>
      <b/>
      <sz val="9"/>
      <color theme="1"/>
      <name val="Calibri"/>
      <family val="2"/>
      <scheme val="minor"/>
    </font>
    <font>
      <u/>
      <sz val="11"/>
      <color theme="10"/>
      <name val="Calibri"/>
      <family val="2"/>
      <scheme val="minor"/>
    </font>
    <font>
      <b/>
      <u/>
      <sz val="11"/>
      <color theme="10"/>
      <name val="Calibri"/>
      <family val="2"/>
      <scheme val="minor"/>
    </font>
    <font>
      <i/>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11C1FF"/>
        <bgColor indexed="64"/>
      </patternFill>
    </fill>
    <fill>
      <patternFill patternType="solid">
        <fgColor theme="4" tint="0.79998168889431442"/>
        <bgColor indexed="64"/>
      </patternFill>
    </fill>
    <fill>
      <patternFill patternType="solid">
        <fgColor theme="2" tint="-0.749992370372631"/>
        <bgColor indexed="64"/>
      </patternFill>
    </fill>
    <fill>
      <patternFill patternType="solid">
        <fgColor rgb="FFF5F5F5"/>
        <bgColor indexed="64"/>
      </patternFill>
    </fill>
  </fills>
  <borders count="24">
    <border>
      <left/>
      <right/>
      <top/>
      <bottom/>
      <diagonal/>
    </border>
    <border>
      <left style="thin">
        <color auto="1"/>
      </left>
      <right style="thin">
        <color auto="1"/>
      </right>
      <top/>
      <bottom style="thin">
        <color auto="1"/>
      </bottom>
      <diagonal/>
    </border>
    <border>
      <left/>
      <right/>
      <top style="thin">
        <color theme="0" tint="-0.14996795556505021"/>
      </top>
      <bottom style="thin">
        <color theme="0" tint="-0.14996795556505021"/>
      </bottom>
      <diagonal/>
    </border>
    <border>
      <left/>
      <right/>
      <top style="thin">
        <color theme="0" tint="-0.14993743705557422"/>
      </top>
      <bottom style="thin">
        <color theme="0" tint="-0.14996795556505021"/>
      </bottom>
      <diagonal/>
    </border>
    <border>
      <left/>
      <right/>
      <top style="thin">
        <color theme="0" tint="-0.14996795556505021"/>
      </top>
      <bottom/>
      <diagonal/>
    </border>
    <border>
      <left/>
      <right/>
      <top/>
      <bottom style="thin">
        <color theme="0" tint="-0.14996795556505021"/>
      </bottom>
      <diagonal/>
    </border>
    <border>
      <left/>
      <right/>
      <top/>
      <bottom style="thin">
        <color indexed="64"/>
      </bottom>
      <diagonal/>
    </border>
    <border>
      <left style="mediumDashDotDot">
        <color theme="0" tint="-0.14993743705557422"/>
      </left>
      <right style="mediumDashDotDot">
        <color theme="0" tint="-0.14993743705557422"/>
      </right>
      <top style="thin">
        <color theme="0" tint="-0.14996795556505021"/>
      </top>
      <bottom style="thin">
        <color theme="0" tint="-0.14996795556505021"/>
      </bottom>
      <diagonal/>
    </border>
    <border>
      <left style="mediumDashDotDot">
        <color theme="0" tint="-0.14993743705557422"/>
      </left>
      <right style="mediumDashDotDot">
        <color theme="0" tint="-0.14993743705557422"/>
      </right>
      <top style="thin">
        <color theme="0" tint="-0.14996795556505021"/>
      </top>
      <bottom/>
      <diagonal/>
    </border>
    <border>
      <left style="mediumDashDotDot">
        <color theme="0" tint="-0.14993743705557422"/>
      </left>
      <right style="mediumDashDotDot">
        <color theme="0" tint="-0.14990691854609822"/>
      </right>
      <top style="thin">
        <color theme="0" tint="-0.14996795556505021"/>
      </top>
      <bottom/>
      <diagonal/>
    </border>
    <border>
      <left style="mediumDashDotDot">
        <color theme="0" tint="-0.14993743705557422"/>
      </left>
      <right style="mediumDashDotDot">
        <color theme="0" tint="-0.14990691854609822"/>
      </right>
      <top style="thin">
        <color theme="0" tint="-0.14996795556505021"/>
      </top>
      <bottom style="thin">
        <color theme="0" tint="-0.14996795556505021"/>
      </bottom>
      <diagonal/>
    </border>
    <border>
      <left style="mediumDashDotDot">
        <color theme="0" tint="-0.14993743705557422"/>
      </left>
      <right style="mediumDashDotDot">
        <color theme="0" tint="-0.14990691854609822"/>
      </right>
      <top/>
      <bottom/>
      <diagonal/>
    </border>
    <border>
      <left style="mediumDashDotDot">
        <color theme="0" tint="-0.14990691854609822"/>
      </left>
      <right style="mediumDashDotDot">
        <color theme="0" tint="-0.1498764000366222"/>
      </right>
      <top style="thin">
        <color theme="0" tint="-0.14996795556505021"/>
      </top>
      <bottom style="thin">
        <color theme="0" tint="-0.14996795556505021"/>
      </bottom>
      <diagonal/>
    </border>
    <border>
      <left style="mediumDashDotDot">
        <color theme="0" tint="-0.14990691854609822"/>
      </left>
      <right style="mediumDashDotDot">
        <color theme="0" tint="-0.1498764000366222"/>
      </right>
      <top style="thin">
        <color theme="0" tint="-0.14996795556505021"/>
      </top>
      <bottom/>
      <diagonal/>
    </border>
    <border>
      <left style="mediumDashDotDot">
        <color theme="0" tint="-0.1498764000366222"/>
      </left>
      <right style="mediumDashDotDot">
        <color theme="0" tint="-0.1498458815271462"/>
      </right>
      <top style="thin">
        <color theme="0" tint="-0.14996795556505021"/>
      </top>
      <bottom style="thin">
        <color theme="0" tint="-0.14996795556505021"/>
      </bottom>
      <diagonal/>
    </border>
    <border>
      <left style="mediumDashDotDot">
        <color theme="0" tint="-0.1498764000366222"/>
      </left>
      <right style="mediumDashDotDot">
        <color theme="0" tint="-0.1498458815271462"/>
      </right>
      <top style="thin">
        <color theme="0" tint="-0.14996795556505021"/>
      </top>
      <bottom/>
      <diagonal/>
    </border>
    <border>
      <left style="thick">
        <color indexed="64"/>
      </left>
      <right/>
      <top/>
      <bottom/>
      <diagonal/>
    </border>
    <border>
      <left/>
      <right/>
      <top style="thin">
        <color theme="0" tint="-0.14996795556505021"/>
      </top>
      <bottom style="thin">
        <color theme="0" tint="-0.14993743705557422"/>
      </bottom>
      <diagonal/>
    </border>
    <border>
      <left/>
      <right/>
      <top style="thin">
        <color theme="0" tint="-0.14993743705557422"/>
      </top>
      <bottom/>
      <diagonal/>
    </border>
    <border>
      <left/>
      <right/>
      <top/>
      <bottom style="thin">
        <color theme="0" tint="-0.14993743705557422"/>
      </bottom>
      <diagonal/>
    </border>
    <border>
      <left/>
      <right/>
      <top style="medium">
        <color auto="1"/>
      </top>
      <bottom/>
      <diagonal/>
    </border>
    <border>
      <left/>
      <right/>
      <top/>
      <bottom style="medium">
        <color auto="1"/>
      </bottom>
      <diagonal/>
    </border>
    <border>
      <left style="medium">
        <color auto="1"/>
      </left>
      <right/>
      <top/>
      <bottom/>
      <diagonal/>
    </border>
    <border>
      <left/>
      <right/>
      <top style="thin">
        <color theme="0" tint="-0.14993743705557422"/>
      </top>
      <bottom style="thin">
        <color theme="0" tint="-0.14993743705557422"/>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cellStyleXfs>
  <cellXfs count="79">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horizontal="left" vertical="center"/>
    </xf>
    <xf numFmtId="164" fontId="2" fillId="0" borderId="1" xfId="0" applyNumberFormat="1" applyFont="1" applyBorder="1" applyAlignment="1">
      <alignment horizontal="center" vertical="center"/>
    </xf>
    <xf numFmtId="164" fontId="0" fillId="0" borderId="0" xfId="0" applyNumberFormat="1" applyAlignment="1">
      <alignment horizontal="center" vertical="center"/>
    </xf>
    <xf numFmtId="164" fontId="0" fillId="0" borderId="0" xfId="0" applyNumberFormat="1"/>
    <xf numFmtId="0" fontId="2" fillId="0" borderId="1" xfId="0" applyFont="1" applyBorder="1" applyAlignment="1">
      <alignment horizontal="left" vertical="top"/>
    </xf>
    <xf numFmtId="0" fontId="2" fillId="0" borderId="0" xfId="0" applyFont="1"/>
    <xf numFmtId="0" fontId="0" fillId="0" borderId="2" xfId="0" applyBorder="1"/>
    <xf numFmtId="0" fontId="2" fillId="2" borderId="4" xfId="0" applyFont="1" applyFill="1" applyBorder="1"/>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0" borderId="0" xfId="0" applyFont="1" applyAlignment="1">
      <alignment vertical="top"/>
    </xf>
    <xf numFmtId="0" fontId="5" fillId="3" borderId="0" xfId="0" applyFont="1" applyFill="1" applyAlignment="1">
      <alignment vertical="center"/>
    </xf>
    <xf numFmtId="0" fontId="0" fillId="0" borderId="0" xfId="0" pivotButton="1"/>
    <xf numFmtId="0" fontId="0" fillId="0" borderId="0" xfId="0" applyAlignment="1">
      <alignment horizontal="left"/>
    </xf>
    <xf numFmtId="165" fontId="2" fillId="0" borderId="0" xfId="0" applyNumberFormat="1" applyFont="1" applyAlignment="1">
      <alignment horizontal="center"/>
    </xf>
    <xf numFmtId="165" fontId="6" fillId="0" borderId="0" xfId="0" applyNumberFormat="1" applyFont="1" applyAlignment="1">
      <alignment horizontal="center"/>
    </xf>
    <xf numFmtId="165" fontId="0" fillId="0" borderId="0" xfId="0" applyNumberFormat="1" applyAlignment="1">
      <alignment horizontal="center"/>
    </xf>
    <xf numFmtId="164" fontId="0" fillId="0" borderId="0" xfId="2" applyNumberFormat="1" applyFont="1"/>
    <xf numFmtId="168" fontId="0" fillId="0" borderId="0" xfId="0" applyNumberFormat="1"/>
    <xf numFmtId="168" fontId="0" fillId="0" borderId="0" xfId="0" applyNumberFormat="1" applyAlignment="1">
      <alignment horizontal="center"/>
    </xf>
    <xf numFmtId="0" fontId="0" fillId="4" borderId="2" xfId="0" applyFill="1" applyBorder="1"/>
    <xf numFmtId="0" fontId="2" fillId="4" borderId="2" xfId="0" applyFont="1" applyFill="1" applyBorder="1" applyAlignment="1">
      <alignment horizontal="center" vertical="center"/>
    </xf>
    <xf numFmtId="165" fontId="0" fillId="0" borderId="2" xfId="0" applyNumberFormat="1" applyBorder="1" applyAlignment="1">
      <alignment horizontal="center"/>
    </xf>
    <xf numFmtId="0" fontId="2" fillId="2" borderId="8" xfId="0" applyFont="1" applyFill="1" applyBorder="1" applyAlignment="1">
      <alignment horizontal="left" vertical="top"/>
    </xf>
    <xf numFmtId="165" fontId="2" fillId="0" borderId="7" xfId="0" applyNumberFormat="1" applyFont="1" applyBorder="1" applyAlignment="1">
      <alignment horizontal="left" vertical="top"/>
    </xf>
    <xf numFmtId="0" fontId="2" fillId="2" borderId="9" xfId="0" applyFont="1" applyFill="1" applyBorder="1" applyAlignment="1">
      <alignment horizontal="center" vertical="center"/>
    </xf>
    <xf numFmtId="165" fontId="0" fillId="0" borderId="10" xfId="0" applyNumberFormat="1" applyBorder="1" applyAlignment="1">
      <alignment horizontal="center" vertical="center"/>
    </xf>
    <xf numFmtId="0" fontId="0" fillId="0" borderId="11" xfId="0" applyBorder="1"/>
    <xf numFmtId="0" fontId="2" fillId="2" borderId="13" xfId="0" applyFont="1" applyFill="1" applyBorder="1" applyAlignment="1">
      <alignment horizontal="left" vertical="center"/>
    </xf>
    <xf numFmtId="165" fontId="0" fillId="0" borderId="12" xfId="0" applyNumberFormat="1" applyBorder="1" applyAlignment="1">
      <alignment horizontal="left" vertical="center"/>
    </xf>
    <xf numFmtId="0" fontId="2" fillId="2" borderId="15" xfId="0" applyFont="1" applyFill="1" applyBorder="1" applyAlignment="1">
      <alignment horizontal="left" vertical="center"/>
    </xf>
    <xf numFmtId="165" fontId="0" fillId="0" borderId="14" xfId="0" applyNumberFormat="1" applyBorder="1" applyAlignment="1">
      <alignment horizontal="left" vertical="center"/>
    </xf>
    <xf numFmtId="168" fontId="2" fillId="0" borderId="0" xfId="0" applyNumberFormat="1" applyFont="1"/>
    <xf numFmtId="167" fontId="0" fillId="0" borderId="2" xfId="2" applyNumberFormat="1" applyFont="1" applyBorder="1" applyAlignment="1">
      <alignment horizontal="center"/>
    </xf>
    <xf numFmtId="1" fontId="0" fillId="0" borderId="2" xfId="0" applyNumberFormat="1" applyBorder="1"/>
    <xf numFmtId="0" fontId="8" fillId="4" borderId="0" xfId="0" applyFont="1" applyFill="1" applyAlignment="1">
      <alignment horizontal="center" vertical="center"/>
    </xf>
    <xf numFmtId="0" fontId="9" fillId="0" borderId="0" xfId="0" applyFont="1" applyAlignment="1">
      <alignment horizontal="left" indent="1"/>
    </xf>
    <xf numFmtId="0" fontId="10" fillId="0" borderId="0" xfId="0" applyFont="1" applyAlignment="1">
      <alignment horizontal="left" indent="1"/>
    </xf>
    <xf numFmtId="0" fontId="10" fillId="0" borderId="0" xfId="0" applyFont="1" applyAlignment="1">
      <alignment horizontal="left"/>
    </xf>
    <xf numFmtId="0" fontId="7" fillId="0" borderId="0" xfId="0" applyFont="1" applyAlignment="1">
      <alignment horizontal="center"/>
    </xf>
    <xf numFmtId="0" fontId="2" fillId="0" borderId="2" xfId="0" applyFont="1" applyBorder="1"/>
    <xf numFmtId="165" fontId="2" fillId="0" borderId="3" xfId="0" applyNumberFormat="1" applyFont="1" applyBorder="1" applyAlignment="1">
      <alignment horizontal="center" vertical="center"/>
    </xf>
    <xf numFmtId="43" fontId="2" fillId="0" borderId="3" xfId="2" applyFont="1" applyBorder="1" applyAlignment="1">
      <alignment horizontal="center" vertical="center"/>
    </xf>
    <xf numFmtId="167" fontId="2" fillId="0" borderId="3" xfId="2" applyNumberFormat="1" applyFont="1" applyBorder="1" applyAlignment="1">
      <alignment horizontal="center" vertical="center"/>
    </xf>
    <xf numFmtId="166" fontId="7" fillId="0" borderId="0" xfId="1" applyNumberFormat="1" applyFont="1" applyBorder="1" applyAlignment="1">
      <alignment horizontal="left"/>
    </xf>
    <xf numFmtId="169" fontId="0" fillId="0" borderId="0" xfId="0" applyNumberFormat="1" applyAlignment="1">
      <alignment horizontal="center" vertical="center"/>
    </xf>
    <xf numFmtId="0" fontId="11" fillId="0" borderId="0" xfId="0" applyFont="1"/>
    <xf numFmtId="165" fontId="11" fillId="0" borderId="0" xfId="0" applyNumberFormat="1" applyFont="1"/>
    <xf numFmtId="0" fontId="2" fillId="2" borderId="8" xfId="0" applyFont="1" applyFill="1" applyBorder="1" applyAlignment="1">
      <alignment horizontal="center" vertical="center"/>
    </xf>
    <xf numFmtId="167" fontId="2" fillId="0" borderId="7" xfId="2" applyNumberFormat="1" applyFont="1" applyBorder="1" applyAlignment="1">
      <alignment horizontal="center" vertical="center"/>
    </xf>
    <xf numFmtId="165" fontId="17" fillId="0" borderId="7" xfId="3" applyNumberFormat="1" applyFont="1" applyBorder="1" applyAlignment="1">
      <alignment horizontal="left" vertical="top"/>
    </xf>
    <xf numFmtId="0" fontId="2" fillId="0" borderId="0" xfId="0" applyFont="1" applyAlignment="1">
      <alignment horizontal="left" vertical="center"/>
    </xf>
    <xf numFmtId="0" fontId="0" fillId="6" borderId="20" xfId="0" applyFill="1" applyBorder="1" applyAlignment="1">
      <alignment horizontal="left" vertical="top" wrapText="1"/>
    </xf>
    <xf numFmtId="0" fontId="0" fillId="6" borderId="0" xfId="0" applyFill="1" applyAlignment="1">
      <alignment horizontal="left" vertical="top" wrapText="1"/>
    </xf>
    <xf numFmtId="0" fontId="0" fillId="6" borderId="21" xfId="0" applyFill="1" applyBorder="1" applyAlignment="1">
      <alignment horizontal="left" vertical="top" wrapText="1"/>
    </xf>
    <xf numFmtId="0" fontId="5" fillId="2" borderId="0" xfId="0" applyFont="1" applyFill="1" applyAlignment="1">
      <alignment horizontal="left" vertical="center"/>
    </xf>
    <xf numFmtId="0" fontId="0" fillId="0" borderId="0" xfId="0" applyAlignment="1">
      <alignment horizontal="left" vertical="center"/>
    </xf>
    <xf numFmtId="0" fontId="0" fillId="0" borderId="23" xfId="0" applyBorder="1" applyAlignment="1">
      <alignment horizontal="left" vertical="center"/>
    </xf>
    <xf numFmtId="0" fontId="14" fillId="2" borderId="16" xfId="0" applyFont="1" applyFill="1" applyBorder="1" applyAlignment="1">
      <alignment horizontal="left" vertical="top" wrapText="1"/>
    </xf>
    <xf numFmtId="0" fontId="14" fillId="2" borderId="0" xfId="0" applyFont="1" applyFill="1" applyAlignment="1">
      <alignment horizontal="left" vertical="top" wrapText="1"/>
    </xf>
    <xf numFmtId="0" fontId="2" fillId="2" borderId="2" xfId="0" applyFont="1" applyFill="1" applyBorder="1" applyAlignment="1">
      <alignment horizontal="left" vertical="center"/>
    </xf>
    <xf numFmtId="0" fontId="0" fillId="0" borderId="18" xfId="0" applyBorder="1" applyAlignment="1">
      <alignment horizontal="left" vertical="center" wrapText="1"/>
    </xf>
    <xf numFmtId="0" fontId="0" fillId="0" borderId="5" xfId="0" applyBorder="1" applyAlignment="1">
      <alignment horizontal="left" vertical="center" wrapText="1"/>
    </xf>
    <xf numFmtId="0" fontId="0" fillId="2" borderId="22" xfId="0" applyFill="1" applyBorder="1" applyAlignment="1">
      <alignment horizontal="center"/>
    </xf>
    <xf numFmtId="0" fontId="0" fillId="2" borderId="0" xfId="0" applyFill="1" applyAlignment="1">
      <alignment horizontal="center"/>
    </xf>
    <xf numFmtId="0" fontId="14" fillId="2" borderId="22" xfId="0" applyFont="1" applyFill="1" applyBorder="1" applyAlignment="1">
      <alignment horizontal="left" vertical="top" wrapText="1"/>
    </xf>
    <xf numFmtId="0" fontId="3" fillId="5" borderId="6" xfId="0" applyFont="1" applyFill="1" applyBorder="1" applyAlignment="1">
      <alignment horizontal="center"/>
    </xf>
    <xf numFmtId="0" fontId="2" fillId="4" borderId="2" xfId="0" applyFont="1" applyFill="1" applyBorder="1" applyAlignment="1">
      <alignment horizontal="center" vertical="center"/>
    </xf>
    <xf numFmtId="1" fontId="2" fillId="2" borderId="2" xfId="0" applyNumberFormat="1" applyFont="1" applyFill="1" applyBorder="1" applyAlignment="1">
      <alignment horizontal="center" vertical="center"/>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2" fillId="2" borderId="16" xfId="0" applyFont="1" applyFill="1" applyBorder="1" applyAlignment="1">
      <alignment horizontal="left" vertical="top" wrapText="1"/>
    </xf>
    <xf numFmtId="0" fontId="0" fillId="2" borderId="0" xfId="0" applyFill="1" applyAlignment="1">
      <alignment horizontal="left" vertical="top" wrapText="1"/>
    </xf>
  </cellXfs>
  <cellStyles count="4">
    <cellStyle name="Hiperlink" xfId="3" builtinId="8"/>
    <cellStyle name="Normal" xfId="0" builtinId="0"/>
    <cellStyle name="Porcentagem" xfId="1" builtinId="5"/>
    <cellStyle name="Vírgula" xfId="2" builtinId="3"/>
  </cellStyles>
  <dxfs count="61">
    <dxf>
      <alignment vertical="center"/>
    </dxf>
    <dxf>
      <alignment horizontal="center"/>
    </dxf>
    <dxf>
      <font>
        <b/>
      </font>
    </dxf>
    <dxf>
      <font>
        <color theme="2" tint="-0.499984740745262"/>
      </font>
    </dxf>
    <dxf>
      <font>
        <color theme="2" tint="-0.499984740745262"/>
      </font>
    </dxf>
    <dxf>
      <numFmt numFmtId="165" formatCode="_-[$$-409]* #,##0_ ;_-[$$-409]* \-#,##0\ ;_-[$$-409]* &quot;-&quot;??_ ;_-@_ "/>
    </dxf>
    <dxf>
      <alignment vertical="center"/>
    </dxf>
    <dxf>
      <alignment horizontal="center"/>
    </dxf>
    <dxf>
      <font>
        <color rgb="FF800000"/>
      </font>
      <fill>
        <patternFill patternType="none">
          <bgColor auto="1"/>
        </patternFill>
      </fill>
    </dxf>
    <dxf>
      <font>
        <color theme="4"/>
      </font>
      <fill>
        <patternFill patternType="none">
          <bgColor auto="1"/>
        </patternFill>
      </fill>
    </dxf>
    <dxf>
      <font>
        <color auto="1"/>
      </font>
    </dxf>
    <dxf>
      <font>
        <b/>
      </font>
    </dxf>
    <dxf>
      <alignment horizontal="center"/>
    </dxf>
    <dxf>
      <alignment horizontal="center"/>
    </dxf>
    <dxf>
      <alignment vertical="center"/>
    </dxf>
    <dxf>
      <alignment horizontal="center"/>
    </dxf>
    <dxf>
      <font>
        <color auto="1"/>
      </font>
    </dxf>
    <dxf>
      <font>
        <color auto="1"/>
      </font>
    </dxf>
    <dxf>
      <font>
        <color auto="1"/>
      </font>
    </dxf>
    <dxf>
      <font>
        <color auto="1"/>
      </font>
    </dxf>
    <dxf>
      <font>
        <color auto="1"/>
      </font>
    </dxf>
    <dxf>
      <font>
        <color auto="1"/>
      </font>
    </dxf>
    <dxf>
      <font>
        <color theme="1" tint="4.9989318521683403E-2"/>
      </font>
    </dxf>
    <dxf>
      <font>
        <color theme="0" tint="-0.499984740745262"/>
      </font>
    </dxf>
    <dxf>
      <alignment horizontal="center"/>
    </dxf>
    <dxf>
      <alignment vertical="center"/>
    </dxf>
    <dxf>
      <numFmt numFmtId="165" formatCode="_-[$$-409]* #,##0_ ;_-[$$-409]* \-#,##0\ ;_-[$$-409]* &quot;-&quot;??_ ;_-@_ "/>
    </dxf>
    <dxf>
      <font>
        <b/>
      </font>
    </dxf>
    <dxf>
      <font>
        <b/>
      </font>
    </dxf>
    <dxf>
      <font>
        <b/>
      </font>
    </dxf>
    <dxf>
      <font>
        <b/>
      </font>
    </dxf>
    <dxf>
      <font>
        <b/>
      </font>
    </dxf>
    <dxf>
      <font>
        <b/>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0" tint="-0.499984740745262"/>
      </font>
    </dxf>
    <dxf>
      <font>
        <color theme="4" tint="0.39997558519241921"/>
      </font>
    </dxf>
    <dxf>
      <font>
        <color theme="4" tint="0.39997558519241921"/>
      </font>
    </dxf>
    <dxf>
      <font>
        <color theme="4" tint="0.39997558519241921"/>
      </font>
    </dxf>
    <dxf>
      <font>
        <color theme="4" tint="0.39997558519241921"/>
      </font>
    </dxf>
    <dxf>
      <font>
        <color theme="4" tint="0.39997558519241921"/>
      </font>
    </dxf>
    <dxf>
      <font>
        <color theme="4" tint="0.39997558519241921"/>
      </font>
    </dxf>
    <dxf>
      <numFmt numFmtId="165" formatCode="_-[$$-409]* #,##0_ ;_-[$$-409]* \-#,##0\ ;_-[$$-409]* &quot;-&quot;??_ ;_-@_ "/>
    </dxf>
    <dxf>
      <numFmt numFmtId="164" formatCode="_-[$$-409]* #,##0.00_ ;_-[$$-409]* \-#,##0.00\ ;_-[$$-409]* &quot;-&quot;??_ ;_-@_ "/>
    </dxf>
    <dxf>
      <numFmt numFmtId="164" formatCode="_-[$$-409]* #,##0.00_ ;_-[$$-409]* \-#,##0.00\ ;_-[$$-409]* &quot;-&quot;??_ ;_-@_ "/>
      <alignment horizontal="center" vertical="center" textRotation="0" wrapText="0" indent="0" justifyLastLine="0" shrinkToFit="0" readingOrder="0"/>
    </dxf>
    <dxf>
      <numFmt numFmtId="164" formatCode="_-[$$-409]* #,##0.00_ ;_-[$$-409]* \-#,##0.00\ ;_-[$$-409]* &quot;-&quot;??_ ;_-@_ "/>
      <alignment horizontal="center" vertical="center" textRotation="0" wrapText="0" indent="0" justifyLastLine="0" shrinkToFit="0" readingOrder="0"/>
    </dxf>
    <dxf>
      <alignment horizontal="center" textRotation="0" wrapText="0" indent="0" justifyLastLine="0" shrinkToFit="0" readingOrder="0"/>
    </dxf>
    <dxf>
      <numFmt numFmtId="164" formatCode="_-[$$-409]* #,##0.00_ ;_-[$$-409]* \-#,##0.00\ ;_-[$$-409]* &quot;-&quot;??_ ;_-@_ "/>
    </dxf>
    <dxf>
      <numFmt numFmtId="164"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A568D2"/>
      <color rgb="FFF5F5F5"/>
      <color rgb="FF11C1FF"/>
      <color rgb="FF800000"/>
      <color rgb="FF00A4DE"/>
      <color rgb="FF461E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j-lt"/>
                <a:ea typeface="+mj-ea"/>
                <a:cs typeface="+mj-cs"/>
              </a:defRPr>
            </a:pPr>
            <a:r>
              <a:rPr lang="pt-BR" sz="1400" b="1" i="0" u="none" strike="noStrike" baseline="0">
                <a:solidFill>
                  <a:sysClr val="windowText" lastClr="000000"/>
                </a:solidFill>
                <a:latin typeface="Calibri Light" panose="020F0302020204030204"/>
              </a:rPr>
              <a:t>Kombucha Tpye</a:t>
            </a:r>
          </a:p>
        </c:rich>
      </c:tx>
      <c:layout>
        <c:manualLayout>
          <c:xMode val="edge"/>
          <c:yMode val="edge"/>
          <c:x val="0.32631777038324006"/>
          <c:y val="5.8172328458942629E-2"/>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j-lt"/>
              <a:ea typeface="+mj-ea"/>
              <a:cs typeface="+mj-cs"/>
            </a:defRPr>
          </a:pPr>
          <a:endParaRPr lang="pt-BR"/>
        </a:p>
      </c:txPr>
    </c:title>
    <c:autoTitleDeleted val="0"/>
    <c:plotArea>
      <c:layout/>
      <c:pieChart>
        <c:varyColors val="1"/>
        <c:ser>
          <c:idx val="0"/>
          <c:order val="0"/>
          <c:tx>
            <c:v>Kombucha Type Count</c:v>
          </c:tx>
          <c:dPt>
            <c:idx val="0"/>
            <c:bubble3D val="0"/>
            <c:spPr>
              <a:solidFill>
                <a:srgbClr val="11C1FF"/>
              </a:solidFill>
              <a:ln>
                <a:solidFill>
                  <a:schemeClr val="tx1"/>
                </a:solidFill>
              </a:ln>
              <a:effectLst/>
            </c:spPr>
            <c:extLst>
              <c:ext xmlns:c16="http://schemas.microsoft.com/office/drawing/2014/chart" uri="{C3380CC4-5D6E-409C-BE32-E72D297353CC}">
                <c16:uniqueId val="{00000005-BD4B-453D-A869-BF0D683A3E26}"/>
              </c:ext>
            </c:extLst>
          </c:dPt>
          <c:dPt>
            <c:idx val="1"/>
            <c:bubble3D val="0"/>
            <c:spPr>
              <a:solidFill>
                <a:srgbClr val="A568D2"/>
              </a:solidFill>
              <a:ln>
                <a:solidFill>
                  <a:schemeClr val="tx1"/>
                </a:solidFill>
              </a:ln>
              <a:effectLst/>
            </c:spPr>
            <c:extLst>
              <c:ext xmlns:c16="http://schemas.microsoft.com/office/drawing/2014/chart" uri="{C3380CC4-5D6E-409C-BE32-E72D297353CC}">
                <c16:uniqueId val="{00000004-BD4B-453D-A869-BF0D683A3E26}"/>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D4B-453D-A869-BF0D683A3E26}"/>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D4B-453D-A869-BF0D683A3E2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baseline="0">
                    <a:solidFill>
                      <a:sysClr val="windowText" lastClr="000000"/>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s>
          <c:cat>
            <c:strLit>
              <c:ptCount val="2"/>
              <c:pt idx="0">
                <c:v>Conventional</c:v>
              </c:pt>
              <c:pt idx="1">
                <c:v>Hard</c:v>
              </c:pt>
            </c:strLit>
          </c:cat>
          <c:val>
            <c:numRef>
              <c:f>'Descriptive Statitics and EDA'!$E$19:$E$20</c:f>
              <c:numCache>
                <c:formatCode>0.0%</c:formatCode>
                <c:ptCount val="2"/>
                <c:pt idx="0">
                  <c:v>0.62571428571428567</c:v>
                </c:pt>
                <c:pt idx="1">
                  <c:v>0.37428571428571428</c:v>
                </c:pt>
              </c:numCache>
            </c:numRef>
          </c:val>
          <c:extLst>
            <c:ext xmlns:c16="http://schemas.microsoft.com/office/drawing/2014/chart" uri="{C3380CC4-5D6E-409C-BE32-E72D297353CC}">
              <c16:uniqueId val="{00000003-BD4B-453D-A869-BF0D683A3E26}"/>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2726067739206931"/>
          <c:y val="0.2083641544806899"/>
          <c:w val="0.45478625375221787"/>
          <c:h val="0.11288946476627131"/>
        </c:manualLayout>
      </c:layout>
      <c:overlay val="0"/>
      <c:spPr>
        <a:noFill/>
        <a:ln>
          <a:noFill/>
        </a:ln>
        <a:effectLst/>
      </c:spPr>
      <c:txPr>
        <a:bodyPr rot="0" spcFirstLastPara="1" vertOverflow="ellipsis" vert="horz" wrap="square" anchor="ctr" anchorCtr="1"/>
        <a:lstStyle/>
        <a:p>
          <a:pPr rtl="0">
            <a:defRPr sz="1100" b="0" i="0" u="none" strike="noStrike" baseline="0">
              <a:solidFill>
                <a:sysClr val="windowText" lastClr="000000"/>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a:outerShdw blurRad="50800" dist="38100" dir="5400000" algn="t" rotWithShape="0">
        <a:prstClr val="black">
          <a:alpha val="40000"/>
        </a:prstClr>
      </a:outerShdw>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pt-BR" sz="1100"/>
              <a:t>Units </a:t>
            </a:r>
            <a:r>
              <a:rPr lang="pt-BR" sz="1100" i="1"/>
              <a:t>x</a:t>
            </a:r>
            <a:r>
              <a:rPr lang="pt-BR" sz="1100" i="0"/>
              <a:t> Amount Sold</a:t>
            </a:r>
            <a:r>
              <a:rPr lang="pt-BR" sz="1100"/>
              <a:t> </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pt-BR"/>
        </a:p>
      </c:txPr>
    </c:title>
    <c:autoTitleDeleted val="0"/>
    <c:plotArea>
      <c:layout/>
      <c:scatterChart>
        <c:scatterStyle val="lineMarker"/>
        <c:varyColors val="0"/>
        <c:ser>
          <c:idx val="0"/>
          <c:order val="0"/>
          <c:spPr>
            <a:ln w="25400" cap="rnd">
              <a:noFill/>
              <a:round/>
            </a:ln>
            <a:effectLst/>
          </c:spPr>
          <c:marker>
            <c:symbol val="circle"/>
            <c:size val="5"/>
            <c:spPr>
              <a:solidFill>
                <a:srgbClr val="A568D2"/>
              </a:solidFill>
              <a:ln w="9525">
                <a:solidFill>
                  <a:schemeClr val="tx1">
                    <a:alpha val="25000"/>
                  </a:schemeClr>
                </a:solidFill>
                <a:round/>
              </a:ln>
              <a:effectLst/>
            </c:spPr>
          </c:marker>
          <c:xVal>
            <c:numRef>
              <c:f>Dataset!$E$3:$E$702</c:f>
              <c:numCache>
                <c:formatCode>General</c:formatCode>
                <c:ptCount val="700"/>
                <c:pt idx="1">
                  <c:v>704</c:v>
                </c:pt>
                <c:pt idx="2">
                  <c:v>1478</c:v>
                </c:pt>
                <c:pt idx="3">
                  <c:v>248</c:v>
                </c:pt>
                <c:pt idx="4">
                  <c:v>99</c:v>
                </c:pt>
                <c:pt idx="5">
                  <c:v>1449</c:v>
                </c:pt>
                <c:pt idx="6">
                  <c:v>1017</c:v>
                </c:pt>
                <c:pt idx="7">
                  <c:v>813</c:v>
                </c:pt>
                <c:pt idx="8">
                  <c:v>609</c:v>
                </c:pt>
                <c:pt idx="9">
                  <c:v>182</c:v>
                </c:pt>
                <c:pt idx="10">
                  <c:v>268</c:v>
                </c:pt>
                <c:pt idx="12">
                  <c:v>138</c:v>
                </c:pt>
                <c:pt idx="13">
                  <c:v>1276</c:v>
                </c:pt>
                <c:pt idx="15">
                  <c:v>618</c:v>
                </c:pt>
                <c:pt idx="16">
                  <c:v>2243</c:v>
                </c:pt>
                <c:pt idx="17">
                  <c:v>475</c:v>
                </c:pt>
                <c:pt idx="18">
                  <c:v>541</c:v>
                </c:pt>
                <c:pt idx="19">
                  <c:v>810</c:v>
                </c:pt>
                <c:pt idx="20">
                  <c:v>1577</c:v>
                </c:pt>
                <c:pt idx="21">
                  <c:v>2255</c:v>
                </c:pt>
                <c:pt idx="22">
                  <c:v>338</c:v>
                </c:pt>
                <c:pt idx="23">
                  <c:v>1864</c:v>
                </c:pt>
                <c:pt idx="24">
                  <c:v>48</c:v>
                </c:pt>
                <c:pt idx="25">
                  <c:v>2072</c:v>
                </c:pt>
                <c:pt idx="26">
                  <c:v>2267</c:v>
                </c:pt>
                <c:pt idx="27">
                  <c:v>731</c:v>
                </c:pt>
                <c:pt idx="28">
                  <c:v>759</c:v>
                </c:pt>
                <c:pt idx="29">
                  <c:v>1921</c:v>
                </c:pt>
                <c:pt idx="30">
                  <c:v>455</c:v>
                </c:pt>
                <c:pt idx="31">
                  <c:v>1382</c:v>
                </c:pt>
                <c:pt idx="32">
                  <c:v>699</c:v>
                </c:pt>
                <c:pt idx="33">
                  <c:v>594</c:v>
                </c:pt>
                <c:pt idx="34">
                  <c:v>432</c:v>
                </c:pt>
                <c:pt idx="35">
                  <c:v>1162</c:v>
                </c:pt>
                <c:pt idx="36">
                  <c:v>457</c:v>
                </c:pt>
                <c:pt idx="37">
                  <c:v>1290</c:v>
                </c:pt>
                <c:pt idx="39">
                  <c:v>2143</c:v>
                </c:pt>
                <c:pt idx="40">
                  <c:v>784</c:v>
                </c:pt>
                <c:pt idx="41">
                  <c:v>2206</c:v>
                </c:pt>
                <c:pt idx="42">
                  <c:v>1723</c:v>
                </c:pt>
                <c:pt idx="43">
                  <c:v>2180</c:v>
                </c:pt>
                <c:pt idx="45">
                  <c:v>912</c:v>
                </c:pt>
                <c:pt idx="46">
                  <c:v>460</c:v>
                </c:pt>
                <c:pt idx="47">
                  <c:v>2222</c:v>
                </c:pt>
                <c:pt idx="49">
                  <c:v>357</c:v>
                </c:pt>
                <c:pt idx="50">
                  <c:v>1095</c:v>
                </c:pt>
                <c:pt idx="51">
                  <c:v>661</c:v>
                </c:pt>
                <c:pt idx="52">
                  <c:v>2294</c:v>
                </c:pt>
                <c:pt idx="53">
                  <c:v>261</c:v>
                </c:pt>
                <c:pt idx="55">
                  <c:v>524</c:v>
                </c:pt>
                <c:pt idx="56">
                  <c:v>1955</c:v>
                </c:pt>
                <c:pt idx="57">
                  <c:v>148</c:v>
                </c:pt>
                <c:pt idx="58">
                  <c:v>2086</c:v>
                </c:pt>
                <c:pt idx="59">
                  <c:v>2369</c:v>
                </c:pt>
                <c:pt idx="60">
                  <c:v>1627</c:v>
                </c:pt>
                <c:pt idx="61">
                  <c:v>2011</c:v>
                </c:pt>
                <c:pt idx="62">
                  <c:v>1862</c:v>
                </c:pt>
                <c:pt idx="63">
                  <c:v>123</c:v>
                </c:pt>
                <c:pt idx="64">
                  <c:v>1165</c:v>
                </c:pt>
                <c:pt idx="65">
                  <c:v>819</c:v>
                </c:pt>
                <c:pt idx="66">
                  <c:v>2304</c:v>
                </c:pt>
                <c:pt idx="67">
                  <c:v>856</c:v>
                </c:pt>
                <c:pt idx="68">
                  <c:v>1671</c:v>
                </c:pt>
                <c:pt idx="69">
                  <c:v>2203</c:v>
                </c:pt>
                <c:pt idx="70">
                  <c:v>1574</c:v>
                </c:pt>
                <c:pt idx="71">
                  <c:v>962</c:v>
                </c:pt>
                <c:pt idx="72">
                  <c:v>1928</c:v>
                </c:pt>
                <c:pt idx="73">
                  <c:v>1664</c:v>
                </c:pt>
                <c:pt idx="74">
                  <c:v>710</c:v>
                </c:pt>
                <c:pt idx="75">
                  <c:v>2443</c:v>
                </c:pt>
                <c:pt idx="76">
                  <c:v>465</c:v>
                </c:pt>
                <c:pt idx="77">
                  <c:v>2120</c:v>
                </c:pt>
                <c:pt idx="78">
                  <c:v>1356</c:v>
                </c:pt>
                <c:pt idx="79">
                  <c:v>1738</c:v>
                </c:pt>
                <c:pt idx="81">
                  <c:v>824</c:v>
                </c:pt>
                <c:pt idx="82">
                  <c:v>1035</c:v>
                </c:pt>
                <c:pt idx="83">
                  <c:v>1409</c:v>
                </c:pt>
                <c:pt idx="84">
                  <c:v>1412</c:v>
                </c:pt>
                <c:pt idx="85">
                  <c:v>1880</c:v>
                </c:pt>
                <c:pt idx="86">
                  <c:v>1363</c:v>
                </c:pt>
                <c:pt idx="87">
                  <c:v>248</c:v>
                </c:pt>
                <c:pt idx="88">
                  <c:v>2453</c:v>
                </c:pt>
                <c:pt idx="89">
                  <c:v>2178</c:v>
                </c:pt>
                <c:pt idx="90">
                  <c:v>2499</c:v>
                </c:pt>
                <c:pt idx="91">
                  <c:v>1065</c:v>
                </c:pt>
                <c:pt idx="92">
                  <c:v>623</c:v>
                </c:pt>
                <c:pt idx="93">
                  <c:v>1555</c:v>
                </c:pt>
                <c:pt idx="94">
                  <c:v>1703</c:v>
                </c:pt>
                <c:pt idx="95">
                  <c:v>2276</c:v>
                </c:pt>
                <c:pt idx="96">
                  <c:v>1035</c:v>
                </c:pt>
                <c:pt idx="97">
                  <c:v>1702</c:v>
                </c:pt>
                <c:pt idx="98">
                  <c:v>393</c:v>
                </c:pt>
                <c:pt idx="99">
                  <c:v>1449</c:v>
                </c:pt>
                <c:pt idx="100">
                  <c:v>2044</c:v>
                </c:pt>
                <c:pt idx="101">
                  <c:v>1492</c:v>
                </c:pt>
                <c:pt idx="102">
                  <c:v>1917</c:v>
                </c:pt>
                <c:pt idx="103">
                  <c:v>150</c:v>
                </c:pt>
                <c:pt idx="104">
                  <c:v>1296</c:v>
                </c:pt>
                <c:pt idx="105">
                  <c:v>826</c:v>
                </c:pt>
                <c:pt idx="106">
                  <c:v>199</c:v>
                </c:pt>
                <c:pt idx="108">
                  <c:v>1191</c:v>
                </c:pt>
                <c:pt idx="109">
                  <c:v>1630</c:v>
                </c:pt>
                <c:pt idx="111">
                  <c:v>2221</c:v>
                </c:pt>
                <c:pt idx="112">
                  <c:v>49</c:v>
                </c:pt>
                <c:pt idx="113">
                  <c:v>185</c:v>
                </c:pt>
                <c:pt idx="115">
                  <c:v>1111</c:v>
                </c:pt>
                <c:pt idx="116">
                  <c:v>1508</c:v>
                </c:pt>
                <c:pt idx="117">
                  <c:v>1088</c:v>
                </c:pt>
                <c:pt idx="118">
                  <c:v>1718</c:v>
                </c:pt>
                <c:pt idx="119">
                  <c:v>1144</c:v>
                </c:pt>
                <c:pt idx="120">
                  <c:v>1946</c:v>
                </c:pt>
                <c:pt idx="122">
                  <c:v>2270</c:v>
                </c:pt>
                <c:pt idx="123">
                  <c:v>1686</c:v>
                </c:pt>
                <c:pt idx="124">
                  <c:v>931</c:v>
                </c:pt>
                <c:pt idx="125">
                  <c:v>2176</c:v>
                </c:pt>
                <c:pt idx="126">
                  <c:v>2104</c:v>
                </c:pt>
                <c:pt idx="127">
                  <c:v>1165</c:v>
                </c:pt>
                <c:pt idx="128">
                  <c:v>1916</c:v>
                </c:pt>
                <c:pt idx="129">
                  <c:v>2229</c:v>
                </c:pt>
                <c:pt idx="130">
                  <c:v>825</c:v>
                </c:pt>
                <c:pt idx="132">
                  <c:v>1602</c:v>
                </c:pt>
                <c:pt idx="133">
                  <c:v>1628</c:v>
                </c:pt>
                <c:pt idx="134">
                  <c:v>1072</c:v>
                </c:pt>
                <c:pt idx="136">
                  <c:v>2415</c:v>
                </c:pt>
                <c:pt idx="137">
                  <c:v>1902</c:v>
                </c:pt>
                <c:pt idx="138">
                  <c:v>2047</c:v>
                </c:pt>
                <c:pt idx="139">
                  <c:v>1144</c:v>
                </c:pt>
                <c:pt idx="140">
                  <c:v>1724</c:v>
                </c:pt>
                <c:pt idx="141">
                  <c:v>294</c:v>
                </c:pt>
                <c:pt idx="142">
                  <c:v>2083</c:v>
                </c:pt>
                <c:pt idx="143">
                  <c:v>369</c:v>
                </c:pt>
                <c:pt idx="144">
                  <c:v>1566</c:v>
                </c:pt>
                <c:pt idx="145">
                  <c:v>631</c:v>
                </c:pt>
                <c:pt idx="147">
                  <c:v>595</c:v>
                </c:pt>
                <c:pt idx="148">
                  <c:v>239</c:v>
                </c:pt>
                <c:pt idx="149">
                  <c:v>2339</c:v>
                </c:pt>
                <c:pt idx="150">
                  <c:v>468</c:v>
                </c:pt>
                <c:pt idx="151">
                  <c:v>1294</c:v>
                </c:pt>
                <c:pt idx="152">
                  <c:v>1352</c:v>
                </c:pt>
                <c:pt idx="153">
                  <c:v>2342</c:v>
                </c:pt>
                <c:pt idx="154">
                  <c:v>838</c:v>
                </c:pt>
                <c:pt idx="155">
                  <c:v>1441</c:v>
                </c:pt>
                <c:pt idx="156">
                  <c:v>2438</c:v>
                </c:pt>
                <c:pt idx="158">
                  <c:v>2279</c:v>
                </c:pt>
                <c:pt idx="159">
                  <c:v>1307</c:v>
                </c:pt>
                <c:pt idx="160">
                  <c:v>1544</c:v>
                </c:pt>
                <c:pt idx="161">
                  <c:v>1576</c:v>
                </c:pt>
                <c:pt idx="162">
                  <c:v>1839</c:v>
                </c:pt>
                <c:pt idx="164">
                  <c:v>279</c:v>
                </c:pt>
                <c:pt idx="165">
                  <c:v>2328</c:v>
                </c:pt>
                <c:pt idx="166">
                  <c:v>1314</c:v>
                </c:pt>
                <c:pt idx="167">
                  <c:v>842</c:v>
                </c:pt>
                <c:pt idx="168">
                  <c:v>1180</c:v>
                </c:pt>
                <c:pt idx="169">
                  <c:v>2284</c:v>
                </c:pt>
                <c:pt idx="170">
                  <c:v>1417</c:v>
                </c:pt>
                <c:pt idx="171">
                  <c:v>1612</c:v>
                </c:pt>
                <c:pt idx="172">
                  <c:v>1250</c:v>
                </c:pt>
                <c:pt idx="173">
                  <c:v>2101</c:v>
                </c:pt>
                <c:pt idx="174">
                  <c:v>1689</c:v>
                </c:pt>
                <c:pt idx="175">
                  <c:v>135</c:v>
                </c:pt>
                <c:pt idx="176">
                  <c:v>122</c:v>
                </c:pt>
                <c:pt idx="177">
                  <c:v>2238</c:v>
                </c:pt>
                <c:pt idx="178">
                  <c:v>309</c:v>
                </c:pt>
                <c:pt idx="179">
                  <c:v>578</c:v>
                </c:pt>
                <c:pt idx="180">
                  <c:v>135</c:v>
                </c:pt>
                <c:pt idx="181">
                  <c:v>1104</c:v>
                </c:pt>
                <c:pt idx="182">
                  <c:v>1758</c:v>
                </c:pt>
                <c:pt idx="183">
                  <c:v>1202</c:v>
                </c:pt>
                <c:pt idx="184">
                  <c:v>650</c:v>
                </c:pt>
                <c:pt idx="185">
                  <c:v>706</c:v>
                </c:pt>
                <c:pt idx="186">
                  <c:v>774</c:v>
                </c:pt>
                <c:pt idx="187">
                  <c:v>1798</c:v>
                </c:pt>
                <c:pt idx="188">
                  <c:v>1044</c:v>
                </c:pt>
                <c:pt idx="189">
                  <c:v>1229</c:v>
                </c:pt>
                <c:pt idx="190">
                  <c:v>374</c:v>
                </c:pt>
                <c:pt idx="191">
                  <c:v>849</c:v>
                </c:pt>
                <c:pt idx="192">
                  <c:v>714</c:v>
                </c:pt>
                <c:pt idx="193">
                  <c:v>783</c:v>
                </c:pt>
                <c:pt idx="194">
                  <c:v>994</c:v>
                </c:pt>
                <c:pt idx="195">
                  <c:v>425</c:v>
                </c:pt>
                <c:pt idx="196">
                  <c:v>1759</c:v>
                </c:pt>
                <c:pt idx="197">
                  <c:v>1381</c:v>
                </c:pt>
                <c:pt idx="198">
                  <c:v>1889</c:v>
                </c:pt>
                <c:pt idx="199">
                  <c:v>2038</c:v>
                </c:pt>
                <c:pt idx="200">
                  <c:v>659</c:v>
                </c:pt>
                <c:pt idx="201">
                  <c:v>1620</c:v>
                </c:pt>
                <c:pt idx="202">
                  <c:v>601</c:v>
                </c:pt>
                <c:pt idx="203">
                  <c:v>1166</c:v>
                </c:pt>
                <c:pt idx="204">
                  <c:v>938</c:v>
                </c:pt>
                <c:pt idx="205">
                  <c:v>89</c:v>
                </c:pt>
                <c:pt idx="206">
                  <c:v>1220</c:v>
                </c:pt>
                <c:pt idx="207">
                  <c:v>1862</c:v>
                </c:pt>
                <c:pt idx="209">
                  <c:v>744</c:v>
                </c:pt>
                <c:pt idx="210">
                  <c:v>961</c:v>
                </c:pt>
                <c:pt idx="211">
                  <c:v>2482</c:v>
                </c:pt>
                <c:pt idx="212">
                  <c:v>2189</c:v>
                </c:pt>
                <c:pt idx="213">
                  <c:v>242</c:v>
                </c:pt>
                <c:pt idx="214">
                  <c:v>151</c:v>
                </c:pt>
                <c:pt idx="215">
                  <c:v>117</c:v>
                </c:pt>
                <c:pt idx="216">
                  <c:v>2440</c:v>
                </c:pt>
                <c:pt idx="218">
                  <c:v>2091</c:v>
                </c:pt>
                <c:pt idx="219">
                  <c:v>2427</c:v>
                </c:pt>
                <c:pt idx="220">
                  <c:v>1943</c:v>
                </c:pt>
                <c:pt idx="221">
                  <c:v>1306</c:v>
                </c:pt>
                <c:pt idx="222">
                  <c:v>475</c:v>
                </c:pt>
                <c:pt idx="223">
                  <c:v>631</c:v>
                </c:pt>
                <c:pt idx="224">
                  <c:v>566</c:v>
                </c:pt>
                <c:pt idx="225">
                  <c:v>1799</c:v>
                </c:pt>
                <c:pt idx="226">
                  <c:v>2346</c:v>
                </c:pt>
                <c:pt idx="227">
                  <c:v>55</c:v>
                </c:pt>
                <c:pt idx="228">
                  <c:v>602</c:v>
                </c:pt>
                <c:pt idx="229">
                  <c:v>1790</c:v>
                </c:pt>
                <c:pt idx="230">
                  <c:v>2110</c:v>
                </c:pt>
                <c:pt idx="231">
                  <c:v>1479</c:v>
                </c:pt>
                <c:pt idx="232">
                  <c:v>777</c:v>
                </c:pt>
                <c:pt idx="233">
                  <c:v>1737</c:v>
                </c:pt>
                <c:pt idx="234">
                  <c:v>175</c:v>
                </c:pt>
                <c:pt idx="235">
                  <c:v>760</c:v>
                </c:pt>
                <c:pt idx="236">
                  <c:v>1663</c:v>
                </c:pt>
                <c:pt idx="237">
                  <c:v>782</c:v>
                </c:pt>
                <c:pt idx="238">
                  <c:v>1135</c:v>
                </c:pt>
                <c:pt idx="239">
                  <c:v>81</c:v>
                </c:pt>
                <c:pt idx="240">
                  <c:v>1676</c:v>
                </c:pt>
                <c:pt idx="241">
                  <c:v>179</c:v>
                </c:pt>
                <c:pt idx="242">
                  <c:v>1390</c:v>
                </c:pt>
                <c:pt idx="243">
                  <c:v>758</c:v>
                </c:pt>
                <c:pt idx="244">
                  <c:v>1289</c:v>
                </c:pt>
                <c:pt idx="245">
                  <c:v>2033</c:v>
                </c:pt>
                <c:pt idx="246">
                  <c:v>1534</c:v>
                </c:pt>
                <c:pt idx="247">
                  <c:v>752</c:v>
                </c:pt>
                <c:pt idx="248">
                  <c:v>372</c:v>
                </c:pt>
                <c:pt idx="249">
                  <c:v>1700</c:v>
                </c:pt>
                <c:pt idx="250">
                  <c:v>932</c:v>
                </c:pt>
                <c:pt idx="251">
                  <c:v>268</c:v>
                </c:pt>
                <c:pt idx="252">
                  <c:v>1906</c:v>
                </c:pt>
                <c:pt idx="253">
                  <c:v>2492</c:v>
                </c:pt>
                <c:pt idx="254">
                  <c:v>953</c:v>
                </c:pt>
                <c:pt idx="255">
                  <c:v>2467</c:v>
                </c:pt>
                <c:pt idx="256">
                  <c:v>2219</c:v>
                </c:pt>
                <c:pt idx="257">
                  <c:v>1006</c:v>
                </c:pt>
                <c:pt idx="258">
                  <c:v>842</c:v>
                </c:pt>
                <c:pt idx="259">
                  <c:v>1938</c:v>
                </c:pt>
                <c:pt idx="260">
                  <c:v>1895</c:v>
                </c:pt>
                <c:pt idx="261">
                  <c:v>756</c:v>
                </c:pt>
                <c:pt idx="262">
                  <c:v>1358</c:v>
                </c:pt>
                <c:pt idx="263">
                  <c:v>49</c:v>
                </c:pt>
                <c:pt idx="264">
                  <c:v>1109</c:v>
                </c:pt>
                <c:pt idx="265">
                  <c:v>1496</c:v>
                </c:pt>
                <c:pt idx="266">
                  <c:v>725</c:v>
                </c:pt>
                <c:pt idx="267">
                  <c:v>965</c:v>
                </c:pt>
                <c:pt idx="268">
                  <c:v>911</c:v>
                </c:pt>
                <c:pt idx="270">
                  <c:v>502</c:v>
                </c:pt>
                <c:pt idx="271">
                  <c:v>2201</c:v>
                </c:pt>
                <c:pt idx="272">
                  <c:v>2130</c:v>
                </c:pt>
                <c:pt idx="273">
                  <c:v>2190</c:v>
                </c:pt>
                <c:pt idx="274">
                  <c:v>1251</c:v>
                </c:pt>
                <c:pt idx="275">
                  <c:v>2006</c:v>
                </c:pt>
                <c:pt idx="276">
                  <c:v>1014</c:v>
                </c:pt>
                <c:pt idx="277">
                  <c:v>309</c:v>
                </c:pt>
                <c:pt idx="278">
                  <c:v>2215</c:v>
                </c:pt>
                <c:pt idx="279">
                  <c:v>819</c:v>
                </c:pt>
                <c:pt idx="280">
                  <c:v>1603</c:v>
                </c:pt>
                <c:pt idx="281">
                  <c:v>2141</c:v>
                </c:pt>
                <c:pt idx="282">
                  <c:v>983</c:v>
                </c:pt>
                <c:pt idx="283">
                  <c:v>922</c:v>
                </c:pt>
                <c:pt idx="284">
                  <c:v>1756</c:v>
                </c:pt>
                <c:pt idx="285">
                  <c:v>1398</c:v>
                </c:pt>
                <c:pt idx="286">
                  <c:v>762</c:v>
                </c:pt>
                <c:pt idx="287">
                  <c:v>2297</c:v>
                </c:pt>
                <c:pt idx="288">
                  <c:v>1171</c:v>
                </c:pt>
                <c:pt idx="289">
                  <c:v>2132</c:v>
                </c:pt>
                <c:pt idx="290">
                  <c:v>621</c:v>
                </c:pt>
                <c:pt idx="291">
                  <c:v>1613</c:v>
                </c:pt>
                <c:pt idx="292">
                  <c:v>1888</c:v>
                </c:pt>
                <c:pt idx="294">
                  <c:v>910</c:v>
                </c:pt>
                <c:pt idx="295">
                  <c:v>1193</c:v>
                </c:pt>
                <c:pt idx="296">
                  <c:v>1665</c:v>
                </c:pt>
                <c:pt idx="298">
                  <c:v>477</c:v>
                </c:pt>
                <c:pt idx="299">
                  <c:v>2397</c:v>
                </c:pt>
                <c:pt idx="300">
                  <c:v>1964</c:v>
                </c:pt>
                <c:pt idx="301">
                  <c:v>112</c:v>
                </c:pt>
                <c:pt idx="302">
                  <c:v>1268</c:v>
                </c:pt>
                <c:pt idx="303">
                  <c:v>187</c:v>
                </c:pt>
                <c:pt idx="304">
                  <c:v>127</c:v>
                </c:pt>
                <c:pt idx="305">
                  <c:v>233</c:v>
                </c:pt>
                <c:pt idx="306">
                  <c:v>729</c:v>
                </c:pt>
                <c:pt idx="307">
                  <c:v>846</c:v>
                </c:pt>
                <c:pt idx="308">
                  <c:v>2479</c:v>
                </c:pt>
                <c:pt idx="309">
                  <c:v>2498</c:v>
                </c:pt>
                <c:pt idx="310">
                  <c:v>1472</c:v>
                </c:pt>
                <c:pt idx="311">
                  <c:v>1000</c:v>
                </c:pt>
                <c:pt idx="312">
                  <c:v>2081</c:v>
                </c:pt>
                <c:pt idx="313">
                  <c:v>1381</c:v>
                </c:pt>
                <c:pt idx="314">
                  <c:v>38</c:v>
                </c:pt>
                <c:pt idx="315">
                  <c:v>1800</c:v>
                </c:pt>
                <c:pt idx="316">
                  <c:v>1095</c:v>
                </c:pt>
                <c:pt idx="317">
                  <c:v>2036</c:v>
                </c:pt>
                <c:pt idx="318">
                  <c:v>1637</c:v>
                </c:pt>
                <c:pt idx="319">
                  <c:v>320</c:v>
                </c:pt>
                <c:pt idx="320">
                  <c:v>585</c:v>
                </c:pt>
                <c:pt idx="321">
                  <c:v>473</c:v>
                </c:pt>
                <c:pt idx="322">
                  <c:v>2250</c:v>
                </c:pt>
                <c:pt idx="323">
                  <c:v>1571</c:v>
                </c:pt>
                <c:pt idx="324">
                  <c:v>886</c:v>
                </c:pt>
                <c:pt idx="325">
                  <c:v>2370</c:v>
                </c:pt>
                <c:pt idx="326">
                  <c:v>970</c:v>
                </c:pt>
                <c:pt idx="327">
                  <c:v>2168</c:v>
                </c:pt>
                <c:pt idx="328">
                  <c:v>1701</c:v>
                </c:pt>
                <c:pt idx="329">
                  <c:v>2214</c:v>
                </c:pt>
                <c:pt idx="330">
                  <c:v>504</c:v>
                </c:pt>
                <c:pt idx="331">
                  <c:v>1104</c:v>
                </c:pt>
                <c:pt idx="333">
                  <c:v>540</c:v>
                </c:pt>
                <c:pt idx="334">
                  <c:v>863</c:v>
                </c:pt>
                <c:pt idx="335">
                  <c:v>1472</c:v>
                </c:pt>
                <c:pt idx="336">
                  <c:v>1328</c:v>
                </c:pt>
                <c:pt idx="338">
                  <c:v>893</c:v>
                </c:pt>
                <c:pt idx="340">
                  <c:v>227</c:v>
                </c:pt>
                <c:pt idx="341">
                  <c:v>1724</c:v>
                </c:pt>
                <c:pt idx="343">
                  <c:v>640</c:v>
                </c:pt>
                <c:pt idx="344">
                  <c:v>1239</c:v>
                </c:pt>
                <c:pt idx="345">
                  <c:v>1946</c:v>
                </c:pt>
                <c:pt idx="346">
                  <c:v>1493</c:v>
                </c:pt>
                <c:pt idx="347">
                  <c:v>2463</c:v>
                </c:pt>
                <c:pt idx="348">
                  <c:v>1527</c:v>
                </c:pt>
                <c:pt idx="349">
                  <c:v>1345</c:v>
                </c:pt>
                <c:pt idx="350">
                  <c:v>1277</c:v>
                </c:pt>
                <c:pt idx="351">
                  <c:v>1626</c:v>
                </c:pt>
                <c:pt idx="352">
                  <c:v>160</c:v>
                </c:pt>
                <c:pt idx="353">
                  <c:v>856</c:v>
                </c:pt>
                <c:pt idx="355">
                  <c:v>1917</c:v>
                </c:pt>
                <c:pt idx="356">
                  <c:v>2421</c:v>
                </c:pt>
                <c:pt idx="357">
                  <c:v>1467</c:v>
                </c:pt>
                <c:pt idx="358">
                  <c:v>517</c:v>
                </c:pt>
                <c:pt idx="359">
                  <c:v>916</c:v>
                </c:pt>
                <c:pt idx="360">
                  <c:v>1881</c:v>
                </c:pt>
                <c:pt idx="361">
                  <c:v>552</c:v>
                </c:pt>
                <c:pt idx="362">
                  <c:v>462</c:v>
                </c:pt>
                <c:pt idx="363">
                  <c:v>704</c:v>
                </c:pt>
                <c:pt idx="364">
                  <c:v>495</c:v>
                </c:pt>
                <c:pt idx="365">
                  <c:v>50</c:v>
                </c:pt>
                <c:pt idx="366">
                  <c:v>743</c:v>
                </c:pt>
                <c:pt idx="367">
                  <c:v>91</c:v>
                </c:pt>
                <c:pt idx="368">
                  <c:v>75</c:v>
                </c:pt>
                <c:pt idx="369">
                  <c:v>866</c:v>
                </c:pt>
                <c:pt idx="370">
                  <c:v>1809</c:v>
                </c:pt>
                <c:pt idx="371">
                  <c:v>1785</c:v>
                </c:pt>
                <c:pt idx="373">
                  <c:v>2348</c:v>
                </c:pt>
                <c:pt idx="374">
                  <c:v>549</c:v>
                </c:pt>
                <c:pt idx="375">
                  <c:v>1630</c:v>
                </c:pt>
                <c:pt idx="376">
                  <c:v>254</c:v>
                </c:pt>
                <c:pt idx="377">
                  <c:v>1918</c:v>
                </c:pt>
                <c:pt idx="378">
                  <c:v>701</c:v>
                </c:pt>
                <c:pt idx="379">
                  <c:v>479</c:v>
                </c:pt>
                <c:pt idx="380">
                  <c:v>2124</c:v>
                </c:pt>
                <c:pt idx="381">
                  <c:v>1963</c:v>
                </c:pt>
                <c:pt idx="382">
                  <c:v>1103</c:v>
                </c:pt>
                <c:pt idx="383">
                  <c:v>605</c:v>
                </c:pt>
                <c:pt idx="384">
                  <c:v>1953</c:v>
                </c:pt>
                <c:pt idx="385">
                  <c:v>2110</c:v>
                </c:pt>
                <c:pt idx="386">
                  <c:v>1435</c:v>
                </c:pt>
                <c:pt idx="387">
                  <c:v>1095</c:v>
                </c:pt>
                <c:pt idx="388">
                  <c:v>1626</c:v>
                </c:pt>
                <c:pt idx="389">
                  <c:v>530</c:v>
                </c:pt>
                <c:pt idx="390">
                  <c:v>1730</c:v>
                </c:pt>
                <c:pt idx="391">
                  <c:v>2488</c:v>
                </c:pt>
                <c:pt idx="392">
                  <c:v>1155</c:v>
                </c:pt>
                <c:pt idx="393">
                  <c:v>1147</c:v>
                </c:pt>
                <c:pt idx="394">
                  <c:v>1331</c:v>
                </c:pt>
                <c:pt idx="395">
                  <c:v>1785</c:v>
                </c:pt>
                <c:pt idx="396">
                  <c:v>1357</c:v>
                </c:pt>
                <c:pt idx="397">
                  <c:v>1514</c:v>
                </c:pt>
                <c:pt idx="398">
                  <c:v>2159</c:v>
                </c:pt>
                <c:pt idx="399">
                  <c:v>2035</c:v>
                </c:pt>
                <c:pt idx="400">
                  <c:v>1792</c:v>
                </c:pt>
                <c:pt idx="401">
                  <c:v>833</c:v>
                </c:pt>
                <c:pt idx="402">
                  <c:v>1363</c:v>
                </c:pt>
                <c:pt idx="403">
                  <c:v>1937</c:v>
                </c:pt>
                <c:pt idx="404">
                  <c:v>985</c:v>
                </c:pt>
                <c:pt idx="405">
                  <c:v>1188</c:v>
                </c:pt>
                <c:pt idx="406">
                  <c:v>1719</c:v>
                </c:pt>
                <c:pt idx="407">
                  <c:v>674</c:v>
                </c:pt>
                <c:pt idx="408">
                  <c:v>1552</c:v>
                </c:pt>
                <c:pt idx="409">
                  <c:v>1270</c:v>
                </c:pt>
                <c:pt idx="410">
                  <c:v>173</c:v>
                </c:pt>
                <c:pt idx="411">
                  <c:v>1603</c:v>
                </c:pt>
                <c:pt idx="412">
                  <c:v>1991</c:v>
                </c:pt>
                <c:pt idx="413">
                  <c:v>543</c:v>
                </c:pt>
                <c:pt idx="414">
                  <c:v>630</c:v>
                </c:pt>
                <c:pt idx="415">
                  <c:v>540</c:v>
                </c:pt>
                <c:pt idx="416">
                  <c:v>2366</c:v>
                </c:pt>
                <c:pt idx="417">
                  <c:v>1099</c:v>
                </c:pt>
                <c:pt idx="418">
                  <c:v>1613</c:v>
                </c:pt>
                <c:pt idx="420">
                  <c:v>1409</c:v>
                </c:pt>
                <c:pt idx="421">
                  <c:v>877</c:v>
                </c:pt>
                <c:pt idx="422">
                  <c:v>1206</c:v>
                </c:pt>
                <c:pt idx="423">
                  <c:v>2282</c:v>
                </c:pt>
                <c:pt idx="424">
                  <c:v>1137</c:v>
                </c:pt>
                <c:pt idx="426">
                  <c:v>2184</c:v>
                </c:pt>
                <c:pt idx="427">
                  <c:v>2292</c:v>
                </c:pt>
                <c:pt idx="428">
                  <c:v>849</c:v>
                </c:pt>
                <c:pt idx="429">
                  <c:v>991</c:v>
                </c:pt>
                <c:pt idx="430">
                  <c:v>1188</c:v>
                </c:pt>
                <c:pt idx="431">
                  <c:v>1598</c:v>
                </c:pt>
                <c:pt idx="432">
                  <c:v>1367</c:v>
                </c:pt>
                <c:pt idx="433">
                  <c:v>1991</c:v>
                </c:pt>
                <c:pt idx="434">
                  <c:v>130</c:v>
                </c:pt>
                <c:pt idx="435">
                  <c:v>234</c:v>
                </c:pt>
                <c:pt idx="436">
                  <c:v>306</c:v>
                </c:pt>
                <c:pt idx="437">
                  <c:v>280</c:v>
                </c:pt>
                <c:pt idx="438">
                  <c:v>341</c:v>
                </c:pt>
                <c:pt idx="439">
                  <c:v>534</c:v>
                </c:pt>
                <c:pt idx="440">
                  <c:v>1418</c:v>
                </c:pt>
                <c:pt idx="441">
                  <c:v>2242</c:v>
                </c:pt>
                <c:pt idx="442">
                  <c:v>1993</c:v>
                </c:pt>
                <c:pt idx="443">
                  <c:v>1583</c:v>
                </c:pt>
                <c:pt idx="444">
                  <c:v>230</c:v>
                </c:pt>
                <c:pt idx="445">
                  <c:v>2384</c:v>
                </c:pt>
                <c:pt idx="446">
                  <c:v>2114</c:v>
                </c:pt>
                <c:pt idx="447">
                  <c:v>1343</c:v>
                </c:pt>
                <c:pt idx="448">
                  <c:v>517</c:v>
                </c:pt>
                <c:pt idx="449">
                  <c:v>703</c:v>
                </c:pt>
                <c:pt idx="450">
                  <c:v>563</c:v>
                </c:pt>
                <c:pt idx="451">
                  <c:v>1895</c:v>
                </c:pt>
                <c:pt idx="452">
                  <c:v>2490</c:v>
                </c:pt>
                <c:pt idx="453">
                  <c:v>373</c:v>
                </c:pt>
                <c:pt idx="455">
                  <c:v>2270</c:v>
                </c:pt>
                <c:pt idx="456">
                  <c:v>1667</c:v>
                </c:pt>
                <c:pt idx="457">
                  <c:v>2054</c:v>
                </c:pt>
                <c:pt idx="458">
                  <c:v>2467</c:v>
                </c:pt>
                <c:pt idx="459">
                  <c:v>683</c:v>
                </c:pt>
                <c:pt idx="460">
                  <c:v>828</c:v>
                </c:pt>
                <c:pt idx="461">
                  <c:v>224</c:v>
                </c:pt>
                <c:pt idx="462">
                  <c:v>1225</c:v>
                </c:pt>
                <c:pt idx="463">
                  <c:v>1501</c:v>
                </c:pt>
                <c:pt idx="464">
                  <c:v>1344</c:v>
                </c:pt>
                <c:pt idx="465">
                  <c:v>1860</c:v>
                </c:pt>
                <c:pt idx="466">
                  <c:v>1193</c:v>
                </c:pt>
                <c:pt idx="467">
                  <c:v>1444</c:v>
                </c:pt>
                <c:pt idx="468">
                  <c:v>400</c:v>
                </c:pt>
                <c:pt idx="469">
                  <c:v>417</c:v>
                </c:pt>
                <c:pt idx="470">
                  <c:v>2267</c:v>
                </c:pt>
                <c:pt idx="471">
                  <c:v>200</c:v>
                </c:pt>
                <c:pt idx="472">
                  <c:v>1980</c:v>
                </c:pt>
                <c:pt idx="473">
                  <c:v>970</c:v>
                </c:pt>
                <c:pt idx="474">
                  <c:v>1355</c:v>
                </c:pt>
                <c:pt idx="475">
                  <c:v>138</c:v>
                </c:pt>
                <c:pt idx="476">
                  <c:v>296</c:v>
                </c:pt>
                <c:pt idx="478">
                  <c:v>2448</c:v>
                </c:pt>
                <c:pt idx="480">
                  <c:v>408</c:v>
                </c:pt>
                <c:pt idx="481">
                  <c:v>2148</c:v>
                </c:pt>
                <c:pt idx="482">
                  <c:v>196</c:v>
                </c:pt>
                <c:pt idx="483">
                  <c:v>432</c:v>
                </c:pt>
                <c:pt idx="484">
                  <c:v>795</c:v>
                </c:pt>
                <c:pt idx="485">
                  <c:v>871</c:v>
                </c:pt>
                <c:pt idx="486">
                  <c:v>698</c:v>
                </c:pt>
                <c:pt idx="487">
                  <c:v>869</c:v>
                </c:pt>
                <c:pt idx="488">
                  <c:v>1695</c:v>
                </c:pt>
                <c:pt idx="489">
                  <c:v>1825</c:v>
                </c:pt>
                <c:pt idx="490">
                  <c:v>1546</c:v>
                </c:pt>
                <c:pt idx="491">
                  <c:v>135</c:v>
                </c:pt>
                <c:pt idx="492">
                  <c:v>2435</c:v>
                </c:pt>
                <c:pt idx="493">
                  <c:v>1905</c:v>
                </c:pt>
                <c:pt idx="494">
                  <c:v>458</c:v>
                </c:pt>
                <c:pt idx="495">
                  <c:v>1091</c:v>
                </c:pt>
                <c:pt idx="496">
                  <c:v>1954</c:v>
                </c:pt>
                <c:pt idx="497">
                  <c:v>2</c:v>
                </c:pt>
                <c:pt idx="498">
                  <c:v>1374</c:v>
                </c:pt>
                <c:pt idx="499">
                  <c:v>1865</c:v>
                </c:pt>
                <c:pt idx="500">
                  <c:v>1937</c:v>
                </c:pt>
                <c:pt idx="501">
                  <c:v>525</c:v>
                </c:pt>
                <c:pt idx="502">
                  <c:v>1750</c:v>
                </c:pt>
                <c:pt idx="503">
                  <c:v>1725</c:v>
                </c:pt>
                <c:pt idx="504">
                  <c:v>2142</c:v>
                </c:pt>
                <c:pt idx="505">
                  <c:v>2013</c:v>
                </c:pt>
                <c:pt idx="506">
                  <c:v>2357</c:v>
                </c:pt>
                <c:pt idx="507">
                  <c:v>365</c:v>
                </c:pt>
                <c:pt idx="508">
                  <c:v>1766</c:v>
                </c:pt>
                <c:pt idx="509">
                  <c:v>1211</c:v>
                </c:pt>
                <c:pt idx="511">
                  <c:v>95</c:v>
                </c:pt>
                <c:pt idx="513">
                  <c:v>2019</c:v>
                </c:pt>
                <c:pt idx="514">
                  <c:v>2383</c:v>
                </c:pt>
                <c:pt idx="515">
                  <c:v>2311</c:v>
                </c:pt>
                <c:pt idx="516">
                  <c:v>1556</c:v>
                </c:pt>
                <c:pt idx="517">
                  <c:v>1609</c:v>
                </c:pt>
                <c:pt idx="518">
                  <c:v>1970</c:v>
                </c:pt>
                <c:pt idx="519">
                  <c:v>2080</c:v>
                </c:pt>
                <c:pt idx="520">
                  <c:v>2291</c:v>
                </c:pt>
                <c:pt idx="522">
                  <c:v>331</c:v>
                </c:pt>
                <c:pt idx="523">
                  <c:v>501</c:v>
                </c:pt>
                <c:pt idx="524">
                  <c:v>340</c:v>
                </c:pt>
                <c:pt idx="525">
                  <c:v>1371</c:v>
                </c:pt>
                <c:pt idx="526">
                  <c:v>720</c:v>
                </c:pt>
                <c:pt idx="527">
                  <c:v>2251</c:v>
                </c:pt>
                <c:pt idx="528">
                  <c:v>598</c:v>
                </c:pt>
                <c:pt idx="529">
                  <c:v>705</c:v>
                </c:pt>
                <c:pt idx="530">
                  <c:v>2259</c:v>
                </c:pt>
                <c:pt idx="531">
                  <c:v>306</c:v>
                </c:pt>
                <c:pt idx="532">
                  <c:v>124</c:v>
                </c:pt>
                <c:pt idx="533">
                  <c:v>1171</c:v>
                </c:pt>
                <c:pt idx="534">
                  <c:v>2042</c:v>
                </c:pt>
                <c:pt idx="535">
                  <c:v>70</c:v>
                </c:pt>
                <c:pt idx="536">
                  <c:v>513</c:v>
                </c:pt>
                <c:pt idx="537">
                  <c:v>2366</c:v>
                </c:pt>
                <c:pt idx="538">
                  <c:v>191</c:v>
                </c:pt>
                <c:pt idx="539">
                  <c:v>1663</c:v>
                </c:pt>
                <c:pt idx="540">
                  <c:v>779</c:v>
                </c:pt>
                <c:pt idx="541">
                  <c:v>862</c:v>
                </c:pt>
                <c:pt idx="542">
                  <c:v>847</c:v>
                </c:pt>
                <c:pt idx="543">
                  <c:v>2286</c:v>
                </c:pt>
                <c:pt idx="544">
                  <c:v>385</c:v>
                </c:pt>
                <c:pt idx="545">
                  <c:v>1295</c:v>
                </c:pt>
                <c:pt idx="546">
                  <c:v>979</c:v>
                </c:pt>
                <c:pt idx="547">
                  <c:v>681</c:v>
                </c:pt>
                <c:pt idx="548">
                  <c:v>2069</c:v>
                </c:pt>
                <c:pt idx="549">
                  <c:v>764</c:v>
                </c:pt>
                <c:pt idx="550">
                  <c:v>1783</c:v>
                </c:pt>
                <c:pt idx="551">
                  <c:v>1473</c:v>
                </c:pt>
                <c:pt idx="552">
                  <c:v>2060</c:v>
                </c:pt>
                <c:pt idx="553">
                  <c:v>1025</c:v>
                </c:pt>
                <c:pt idx="554">
                  <c:v>907</c:v>
                </c:pt>
                <c:pt idx="555">
                  <c:v>2493</c:v>
                </c:pt>
                <c:pt idx="556">
                  <c:v>336</c:v>
                </c:pt>
                <c:pt idx="557">
                  <c:v>565</c:v>
                </c:pt>
                <c:pt idx="558">
                  <c:v>951</c:v>
                </c:pt>
                <c:pt idx="559">
                  <c:v>1846</c:v>
                </c:pt>
                <c:pt idx="560">
                  <c:v>1724</c:v>
                </c:pt>
                <c:pt idx="561">
                  <c:v>834</c:v>
                </c:pt>
                <c:pt idx="562">
                  <c:v>1700</c:v>
                </c:pt>
                <c:pt idx="563">
                  <c:v>87</c:v>
                </c:pt>
                <c:pt idx="564">
                  <c:v>637</c:v>
                </c:pt>
                <c:pt idx="565">
                  <c:v>199</c:v>
                </c:pt>
                <c:pt idx="567">
                  <c:v>223</c:v>
                </c:pt>
                <c:pt idx="568">
                  <c:v>486</c:v>
                </c:pt>
                <c:pt idx="569">
                  <c:v>1500</c:v>
                </c:pt>
                <c:pt idx="570">
                  <c:v>970</c:v>
                </c:pt>
                <c:pt idx="571">
                  <c:v>546</c:v>
                </c:pt>
                <c:pt idx="572">
                  <c:v>1124</c:v>
                </c:pt>
                <c:pt idx="573">
                  <c:v>2490</c:v>
                </c:pt>
                <c:pt idx="574">
                  <c:v>98</c:v>
                </c:pt>
                <c:pt idx="575">
                  <c:v>376</c:v>
                </c:pt>
                <c:pt idx="576">
                  <c:v>1017</c:v>
                </c:pt>
                <c:pt idx="577">
                  <c:v>327</c:v>
                </c:pt>
                <c:pt idx="578">
                  <c:v>1761</c:v>
                </c:pt>
                <c:pt idx="579">
                  <c:v>2081</c:v>
                </c:pt>
                <c:pt idx="580">
                  <c:v>1987</c:v>
                </c:pt>
                <c:pt idx="581">
                  <c:v>182</c:v>
                </c:pt>
                <c:pt idx="582">
                  <c:v>1127</c:v>
                </c:pt>
                <c:pt idx="583">
                  <c:v>103</c:v>
                </c:pt>
                <c:pt idx="584">
                  <c:v>940</c:v>
                </c:pt>
                <c:pt idx="587">
                  <c:v>1825</c:v>
                </c:pt>
                <c:pt idx="588">
                  <c:v>642</c:v>
                </c:pt>
                <c:pt idx="589">
                  <c:v>1180</c:v>
                </c:pt>
                <c:pt idx="590">
                  <c:v>136</c:v>
                </c:pt>
                <c:pt idx="591">
                  <c:v>431</c:v>
                </c:pt>
                <c:pt idx="592">
                  <c:v>2255</c:v>
                </c:pt>
                <c:pt idx="593">
                  <c:v>499</c:v>
                </c:pt>
                <c:pt idx="594">
                  <c:v>1958</c:v>
                </c:pt>
                <c:pt idx="595">
                  <c:v>2028</c:v>
                </c:pt>
                <c:pt idx="596">
                  <c:v>899</c:v>
                </c:pt>
                <c:pt idx="597">
                  <c:v>1979</c:v>
                </c:pt>
                <c:pt idx="598">
                  <c:v>758</c:v>
                </c:pt>
                <c:pt idx="599">
                  <c:v>1805</c:v>
                </c:pt>
                <c:pt idx="600">
                  <c:v>104</c:v>
                </c:pt>
                <c:pt idx="601">
                  <c:v>2300</c:v>
                </c:pt>
                <c:pt idx="603">
                  <c:v>1728</c:v>
                </c:pt>
                <c:pt idx="604">
                  <c:v>1647</c:v>
                </c:pt>
                <c:pt idx="605">
                  <c:v>2472</c:v>
                </c:pt>
                <c:pt idx="606">
                  <c:v>1998</c:v>
                </c:pt>
                <c:pt idx="607">
                  <c:v>901</c:v>
                </c:pt>
                <c:pt idx="608">
                  <c:v>188</c:v>
                </c:pt>
                <c:pt idx="610">
                  <c:v>100</c:v>
                </c:pt>
                <c:pt idx="611">
                  <c:v>1531</c:v>
                </c:pt>
                <c:pt idx="612">
                  <c:v>775</c:v>
                </c:pt>
                <c:pt idx="613">
                  <c:v>514</c:v>
                </c:pt>
                <c:pt idx="614">
                  <c:v>959</c:v>
                </c:pt>
                <c:pt idx="615">
                  <c:v>589</c:v>
                </c:pt>
                <c:pt idx="616">
                  <c:v>2348</c:v>
                </c:pt>
                <c:pt idx="617">
                  <c:v>1815</c:v>
                </c:pt>
                <c:pt idx="618">
                  <c:v>683</c:v>
                </c:pt>
                <c:pt idx="619">
                  <c:v>1262</c:v>
                </c:pt>
                <c:pt idx="620">
                  <c:v>648</c:v>
                </c:pt>
                <c:pt idx="621">
                  <c:v>340</c:v>
                </c:pt>
                <c:pt idx="623">
                  <c:v>1558</c:v>
                </c:pt>
                <c:pt idx="624">
                  <c:v>1321</c:v>
                </c:pt>
                <c:pt idx="625">
                  <c:v>908</c:v>
                </c:pt>
                <c:pt idx="626">
                  <c:v>1989</c:v>
                </c:pt>
                <c:pt idx="627">
                  <c:v>461</c:v>
                </c:pt>
                <c:pt idx="628">
                  <c:v>1632</c:v>
                </c:pt>
                <c:pt idx="629">
                  <c:v>463</c:v>
                </c:pt>
                <c:pt idx="630">
                  <c:v>1645</c:v>
                </c:pt>
                <c:pt idx="631">
                  <c:v>403</c:v>
                </c:pt>
                <c:pt idx="632">
                  <c:v>2415</c:v>
                </c:pt>
                <c:pt idx="633">
                  <c:v>2464</c:v>
                </c:pt>
                <c:pt idx="634">
                  <c:v>1926</c:v>
                </c:pt>
                <c:pt idx="635">
                  <c:v>995</c:v>
                </c:pt>
                <c:pt idx="636">
                  <c:v>255</c:v>
                </c:pt>
                <c:pt idx="637">
                  <c:v>1330</c:v>
                </c:pt>
                <c:pt idx="639">
                  <c:v>1441</c:v>
                </c:pt>
                <c:pt idx="640">
                  <c:v>1029</c:v>
                </c:pt>
                <c:pt idx="641">
                  <c:v>2106</c:v>
                </c:pt>
                <c:pt idx="642">
                  <c:v>904</c:v>
                </c:pt>
                <c:pt idx="643">
                  <c:v>301</c:v>
                </c:pt>
                <c:pt idx="644">
                  <c:v>662</c:v>
                </c:pt>
                <c:pt idx="645">
                  <c:v>1445</c:v>
                </c:pt>
                <c:pt idx="646">
                  <c:v>666</c:v>
                </c:pt>
                <c:pt idx="647">
                  <c:v>1608</c:v>
                </c:pt>
                <c:pt idx="648">
                  <c:v>2457</c:v>
                </c:pt>
                <c:pt idx="649">
                  <c:v>797</c:v>
                </c:pt>
                <c:pt idx="650">
                  <c:v>2043</c:v>
                </c:pt>
                <c:pt idx="651">
                  <c:v>1209</c:v>
                </c:pt>
                <c:pt idx="652">
                  <c:v>1456</c:v>
                </c:pt>
                <c:pt idx="653">
                  <c:v>2377</c:v>
                </c:pt>
                <c:pt idx="654">
                  <c:v>2340</c:v>
                </c:pt>
                <c:pt idx="655">
                  <c:v>634</c:v>
                </c:pt>
                <c:pt idx="657">
                  <c:v>1878</c:v>
                </c:pt>
                <c:pt idx="658">
                  <c:v>1893</c:v>
                </c:pt>
                <c:pt idx="659">
                  <c:v>2487</c:v>
                </c:pt>
                <c:pt idx="660">
                  <c:v>2117</c:v>
                </c:pt>
                <c:pt idx="661">
                  <c:v>1748</c:v>
                </c:pt>
                <c:pt idx="662">
                  <c:v>1460</c:v>
                </c:pt>
                <c:pt idx="663">
                  <c:v>2335</c:v>
                </c:pt>
                <c:pt idx="664">
                  <c:v>2004</c:v>
                </c:pt>
                <c:pt idx="667">
                  <c:v>2175</c:v>
                </c:pt>
                <c:pt idx="668">
                  <c:v>1167</c:v>
                </c:pt>
                <c:pt idx="670">
                  <c:v>171</c:v>
                </c:pt>
                <c:pt idx="671">
                  <c:v>2345</c:v>
                </c:pt>
                <c:pt idx="672">
                  <c:v>462</c:v>
                </c:pt>
                <c:pt idx="673">
                  <c:v>1682</c:v>
                </c:pt>
                <c:pt idx="674">
                  <c:v>1968</c:v>
                </c:pt>
                <c:pt idx="675">
                  <c:v>1270</c:v>
                </c:pt>
                <c:pt idx="676">
                  <c:v>2261</c:v>
                </c:pt>
                <c:pt idx="677">
                  <c:v>1136</c:v>
                </c:pt>
                <c:pt idx="678">
                  <c:v>482</c:v>
                </c:pt>
                <c:pt idx="679">
                  <c:v>1618</c:v>
                </c:pt>
                <c:pt idx="680">
                  <c:v>410</c:v>
                </c:pt>
                <c:pt idx="681">
                  <c:v>1244</c:v>
                </c:pt>
                <c:pt idx="682">
                  <c:v>1750</c:v>
                </c:pt>
                <c:pt idx="683">
                  <c:v>1775</c:v>
                </c:pt>
                <c:pt idx="685">
                  <c:v>483</c:v>
                </c:pt>
                <c:pt idx="686">
                  <c:v>1802</c:v>
                </c:pt>
                <c:pt idx="687">
                  <c:v>728</c:v>
                </c:pt>
                <c:pt idx="688">
                  <c:v>849</c:v>
                </c:pt>
                <c:pt idx="689">
                  <c:v>348</c:v>
                </c:pt>
                <c:pt idx="690">
                  <c:v>1570</c:v>
                </c:pt>
                <c:pt idx="691">
                  <c:v>1481</c:v>
                </c:pt>
                <c:pt idx="692">
                  <c:v>1608</c:v>
                </c:pt>
                <c:pt idx="693">
                  <c:v>1892</c:v>
                </c:pt>
                <c:pt idx="694">
                  <c:v>415</c:v>
                </c:pt>
                <c:pt idx="695">
                  <c:v>865</c:v>
                </c:pt>
                <c:pt idx="697">
                  <c:v>135</c:v>
                </c:pt>
                <c:pt idx="698">
                  <c:v>4</c:v>
                </c:pt>
                <c:pt idx="699">
                  <c:v>2470</c:v>
                </c:pt>
              </c:numCache>
            </c:numRef>
          </c:xVal>
          <c:yVal>
            <c:numRef>
              <c:f>Dataset!$G$3:$G$702</c:f>
              <c:numCache>
                <c:formatCode>_-[$$-409]* #,##0.00_ ;_-[$$-409]* \-#,##0.00\ ;_-[$$-409]* "-"??_ ;_-@_ </c:formatCode>
                <c:ptCount val="700"/>
                <c:pt idx="0">
                  <c:v>0</c:v>
                </c:pt>
                <c:pt idx="1">
                  <c:v>443.52</c:v>
                </c:pt>
                <c:pt idx="2">
                  <c:v>1655.3600000000001</c:v>
                </c:pt>
                <c:pt idx="3">
                  <c:v>334.8</c:v>
                </c:pt>
                <c:pt idx="4">
                  <c:v>127.71000000000001</c:v>
                </c:pt>
                <c:pt idx="5">
                  <c:v>1449</c:v>
                </c:pt>
                <c:pt idx="6">
                  <c:v>1017</c:v>
                </c:pt>
                <c:pt idx="7">
                  <c:v>585.36</c:v>
                </c:pt>
                <c:pt idx="8">
                  <c:v>560.28</c:v>
                </c:pt>
                <c:pt idx="9">
                  <c:v>194.74</c:v>
                </c:pt>
                <c:pt idx="10">
                  <c:v>179.56</c:v>
                </c:pt>
                <c:pt idx="11">
                  <c:v>0</c:v>
                </c:pt>
                <c:pt idx="12">
                  <c:v>166.98</c:v>
                </c:pt>
                <c:pt idx="13">
                  <c:v>1403.6000000000001</c:v>
                </c:pt>
                <c:pt idx="14">
                  <c:v>0</c:v>
                </c:pt>
                <c:pt idx="15">
                  <c:v>420.24</c:v>
                </c:pt>
                <c:pt idx="16">
                  <c:v>2512.1600000000003</c:v>
                </c:pt>
                <c:pt idx="17">
                  <c:v>470.25</c:v>
                </c:pt>
                <c:pt idx="18">
                  <c:v>779.04</c:v>
                </c:pt>
                <c:pt idx="19">
                  <c:v>818.1</c:v>
                </c:pt>
                <c:pt idx="20">
                  <c:v>1671.6200000000001</c:v>
                </c:pt>
                <c:pt idx="21">
                  <c:v>2300.1</c:v>
                </c:pt>
                <c:pt idx="22">
                  <c:v>378.56000000000006</c:v>
                </c:pt>
                <c:pt idx="23">
                  <c:v>1826.72</c:v>
                </c:pt>
                <c:pt idx="24">
                  <c:v>48.96</c:v>
                </c:pt>
                <c:pt idx="25">
                  <c:v>2776.48</c:v>
                </c:pt>
                <c:pt idx="26">
                  <c:v>2697.73</c:v>
                </c:pt>
                <c:pt idx="27">
                  <c:v>570.18000000000006</c:v>
                </c:pt>
                <c:pt idx="28">
                  <c:v>827.31000000000006</c:v>
                </c:pt>
                <c:pt idx="29">
                  <c:v>1459.96</c:v>
                </c:pt>
                <c:pt idx="30">
                  <c:v>523.25</c:v>
                </c:pt>
                <c:pt idx="31">
                  <c:v>953.57999999999993</c:v>
                </c:pt>
                <c:pt idx="32">
                  <c:v>831.81</c:v>
                </c:pt>
                <c:pt idx="33">
                  <c:v>516.78</c:v>
                </c:pt>
                <c:pt idx="34">
                  <c:v>440.64</c:v>
                </c:pt>
                <c:pt idx="35">
                  <c:v>1638.4199999999998</c:v>
                </c:pt>
                <c:pt idx="36">
                  <c:v>425.01000000000005</c:v>
                </c:pt>
                <c:pt idx="37">
                  <c:v>993.30000000000007</c:v>
                </c:pt>
                <c:pt idx="38">
                  <c:v>0</c:v>
                </c:pt>
                <c:pt idx="39">
                  <c:v>1714.4</c:v>
                </c:pt>
                <c:pt idx="40">
                  <c:v>392</c:v>
                </c:pt>
                <c:pt idx="41">
                  <c:v>3132.52</c:v>
                </c:pt>
                <c:pt idx="42">
                  <c:v>2119.29</c:v>
                </c:pt>
                <c:pt idx="43">
                  <c:v>1547.8</c:v>
                </c:pt>
                <c:pt idx="44">
                  <c:v>0</c:v>
                </c:pt>
                <c:pt idx="45">
                  <c:v>893.76</c:v>
                </c:pt>
                <c:pt idx="46">
                  <c:v>533.59999999999991</c:v>
                </c:pt>
                <c:pt idx="47">
                  <c:v>2310.88</c:v>
                </c:pt>
                <c:pt idx="48">
                  <c:v>0</c:v>
                </c:pt>
                <c:pt idx="49">
                  <c:v>460.53000000000003</c:v>
                </c:pt>
                <c:pt idx="50">
                  <c:v>941.69999999999993</c:v>
                </c:pt>
                <c:pt idx="51">
                  <c:v>852.69</c:v>
                </c:pt>
                <c:pt idx="52">
                  <c:v>2064.6</c:v>
                </c:pt>
                <c:pt idx="53">
                  <c:v>307.97999999999996</c:v>
                </c:pt>
                <c:pt idx="54">
                  <c:v>0</c:v>
                </c:pt>
                <c:pt idx="55">
                  <c:v>560.68000000000006</c:v>
                </c:pt>
                <c:pt idx="56">
                  <c:v>2189.6000000000004</c:v>
                </c:pt>
                <c:pt idx="57">
                  <c:v>125.8</c:v>
                </c:pt>
                <c:pt idx="58">
                  <c:v>2232.02</c:v>
                </c:pt>
                <c:pt idx="59">
                  <c:v>3600.88</c:v>
                </c:pt>
                <c:pt idx="60">
                  <c:v>1854.7799999999997</c:v>
                </c:pt>
                <c:pt idx="61">
                  <c:v>2855.62</c:v>
                </c:pt>
                <c:pt idx="62">
                  <c:v>2308.88</c:v>
                </c:pt>
                <c:pt idx="63">
                  <c:v>138.98999999999998</c:v>
                </c:pt>
                <c:pt idx="64">
                  <c:v>1747.5</c:v>
                </c:pt>
                <c:pt idx="65">
                  <c:v>696.15</c:v>
                </c:pt>
                <c:pt idx="66">
                  <c:v>2096.64</c:v>
                </c:pt>
                <c:pt idx="67">
                  <c:v>701.92</c:v>
                </c:pt>
                <c:pt idx="68">
                  <c:v>1520.6100000000001</c:v>
                </c:pt>
                <c:pt idx="69">
                  <c:v>1850.52</c:v>
                </c:pt>
                <c:pt idx="70">
                  <c:v>2061.94</c:v>
                </c:pt>
                <c:pt idx="71">
                  <c:v>1087.06</c:v>
                </c:pt>
                <c:pt idx="72">
                  <c:v>1272.48</c:v>
                </c:pt>
                <c:pt idx="73">
                  <c:v>1198.08</c:v>
                </c:pt>
                <c:pt idx="74">
                  <c:v>738.4</c:v>
                </c:pt>
                <c:pt idx="75">
                  <c:v>2296.42</c:v>
                </c:pt>
                <c:pt idx="76">
                  <c:v>381.29999999999995</c:v>
                </c:pt>
                <c:pt idx="77">
                  <c:v>1717.2</c:v>
                </c:pt>
                <c:pt idx="78">
                  <c:v>1003.4399999999999</c:v>
                </c:pt>
                <c:pt idx="79">
                  <c:v>1477.3</c:v>
                </c:pt>
                <c:pt idx="80">
                  <c:v>0</c:v>
                </c:pt>
                <c:pt idx="81">
                  <c:v>650.96</c:v>
                </c:pt>
                <c:pt idx="82">
                  <c:v>983.25</c:v>
                </c:pt>
                <c:pt idx="83">
                  <c:v>1859.88</c:v>
                </c:pt>
                <c:pt idx="84">
                  <c:v>1652.04</c:v>
                </c:pt>
                <c:pt idx="85">
                  <c:v>2406.4</c:v>
                </c:pt>
                <c:pt idx="86">
                  <c:v>1240.3300000000002</c:v>
                </c:pt>
                <c:pt idx="87">
                  <c:v>262.88</c:v>
                </c:pt>
                <c:pt idx="88">
                  <c:v>2281.29</c:v>
                </c:pt>
                <c:pt idx="89">
                  <c:v>2112.66</c:v>
                </c:pt>
                <c:pt idx="90">
                  <c:v>2548.98</c:v>
                </c:pt>
                <c:pt idx="91">
                  <c:v>1373.8500000000001</c:v>
                </c:pt>
                <c:pt idx="92">
                  <c:v>330.19</c:v>
                </c:pt>
                <c:pt idx="93">
                  <c:v>1726.0500000000002</c:v>
                </c:pt>
                <c:pt idx="94">
                  <c:v>1072.8900000000001</c:v>
                </c:pt>
                <c:pt idx="95">
                  <c:v>1433.88</c:v>
                </c:pt>
                <c:pt idx="96">
                  <c:v>776.25</c:v>
                </c:pt>
                <c:pt idx="97">
                  <c:v>1344.5800000000002</c:v>
                </c:pt>
                <c:pt idx="98">
                  <c:v>239.73</c:v>
                </c:pt>
                <c:pt idx="99">
                  <c:v>1753.29</c:v>
                </c:pt>
                <c:pt idx="100">
                  <c:v>2575.44</c:v>
                </c:pt>
                <c:pt idx="101">
                  <c:v>1417.3999999999999</c:v>
                </c:pt>
                <c:pt idx="102">
                  <c:v>2147.0400000000004</c:v>
                </c:pt>
                <c:pt idx="103">
                  <c:v>112.5</c:v>
                </c:pt>
                <c:pt idx="104">
                  <c:v>1477.4399999999998</c:v>
                </c:pt>
                <c:pt idx="105">
                  <c:v>1148.1399999999999</c:v>
                </c:pt>
                <c:pt idx="106">
                  <c:v>173.13</c:v>
                </c:pt>
                <c:pt idx="107">
                  <c:v>0</c:v>
                </c:pt>
                <c:pt idx="108">
                  <c:v>750.33</c:v>
                </c:pt>
                <c:pt idx="109">
                  <c:v>2249.3999999999996</c:v>
                </c:pt>
                <c:pt idx="110">
                  <c:v>0</c:v>
                </c:pt>
                <c:pt idx="111">
                  <c:v>1332.6</c:v>
                </c:pt>
                <c:pt idx="112">
                  <c:v>44.1</c:v>
                </c:pt>
                <c:pt idx="113">
                  <c:v>177.6</c:v>
                </c:pt>
                <c:pt idx="114">
                  <c:v>0</c:v>
                </c:pt>
                <c:pt idx="115">
                  <c:v>1477.63</c:v>
                </c:pt>
                <c:pt idx="116">
                  <c:v>859.56</c:v>
                </c:pt>
                <c:pt idx="117">
                  <c:v>1523.1999999999998</c:v>
                </c:pt>
                <c:pt idx="118">
                  <c:v>2422.3799999999997</c:v>
                </c:pt>
                <c:pt idx="119">
                  <c:v>858</c:v>
                </c:pt>
                <c:pt idx="120">
                  <c:v>2198.98</c:v>
                </c:pt>
                <c:pt idx="121">
                  <c:v>0</c:v>
                </c:pt>
                <c:pt idx="122">
                  <c:v>2769.4</c:v>
                </c:pt>
                <c:pt idx="123">
                  <c:v>2326.6799999999998</c:v>
                </c:pt>
                <c:pt idx="124">
                  <c:v>986.86</c:v>
                </c:pt>
                <c:pt idx="125">
                  <c:v>2632.96</c:v>
                </c:pt>
                <c:pt idx="126">
                  <c:v>1493.84</c:v>
                </c:pt>
                <c:pt idx="127">
                  <c:v>1444.6</c:v>
                </c:pt>
                <c:pt idx="128">
                  <c:v>2011.8000000000002</c:v>
                </c:pt>
                <c:pt idx="129">
                  <c:v>2741.67</c:v>
                </c:pt>
                <c:pt idx="130">
                  <c:v>841.5</c:v>
                </c:pt>
                <c:pt idx="131">
                  <c:v>0</c:v>
                </c:pt>
                <c:pt idx="132">
                  <c:v>1473.8400000000001</c:v>
                </c:pt>
                <c:pt idx="133">
                  <c:v>1676.8400000000001</c:v>
                </c:pt>
                <c:pt idx="134">
                  <c:v>1157.76</c:v>
                </c:pt>
                <c:pt idx="135">
                  <c:v>0</c:v>
                </c:pt>
                <c:pt idx="136">
                  <c:v>2535.75</c:v>
                </c:pt>
                <c:pt idx="137">
                  <c:v>2016.1200000000001</c:v>
                </c:pt>
                <c:pt idx="138">
                  <c:v>2640.63</c:v>
                </c:pt>
                <c:pt idx="139">
                  <c:v>1315.6</c:v>
                </c:pt>
                <c:pt idx="140">
                  <c:v>1293</c:v>
                </c:pt>
                <c:pt idx="141">
                  <c:v>211.67999999999998</c:v>
                </c:pt>
                <c:pt idx="142">
                  <c:v>1478.9299999999998</c:v>
                </c:pt>
                <c:pt idx="143">
                  <c:v>405.90000000000003</c:v>
                </c:pt>
                <c:pt idx="144">
                  <c:v>689.04</c:v>
                </c:pt>
                <c:pt idx="145">
                  <c:v>795.06000000000006</c:v>
                </c:pt>
                <c:pt idx="146">
                  <c:v>0</c:v>
                </c:pt>
                <c:pt idx="147">
                  <c:v>571.19999999999993</c:v>
                </c:pt>
                <c:pt idx="148">
                  <c:v>301.14</c:v>
                </c:pt>
                <c:pt idx="149">
                  <c:v>2596.2900000000004</c:v>
                </c:pt>
                <c:pt idx="150">
                  <c:v>229.32</c:v>
                </c:pt>
                <c:pt idx="151">
                  <c:v>1449.2800000000002</c:v>
                </c:pt>
                <c:pt idx="152">
                  <c:v>1771.1200000000001</c:v>
                </c:pt>
                <c:pt idx="153">
                  <c:v>2224.9</c:v>
                </c:pt>
                <c:pt idx="154">
                  <c:v>1257</c:v>
                </c:pt>
                <c:pt idx="155">
                  <c:v>1224.8499999999999</c:v>
                </c:pt>
                <c:pt idx="156">
                  <c:v>2340.48</c:v>
                </c:pt>
                <c:pt idx="157">
                  <c:v>0</c:v>
                </c:pt>
                <c:pt idx="158">
                  <c:v>2233.42</c:v>
                </c:pt>
                <c:pt idx="159">
                  <c:v>1385.42</c:v>
                </c:pt>
                <c:pt idx="160">
                  <c:v>1049.92</c:v>
                </c:pt>
                <c:pt idx="161">
                  <c:v>1197.76</c:v>
                </c:pt>
                <c:pt idx="162">
                  <c:v>2059.6800000000003</c:v>
                </c:pt>
                <c:pt idx="163">
                  <c:v>0</c:v>
                </c:pt>
                <c:pt idx="164">
                  <c:v>287.37</c:v>
                </c:pt>
                <c:pt idx="165">
                  <c:v>2793.6</c:v>
                </c:pt>
                <c:pt idx="166">
                  <c:v>1077.48</c:v>
                </c:pt>
                <c:pt idx="167">
                  <c:v>867.26</c:v>
                </c:pt>
                <c:pt idx="168">
                  <c:v>767</c:v>
                </c:pt>
                <c:pt idx="169">
                  <c:v>1370.3999999999999</c:v>
                </c:pt>
                <c:pt idx="170">
                  <c:v>1176.1099999999999</c:v>
                </c:pt>
                <c:pt idx="171">
                  <c:v>1805.4400000000003</c:v>
                </c:pt>
                <c:pt idx="172">
                  <c:v>1125</c:v>
                </c:pt>
                <c:pt idx="173">
                  <c:v>1932.92</c:v>
                </c:pt>
                <c:pt idx="174">
                  <c:v>1418.76</c:v>
                </c:pt>
                <c:pt idx="175">
                  <c:v>143.1</c:v>
                </c:pt>
                <c:pt idx="176">
                  <c:v>98.820000000000007</c:v>
                </c:pt>
                <c:pt idx="177">
                  <c:v>3133.2</c:v>
                </c:pt>
                <c:pt idx="178">
                  <c:v>234.84</c:v>
                </c:pt>
                <c:pt idx="179">
                  <c:v>531.76</c:v>
                </c:pt>
                <c:pt idx="180">
                  <c:v>184.95000000000002</c:v>
                </c:pt>
                <c:pt idx="181">
                  <c:v>816.96</c:v>
                </c:pt>
                <c:pt idx="182">
                  <c:v>1652.52</c:v>
                </c:pt>
                <c:pt idx="183">
                  <c:v>1250.0800000000002</c:v>
                </c:pt>
                <c:pt idx="184">
                  <c:v>604.5</c:v>
                </c:pt>
                <c:pt idx="185">
                  <c:v>508.32</c:v>
                </c:pt>
                <c:pt idx="186">
                  <c:v>828.18000000000006</c:v>
                </c:pt>
                <c:pt idx="187">
                  <c:v>2103.66</c:v>
                </c:pt>
                <c:pt idx="188">
                  <c:v>1190.1599999999999</c:v>
                </c:pt>
                <c:pt idx="189">
                  <c:v>1216.71</c:v>
                </c:pt>
                <c:pt idx="190">
                  <c:v>411.40000000000003</c:v>
                </c:pt>
                <c:pt idx="191">
                  <c:v>1018.8</c:v>
                </c:pt>
                <c:pt idx="192">
                  <c:v>778.2600000000001</c:v>
                </c:pt>
                <c:pt idx="193">
                  <c:v>618.57000000000005</c:v>
                </c:pt>
                <c:pt idx="194">
                  <c:v>745.5</c:v>
                </c:pt>
                <c:pt idx="195">
                  <c:v>242.24999999999997</c:v>
                </c:pt>
                <c:pt idx="196">
                  <c:v>1882.13</c:v>
                </c:pt>
                <c:pt idx="197">
                  <c:v>1657.2</c:v>
                </c:pt>
                <c:pt idx="198">
                  <c:v>850.05000000000007</c:v>
                </c:pt>
                <c:pt idx="199">
                  <c:v>1976.86</c:v>
                </c:pt>
                <c:pt idx="200">
                  <c:v>876.47</c:v>
                </c:pt>
                <c:pt idx="201">
                  <c:v>955.8</c:v>
                </c:pt>
                <c:pt idx="202">
                  <c:v>721.19999999999993</c:v>
                </c:pt>
                <c:pt idx="203">
                  <c:v>1515.8</c:v>
                </c:pt>
                <c:pt idx="204">
                  <c:v>797.3</c:v>
                </c:pt>
                <c:pt idx="205">
                  <c:v>118.37</c:v>
                </c:pt>
                <c:pt idx="206">
                  <c:v>1622.6000000000001</c:v>
                </c:pt>
                <c:pt idx="207">
                  <c:v>1545.46</c:v>
                </c:pt>
                <c:pt idx="208">
                  <c:v>0</c:v>
                </c:pt>
                <c:pt idx="209">
                  <c:v>342.24</c:v>
                </c:pt>
                <c:pt idx="210">
                  <c:v>1527.99</c:v>
                </c:pt>
                <c:pt idx="211">
                  <c:v>3375.5200000000004</c:v>
                </c:pt>
                <c:pt idx="212">
                  <c:v>2123.33</c:v>
                </c:pt>
                <c:pt idx="213">
                  <c:v>244.42000000000002</c:v>
                </c:pt>
                <c:pt idx="214">
                  <c:v>176.67</c:v>
                </c:pt>
                <c:pt idx="215">
                  <c:v>115.83</c:v>
                </c:pt>
                <c:pt idx="216">
                  <c:v>1756.8</c:v>
                </c:pt>
                <c:pt idx="217">
                  <c:v>0</c:v>
                </c:pt>
                <c:pt idx="218">
                  <c:v>2425.56</c:v>
                </c:pt>
                <c:pt idx="219">
                  <c:v>2111.4899999999998</c:v>
                </c:pt>
                <c:pt idx="220">
                  <c:v>2351.0299999999997</c:v>
                </c:pt>
                <c:pt idx="221">
                  <c:v>1188.46</c:v>
                </c:pt>
                <c:pt idx="222">
                  <c:v>541.5</c:v>
                </c:pt>
                <c:pt idx="223">
                  <c:v>883.4</c:v>
                </c:pt>
                <c:pt idx="224">
                  <c:v>498.08</c:v>
                </c:pt>
                <c:pt idx="225">
                  <c:v>2248.75</c:v>
                </c:pt>
                <c:pt idx="226">
                  <c:v>2955.96</c:v>
                </c:pt>
                <c:pt idx="227">
                  <c:v>72.600000000000009</c:v>
                </c:pt>
                <c:pt idx="228">
                  <c:v>547.82000000000005</c:v>
                </c:pt>
                <c:pt idx="229">
                  <c:v>2094.2999999999997</c:v>
                </c:pt>
                <c:pt idx="230">
                  <c:v>3143.9</c:v>
                </c:pt>
                <c:pt idx="231">
                  <c:v>1967.0700000000002</c:v>
                </c:pt>
                <c:pt idx="232">
                  <c:v>808.08</c:v>
                </c:pt>
                <c:pt idx="233">
                  <c:v>1076.94</c:v>
                </c:pt>
                <c:pt idx="234">
                  <c:v>129.5</c:v>
                </c:pt>
                <c:pt idx="235">
                  <c:v>790.4</c:v>
                </c:pt>
                <c:pt idx="236">
                  <c:v>1879.1899999999998</c:v>
                </c:pt>
                <c:pt idx="237">
                  <c:v>664.69999999999993</c:v>
                </c:pt>
                <c:pt idx="238">
                  <c:v>556.15</c:v>
                </c:pt>
                <c:pt idx="239">
                  <c:v>95.58</c:v>
                </c:pt>
                <c:pt idx="240">
                  <c:v>871.52</c:v>
                </c:pt>
                <c:pt idx="241">
                  <c:v>195.11</c:v>
                </c:pt>
                <c:pt idx="242">
                  <c:v>1084.2</c:v>
                </c:pt>
                <c:pt idx="243">
                  <c:v>553.34</c:v>
                </c:pt>
                <c:pt idx="244">
                  <c:v>1108.54</c:v>
                </c:pt>
                <c:pt idx="245">
                  <c:v>1646.73</c:v>
                </c:pt>
                <c:pt idx="246">
                  <c:v>966.42</c:v>
                </c:pt>
                <c:pt idx="247">
                  <c:v>518.88</c:v>
                </c:pt>
                <c:pt idx="248">
                  <c:v>297.60000000000002</c:v>
                </c:pt>
                <c:pt idx="249">
                  <c:v>1462</c:v>
                </c:pt>
                <c:pt idx="250">
                  <c:v>568.52</c:v>
                </c:pt>
                <c:pt idx="251">
                  <c:v>144.72</c:v>
                </c:pt>
                <c:pt idx="252">
                  <c:v>1829.76</c:v>
                </c:pt>
                <c:pt idx="253">
                  <c:v>1196.1599999999999</c:v>
                </c:pt>
                <c:pt idx="254">
                  <c:v>1067.3600000000001</c:v>
                </c:pt>
                <c:pt idx="255">
                  <c:v>1825.58</c:v>
                </c:pt>
                <c:pt idx="256">
                  <c:v>1886.1499999999999</c:v>
                </c:pt>
                <c:pt idx="257">
                  <c:v>935.58</c:v>
                </c:pt>
                <c:pt idx="258">
                  <c:v>631.5</c:v>
                </c:pt>
                <c:pt idx="259">
                  <c:v>2441.88</c:v>
                </c:pt>
                <c:pt idx="260">
                  <c:v>2785.65</c:v>
                </c:pt>
                <c:pt idx="261">
                  <c:v>816.48</c:v>
                </c:pt>
                <c:pt idx="262">
                  <c:v>1235.78</c:v>
                </c:pt>
                <c:pt idx="263">
                  <c:v>45.080000000000005</c:v>
                </c:pt>
                <c:pt idx="264">
                  <c:v>598.86</c:v>
                </c:pt>
                <c:pt idx="265">
                  <c:v>2139.2799999999997</c:v>
                </c:pt>
                <c:pt idx="266">
                  <c:v>710.5</c:v>
                </c:pt>
                <c:pt idx="267">
                  <c:v>993.95</c:v>
                </c:pt>
                <c:pt idx="268">
                  <c:v>938.33</c:v>
                </c:pt>
                <c:pt idx="269">
                  <c:v>0</c:v>
                </c:pt>
                <c:pt idx="270">
                  <c:v>195.78</c:v>
                </c:pt>
                <c:pt idx="271">
                  <c:v>1936.88</c:v>
                </c:pt>
                <c:pt idx="272">
                  <c:v>2002.1999999999998</c:v>
                </c:pt>
                <c:pt idx="273">
                  <c:v>1270.1999999999998</c:v>
                </c:pt>
                <c:pt idx="274">
                  <c:v>988.29000000000008</c:v>
                </c:pt>
                <c:pt idx="275">
                  <c:v>1123.3600000000001</c:v>
                </c:pt>
                <c:pt idx="276">
                  <c:v>740.22</c:v>
                </c:pt>
                <c:pt idx="277">
                  <c:v>336.81</c:v>
                </c:pt>
                <c:pt idx="278">
                  <c:v>2414.3500000000004</c:v>
                </c:pt>
                <c:pt idx="279">
                  <c:v>712.53</c:v>
                </c:pt>
                <c:pt idx="280">
                  <c:v>1330.49</c:v>
                </c:pt>
                <c:pt idx="281">
                  <c:v>1819.85</c:v>
                </c:pt>
                <c:pt idx="282">
                  <c:v>1159.9399999999998</c:v>
                </c:pt>
                <c:pt idx="283">
                  <c:v>986.54000000000008</c:v>
                </c:pt>
                <c:pt idx="284">
                  <c:v>1984.2799999999997</c:v>
                </c:pt>
                <c:pt idx="285">
                  <c:v>1202.28</c:v>
                </c:pt>
                <c:pt idx="286">
                  <c:v>701.04000000000008</c:v>
                </c:pt>
                <c:pt idx="287">
                  <c:v>1975.42</c:v>
                </c:pt>
                <c:pt idx="288">
                  <c:v>1241.26</c:v>
                </c:pt>
                <c:pt idx="289">
                  <c:v>1599</c:v>
                </c:pt>
                <c:pt idx="290">
                  <c:v>701.7299999999999</c:v>
                </c:pt>
                <c:pt idx="291">
                  <c:v>1371.05</c:v>
                </c:pt>
                <c:pt idx="292">
                  <c:v>2265.6</c:v>
                </c:pt>
                <c:pt idx="293">
                  <c:v>0</c:v>
                </c:pt>
                <c:pt idx="294">
                  <c:v>982.80000000000007</c:v>
                </c:pt>
                <c:pt idx="295">
                  <c:v>1360.02</c:v>
                </c:pt>
                <c:pt idx="296">
                  <c:v>1665</c:v>
                </c:pt>
                <c:pt idx="297">
                  <c:v>0</c:v>
                </c:pt>
                <c:pt idx="298">
                  <c:v>391.14</c:v>
                </c:pt>
                <c:pt idx="299">
                  <c:v>2780.52</c:v>
                </c:pt>
                <c:pt idx="300">
                  <c:v>2592.48</c:v>
                </c:pt>
                <c:pt idx="301">
                  <c:v>89.600000000000009</c:v>
                </c:pt>
                <c:pt idx="302">
                  <c:v>570.6</c:v>
                </c:pt>
                <c:pt idx="303">
                  <c:v>239.36</c:v>
                </c:pt>
                <c:pt idx="304">
                  <c:v>105.41</c:v>
                </c:pt>
                <c:pt idx="305">
                  <c:v>242.32000000000002</c:v>
                </c:pt>
                <c:pt idx="306">
                  <c:v>758.16000000000008</c:v>
                </c:pt>
                <c:pt idx="307">
                  <c:v>465.3</c:v>
                </c:pt>
                <c:pt idx="308">
                  <c:v>1313.8700000000001</c:v>
                </c:pt>
                <c:pt idx="309">
                  <c:v>2772.78</c:v>
                </c:pt>
                <c:pt idx="310">
                  <c:v>1633.92</c:v>
                </c:pt>
                <c:pt idx="311">
                  <c:v>1180</c:v>
                </c:pt>
                <c:pt idx="312">
                  <c:v>2226.67</c:v>
                </c:pt>
                <c:pt idx="313">
                  <c:v>1809.1100000000001</c:v>
                </c:pt>
                <c:pt idx="314">
                  <c:v>22.419999999999998</c:v>
                </c:pt>
                <c:pt idx="315">
                  <c:v>1278</c:v>
                </c:pt>
                <c:pt idx="316">
                  <c:v>854.1</c:v>
                </c:pt>
                <c:pt idx="317">
                  <c:v>2321.04</c:v>
                </c:pt>
                <c:pt idx="318">
                  <c:v>2062.62</c:v>
                </c:pt>
                <c:pt idx="319">
                  <c:v>361.59999999999997</c:v>
                </c:pt>
                <c:pt idx="320">
                  <c:v>561.6</c:v>
                </c:pt>
                <c:pt idx="321">
                  <c:v>496.65000000000003</c:v>
                </c:pt>
                <c:pt idx="322">
                  <c:v>1980</c:v>
                </c:pt>
                <c:pt idx="323">
                  <c:v>2262.2399999999998</c:v>
                </c:pt>
                <c:pt idx="324">
                  <c:v>841.69999999999993</c:v>
                </c:pt>
                <c:pt idx="325">
                  <c:v>2820.2999999999997</c:v>
                </c:pt>
                <c:pt idx="326">
                  <c:v>814.8</c:v>
                </c:pt>
                <c:pt idx="327">
                  <c:v>1929.52</c:v>
                </c:pt>
                <c:pt idx="328">
                  <c:v>2313.36</c:v>
                </c:pt>
                <c:pt idx="329">
                  <c:v>1704.78</c:v>
                </c:pt>
                <c:pt idx="330">
                  <c:v>483.84</c:v>
                </c:pt>
                <c:pt idx="331">
                  <c:v>861.12</c:v>
                </c:pt>
                <c:pt idx="332">
                  <c:v>0</c:v>
                </c:pt>
                <c:pt idx="333">
                  <c:v>507.59999999999997</c:v>
                </c:pt>
                <c:pt idx="334">
                  <c:v>854.37</c:v>
                </c:pt>
                <c:pt idx="335">
                  <c:v>1840</c:v>
                </c:pt>
                <c:pt idx="336">
                  <c:v>1022.5600000000001</c:v>
                </c:pt>
                <c:pt idx="337">
                  <c:v>0</c:v>
                </c:pt>
                <c:pt idx="338">
                  <c:v>955.5100000000001</c:v>
                </c:pt>
                <c:pt idx="339">
                  <c:v>0</c:v>
                </c:pt>
                <c:pt idx="340">
                  <c:v>211.11</c:v>
                </c:pt>
                <c:pt idx="341">
                  <c:v>2241.2000000000003</c:v>
                </c:pt>
                <c:pt idx="342">
                  <c:v>0</c:v>
                </c:pt>
                <c:pt idx="343">
                  <c:v>364.79999999999995</c:v>
                </c:pt>
                <c:pt idx="344">
                  <c:v>1288.56</c:v>
                </c:pt>
                <c:pt idx="345">
                  <c:v>2957.92</c:v>
                </c:pt>
                <c:pt idx="346">
                  <c:v>1254.1199999999999</c:v>
                </c:pt>
                <c:pt idx="347">
                  <c:v>1822.62</c:v>
                </c:pt>
                <c:pt idx="348">
                  <c:v>1420.1100000000001</c:v>
                </c:pt>
                <c:pt idx="349">
                  <c:v>928.05</c:v>
                </c:pt>
                <c:pt idx="350">
                  <c:v>1404.7</c:v>
                </c:pt>
                <c:pt idx="351">
                  <c:v>1788.6000000000001</c:v>
                </c:pt>
                <c:pt idx="352">
                  <c:v>174.4</c:v>
                </c:pt>
                <c:pt idx="353">
                  <c:v>761.84</c:v>
                </c:pt>
                <c:pt idx="354">
                  <c:v>0</c:v>
                </c:pt>
                <c:pt idx="355">
                  <c:v>2166.2099999999996</c:v>
                </c:pt>
                <c:pt idx="356">
                  <c:v>1961.0100000000002</c:v>
                </c:pt>
                <c:pt idx="357">
                  <c:v>1422.99</c:v>
                </c:pt>
                <c:pt idx="358">
                  <c:v>232.65</c:v>
                </c:pt>
                <c:pt idx="359">
                  <c:v>1108.3599999999999</c:v>
                </c:pt>
                <c:pt idx="360">
                  <c:v>1523.6100000000001</c:v>
                </c:pt>
                <c:pt idx="361">
                  <c:v>380.88</c:v>
                </c:pt>
                <c:pt idx="362">
                  <c:v>420.42</c:v>
                </c:pt>
                <c:pt idx="363">
                  <c:v>654.72</c:v>
                </c:pt>
                <c:pt idx="364">
                  <c:v>405.9</c:v>
                </c:pt>
                <c:pt idx="365">
                  <c:v>53</c:v>
                </c:pt>
                <c:pt idx="366">
                  <c:v>787.58</c:v>
                </c:pt>
                <c:pt idx="367">
                  <c:v>74.61999999999999</c:v>
                </c:pt>
                <c:pt idx="368">
                  <c:v>90</c:v>
                </c:pt>
                <c:pt idx="369">
                  <c:v>744.76</c:v>
                </c:pt>
                <c:pt idx="370">
                  <c:v>1899.45</c:v>
                </c:pt>
                <c:pt idx="371">
                  <c:v>1535.1</c:v>
                </c:pt>
                <c:pt idx="372">
                  <c:v>0</c:v>
                </c:pt>
                <c:pt idx="373">
                  <c:v>2512.36</c:v>
                </c:pt>
                <c:pt idx="374">
                  <c:v>631.34999999999991</c:v>
                </c:pt>
                <c:pt idx="375">
                  <c:v>1418.1</c:v>
                </c:pt>
                <c:pt idx="376">
                  <c:v>226.06</c:v>
                </c:pt>
                <c:pt idx="377">
                  <c:v>2378.3200000000002</c:v>
                </c:pt>
                <c:pt idx="378">
                  <c:v>1037.48</c:v>
                </c:pt>
                <c:pt idx="379">
                  <c:v>411.94</c:v>
                </c:pt>
                <c:pt idx="380">
                  <c:v>2293.92</c:v>
                </c:pt>
                <c:pt idx="381">
                  <c:v>1727.44</c:v>
                </c:pt>
                <c:pt idx="382">
                  <c:v>1091.97</c:v>
                </c:pt>
                <c:pt idx="383">
                  <c:v>871.19999999999993</c:v>
                </c:pt>
                <c:pt idx="384">
                  <c:v>761.67000000000007</c:v>
                </c:pt>
                <c:pt idx="385">
                  <c:v>1498.1</c:v>
                </c:pt>
                <c:pt idx="386">
                  <c:v>875.35</c:v>
                </c:pt>
                <c:pt idx="387">
                  <c:v>1324.95</c:v>
                </c:pt>
                <c:pt idx="388">
                  <c:v>1219.5</c:v>
                </c:pt>
                <c:pt idx="389">
                  <c:v>482.3</c:v>
                </c:pt>
                <c:pt idx="390">
                  <c:v>1262.8999999999999</c:v>
                </c:pt>
                <c:pt idx="391">
                  <c:v>2089.92</c:v>
                </c:pt>
                <c:pt idx="392">
                  <c:v>1201.2</c:v>
                </c:pt>
                <c:pt idx="393">
                  <c:v>1238.76</c:v>
                </c:pt>
                <c:pt idx="394">
                  <c:v>1743.6100000000001</c:v>
                </c:pt>
                <c:pt idx="395">
                  <c:v>1927.8000000000002</c:v>
                </c:pt>
                <c:pt idx="396">
                  <c:v>1099.17</c:v>
                </c:pt>
                <c:pt idx="397">
                  <c:v>1514</c:v>
                </c:pt>
                <c:pt idx="398">
                  <c:v>2569.21</c:v>
                </c:pt>
                <c:pt idx="399">
                  <c:v>2014.65</c:v>
                </c:pt>
                <c:pt idx="400">
                  <c:v>1523.2</c:v>
                </c:pt>
                <c:pt idx="401">
                  <c:v>1016.26</c:v>
                </c:pt>
                <c:pt idx="402">
                  <c:v>1267.5900000000001</c:v>
                </c:pt>
                <c:pt idx="403">
                  <c:v>2130.7000000000003</c:v>
                </c:pt>
                <c:pt idx="404">
                  <c:v>1398.6999999999998</c:v>
                </c:pt>
                <c:pt idx="405">
                  <c:v>1140.48</c:v>
                </c:pt>
                <c:pt idx="406">
                  <c:v>1890.9</c:v>
                </c:pt>
                <c:pt idx="407">
                  <c:v>727.92000000000007</c:v>
                </c:pt>
                <c:pt idx="408">
                  <c:v>1257.1200000000001</c:v>
                </c:pt>
                <c:pt idx="409">
                  <c:v>1663.7</c:v>
                </c:pt>
                <c:pt idx="410">
                  <c:v>91.69</c:v>
                </c:pt>
                <c:pt idx="411">
                  <c:v>1138.1299999999999</c:v>
                </c:pt>
                <c:pt idx="412">
                  <c:v>2030.82</c:v>
                </c:pt>
                <c:pt idx="413">
                  <c:v>363.81</c:v>
                </c:pt>
                <c:pt idx="414">
                  <c:v>611.1</c:v>
                </c:pt>
                <c:pt idx="415">
                  <c:v>847.80000000000007</c:v>
                </c:pt>
                <c:pt idx="416">
                  <c:v>2389.66</c:v>
                </c:pt>
                <c:pt idx="417">
                  <c:v>1417.71</c:v>
                </c:pt>
                <c:pt idx="418">
                  <c:v>1516.22</c:v>
                </c:pt>
                <c:pt idx="419">
                  <c:v>0</c:v>
                </c:pt>
                <c:pt idx="420">
                  <c:v>1380.82</c:v>
                </c:pt>
                <c:pt idx="421">
                  <c:v>1210.26</c:v>
                </c:pt>
                <c:pt idx="422">
                  <c:v>1278.3600000000001</c:v>
                </c:pt>
                <c:pt idx="423">
                  <c:v>2898.14</c:v>
                </c:pt>
                <c:pt idx="424">
                  <c:v>1148.3700000000001</c:v>
                </c:pt>
                <c:pt idx="425">
                  <c:v>0</c:v>
                </c:pt>
                <c:pt idx="426">
                  <c:v>2577.12</c:v>
                </c:pt>
                <c:pt idx="427">
                  <c:v>2337.84</c:v>
                </c:pt>
                <c:pt idx="428">
                  <c:v>585.80999999999995</c:v>
                </c:pt>
                <c:pt idx="429">
                  <c:v>941.44999999999993</c:v>
                </c:pt>
                <c:pt idx="430">
                  <c:v>1235.52</c:v>
                </c:pt>
                <c:pt idx="431">
                  <c:v>1086.6400000000001</c:v>
                </c:pt>
                <c:pt idx="432">
                  <c:v>1380.67</c:v>
                </c:pt>
                <c:pt idx="433">
                  <c:v>2150.2800000000002</c:v>
                </c:pt>
                <c:pt idx="434">
                  <c:v>119.60000000000001</c:v>
                </c:pt>
                <c:pt idx="435">
                  <c:v>205.92</c:v>
                </c:pt>
                <c:pt idx="436">
                  <c:v>257.03999999999996</c:v>
                </c:pt>
                <c:pt idx="437">
                  <c:v>263.2</c:v>
                </c:pt>
                <c:pt idx="438">
                  <c:v>310.31</c:v>
                </c:pt>
                <c:pt idx="439">
                  <c:v>523.31999999999994</c:v>
                </c:pt>
                <c:pt idx="440">
                  <c:v>1148.5800000000002</c:v>
                </c:pt>
                <c:pt idx="441">
                  <c:v>2040.22</c:v>
                </c:pt>
                <c:pt idx="442">
                  <c:v>2451.39</c:v>
                </c:pt>
                <c:pt idx="443">
                  <c:v>1076.44</c:v>
                </c:pt>
                <c:pt idx="444">
                  <c:v>250.70000000000002</c:v>
                </c:pt>
                <c:pt idx="445">
                  <c:v>1764.16</c:v>
                </c:pt>
                <c:pt idx="446">
                  <c:v>2092.86</c:v>
                </c:pt>
                <c:pt idx="447">
                  <c:v>1450.44</c:v>
                </c:pt>
                <c:pt idx="448">
                  <c:v>610.05999999999995</c:v>
                </c:pt>
                <c:pt idx="449">
                  <c:v>583.49</c:v>
                </c:pt>
                <c:pt idx="450">
                  <c:v>636.18999999999994</c:v>
                </c:pt>
                <c:pt idx="451">
                  <c:v>1686.55</c:v>
                </c:pt>
                <c:pt idx="452">
                  <c:v>2315.7000000000003</c:v>
                </c:pt>
                <c:pt idx="453">
                  <c:v>399.11</c:v>
                </c:pt>
                <c:pt idx="454">
                  <c:v>0</c:v>
                </c:pt>
                <c:pt idx="455">
                  <c:v>2247.3000000000002</c:v>
                </c:pt>
                <c:pt idx="456">
                  <c:v>1583.6499999999999</c:v>
                </c:pt>
                <c:pt idx="457">
                  <c:v>2259.4</c:v>
                </c:pt>
                <c:pt idx="458">
                  <c:v>2072.2799999999997</c:v>
                </c:pt>
                <c:pt idx="459">
                  <c:v>635.19000000000005</c:v>
                </c:pt>
                <c:pt idx="460">
                  <c:v>960.4799999999999</c:v>
                </c:pt>
                <c:pt idx="461">
                  <c:v>318.08</c:v>
                </c:pt>
                <c:pt idx="462">
                  <c:v>771.75</c:v>
                </c:pt>
                <c:pt idx="463">
                  <c:v>1561.04</c:v>
                </c:pt>
                <c:pt idx="464">
                  <c:v>1639.68</c:v>
                </c:pt>
                <c:pt idx="465">
                  <c:v>1469.4</c:v>
                </c:pt>
                <c:pt idx="466">
                  <c:v>1193</c:v>
                </c:pt>
                <c:pt idx="467">
                  <c:v>1646.1599999999999</c:v>
                </c:pt>
                <c:pt idx="468">
                  <c:v>392</c:v>
                </c:pt>
                <c:pt idx="469">
                  <c:v>233.52</c:v>
                </c:pt>
                <c:pt idx="470">
                  <c:v>2130.98</c:v>
                </c:pt>
                <c:pt idx="471">
                  <c:v>90</c:v>
                </c:pt>
                <c:pt idx="472">
                  <c:v>1881</c:v>
                </c:pt>
                <c:pt idx="473">
                  <c:v>591.69999999999993</c:v>
                </c:pt>
                <c:pt idx="474">
                  <c:v>1138.2</c:v>
                </c:pt>
                <c:pt idx="475">
                  <c:v>80.039999999999992</c:v>
                </c:pt>
                <c:pt idx="476">
                  <c:v>269.36</c:v>
                </c:pt>
                <c:pt idx="477">
                  <c:v>0</c:v>
                </c:pt>
                <c:pt idx="478">
                  <c:v>2545.92</c:v>
                </c:pt>
                <c:pt idx="479">
                  <c:v>0</c:v>
                </c:pt>
                <c:pt idx="480">
                  <c:v>354.96</c:v>
                </c:pt>
                <c:pt idx="481">
                  <c:v>2083.56</c:v>
                </c:pt>
                <c:pt idx="482">
                  <c:v>227.35999999999999</c:v>
                </c:pt>
                <c:pt idx="483">
                  <c:v>475.20000000000005</c:v>
                </c:pt>
                <c:pt idx="484">
                  <c:v>612.15</c:v>
                </c:pt>
                <c:pt idx="485">
                  <c:v>940.68000000000006</c:v>
                </c:pt>
                <c:pt idx="486">
                  <c:v>418.8</c:v>
                </c:pt>
                <c:pt idx="487">
                  <c:v>1060.18</c:v>
                </c:pt>
                <c:pt idx="488">
                  <c:v>1118.7</c:v>
                </c:pt>
                <c:pt idx="489">
                  <c:v>1770.25</c:v>
                </c:pt>
                <c:pt idx="490">
                  <c:v>1762.4399999999998</c:v>
                </c:pt>
                <c:pt idx="491">
                  <c:v>140.4</c:v>
                </c:pt>
                <c:pt idx="492">
                  <c:v>2483.6999999999998</c:v>
                </c:pt>
                <c:pt idx="493">
                  <c:v>2590.8000000000002</c:v>
                </c:pt>
                <c:pt idx="494">
                  <c:v>343.5</c:v>
                </c:pt>
                <c:pt idx="495">
                  <c:v>1014.6300000000001</c:v>
                </c:pt>
                <c:pt idx="496">
                  <c:v>1817.22</c:v>
                </c:pt>
                <c:pt idx="497">
                  <c:v>2.8</c:v>
                </c:pt>
                <c:pt idx="498">
                  <c:v>1319.04</c:v>
                </c:pt>
                <c:pt idx="499">
                  <c:v>1958.25</c:v>
                </c:pt>
                <c:pt idx="500">
                  <c:v>1665.82</c:v>
                </c:pt>
                <c:pt idx="501">
                  <c:v>378</c:v>
                </c:pt>
                <c:pt idx="502">
                  <c:v>962.50000000000011</c:v>
                </c:pt>
                <c:pt idx="503">
                  <c:v>2035.5</c:v>
                </c:pt>
                <c:pt idx="504">
                  <c:v>1585.08</c:v>
                </c:pt>
                <c:pt idx="505">
                  <c:v>1308.45</c:v>
                </c:pt>
                <c:pt idx="506">
                  <c:v>1956.31</c:v>
                </c:pt>
                <c:pt idx="507">
                  <c:v>288.35000000000002</c:v>
                </c:pt>
                <c:pt idx="508">
                  <c:v>1977.9200000000003</c:v>
                </c:pt>
                <c:pt idx="509">
                  <c:v>1719.62</c:v>
                </c:pt>
                <c:pt idx="510">
                  <c:v>0</c:v>
                </c:pt>
                <c:pt idx="511">
                  <c:v>92.149999999999991</c:v>
                </c:pt>
                <c:pt idx="512">
                  <c:v>0</c:v>
                </c:pt>
                <c:pt idx="513">
                  <c:v>3210.21</c:v>
                </c:pt>
                <c:pt idx="514">
                  <c:v>2383</c:v>
                </c:pt>
                <c:pt idx="515">
                  <c:v>2518.9900000000002</c:v>
                </c:pt>
                <c:pt idx="516">
                  <c:v>2209.52</c:v>
                </c:pt>
                <c:pt idx="517">
                  <c:v>1866.4399999999998</c:v>
                </c:pt>
                <c:pt idx="518">
                  <c:v>2600.4</c:v>
                </c:pt>
                <c:pt idx="519">
                  <c:v>1560</c:v>
                </c:pt>
                <c:pt idx="520">
                  <c:v>2451.3700000000003</c:v>
                </c:pt>
                <c:pt idx="521">
                  <c:v>0</c:v>
                </c:pt>
                <c:pt idx="522">
                  <c:v>387.27</c:v>
                </c:pt>
                <c:pt idx="523">
                  <c:v>741.48</c:v>
                </c:pt>
                <c:pt idx="524">
                  <c:v>255</c:v>
                </c:pt>
                <c:pt idx="525">
                  <c:v>987.12</c:v>
                </c:pt>
                <c:pt idx="526">
                  <c:v>827.99999999999989</c:v>
                </c:pt>
                <c:pt idx="527">
                  <c:v>1575.6999999999998</c:v>
                </c:pt>
                <c:pt idx="528">
                  <c:v>412.61999999999995</c:v>
                </c:pt>
                <c:pt idx="529">
                  <c:v>324.3</c:v>
                </c:pt>
                <c:pt idx="530">
                  <c:v>1829.7900000000002</c:v>
                </c:pt>
                <c:pt idx="531">
                  <c:v>241.74</c:v>
                </c:pt>
                <c:pt idx="532">
                  <c:v>148.79999999999998</c:v>
                </c:pt>
                <c:pt idx="533">
                  <c:v>1007.06</c:v>
                </c:pt>
                <c:pt idx="534">
                  <c:v>1756.12</c:v>
                </c:pt>
                <c:pt idx="535">
                  <c:v>106.4</c:v>
                </c:pt>
                <c:pt idx="536">
                  <c:v>764.37</c:v>
                </c:pt>
                <c:pt idx="537">
                  <c:v>2815.54</c:v>
                </c:pt>
                <c:pt idx="538">
                  <c:v>236.84</c:v>
                </c:pt>
                <c:pt idx="539">
                  <c:v>1047.69</c:v>
                </c:pt>
                <c:pt idx="540">
                  <c:v>779</c:v>
                </c:pt>
                <c:pt idx="541">
                  <c:v>629.26</c:v>
                </c:pt>
                <c:pt idx="542">
                  <c:v>1109.57</c:v>
                </c:pt>
                <c:pt idx="543">
                  <c:v>1691.6399999999999</c:v>
                </c:pt>
                <c:pt idx="544">
                  <c:v>415.8</c:v>
                </c:pt>
                <c:pt idx="545">
                  <c:v>1825.9499999999998</c:v>
                </c:pt>
                <c:pt idx="546">
                  <c:v>1116.06</c:v>
                </c:pt>
                <c:pt idx="547">
                  <c:v>728.67000000000007</c:v>
                </c:pt>
                <c:pt idx="548">
                  <c:v>2027.62</c:v>
                </c:pt>
                <c:pt idx="549">
                  <c:v>397.28000000000003</c:v>
                </c:pt>
                <c:pt idx="550">
                  <c:v>2121.77</c:v>
                </c:pt>
                <c:pt idx="551">
                  <c:v>1929.63</c:v>
                </c:pt>
                <c:pt idx="552">
                  <c:v>1627.4</c:v>
                </c:pt>
                <c:pt idx="553">
                  <c:v>891.75</c:v>
                </c:pt>
                <c:pt idx="554">
                  <c:v>1215.3800000000001</c:v>
                </c:pt>
                <c:pt idx="555">
                  <c:v>1969.47</c:v>
                </c:pt>
                <c:pt idx="556">
                  <c:v>396.47999999999996</c:v>
                </c:pt>
                <c:pt idx="557">
                  <c:v>531.1</c:v>
                </c:pt>
                <c:pt idx="558">
                  <c:v>789.32999999999993</c:v>
                </c:pt>
                <c:pt idx="559">
                  <c:v>1679.8600000000001</c:v>
                </c:pt>
                <c:pt idx="560">
                  <c:v>1344.72</c:v>
                </c:pt>
                <c:pt idx="561">
                  <c:v>725.58</c:v>
                </c:pt>
                <c:pt idx="562">
                  <c:v>2125</c:v>
                </c:pt>
                <c:pt idx="563">
                  <c:v>87</c:v>
                </c:pt>
                <c:pt idx="564">
                  <c:v>707.07</c:v>
                </c:pt>
                <c:pt idx="565">
                  <c:v>189.04999999999998</c:v>
                </c:pt>
                <c:pt idx="566">
                  <c:v>0</c:v>
                </c:pt>
                <c:pt idx="567">
                  <c:v>118.19000000000001</c:v>
                </c:pt>
                <c:pt idx="568">
                  <c:v>539.46</c:v>
                </c:pt>
                <c:pt idx="569">
                  <c:v>1305</c:v>
                </c:pt>
                <c:pt idx="570">
                  <c:v>1571.4</c:v>
                </c:pt>
                <c:pt idx="571">
                  <c:v>535.08000000000004</c:v>
                </c:pt>
                <c:pt idx="572">
                  <c:v>854.24</c:v>
                </c:pt>
                <c:pt idx="573">
                  <c:v>3112.5</c:v>
                </c:pt>
                <c:pt idx="574">
                  <c:v>60.76</c:v>
                </c:pt>
                <c:pt idx="575">
                  <c:v>315.83999999999997</c:v>
                </c:pt>
                <c:pt idx="576">
                  <c:v>1037.3399999999999</c:v>
                </c:pt>
                <c:pt idx="577">
                  <c:v>117.72</c:v>
                </c:pt>
                <c:pt idx="578">
                  <c:v>1532.07</c:v>
                </c:pt>
                <c:pt idx="579">
                  <c:v>2247.48</c:v>
                </c:pt>
                <c:pt idx="580">
                  <c:v>2364.5299999999997</c:v>
                </c:pt>
                <c:pt idx="581">
                  <c:v>198.38000000000002</c:v>
                </c:pt>
                <c:pt idx="582">
                  <c:v>1025.57</c:v>
                </c:pt>
                <c:pt idx="583">
                  <c:v>59.739999999999995</c:v>
                </c:pt>
                <c:pt idx="584">
                  <c:v>1175</c:v>
                </c:pt>
                <c:pt idx="585">
                  <c:v>0</c:v>
                </c:pt>
                <c:pt idx="586">
                  <c:v>0</c:v>
                </c:pt>
                <c:pt idx="587">
                  <c:v>1022.0000000000001</c:v>
                </c:pt>
                <c:pt idx="588">
                  <c:v>963</c:v>
                </c:pt>
                <c:pt idx="589">
                  <c:v>1368.8</c:v>
                </c:pt>
                <c:pt idx="590">
                  <c:v>88.4</c:v>
                </c:pt>
                <c:pt idx="591">
                  <c:v>448.24</c:v>
                </c:pt>
                <c:pt idx="592">
                  <c:v>2548.1499999999996</c:v>
                </c:pt>
                <c:pt idx="593">
                  <c:v>623.75</c:v>
                </c:pt>
                <c:pt idx="594">
                  <c:v>1860.1</c:v>
                </c:pt>
                <c:pt idx="595">
                  <c:v>1581.8400000000001</c:v>
                </c:pt>
                <c:pt idx="596">
                  <c:v>1015.8699999999999</c:v>
                </c:pt>
                <c:pt idx="597">
                  <c:v>1721.73</c:v>
                </c:pt>
                <c:pt idx="598">
                  <c:v>644.29999999999995</c:v>
                </c:pt>
                <c:pt idx="599">
                  <c:v>2725.55</c:v>
                </c:pt>
                <c:pt idx="600">
                  <c:v>106.08</c:v>
                </c:pt>
                <c:pt idx="601">
                  <c:v>3036</c:v>
                </c:pt>
                <c:pt idx="602">
                  <c:v>0</c:v>
                </c:pt>
                <c:pt idx="603">
                  <c:v>1728</c:v>
                </c:pt>
                <c:pt idx="604">
                  <c:v>2223.4500000000003</c:v>
                </c:pt>
                <c:pt idx="605">
                  <c:v>2224.8000000000002</c:v>
                </c:pt>
                <c:pt idx="606">
                  <c:v>1358.64</c:v>
                </c:pt>
                <c:pt idx="607">
                  <c:v>891.99</c:v>
                </c:pt>
                <c:pt idx="608">
                  <c:v>63.92</c:v>
                </c:pt>
                <c:pt idx="609">
                  <c:v>0</c:v>
                </c:pt>
                <c:pt idx="610">
                  <c:v>60</c:v>
                </c:pt>
                <c:pt idx="611">
                  <c:v>1592.24</c:v>
                </c:pt>
                <c:pt idx="612">
                  <c:v>744</c:v>
                </c:pt>
                <c:pt idx="613">
                  <c:v>447.18</c:v>
                </c:pt>
                <c:pt idx="614">
                  <c:v>1026.1300000000001</c:v>
                </c:pt>
                <c:pt idx="615">
                  <c:v>553.66</c:v>
                </c:pt>
                <c:pt idx="616">
                  <c:v>2559.3200000000002</c:v>
                </c:pt>
                <c:pt idx="617">
                  <c:v>1506.4499999999998</c:v>
                </c:pt>
                <c:pt idx="618">
                  <c:v>710.32</c:v>
                </c:pt>
                <c:pt idx="619">
                  <c:v>1514.3999999999999</c:v>
                </c:pt>
                <c:pt idx="620">
                  <c:v>550.79999999999995</c:v>
                </c:pt>
                <c:pt idx="621">
                  <c:v>370.6</c:v>
                </c:pt>
                <c:pt idx="622">
                  <c:v>0</c:v>
                </c:pt>
                <c:pt idx="623">
                  <c:v>1402.2</c:v>
                </c:pt>
                <c:pt idx="624">
                  <c:v>1558.78</c:v>
                </c:pt>
                <c:pt idx="625">
                  <c:v>826.28</c:v>
                </c:pt>
                <c:pt idx="626">
                  <c:v>2486.25</c:v>
                </c:pt>
                <c:pt idx="627">
                  <c:v>350.36</c:v>
                </c:pt>
                <c:pt idx="628">
                  <c:v>1224</c:v>
                </c:pt>
                <c:pt idx="629">
                  <c:v>467.63</c:v>
                </c:pt>
                <c:pt idx="630">
                  <c:v>1529.8500000000001</c:v>
                </c:pt>
                <c:pt idx="631">
                  <c:v>475.53999999999996</c:v>
                </c:pt>
                <c:pt idx="632">
                  <c:v>1835.4</c:v>
                </c:pt>
                <c:pt idx="633">
                  <c:v>2858.24</c:v>
                </c:pt>
                <c:pt idx="634">
                  <c:v>2176.3799999999997</c:v>
                </c:pt>
                <c:pt idx="635">
                  <c:v>1154.1999999999998</c:v>
                </c:pt>
                <c:pt idx="636">
                  <c:v>298.34999999999997</c:v>
                </c:pt>
                <c:pt idx="637">
                  <c:v>1303.3999999999999</c:v>
                </c:pt>
                <c:pt idx="638">
                  <c:v>0</c:v>
                </c:pt>
                <c:pt idx="639">
                  <c:v>1354.54</c:v>
                </c:pt>
                <c:pt idx="640">
                  <c:v>514.5</c:v>
                </c:pt>
                <c:pt idx="641">
                  <c:v>1895.4</c:v>
                </c:pt>
                <c:pt idx="642">
                  <c:v>659.92</c:v>
                </c:pt>
                <c:pt idx="643">
                  <c:v>319.06</c:v>
                </c:pt>
                <c:pt idx="644">
                  <c:v>582.56000000000006</c:v>
                </c:pt>
                <c:pt idx="645">
                  <c:v>1575.0500000000002</c:v>
                </c:pt>
                <c:pt idx="646">
                  <c:v>712.62</c:v>
                </c:pt>
                <c:pt idx="647">
                  <c:v>1897.4399999999998</c:v>
                </c:pt>
                <c:pt idx="648">
                  <c:v>2555.2800000000002</c:v>
                </c:pt>
                <c:pt idx="649">
                  <c:v>820.91</c:v>
                </c:pt>
                <c:pt idx="650">
                  <c:v>2022.57</c:v>
                </c:pt>
                <c:pt idx="651">
                  <c:v>1620.0600000000002</c:v>
                </c:pt>
                <c:pt idx="652">
                  <c:v>1223.04</c:v>
                </c:pt>
                <c:pt idx="653">
                  <c:v>2804.8599999999997</c:v>
                </c:pt>
                <c:pt idx="654">
                  <c:v>3088.8</c:v>
                </c:pt>
                <c:pt idx="655">
                  <c:v>570.6</c:v>
                </c:pt>
                <c:pt idx="656">
                  <c:v>0</c:v>
                </c:pt>
                <c:pt idx="657">
                  <c:v>1859.22</c:v>
                </c:pt>
                <c:pt idx="658">
                  <c:v>1287.24</c:v>
                </c:pt>
                <c:pt idx="659">
                  <c:v>1790.6399999999999</c:v>
                </c:pt>
                <c:pt idx="660">
                  <c:v>2413.3799999999997</c:v>
                </c:pt>
                <c:pt idx="661">
                  <c:v>1975.2399999999998</c:v>
                </c:pt>
                <c:pt idx="662">
                  <c:v>1197.1999999999998</c:v>
                </c:pt>
                <c:pt idx="663">
                  <c:v>1797.95</c:v>
                </c:pt>
                <c:pt idx="664">
                  <c:v>2144.2800000000002</c:v>
                </c:pt>
                <c:pt idx="665">
                  <c:v>0</c:v>
                </c:pt>
                <c:pt idx="666">
                  <c:v>0</c:v>
                </c:pt>
                <c:pt idx="667">
                  <c:v>2001</c:v>
                </c:pt>
                <c:pt idx="668">
                  <c:v>1447.08</c:v>
                </c:pt>
                <c:pt idx="669">
                  <c:v>0</c:v>
                </c:pt>
                <c:pt idx="670">
                  <c:v>191.52</c:v>
                </c:pt>
                <c:pt idx="671">
                  <c:v>2133.9500000000003</c:v>
                </c:pt>
                <c:pt idx="672">
                  <c:v>406.56</c:v>
                </c:pt>
                <c:pt idx="673">
                  <c:v>2068.86</c:v>
                </c:pt>
                <c:pt idx="674">
                  <c:v>2794.56</c:v>
                </c:pt>
                <c:pt idx="675">
                  <c:v>1295.4000000000001</c:v>
                </c:pt>
                <c:pt idx="676">
                  <c:v>2781.0299999999997</c:v>
                </c:pt>
                <c:pt idx="677">
                  <c:v>1113.28</c:v>
                </c:pt>
                <c:pt idx="678">
                  <c:v>510.92</c:v>
                </c:pt>
                <c:pt idx="679">
                  <c:v>1488.5600000000002</c:v>
                </c:pt>
                <c:pt idx="680">
                  <c:v>442.8</c:v>
                </c:pt>
                <c:pt idx="681">
                  <c:v>1007.6400000000001</c:v>
                </c:pt>
                <c:pt idx="682">
                  <c:v>1032.5</c:v>
                </c:pt>
                <c:pt idx="683">
                  <c:v>1863.75</c:v>
                </c:pt>
                <c:pt idx="684">
                  <c:v>0</c:v>
                </c:pt>
                <c:pt idx="685">
                  <c:v>487.83</c:v>
                </c:pt>
                <c:pt idx="686">
                  <c:v>1711.8999999999999</c:v>
                </c:pt>
                <c:pt idx="687">
                  <c:v>1186.6399999999999</c:v>
                </c:pt>
                <c:pt idx="688">
                  <c:v>933.90000000000009</c:v>
                </c:pt>
                <c:pt idx="689">
                  <c:v>285.35999999999996</c:v>
                </c:pt>
                <c:pt idx="690">
                  <c:v>1884</c:v>
                </c:pt>
                <c:pt idx="691">
                  <c:v>1436.57</c:v>
                </c:pt>
                <c:pt idx="692">
                  <c:v>1591.92</c:v>
                </c:pt>
                <c:pt idx="693">
                  <c:v>3008.28</c:v>
                </c:pt>
                <c:pt idx="694">
                  <c:v>581</c:v>
                </c:pt>
                <c:pt idx="695">
                  <c:v>804.45</c:v>
                </c:pt>
                <c:pt idx="696">
                  <c:v>0</c:v>
                </c:pt>
                <c:pt idx="697">
                  <c:v>141.75</c:v>
                </c:pt>
                <c:pt idx="698">
                  <c:v>3.56</c:v>
                </c:pt>
                <c:pt idx="699">
                  <c:v>1827.8</c:v>
                </c:pt>
              </c:numCache>
            </c:numRef>
          </c:yVal>
          <c:smooth val="0"/>
          <c:extLst>
            <c:ext xmlns:c16="http://schemas.microsoft.com/office/drawing/2014/chart" uri="{C3380CC4-5D6E-409C-BE32-E72D297353CC}">
              <c16:uniqueId val="{00000000-98B4-47B8-893B-CE7B45AB547F}"/>
            </c:ext>
          </c:extLst>
        </c:ser>
        <c:dLbls>
          <c:showLegendKey val="0"/>
          <c:showVal val="0"/>
          <c:showCatName val="0"/>
          <c:showSerName val="0"/>
          <c:showPercent val="0"/>
          <c:showBubbleSize val="0"/>
        </c:dLbls>
        <c:axId val="472070072"/>
        <c:axId val="472078272"/>
      </c:scatterChart>
      <c:valAx>
        <c:axId val="472070072"/>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t-BR"/>
          </a:p>
        </c:txPr>
        <c:crossAx val="472078272"/>
        <c:crosses val="autoZero"/>
        <c:crossBetween val="midCat"/>
      </c:valAx>
      <c:valAx>
        <c:axId val="472078272"/>
        <c:scaling>
          <c:orientation val="minMax"/>
        </c:scaling>
        <c:delete val="0"/>
        <c:axPos val="l"/>
        <c:majorGridlines>
          <c:spPr>
            <a:ln w="9525" cap="flat" cmpd="sng" algn="ctr">
              <a:solidFill>
                <a:schemeClr val="tx2">
                  <a:lumMod val="15000"/>
                  <a:lumOff val="85000"/>
                </a:schemeClr>
              </a:solidFill>
              <a:round/>
            </a:ln>
            <a:effectLst/>
          </c:spPr>
        </c:majorGridlines>
        <c:numFmt formatCode="_-[$$-409]* #,##0.00_ ;_-[$$-409]* \-#,##0.00\ ;_-[$$-409]* &quot;-&quot;??_ ;_-@_ "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t-BR"/>
          </a:p>
        </c:txPr>
        <c:crossAx val="472070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prstClr val="black">
          <a:alpha val="40000"/>
        </a:prstClr>
      </a:outerShdw>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_xlchart.v1.0</cx:f>
      </cx:numDim>
    </cx:data>
  </cx:chartData>
  <cx:chart>
    <cx:title pos="t" align="ctr" overlay="0">
      <cx:tx>
        <cx:txData>
          <cx:v>Distribution of Amount ($) and Units Sold</cx:v>
        </cx:txData>
      </cx:tx>
      <cx:txPr>
        <a:bodyPr spcFirstLastPara="1" vertOverflow="ellipsis" horzOverflow="overflow" wrap="square" lIns="0" tIns="0" rIns="0" bIns="0" anchor="ctr" anchorCtr="1"/>
        <a:lstStyle/>
        <a:p>
          <a:pPr algn="ctr" rtl="0">
            <a:defRPr>
              <a:solidFill>
                <a:sysClr val="windowText" lastClr="000000"/>
              </a:solidFill>
            </a:defRPr>
          </a:pPr>
          <a:r>
            <a:rPr lang="pt-BR" sz="1400" b="1" i="0" u="none" strike="noStrike" baseline="0">
              <a:solidFill>
                <a:sysClr val="windowText" lastClr="000000"/>
              </a:solidFill>
              <a:latin typeface="Calibri Light" panose="020F0302020204030204"/>
            </a:rPr>
            <a:t>Distribution of Amount ($) and Units Sold</a:t>
          </a:r>
        </a:p>
      </cx:txPr>
    </cx:title>
    <cx:plotArea>
      <cx:plotAreaRegion>
        <cx:plotSurface>
          <cx:spPr>
            <a:ln>
              <a:noFill/>
            </a:ln>
          </cx:spPr>
        </cx:plotSurface>
        <cx:series layoutId="boxWhisker" uniqueId="{00000002-B65F-4EAF-9BC8-5E2B5C45554D}">
          <cx:tx>
            <cx:txData>
              <cx:f/>
              <cx:v>Amount Sold</cx:v>
            </cx:txData>
          </cx:tx>
          <cx:spPr>
            <a:solidFill>
              <a:srgbClr val="11C1FF"/>
            </a:solidFill>
            <a:ln>
              <a:solidFill>
                <a:schemeClr val="tx1"/>
              </a:solidFill>
            </a:ln>
          </cx:spPr>
          <cx:dataId val="0"/>
          <cx:layoutPr>
            <cx:visibility meanLine="0" meanMarker="1" nonoutliers="0"/>
            <cx:statistics quartileMethod="exclusive"/>
          </cx:layoutPr>
        </cx:series>
        <cx:series layoutId="boxWhisker" uniqueId="{00000003-B65F-4EAF-9BC8-5E2B5C45554D}">
          <cx:tx>
            <cx:txData>
              <cx:f/>
              <cx:v>Units Sold</cx:v>
            </cx:txData>
          </cx:tx>
          <cx:spPr>
            <a:solidFill>
              <a:srgbClr val="A568D2"/>
            </a:solidFill>
            <a:ln>
              <a:solidFill>
                <a:schemeClr val="tx1"/>
              </a:solidFill>
            </a:ln>
          </cx:spPr>
          <cx:dataId val="1"/>
          <cx:layoutPr>
            <cx:visibility meanLine="0" meanMarker="1" nonoutliers="0"/>
            <cx:statistics quartileMethod="exclusive"/>
          </cx:layoutPr>
        </cx:series>
      </cx:plotAreaRegion>
      <cx:axis id="0" hidden="1">
        <cx:catScaling gapWidth="2"/>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pt-BR">
              <a:solidFill>
                <a:sysClr val="windowText" lastClr="000000"/>
              </a:solidFill>
            </a:endParaRPr>
          </a:p>
        </cx:txPr>
      </cx:axis>
      <cx:axis id="1">
        <cx:valScaling/>
        <cx:minorGridlines/>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pt-BR">
              <a:solidFill>
                <a:sysClr val="windowText" lastClr="000000"/>
              </a:solidFill>
            </a:endParaRPr>
          </a:p>
        </cx:txPr>
      </cx:axis>
    </cx:plotArea>
    <cx:legend pos="r" align="min" overlay="1">
      <cx:txPr>
        <a:bodyPr vertOverflow="overflow" horzOverflow="overflow" wrap="square" lIns="0" tIns="0" rIns="0" bIns="0"/>
        <a:lstStyle/>
        <a:p>
          <a:pPr algn="ctr" rtl="0">
            <a:defRPr sz="11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pt-BR" sz="1100">
            <a:solidFill>
              <a:sysClr val="windowText" lastClr="000000"/>
            </a:solidFill>
          </a:endParaRPr>
        </a:p>
      </cx:txPr>
    </cx:legend>
  </cx:chart>
  <cx:spPr>
    <a:ln>
      <a:solidFill>
        <a:schemeClr val="bg1">
          <a:lumMod val="95000"/>
        </a:schemeClr>
      </a:solidFill>
    </a:ln>
    <a:effectLst>
      <a:outerShdw blurRad="50800" dist="38100" dir="5400000" algn="t"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tx>
        <cx:txData>
          <cx:v>Amount Sold by Region</cx:v>
        </cx:txData>
      </cx:tx>
      <cx:txPr>
        <a:bodyPr rot="0" spcFirstLastPara="1" vertOverflow="ellipsis" vert="horz" wrap="square" lIns="38100" tIns="19050" rIns="38100" bIns="19050" anchor="ctr" anchorCtr="1" compatLnSpc="0"/>
        <a:lstStyle/>
        <a:p>
          <a:pPr algn="ctr" rtl="0">
            <a:defRPr sz="1100" b="1" i="0" u="none" strike="noStrike" kern="1200" baseline="0">
              <a:solidFill>
                <a:srgbClr val="44546A"/>
              </a:solidFill>
              <a:latin typeface="+mn-lt"/>
              <a:ea typeface="+mn-ea"/>
              <a:cs typeface="+mn-cs"/>
            </a:defRPr>
          </a:pPr>
          <a:r>
            <a:rPr kumimoji="0" lang="pt-BR" sz="1100" b="1" i="0" u="none" strike="noStrike" kern="1200" cap="none" spc="0" normalizeH="0" baseline="0" noProof="0">
              <a:ln>
                <a:noFill/>
              </a:ln>
              <a:solidFill>
                <a:srgbClr val="44546A"/>
              </a:solidFill>
              <a:effectLst/>
              <a:uLnTx/>
              <a:uFillTx/>
              <a:latin typeface="Calibri" panose="020F0502020204030204"/>
            </a:rPr>
            <a:t>Amount Sold by Region</a:t>
          </a:r>
        </a:p>
      </cx:txPr>
    </cx:title>
    <cx:plotArea>
      <cx:plotAreaRegion>
        <cx:series layoutId="boxWhisker" uniqueId="{00F8D6B8-F17C-4A2B-A88C-478A6662ACB2}">
          <cx:tx>
            <cx:txData>
              <cx:f/>
              <cx:v>Amount Sold</cx:v>
            </cx:txData>
          </cx:tx>
          <cx:spPr>
            <a:solidFill>
              <a:srgbClr val="11C1FF"/>
            </a:solidFill>
            <a:ln>
              <a:solidFill>
                <a:schemeClr val="tx1"/>
              </a:solidFill>
            </a:ln>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spPr>
    <a:ln>
      <a:noFill/>
    </a:ln>
    <a:effectLst>
      <a:outerShdw blurRad="50800" dist="38100" dir="2700000" algn="tl" rotWithShape="0">
        <a:prstClr val="black">
          <a:alpha val="40000"/>
        </a:prstClr>
      </a:outerShdw>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title pos="t" align="ctr" overlay="0">
      <cx:tx>
        <cx:txData>
          <cx:v>Units Sold by Region</cx:v>
        </cx:txData>
      </cx:tx>
      <cx:txPr>
        <a:bodyPr rot="0" spcFirstLastPara="1" vertOverflow="ellipsis" vert="horz" wrap="square" lIns="38100" tIns="19050" rIns="38100" bIns="19050" anchor="ctr" anchorCtr="1" compatLnSpc="0"/>
        <a:lstStyle/>
        <a:p>
          <a:pPr algn="ctr" rtl="0">
            <a:defRPr sz="1100" b="1" i="0" u="none" strike="noStrike" kern="1200" baseline="0">
              <a:solidFill>
                <a:srgbClr val="44546A"/>
              </a:solidFill>
              <a:latin typeface="+mn-lt"/>
              <a:ea typeface="+mn-ea"/>
              <a:cs typeface="+mn-cs"/>
            </a:defRPr>
          </a:pPr>
          <a:r>
            <a:rPr kumimoji="0" lang="pt-BR" sz="1100" b="1" i="0" u="none" strike="noStrike" kern="1200" cap="none" spc="0" normalizeH="0" baseline="0" noProof="0">
              <a:ln>
                <a:noFill/>
              </a:ln>
              <a:solidFill>
                <a:srgbClr val="44546A"/>
              </a:solidFill>
              <a:effectLst/>
              <a:uLnTx/>
              <a:uFillTx/>
              <a:latin typeface="Calibri" panose="020F0502020204030204"/>
            </a:rPr>
            <a:t>Units Sold by Region</a:t>
          </a:r>
        </a:p>
      </cx:txPr>
    </cx:title>
    <cx:plotArea>
      <cx:plotAreaRegion>
        <cx:series layoutId="boxWhisker" uniqueId="{00F8D6B8-F17C-4A2B-A88C-478A6662ACB2}">
          <cx:spPr>
            <a:solidFill>
              <a:srgbClr val="11C1FF"/>
            </a:solidFill>
            <a:ln>
              <a:solidFill>
                <a:schemeClr val="tx1"/>
              </a:solidFill>
            </a:ln>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spPr>
    <a:ln>
      <a:noFill/>
    </a:ln>
    <a:effectLst>
      <a:outerShdw blurRad="50800" dist="38100" dir="2700000" algn="tl" rotWithShape="0">
        <a:prstClr val="black">
          <a:alpha val="40000"/>
        </a:prstClr>
      </a:outerShdw>
    </a:effectLst>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Amount Sold by Kombucha Type</cx:v>
        </cx:txData>
      </cx:tx>
      <cx:txPr>
        <a:bodyPr rot="0" spcFirstLastPara="1" vertOverflow="ellipsis" vert="horz" wrap="square" lIns="38100" tIns="19050" rIns="38100" bIns="19050" anchor="ctr" anchorCtr="1" compatLnSpc="0"/>
        <a:lstStyle/>
        <a:p>
          <a:pPr algn="ctr" rtl="0">
            <a:defRPr sz="1600" b="1" i="0" u="none" strike="noStrike" kern="1200" baseline="0">
              <a:solidFill>
                <a:srgbClr val="44546A"/>
              </a:solidFill>
              <a:latin typeface="+mn-lt"/>
              <a:ea typeface="+mn-ea"/>
              <a:cs typeface="+mn-cs"/>
            </a:defRPr>
          </a:pPr>
          <a:r>
            <a:rPr kumimoji="0" lang="pt-BR" sz="1100" b="1" i="0" u="none" strike="noStrike" kern="1200" cap="none" spc="0" normalizeH="0" baseline="0" noProof="0">
              <a:ln>
                <a:noFill/>
              </a:ln>
              <a:solidFill>
                <a:srgbClr val="44546A"/>
              </a:solidFill>
              <a:effectLst/>
              <a:uLnTx/>
              <a:uFillTx/>
              <a:latin typeface="Calibri" panose="020F0502020204030204"/>
            </a:rPr>
            <a:t>Amount Sold by Kombucha Type</a:t>
          </a:r>
        </a:p>
      </cx:txPr>
    </cx:title>
    <cx:plotArea>
      <cx:plotAreaRegion>
        <cx:series layoutId="boxWhisker" uniqueId="{00F8D6B8-F17C-4A2B-A88C-478A6662ACB2}">
          <cx:spPr>
            <a:solidFill>
              <a:srgbClr val="A568D2"/>
            </a:solidFill>
            <a:ln>
              <a:solidFill>
                <a:schemeClr val="tx1"/>
              </a:solidFill>
            </a:ln>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tickLabels/>
      </cx:axis>
    </cx:plotArea>
  </cx:chart>
  <cx:spPr>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openxmlformats.org/officeDocument/2006/relationships/chart" Target="../charts/chart2.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2</xdr:row>
      <xdr:rowOff>133350</xdr:rowOff>
    </xdr:from>
    <xdr:to>
      <xdr:col>2</xdr:col>
      <xdr:colOff>1419226</xdr:colOff>
      <xdr:row>18</xdr:row>
      <xdr:rowOff>123825</xdr:rowOff>
    </xdr:to>
    <xdr:pic>
      <xdr:nvPicPr>
        <xdr:cNvPr id="8" name="Imagem 7">
          <a:extLst>
            <a:ext uri="{FF2B5EF4-FFF2-40B4-BE49-F238E27FC236}">
              <a16:creationId xmlns:a16="http://schemas.microsoft.com/office/drawing/2014/main" id="{21CE56DC-DD51-A10C-B92A-72E385B3CD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6" y="514350"/>
          <a:ext cx="1752600" cy="3057525"/>
        </a:xfrm>
        <a:prstGeom prst="rect">
          <a:avLst/>
        </a:prstGeom>
        <a:ln>
          <a:solidFill>
            <a:schemeClr val="bg1">
              <a:lumMod val="85000"/>
            </a:schemeClr>
          </a:solid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114301</xdr:colOff>
      <xdr:row>2</xdr:row>
      <xdr:rowOff>95246</xdr:rowOff>
    </xdr:from>
    <xdr:to>
      <xdr:col>16</xdr:col>
      <xdr:colOff>0</xdr:colOff>
      <xdr:row>19</xdr:row>
      <xdr:rowOff>119063</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705E5674-CEE2-0D34-3FE5-AA6E8DBC55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85051" y="476246"/>
              <a:ext cx="4330699" cy="3262317"/>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5</xdr:col>
      <xdr:colOff>1</xdr:colOff>
      <xdr:row>12</xdr:row>
      <xdr:rowOff>152401</xdr:rowOff>
    </xdr:from>
    <xdr:to>
      <xdr:col>9</xdr:col>
      <xdr:colOff>9526</xdr:colOff>
      <xdr:row>19</xdr:row>
      <xdr:rowOff>103189</xdr:rowOff>
    </xdr:to>
    <xdr:graphicFrame macro="">
      <xdr:nvGraphicFramePr>
        <xdr:cNvPr id="5" name="Gráfico 4">
          <a:extLst>
            <a:ext uri="{FF2B5EF4-FFF2-40B4-BE49-F238E27FC236}">
              <a16:creationId xmlns:a16="http://schemas.microsoft.com/office/drawing/2014/main" id="{EBA40D1B-9ACC-4C73-BD8A-0ACEF1B50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123825</xdr:colOff>
      <xdr:row>12</xdr:row>
      <xdr:rowOff>95250</xdr:rowOff>
    </xdr:from>
    <xdr:to>
      <xdr:col>4</xdr:col>
      <xdr:colOff>447675</xdr:colOff>
      <xdr:row>13</xdr:row>
      <xdr:rowOff>171450</xdr:rowOff>
    </xdr:to>
    <xdr:cxnSp macro="">
      <xdr:nvCxnSpPr>
        <xdr:cNvPr id="4" name="Conector: Curvo 3">
          <a:extLst>
            <a:ext uri="{FF2B5EF4-FFF2-40B4-BE49-F238E27FC236}">
              <a16:creationId xmlns:a16="http://schemas.microsoft.com/office/drawing/2014/main" id="{6BF6B404-1581-28CF-5EB1-3479DACA13EA}"/>
            </a:ext>
          </a:extLst>
        </xdr:cNvPr>
        <xdr:cNvCxnSpPr/>
      </xdr:nvCxnSpPr>
      <xdr:spPr>
        <a:xfrm flipV="1">
          <a:off x="3181350" y="2381250"/>
          <a:ext cx="323850" cy="266700"/>
        </a:xfrm>
        <a:prstGeom prst="curvedConnector3">
          <a:avLst/>
        </a:prstGeom>
        <a:ln w="38100">
          <a:solidFill>
            <a:srgbClr val="A568D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152401</xdr:colOff>
      <xdr:row>2</xdr:row>
      <xdr:rowOff>171451</xdr:rowOff>
    </xdr:from>
    <xdr:to>
      <xdr:col>11</xdr:col>
      <xdr:colOff>666751</xdr:colOff>
      <xdr:row>9</xdr:row>
      <xdr:rowOff>47625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A24D4F-D80A-4FAA-2E3B-5B15BB780A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400925" y="552451"/>
              <a:ext cx="1828800" cy="1209674"/>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16285</xdr:colOff>
      <xdr:row>2</xdr:row>
      <xdr:rowOff>137191</xdr:rowOff>
    </xdr:from>
    <xdr:to>
      <xdr:col>5</xdr:col>
      <xdr:colOff>108946</xdr:colOff>
      <xdr:row>12</xdr:row>
      <xdr:rowOff>187847</xdr:rowOff>
    </xdr:to>
    <xdr:graphicFrame macro="">
      <xdr:nvGraphicFramePr>
        <xdr:cNvPr id="2" name="Gráfico 1">
          <a:extLst>
            <a:ext uri="{FF2B5EF4-FFF2-40B4-BE49-F238E27FC236}">
              <a16:creationId xmlns:a16="http://schemas.microsoft.com/office/drawing/2014/main" id="{D6898821-23A6-BA82-932C-2033B79E2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117067</xdr:colOff>
      <xdr:row>2</xdr:row>
      <xdr:rowOff>124747</xdr:rowOff>
    </xdr:from>
    <xdr:to>
      <xdr:col>13</xdr:col>
      <xdr:colOff>29729</xdr:colOff>
      <xdr:row>12</xdr:row>
      <xdr:rowOff>176674</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9EF27A6A-A493-433E-855C-5C0C0F5D6545}"/>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117692" y="505747"/>
              <a:ext cx="2351062" cy="1956927"/>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5</xdr:col>
      <xdr:colOff>153628</xdr:colOff>
      <xdr:row>2</xdr:row>
      <xdr:rowOff>124746</xdr:rowOff>
    </xdr:from>
    <xdr:to>
      <xdr:col>9</xdr:col>
      <xdr:colOff>66289</xdr:colOff>
      <xdr:row>12</xdr:row>
      <xdr:rowOff>172483</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87F67DC6-54E7-4ACF-BF79-EB803B68C6F9}"/>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15853" y="505746"/>
              <a:ext cx="2351061" cy="1952737"/>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13</xdr:col>
      <xdr:colOff>82653</xdr:colOff>
      <xdr:row>2</xdr:row>
      <xdr:rowOff>115218</xdr:rowOff>
    </xdr:from>
    <xdr:to>
      <xdr:col>16</xdr:col>
      <xdr:colOff>602149</xdr:colOff>
      <xdr:row>12</xdr:row>
      <xdr:rowOff>167656</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97943C93-AB43-4855-B8BA-08B95868AA85}"/>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521678" y="496218"/>
              <a:ext cx="2348296" cy="1957438"/>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95250</xdr:colOff>
      <xdr:row>3</xdr:row>
      <xdr:rowOff>133350</xdr:rowOff>
    </xdr:from>
    <xdr:to>
      <xdr:col>9</xdr:col>
      <xdr:colOff>495300</xdr:colOff>
      <xdr:row>14</xdr:row>
      <xdr:rowOff>38100</xdr:rowOff>
    </xdr:to>
    <mc:AlternateContent xmlns:mc="http://schemas.openxmlformats.org/markup-compatibility/2006" xmlns:a14="http://schemas.microsoft.com/office/drawing/2010/main">
      <mc:Choice Requires="a14">
        <xdr:graphicFrame macro="">
          <xdr:nvGraphicFramePr>
            <xdr:cNvPr id="3" name="City">
              <a:extLst>
                <a:ext uri="{FF2B5EF4-FFF2-40B4-BE49-F238E27FC236}">
                  <a16:creationId xmlns:a16="http://schemas.microsoft.com/office/drawing/2014/main" id="{0DBE9C1C-A212-3CC7-7364-21990CF3141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495925" y="704850"/>
              <a:ext cx="1619250" cy="2000250"/>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icius oviedo" refreshedDate="44963.612838541667" createdVersion="8" refreshedVersion="8" minRefreshableVersion="3" recordCount="700" xr:uid="{22F66A09-D576-42E1-AEAA-EDA7C0A6CB0E}">
  <cacheSource type="worksheet">
    <worksheetSource name="Sales"/>
  </cacheSource>
  <cacheFields count="7">
    <cacheField name="Region" numFmtId="0">
      <sharedItems count="3">
        <s v="RS"/>
        <s v="PR"/>
        <s v="SC"/>
      </sharedItems>
    </cacheField>
    <cacheField name="City" numFmtId="0">
      <sharedItems count="6">
        <s v="Florianopolis"/>
        <s v="Joinville"/>
        <s v="Cascavel"/>
        <s v="Porto Alegre"/>
        <s v="Curitiba"/>
        <s v="Caxias do Sul"/>
      </sharedItems>
    </cacheField>
    <cacheField name="Product" numFmtId="0">
      <sharedItems count="8">
        <s v="Hard Kombucha A"/>
        <s v="Blueberry"/>
        <s v="Hard Kombucha C"/>
        <s v="Hard Kombucha B"/>
        <s v="Chia Seed"/>
        <s v="Grape"/>
        <s v="Lemon Ginger"/>
        <s v="Pineapple"/>
      </sharedItems>
    </cacheField>
    <cacheField name="Units Sold" numFmtId="0">
      <sharedItems containsString="0" containsBlank="1" containsNumber="1" containsInteger="1" minValue="2" maxValue="2499"/>
    </cacheField>
    <cacheField name="Unit Price" numFmtId="164">
      <sharedItems containsSemiMixedTypes="0" containsString="0" containsNumber="1" minValue="0.28000000000000003" maxValue="1.63"/>
    </cacheField>
    <cacheField name="Amount Sold" numFmtId="164">
      <sharedItems containsSemiMixedTypes="0" containsString="0" containsNumber="1" minValue="0" maxValue="3600.88"/>
    </cacheField>
    <cacheField name="Kombucha Type" numFmtId="0">
      <sharedItems/>
    </cacheField>
  </cacheFields>
  <extLst>
    <ext xmlns:x14="http://schemas.microsoft.com/office/spreadsheetml/2009/9/main" uri="{725AE2AE-9491-48be-B2B4-4EB974FC3084}">
      <x14:pivotCacheDefinition pivotCacheId="16608684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icius oviedo" refreshedDate="44963.65494641204" backgroundQuery="1" createdVersion="8" refreshedVersion="8" minRefreshableVersion="3" recordCount="0" supportSubquery="1" supportAdvancedDrill="1" xr:uid="{3CB03481-0EE8-4207-A691-EA0D51F8D001}">
  <cacheSource type="external" connectionId="1"/>
  <cacheFields count="5">
    <cacheField name="[Sales].[Product].[Product]" caption="Product" numFmtId="0" hierarchy="2" level="1">
      <sharedItems count="8">
        <s v="Blueberry"/>
        <s v="Chia Seed"/>
        <s v="Grape"/>
        <s v="Hard Kombucha A"/>
        <s v="Hard Kombucha B"/>
        <s v="Hard Kombucha C"/>
        <s v="Lemon Ginger"/>
        <s v="Pineapple"/>
      </sharedItems>
    </cacheField>
    <cacheField name="[Measures].[Profit]" caption="Profit" numFmtId="0" hierarchy="12" level="32767"/>
    <cacheField name="[Sales].[Kombucha Type].[Kombucha Type]" caption="Kombucha Type" numFmtId="0" hierarchy="6" level="1">
      <sharedItems containsSemiMixedTypes="0" containsNonDate="0" containsString="0"/>
    </cacheField>
    <cacheField name="[Sales].[Region].[Region]" caption="Region" numFmtId="0" level="1">
      <sharedItems containsSemiMixedTypes="0" containsNonDate="0" containsString="0"/>
    </cacheField>
    <cacheField name="Dummy0" numFmtId="0" hierarchy="17" level="32767">
      <extLst>
        <ext xmlns:x14="http://schemas.microsoft.com/office/spreadsheetml/2009/9/main" uri="{63CAB8AC-B538-458d-9737-405883B0398D}">
          <x14:cacheField ignore="1"/>
        </ext>
      </extLst>
    </cacheField>
  </cacheFields>
  <cacheHierarchies count="18">
    <cacheHierarchy uniqueName="[Sales].[Region]" caption="Region" attribute="1" defaultMemberUniqueName="[Sales].[Region].[All]" allUniqueName="[Sales].[Region].[All]" dimensionUniqueName="[Sales]" displayFolder="" count="2" memberValueDatatype="130" unbalanced="0">
      <fieldsUsage count="2">
        <fieldUsage x="-1"/>
        <fieldUsage x="3"/>
      </fieldsUsage>
    </cacheHierarchy>
    <cacheHierarchy uniqueName="[Sales].[City]" caption="City" attribute="1" defaultMemberUniqueName="[Sales].[City].[All]" allUniqueName="[Sales].[City].[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5" unbalanced="0"/>
    <cacheHierarchy uniqueName="[Sales].[Amount Sold]" caption="Amount Sold" attribute="1" defaultMemberUniqueName="[Sales].[Amount Sold].[All]" allUniqueName="[Sales].[Amount Sold].[All]" dimensionUniqueName="[Sales]" displayFolder="" count="0" memberValueDatatype="5" unbalanced="0"/>
    <cacheHierarchy uniqueName="[Sales].[Kombucha Type]" caption="Kombucha Type" attribute="1" defaultMemberUniqueName="[Sales].[Kombucha Type].[All]" allUniqueName="[Sales].[Kombucha Type].[All]" dimensionUniqueName="[Sales]" displayFolder="" count="2" memberValueDatatype="130" unbalanced="0">
      <fieldsUsage count="2">
        <fieldUsage x="-1"/>
        <fieldUsage x="2"/>
      </fieldsUsage>
    </cacheHierarchy>
    <cacheHierarchy uniqueName="[Sales].[Unit Cost]" caption="Unit Cost" attribute="1" defaultMemberUniqueName="[Sales].[Unit Cost].[All]" allUniqueName="[Sales].[Unit Cos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Measures].[Soma de Amount Sold]" caption="Soma de Amount Sold" measure="1" displayFolder="" measureGroup="Sales" count="0">
      <extLst>
        <ext xmlns:x15="http://schemas.microsoft.com/office/spreadsheetml/2010/11/main" uri="{B97F6D7D-B522-45F9-BDA1-12C45D357490}">
          <x15:cacheHierarchy aggregatedColumn="5"/>
        </ext>
      </extLst>
    </cacheHierarchy>
    <cacheHierarchy uniqueName="[Measures].[Soma de Total Cost]" caption="Soma de Total Cost" measure="1" displayFolder="" measureGroup="Sales" count="0">
      <extLst>
        <ext xmlns:x15="http://schemas.microsoft.com/office/spreadsheetml/2010/11/main" uri="{B97F6D7D-B522-45F9-BDA1-12C45D357490}">
          <x15:cacheHierarchy aggregatedColumn="8"/>
        </ext>
      </extLst>
    </cacheHierarchy>
    <cacheHierarchy uniqueName="[Measures].[Soma de Units Sold]" caption="Soma de Units Sold" measure="1" displayFolder="" measureGroup="Sales" count="0">
      <extLst>
        <ext xmlns:x15="http://schemas.microsoft.com/office/spreadsheetml/2010/11/main" uri="{B97F6D7D-B522-45F9-BDA1-12C45D357490}">
          <x15:cacheHierarchy aggregatedColumn="3"/>
        </ext>
      </extLst>
    </cacheHierarchy>
    <cacheHierarchy uniqueName="[Measures].[Profit]" caption="Profit" measure="1" displayFolder="" measureGroup="Sales" count="0" oneField="1">
      <fieldsUsage count="1">
        <fieldUsage x="1"/>
      </fieldsUsage>
    </cacheHierarchy>
    <cacheHierarchy uniqueName="[Measures].[Profit %]" caption="Profit %" measure="1" displayFolder="" measureGroup="Sales" count="0"/>
    <cacheHierarchy uniqueName="[Measures].[Profit Margin]" caption="Profit Margin"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y uniqueName="Dummy0" caption="Region"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icius oviedo" refreshedDate="44965.473785648152" backgroundQuery="1" createdVersion="8" refreshedVersion="8" minRefreshableVersion="3" recordCount="0" supportSubquery="1" supportAdvancedDrill="1" xr:uid="{9F5BC833-6047-4E31-B985-6B0BA1C3D936}">
  <cacheSource type="external" connectionId="1"/>
  <cacheFields count="8">
    <cacheField name="[Sales].[Product].[Product]" caption="Product" numFmtId="0" hierarchy="2" level="1">
      <sharedItems count="8">
        <s v="Blueberry"/>
        <s v="Chia Seed"/>
        <s v="Grape"/>
        <s v="Hard Kombucha A"/>
        <s v="Hard Kombucha B"/>
        <s v="Hard Kombucha C"/>
        <s v="Lemon Ginger"/>
        <s v="Pineapple"/>
      </sharedItems>
    </cacheField>
    <cacheField name="[Measures].[Soma de Amount Sold]" caption="Soma de Amount Sold" numFmtId="0" hierarchy="9" level="32767"/>
    <cacheField name="[Measures].[Soma de Units Sold]" caption="Soma de Units Sold" numFmtId="0" hierarchy="11" level="32767"/>
    <cacheField name="[Measures].[Profit]" caption="Profit" numFmtId="0" hierarchy="12" level="32767"/>
    <cacheField name="[Measures].[Profit %]" caption="Profit %" numFmtId="0" hierarchy="13" level="32767"/>
    <cacheField name="[Measures].[Profit Margin]" caption="Profit Margin" numFmtId="0" hierarchy="14" level="32767"/>
    <cacheField name="[Sales].[City].[City]" caption="City" numFmtId="0" hierarchy="1" level="1">
      <sharedItems containsSemiMixedTypes="0" containsNonDate="0" containsString="0"/>
    </cacheField>
    <cacheField name="[Sales].[Region].[Region]" caption="Region" numFmtId="0" level="1">
      <sharedItems containsSemiMixedTypes="0" containsNonDate="0" containsString="0"/>
    </cacheField>
  </cacheFields>
  <cacheHierarchies count="17">
    <cacheHierarchy uniqueName="[Sales].[Region]" caption="Region" attribute="1" defaultMemberUniqueName="[Sales].[Region].[All]" allUniqueName="[Sales].[Region].[All]" dimensionUniqueName="[Sales]" displayFolder="" count="2" memberValueDatatype="130" unbalanced="0">
      <fieldsUsage count="2">
        <fieldUsage x="-1"/>
        <fieldUsage x="7"/>
      </fieldsUsage>
    </cacheHierarchy>
    <cacheHierarchy uniqueName="[Sales].[City]" caption="City" attribute="1" defaultMemberUniqueName="[Sales].[City].[All]" allUniqueName="[Sales].[City].[All]" dimensionUniqueName="[Sales]" displayFolder="" count="2" memberValueDatatype="130" unbalanced="0">
      <fieldsUsage count="2">
        <fieldUsage x="-1"/>
        <fieldUsage x="6"/>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5" unbalanced="0"/>
    <cacheHierarchy uniqueName="[Sales].[Amount Sold]" caption="Amount Sold" attribute="1" defaultMemberUniqueName="[Sales].[Amount Sold].[All]" allUniqueName="[Sales].[Amount Sold].[All]" dimensionUniqueName="[Sales]" displayFolder="" count="0" memberValueDatatype="5" unbalanced="0"/>
    <cacheHierarchy uniqueName="[Sales].[Kombucha Type]" caption="Kombucha Type" attribute="1" defaultMemberUniqueName="[Sales].[Kombucha Type].[All]" allUniqueName="[Sales].[Kombucha Type].[All]" dimensionUniqueName="[Sales]" displayFolder="" count="0" memberValueDatatype="130" unbalanced="0"/>
    <cacheHierarchy uniqueName="[Sales].[Unit Cost]" caption="Unit Cost" attribute="1" defaultMemberUniqueName="[Sales].[Unit Cost].[All]" allUniqueName="[Sales].[Unit Cos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Measures].[Soma de Amount Sold]" caption="Soma de Amount Sold" measure="1" displayFolder="" measureGroup="Sales" count="0" oneField="1">
      <fieldsUsage count="1">
        <fieldUsage x="1"/>
      </fieldsUsage>
      <extLst>
        <ext xmlns:x15="http://schemas.microsoft.com/office/spreadsheetml/2010/11/main" uri="{B97F6D7D-B522-45F9-BDA1-12C45D357490}">
          <x15:cacheHierarchy aggregatedColumn="5"/>
        </ext>
      </extLst>
    </cacheHierarchy>
    <cacheHierarchy uniqueName="[Measures].[Soma de Total Cost]" caption="Soma de Total Cost" measure="1" displayFolder="" measureGroup="Sales" count="0">
      <extLst>
        <ext xmlns:x15="http://schemas.microsoft.com/office/spreadsheetml/2010/11/main" uri="{B97F6D7D-B522-45F9-BDA1-12C45D357490}">
          <x15:cacheHierarchy aggregatedColumn="8"/>
        </ext>
      </extLst>
    </cacheHierarchy>
    <cacheHierarchy uniqueName="[Measures].[Soma de Units Sold]" caption="Soma de Units Sold" measure="1" displayFolder="" measureGroup="Sales" count="0" oneField="1">
      <fieldsUsage count="1">
        <fieldUsage x="2"/>
      </fieldsUsage>
      <extLst>
        <ext xmlns:x15="http://schemas.microsoft.com/office/spreadsheetml/2010/11/main" uri="{B97F6D7D-B522-45F9-BDA1-12C45D357490}">
          <x15:cacheHierarchy aggregatedColumn="3"/>
        </ext>
      </extLst>
    </cacheHierarchy>
    <cacheHierarchy uniqueName="[Measures].[Profit]" caption="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Profit Margin]" caption="Profit Margin"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nicius oviedo" refreshedDate="44965.459835069443" backgroundQuery="1" createdVersion="3" refreshedVersion="8" minRefreshableVersion="3" recordCount="0" supportSubquery="1" supportAdvancedDrill="1" xr:uid="{9E8B81B4-A8FD-484B-BC6B-D64863ADBBF7}">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Sales].[Region]" caption="Region" attribute="1" defaultMemberUniqueName="[Sales].[Region].[All]" allUniqueName="[Sales].[Region].[All]" dimensionUniqueName="[Sales]" displayFolder="" count="2" memberValueDatatype="130" unbalanced="0"/>
    <cacheHierarchy uniqueName="[Sales].[City]" caption="City" attribute="1" defaultMemberUniqueName="[Sales].[City].[All]" allUniqueName="[Sales].[City].[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5" unbalanced="0"/>
    <cacheHierarchy uniqueName="[Sales].[Amount Sold]" caption="Amount Sold" attribute="1" defaultMemberUniqueName="[Sales].[Amount Sold].[All]" allUniqueName="[Sales].[Amount Sold].[All]" dimensionUniqueName="[Sales]" displayFolder="" count="0" memberValueDatatype="5" unbalanced="0"/>
    <cacheHierarchy uniqueName="[Sales].[Kombucha Type]" caption="Kombucha Type" attribute="1" defaultMemberUniqueName="[Sales].[Kombucha Type].[All]" allUniqueName="[Sales].[Kombucha Type].[All]" dimensionUniqueName="[Sales]" displayFolder="" count="0" memberValueDatatype="130" unbalanced="0"/>
    <cacheHierarchy uniqueName="[Sales].[Unit Cost]" caption="Unit Cost" attribute="1" defaultMemberUniqueName="[Sales].[Unit Cost].[All]" allUniqueName="[Sales].[Unit Cos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Measures].[Soma de Amount Sold]" caption="Soma de Amount Sold" measure="1" displayFolder="" measureGroup="Sales" count="0">
      <extLst>
        <ext xmlns:x15="http://schemas.microsoft.com/office/spreadsheetml/2010/11/main" uri="{B97F6D7D-B522-45F9-BDA1-12C45D357490}">
          <x15:cacheHierarchy aggregatedColumn="5"/>
        </ext>
      </extLst>
    </cacheHierarchy>
    <cacheHierarchy uniqueName="[Measures].[Soma de Total Cost]" caption="Soma de Total Cost" measure="1" displayFolder="" measureGroup="Sales" count="0">
      <extLst>
        <ext xmlns:x15="http://schemas.microsoft.com/office/spreadsheetml/2010/11/main" uri="{B97F6D7D-B522-45F9-BDA1-12C45D357490}">
          <x15:cacheHierarchy aggregatedColumn="8"/>
        </ext>
      </extLst>
    </cacheHierarchy>
    <cacheHierarchy uniqueName="[Measures].[Soma de Units Sold]" caption="Soma de Units Sold" measure="1" displayFolder="" measureGroup="Sales" count="0">
      <extLst>
        <ext xmlns:x15="http://schemas.microsoft.com/office/spreadsheetml/2010/11/main" uri="{B97F6D7D-B522-45F9-BDA1-12C45D357490}">
          <x15:cacheHierarchy aggregatedColumn="3"/>
        </ext>
      </extLst>
    </cacheHierarchy>
    <cacheHierarchy uniqueName="[Measures].[Profit]" caption="Profit" measure="1" displayFolder="" measureGroup="Sales" count="0"/>
    <cacheHierarchy uniqueName="[Measures].[Profit %]" caption="Profit %" measure="1" displayFolder="" measureGroup="Sales" count="0"/>
    <cacheHierarchy uniqueName="[Measures].[Profit Margin]" caption="Profit Margin"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7302614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m/>
    <n v="0.96"/>
    <n v="0"/>
    <s v="Hard"/>
  </r>
  <r>
    <x v="0"/>
    <x v="1"/>
    <x v="1"/>
    <n v="704"/>
    <n v="0.63"/>
    <n v="443.52"/>
    <s v="Conventional"/>
  </r>
  <r>
    <x v="0"/>
    <x v="2"/>
    <x v="2"/>
    <n v="1478"/>
    <n v="1.1200000000000001"/>
    <n v="1655.3600000000001"/>
    <s v="Hard"/>
  </r>
  <r>
    <x v="1"/>
    <x v="3"/>
    <x v="2"/>
    <n v="248"/>
    <n v="1.35"/>
    <n v="334.8"/>
    <s v="Hard"/>
  </r>
  <r>
    <x v="2"/>
    <x v="4"/>
    <x v="2"/>
    <n v="99"/>
    <n v="1.29"/>
    <n v="127.71000000000001"/>
    <s v="Hard"/>
  </r>
  <r>
    <x v="0"/>
    <x v="4"/>
    <x v="1"/>
    <n v="1449"/>
    <n v="1"/>
    <n v="1449"/>
    <s v="Conventional"/>
  </r>
  <r>
    <x v="0"/>
    <x v="0"/>
    <x v="1"/>
    <n v="1017"/>
    <n v="1"/>
    <n v="1017"/>
    <s v="Conventional"/>
  </r>
  <r>
    <x v="2"/>
    <x v="3"/>
    <x v="1"/>
    <n v="813"/>
    <n v="0.72"/>
    <n v="585.36"/>
    <s v="Conventional"/>
  </r>
  <r>
    <x v="0"/>
    <x v="1"/>
    <x v="1"/>
    <n v="609"/>
    <n v="0.92"/>
    <n v="560.28"/>
    <s v="Conventional"/>
  </r>
  <r>
    <x v="2"/>
    <x v="5"/>
    <x v="1"/>
    <n v="182"/>
    <n v="1.07"/>
    <n v="194.74"/>
    <s v="Conventional"/>
  </r>
  <r>
    <x v="1"/>
    <x v="1"/>
    <x v="3"/>
    <n v="268"/>
    <n v="0.67"/>
    <n v="179.56"/>
    <s v="Hard"/>
  </r>
  <r>
    <x v="0"/>
    <x v="2"/>
    <x v="2"/>
    <m/>
    <n v="1.25"/>
    <n v="0"/>
    <s v="Hard"/>
  </r>
  <r>
    <x v="2"/>
    <x v="2"/>
    <x v="3"/>
    <n v="138"/>
    <n v="1.21"/>
    <n v="166.98"/>
    <s v="Hard"/>
  </r>
  <r>
    <x v="2"/>
    <x v="0"/>
    <x v="1"/>
    <n v="1276"/>
    <n v="1.1000000000000001"/>
    <n v="1403.6000000000001"/>
    <s v="Conventional"/>
  </r>
  <r>
    <x v="0"/>
    <x v="2"/>
    <x v="1"/>
    <m/>
    <n v="0.72"/>
    <n v="0"/>
    <s v="Conventional"/>
  </r>
  <r>
    <x v="0"/>
    <x v="2"/>
    <x v="1"/>
    <n v="618"/>
    <n v="0.68"/>
    <n v="420.24"/>
    <s v="Conventional"/>
  </r>
  <r>
    <x v="1"/>
    <x v="3"/>
    <x v="2"/>
    <n v="2243"/>
    <n v="1.1200000000000001"/>
    <n v="2512.1600000000003"/>
    <s v="Hard"/>
  </r>
  <r>
    <x v="1"/>
    <x v="5"/>
    <x v="1"/>
    <n v="475"/>
    <n v="0.99"/>
    <n v="470.25"/>
    <s v="Conventional"/>
  </r>
  <r>
    <x v="2"/>
    <x v="4"/>
    <x v="2"/>
    <n v="541"/>
    <n v="1.44"/>
    <n v="779.04"/>
    <s v="Hard"/>
  </r>
  <r>
    <x v="0"/>
    <x v="4"/>
    <x v="3"/>
    <n v="810"/>
    <n v="1.01"/>
    <n v="818.1"/>
    <s v="Hard"/>
  </r>
  <r>
    <x v="2"/>
    <x v="5"/>
    <x v="0"/>
    <n v="1577"/>
    <n v="1.06"/>
    <n v="1671.6200000000001"/>
    <s v="Hard"/>
  </r>
  <r>
    <x v="0"/>
    <x v="0"/>
    <x v="1"/>
    <n v="2255"/>
    <n v="1.02"/>
    <n v="2300.1"/>
    <s v="Conventional"/>
  </r>
  <r>
    <x v="1"/>
    <x v="5"/>
    <x v="0"/>
    <n v="338"/>
    <n v="1.1200000000000001"/>
    <n v="378.56000000000006"/>
    <s v="Hard"/>
  </r>
  <r>
    <x v="2"/>
    <x v="5"/>
    <x v="2"/>
    <n v="1864"/>
    <n v="0.98"/>
    <n v="1826.72"/>
    <s v="Hard"/>
  </r>
  <r>
    <x v="1"/>
    <x v="5"/>
    <x v="1"/>
    <n v="48"/>
    <n v="1.02"/>
    <n v="48.96"/>
    <s v="Conventional"/>
  </r>
  <r>
    <x v="1"/>
    <x v="1"/>
    <x v="3"/>
    <n v="2072"/>
    <n v="1.34"/>
    <n v="2776.48"/>
    <s v="Hard"/>
  </r>
  <r>
    <x v="0"/>
    <x v="4"/>
    <x v="0"/>
    <n v="2267"/>
    <n v="1.19"/>
    <n v="2697.73"/>
    <s v="Hard"/>
  </r>
  <r>
    <x v="1"/>
    <x v="4"/>
    <x v="1"/>
    <n v="731"/>
    <n v="0.78"/>
    <n v="570.18000000000006"/>
    <s v="Conventional"/>
  </r>
  <r>
    <x v="2"/>
    <x v="1"/>
    <x v="1"/>
    <n v="759"/>
    <n v="1.0900000000000001"/>
    <n v="827.31000000000006"/>
    <s v="Conventional"/>
  </r>
  <r>
    <x v="0"/>
    <x v="5"/>
    <x v="0"/>
    <n v="1921"/>
    <n v="0.76"/>
    <n v="1459.96"/>
    <s v="Hard"/>
  </r>
  <r>
    <x v="1"/>
    <x v="2"/>
    <x v="3"/>
    <n v="455"/>
    <n v="1.1499999999999999"/>
    <n v="523.25"/>
    <s v="Hard"/>
  </r>
  <r>
    <x v="0"/>
    <x v="4"/>
    <x v="1"/>
    <n v="1382"/>
    <n v="0.69"/>
    <n v="953.57999999999993"/>
    <s v="Conventional"/>
  </r>
  <r>
    <x v="2"/>
    <x v="1"/>
    <x v="1"/>
    <n v="699"/>
    <n v="1.19"/>
    <n v="831.81"/>
    <s v="Conventional"/>
  </r>
  <r>
    <x v="1"/>
    <x v="5"/>
    <x v="0"/>
    <n v="594"/>
    <n v="0.87"/>
    <n v="516.78"/>
    <s v="Hard"/>
  </r>
  <r>
    <x v="2"/>
    <x v="2"/>
    <x v="3"/>
    <n v="432"/>
    <n v="1.02"/>
    <n v="440.64"/>
    <s v="Hard"/>
  </r>
  <r>
    <x v="0"/>
    <x v="4"/>
    <x v="1"/>
    <n v="1162"/>
    <n v="1.41"/>
    <n v="1638.4199999999998"/>
    <s v="Conventional"/>
  </r>
  <r>
    <x v="1"/>
    <x v="0"/>
    <x v="2"/>
    <n v="457"/>
    <n v="0.93"/>
    <n v="425.01000000000005"/>
    <s v="Hard"/>
  </r>
  <r>
    <x v="1"/>
    <x v="2"/>
    <x v="1"/>
    <n v="1290"/>
    <n v="0.77"/>
    <n v="993.30000000000007"/>
    <s v="Conventional"/>
  </r>
  <r>
    <x v="2"/>
    <x v="4"/>
    <x v="0"/>
    <m/>
    <n v="1.03"/>
    <n v="0"/>
    <s v="Hard"/>
  </r>
  <r>
    <x v="1"/>
    <x v="2"/>
    <x v="1"/>
    <n v="2143"/>
    <n v="0.8"/>
    <n v="1714.4"/>
    <s v="Conventional"/>
  </r>
  <r>
    <x v="2"/>
    <x v="5"/>
    <x v="0"/>
    <n v="784"/>
    <n v="0.5"/>
    <n v="392"/>
    <s v="Hard"/>
  </r>
  <r>
    <x v="0"/>
    <x v="1"/>
    <x v="2"/>
    <n v="2206"/>
    <n v="1.42"/>
    <n v="3132.52"/>
    <s v="Hard"/>
  </r>
  <r>
    <x v="0"/>
    <x v="3"/>
    <x v="1"/>
    <n v="1723"/>
    <n v="1.23"/>
    <n v="2119.29"/>
    <s v="Conventional"/>
  </r>
  <r>
    <x v="2"/>
    <x v="0"/>
    <x v="1"/>
    <n v="2180"/>
    <n v="0.71"/>
    <n v="1547.8"/>
    <s v="Conventional"/>
  </r>
  <r>
    <x v="2"/>
    <x v="2"/>
    <x v="0"/>
    <m/>
    <n v="0.91"/>
    <n v="0"/>
    <s v="Hard"/>
  </r>
  <r>
    <x v="0"/>
    <x v="4"/>
    <x v="0"/>
    <n v="912"/>
    <n v="0.98"/>
    <n v="893.76"/>
    <s v="Hard"/>
  </r>
  <r>
    <x v="0"/>
    <x v="2"/>
    <x v="1"/>
    <n v="460"/>
    <n v="1.1599999999999999"/>
    <n v="533.59999999999991"/>
    <s v="Conventional"/>
  </r>
  <r>
    <x v="2"/>
    <x v="0"/>
    <x v="1"/>
    <n v="2222"/>
    <n v="1.04"/>
    <n v="2310.88"/>
    <s v="Conventional"/>
  </r>
  <r>
    <x v="2"/>
    <x v="5"/>
    <x v="1"/>
    <m/>
    <n v="1.06"/>
    <n v="0"/>
    <s v="Conventional"/>
  </r>
  <r>
    <x v="1"/>
    <x v="5"/>
    <x v="1"/>
    <n v="357"/>
    <n v="1.29"/>
    <n v="460.53000000000003"/>
    <s v="Conventional"/>
  </r>
  <r>
    <x v="1"/>
    <x v="1"/>
    <x v="1"/>
    <n v="1095"/>
    <n v="0.86"/>
    <n v="941.69999999999993"/>
    <s v="Conventional"/>
  </r>
  <r>
    <x v="1"/>
    <x v="3"/>
    <x v="1"/>
    <n v="661"/>
    <n v="1.29"/>
    <n v="852.69"/>
    <s v="Conventional"/>
  </r>
  <r>
    <x v="1"/>
    <x v="0"/>
    <x v="3"/>
    <n v="2294"/>
    <n v="0.9"/>
    <n v="2064.6"/>
    <s v="Hard"/>
  </r>
  <r>
    <x v="0"/>
    <x v="1"/>
    <x v="2"/>
    <n v="261"/>
    <n v="1.18"/>
    <n v="307.97999999999996"/>
    <s v="Hard"/>
  </r>
  <r>
    <x v="2"/>
    <x v="4"/>
    <x v="1"/>
    <m/>
    <n v="1"/>
    <n v="0"/>
    <s v="Conventional"/>
  </r>
  <r>
    <x v="0"/>
    <x v="0"/>
    <x v="0"/>
    <n v="524"/>
    <n v="1.07"/>
    <n v="560.68000000000006"/>
    <s v="Hard"/>
  </r>
  <r>
    <x v="1"/>
    <x v="0"/>
    <x v="0"/>
    <n v="1955"/>
    <n v="1.1200000000000001"/>
    <n v="2189.6000000000004"/>
    <s v="Hard"/>
  </r>
  <r>
    <x v="1"/>
    <x v="3"/>
    <x v="1"/>
    <n v="148"/>
    <n v="0.85"/>
    <n v="125.8"/>
    <s v="Conventional"/>
  </r>
  <r>
    <x v="1"/>
    <x v="1"/>
    <x v="1"/>
    <n v="2086"/>
    <n v="1.07"/>
    <n v="2232.02"/>
    <s v="Conventional"/>
  </r>
  <r>
    <x v="1"/>
    <x v="4"/>
    <x v="1"/>
    <n v="2369"/>
    <n v="1.52"/>
    <n v="3600.88"/>
    <s v="Conventional"/>
  </r>
  <r>
    <x v="0"/>
    <x v="4"/>
    <x v="1"/>
    <n v="1627"/>
    <n v="1.1399999999999999"/>
    <n v="1854.7799999999997"/>
    <s v="Conventional"/>
  </r>
  <r>
    <x v="1"/>
    <x v="3"/>
    <x v="2"/>
    <n v="2011"/>
    <n v="1.42"/>
    <n v="2855.62"/>
    <s v="Hard"/>
  </r>
  <r>
    <x v="0"/>
    <x v="4"/>
    <x v="0"/>
    <n v="1862"/>
    <n v="1.24"/>
    <n v="2308.88"/>
    <s v="Hard"/>
  </r>
  <r>
    <x v="1"/>
    <x v="0"/>
    <x v="1"/>
    <n v="123"/>
    <n v="1.1299999999999999"/>
    <n v="138.98999999999998"/>
    <s v="Conventional"/>
  </r>
  <r>
    <x v="1"/>
    <x v="0"/>
    <x v="1"/>
    <n v="1165"/>
    <n v="1.5"/>
    <n v="1747.5"/>
    <s v="Conventional"/>
  </r>
  <r>
    <x v="1"/>
    <x v="0"/>
    <x v="2"/>
    <n v="819"/>
    <n v="0.85"/>
    <n v="696.15"/>
    <s v="Hard"/>
  </r>
  <r>
    <x v="0"/>
    <x v="4"/>
    <x v="1"/>
    <n v="2304"/>
    <n v="0.91"/>
    <n v="2096.64"/>
    <s v="Conventional"/>
  </r>
  <r>
    <x v="0"/>
    <x v="3"/>
    <x v="1"/>
    <n v="856"/>
    <n v="0.82"/>
    <n v="701.92"/>
    <s v="Conventional"/>
  </r>
  <r>
    <x v="0"/>
    <x v="1"/>
    <x v="3"/>
    <n v="1671"/>
    <n v="0.91"/>
    <n v="1520.6100000000001"/>
    <s v="Hard"/>
  </r>
  <r>
    <x v="0"/>
    <x v="5"/>
    <x v="1"/>
    <n v="2203"/>
    <n v="0.84"/>
    <n v="1850.52"/>
    <s v="Conventional"/>
  </r>
  <r>
    <x v="0"/>
    <x v="5"/>
    <x v="3"/>
    <n v="1574"/>
    <n v="1.31"/>
    <n v="2061.94"/>
    <s v="Hard"/>
  </r>
  <r>
    <x v="0"/>
    <x v="2"/>
    <x v="1"/>
    <n v="962"/>
    <n v="1.1299999999999999"/>
    <n v="1087.06"/>
    <s v="Conventional"/>
  </r>
  <r>
    <x v="0"/>
    <x v="2"/>
    <x v="2"/>
    <n v="1928"/>
    <n v="0.66"/>
    <n v="1272.48"/>
    <s v="Hard"/>
  </r>
  <r>
    <x v="0"/>
    <x v="0"/>
    <x v="0"/>
    <n v="1664"/>
    <n v="0.72"/>
    <n v="1198.08"/>
    <s v="Hard"/>
  </r>
  <r>
    <x v="1"/>
    <x v="1"/>
    <x v="0"/>
    <n v="710"/>
    <n v="1.04"/>
    <n v="738.4"/>
    <s v="Hard"/>
  </r>
  <r>
    <x v="1"/>
    <x v="2"/>
    <x v="1"/>
    <n v="2443"/>
    <n v="0.94"/>
    <n v="2296.42"/>
    <s v="Conventional"/>
  </r>
  <r>
    <x v="0"/>
    <x v="1"/>
    <x v="1"/>
    <n v="465"/>
    <n v="0.82"/>
    <n v="381.29999999999995"/>
    <s v="Conventional"/>
  </r>
  <r>
    <x v="1"/>
    <x v="3"/>
    <x v="3"/>
    <n v="2120"/>
    <n v="0.81"/>
    <n v="1717.2"/>
    <s v="Hard"/>
  </r>
  <r>
    <x v="0"/>
    <x v="5"/>
    <x v="1"/>
    <n v="1356"/>
    <n v="0.74"/>
    <n v="1003.4399999999999"/>
    <s v="Conventional"/>
  </r>
  <r>
    <x v="0"/>
    <x v="5"/>
    <x v="0"/>
    <n v="1738"/>
    <n v="0.85"/>
    <n v="1477.3"/>
    <s v="Hard"/>
  </r>
  <r>
    <x v="0"/>
    <x v="3"/>
    <x v="2"/>
    <m/>
    <n v="1.02"/>
    <n v="0"/>
    <s v="Hard"/>
  </r>
  <r>
    <x v="1"/>
    <x v="1"/>
    <x v="1"/>
    <n v="824"/>
    <n v="0.79"/>
    <n v="650.96"/>
    <s v="Conventional"/>
  </r>
  <r>
    <x v="1"/>
    <x v="3"/>
    <x v="1"/>
    <n v="1035"/>
    <n v="0.95"/>
    <n v="983.25"/>
    <s v="Conventional"/>
  </r>
  <r>
    <x v="2"/>
    <x v="1"/>
    <x v="1"/>
    <n v="1409"/>
    <n v="1.32"/>
    <n v="1859.88"/>
    <s v="Conventional"/>
  </r>
  <r>
    <x v="2"/>
    <x v="1"/>
    <x v="1"/>
    <n v="1412"/>
    <n v="1.17"/>
    <n v="1652.04"/>
    <s v="Conventional"/>
  </r>
  <r>
    <x v="0"/>
    <x v="1"/>
    <x v="1"/>
    <n v="1880"/>
    <n v="1.28"/>
    <n v="2406.4"/>
    <s v="Conventional"/>
  </r>
  <r>
    <x v="0"/>
    <x v="1"/>
    <x v="1"/>
    <n v="1363"/>
    <n v="0.91"/>
    <n v="1240.3300000000002"/>
    <s v="Conventional"/>
  </r>
  <r>
    <x v="1"/>
    <x v="0"/>
    <x v="0"/>
    <n v="248"/>
    <n v="1.06"/>
    <n v="262.88"/>
    <s v="Hard"/>
  </r>
  <r>
    <x v="2"/>
    <x v="0"/>
    <x v="1"/>
    <n v="2453"/>
    <n v="0.93"/>
    <n v="2281.29"/>
    <s v="Conventional"/>
  </r>
  <r>
    <x v="0"/>
    <x v="1"/>
    <x v="1"/>
    <n v="2178"/>
    <n v="0.97"/>
    <n v="2112.66"/>
    <s v="Conventional"/>
  </r>
  <r>
    <x v="1"/>
    <x v="0"/>
    <x v="1"/>
    <n v="2499"/>
    <n v="1.02"/>
    <n v="2548.98"/>
    <s v="Conventional"/>
  </r>
  <r>
    <x v="0"/>
    <x v="5"/>
    <x v="2"/>
    <n v="1065"/>
    <n v="1.29"/>
    <n v="1373.8500000000001"/>
    <s v="Hard"/>
  </r>
  <r>
    <x v="2"/>
    <x v="1"/>
    <x v="1"/>
    <n v="623"/>
    <n v="0.53"/>
    <n v="330.19"/>
    <s v="Conventional"/>
  </r>
  <r>
    <x v="2"/>
    <x v="3"/>
    <x v="2"/>
    <n v="1555"/>
    <n v="1.1100000000000001"/>
    <n v="1726.0500000000002"/>
    <s v="Hard"/>
  </r>
  <r>
    <x v="1"/>
    <x v="2"/>
    <x v="3"/>
    <n v="1703"/>
    <n v="0.63"/>
    <n v="1072.8900000000001"/>
    <s v="Hard"/>
  </r>
  <r>
    <x v="2"/>
    <x v="4"/>
    <x v="1"/>
    <n v="2276"/>
    <n v="0.63"/>
    <n v="1433.88"/>
    <s v="Conventional"/>
  </r>
  <r>
    <x v="1"/>
    <x v="4"/>
    <x v="1"/>
    <n v="1035"/>
    <n v="0.75"/>
    <n v="776.25"/>
    <s v="Conventional"/>
  </r>
  <r>
    <x v="0"/>
    <x v="5"/>
    <x v="0"/>
    <n v="1702"/>
    <n v="0.79"/>
    <n v="1344.5800000000002"/>
    <s v="Hard"/>
  </r>
  <r>
    <x v="2"/>
    <x v="1"/>
    <x v="2"/>
    <n v="393"/>
    <n v="0.61"/>
    <n v="239.73"/>
    <s v="Hard"/>
  </r>
  <r>
    <x v="0"/>
    <x v="4"/>
    <x v="1"/>
    <n v="1449"/>
    <n v="1.21"/>
    <n v="1753.29"/>
    <s v="Conventional"/>
  </r>
  <r>
    <x v="2"/>
    <x v="0"/>
    <x v="0"/>
    <n v="2044"/>
    <n v="1.26"/>
    <n v="2575.44"/>
    <s v="Hard"/>
  </r>
  <r>
    <x v="1"/>
    <x v="2"/>
    <x v="3"/>
    <n v="1492"/>
    <n v="0.95"/>
    <n v="1417.3999999999999"/>
    <s v="Hard"/>
  </r>
  <r>
    <x v="2"/>
    <x v="4"/>
    <x v="1"/>
    <n v="1917"/>
    <n v="1.1200000000000001"/>
    <n v="2147.0400000000004"/>
    <s v="Conventional"/>
  </r>
  <r>
    <x v="1"/>
    <x v="5"/>
    <x v="1"/>
    <n v="150"/>
    <n v="0.75"/>
    <n v="112.5"/>
    <s v="Conventional"/>
  </r>
  <r>
    <x v="2"/>
    <x v="0"/>
    <x v="1"/>
    <n v="1296"/>
    <n v="1.1399999999999999"/>
    <n v="1477.4399999999998"/>
    <s v="Conventional"/>
  </r>
  <r>
    <x v="1"/>
    <x v="2"/>
    <x v="1"/>
    <n v="826"/>
    <n v="1.39"/>
    <n v="1148.1399999999999"/>
    <s v="Conventional"/>
  </r>
  <r>
    <x v="2"/>
    <x v="2"/>
    <x v="2"/>
    <n v="199"/>
    <n v="0.87"/>
    <n v="173.13"/>
    <s v="Hard"/>
  </r>
  <r>
    <x v="0"/>
    <x v="5"/>
    <x v="1"/>
    <m/>
    <n v="1.06"/>
    <n v="0"/>
    <s v="Conventional"/>
  </r>
  <r>
    <x v="0"/>
    <x v="1"/>
    <x v="1"/>
    <n v="1191"/>
    <n v="0.63"/>
    <n v="750.33"/>
    <s v="Conventional"/>
  </r>
  <r>
    <x v="1"/>
    <x v="2"/>
    <x v="1"/>
    <n v="1630"/>
    <n v="1.38"/>
    <n v="2249.3999999999996"/>
    <s v="Conventional"/>
  </r>
  <r>
    <x v="0"/>
    <x v="4"/>
    <x v="1"/>
    <m/>
    <n v="0.75"/>
    <n v="0"/>
    <s v="Conventional"/>
  </r>
  <r>
    <x v="0"/>
    <x v="0"/>
    <x v="2"/>
    <n v="2221"/>
    <n v="0.6"/>
    <n v="1332.6"/>
    <s v="Hard"/>
  </r>
  <r>
    <x v="0"/>
    <x v="1"/>
    <x v="1"/>
    <n v="49"/>
    <n v="0.9"/>
    <n v="44.1"/>
    <s v="Conventional"/>
  </r>
  <r>
    <x v="0"/>
    <x v="1"/>
    <x v="1"/>
    <n v="185"/>
    <n v="0.96"/>
    <n v="177.6"/>
    <s v="Conventional"/>
  </r>
  <r>
    <x v="0"/>
    <x v="3"/>
    <x v="1"/>
    <m/>
    <n v="0.77"/>
    <n v="0"/>
    <s v="Conventional"/>
  </r>
  <r>
    <x v="0"/>
    <x v="3"/>
    <x v="0"/>
    <n v="1111"/>
    <n v="1.33"/>
    <n v="1477.63"/>
    <s v="Hard"/>
  </r>
  <r>
    <x v="2"/>
    <x v="0"/>
    <x v="2"/>
    <n v="1508"/>
    <n v="0.56999999999999995"/>
    <n v="859.56"/>
    <s v="Hard"/>
  </r>
  <r>
    <x v="0"/>
    <x v="3"/>
    <x v="0"/>
    <n v="1088"/>
    <n v="1.4"/>
    <n v="1523.1999999999998"/>
    <s v="Hard"/>
  </r>
  <r>
    <x v="0"/>
    <x v="5"/>
    <x v="0"/>
    <n v="1718"/>
    <n v="1.41"/>
    <n v="2422.3799999999997"/>
    <s v="Hard"/>
  </r>
  <r>
    <x v="0"/>
    <x v="2"/>
    <x v="1"/>
    <n v="1144"/>
    <n v="0.75"/>
    <n v="858"/>
    <s v="Conventional"/>
  </r>
  <r>
    <x v="2"/>
    <x v="4"/>
    <x v="1"/>
    <n v="1946"/>
    <n v="1.1299999999999999"/>
    <n v="2198.98"/>
    <s v="Conventional"/>
  </r>
  <r>
    <x v="2"/>
    <x v="1"/>
    <x v="1"/>
    <m/>
    <n v="0.92"/>
    <n v="0"/>
    <s v="Conventional"/>
  </r>
  <r>
    <x v="0"/>
    <x v="4"/>
    <x v="3"/>
    <n v="2270"/>
    <n v="1.22"/>
    <n v="2769.4"/>
    <s v="Hard"/>
  </r>
  <r>
    <x v="2"/>
    <x v="0"/>
    <x v="1"/>
    <n v="1686"/>
    <n v="1.38"/>
    <n v="2326.6799999999998"/>
    <s v="Conventional"/>
  </r>
  <r>
    <x v="0"/>
    <x v="5"/>
    <x v="2"/>
    <n v="931"/>
    <n v="1.06"/>
    <n v="986.86"/>
    <s v="Hard"/>
  </r>
  <r>
    <x v="1"/>
    <x v="5"/>
    <x v="1"/>
    <n v="2176"/>
    <n v="1.21"/>
    <n v="2632.96"/>
    <s v="Conventional"/>
  </r>
  <r>
    <x v="1"/>
    <x v="2"/>
    <x v="0"/>
    <n v="2104"/>
    <n v="0.71"/>
    <n v="1493.84"/>
    <s v="Hard"/>
  </r>
  <r>
    <x v="2"/>
    <x v="3"/>
    <x v="1"/>
    <n v="1165"/>
    <n v="1.24"/>
    <n v="1444.6"/>
    <s v="Conventional"/>
  </r>
  <r>
    <x v="1"/>
    <x v="0"/>
    <x v="1"/>
    <n v="1916"/>
    <n v="1.05"/>
    <n v="2011.8000000000002"/>
    <s v="Conventional"/>
  </r>
  <r>
    <x v="1"/>
    <x v="2"/>
    <x v="0"/>
    <n v="2229"/>
    <n v="1.23"/>
    <n v="2741.67"/>
    <s v="Hard"/>
  </r>
  <r>
    <x v="0"/>
    <x v="2"/>
    <x v="1"/>
    <n v="825"/>
    <n v="1.02"/>
    <n v="841.5"/>
    <s v="Conventional"/>
  </r>
  <r>
    <x v="0"/>
    <x v="2"/>
    <x v="1"/>
    <m/>
    <n v="1.18"/>
    <n v="0"/>
    <s v="Conventional"/>
  </r>
  <r>
    <x v="2"/>
    <x v="5"/>
    <x v="0"/>
    <n v="1602"/>
    <n v="0.92"/>
    <n v="1473.8400000000001"/>
    <s v="Hard"/>
  </r>
  <r>
    <x v="0"/>
    <x v="4"/>
    <x v="1"/>
    <n v="1628"/>
    <n v="1.03"/>
    <n v="1676.8400000000001"/>
    <s v="Conventional"/>
  </r>
  <r>
    <x v="2"/>
    <x v="1"/>
    <x v="0"/>
    <n v="1072"/>
    <n v="1.08"/>
    <n v="1157.76"/>
    <s v="Hard"/>
  </r>
  <r>
    <x v="2"/>
    <x v="5"/>
    <x v="1"/>
    <m/>
    <n v="1.18"/>
    <n v="0"/>
    <s v="Conventional"/>
  </r>
  <r>
    <x v="1"/>
    <x v="1"/>
    <x v="1"/>
    <n v="2415"/>
    <n v="1.05"/>
    <n v="2535.75"/>
    <s v="Conventional"/>
  </r>
  <r>
    <x v="2"/>
    <x v="4"/>
    <x v="1"/>
    <n v="1902"/>
    <n v="1.06"/>
    <n v="2016.1200000000001"/>
    <s v="Conventional"/>
  </r>
  <r>
    <x v="1"/>
    <x v="4"/>
    <x v="1"/>
    <n v="2047"/>
    <n v="1.29"/>
    <n v="2640.63"/>
    <s v="Conventional"/>
  </r>
  <r>
    <x v="0"/>
    <x v="1"/>
    <x v="2"/>
    <n v="1144"/>
    <n v="1.1499999999999999"/>
    <n v="1315.6"/>
    <s v="Hard"/>
  </r>
  <r>
    <x v="0"/>
    <x v="5"/>
    <x v="1"/>
    <n v="1724"/>
    <n v="0.75"/>
    <n v="1293"/>
    <s v="Conventional"/>
  </r>
  <r>
    <x v="2"/>
    <x v="2"/>
    <x v="0"/>
    <n v="294"/>
    <n v="0.72"/>
    <n v="211.67999999999998"/>
    <s v="Hard"/>
  </r>
  <r>
    <x v="1"/>
    <x v="2"/>
    <x v="3"/>
    <n v="2083"/>
    <n v="0.71"/>
    <n v="1478.9299999999998"/>
    <s v="Hard"/>
  </r>
  <r>
    <x v="1"/>
    <x v="4"/>
    <x v="3"/>
    <n v="369"/>
    <n v="1.1000000000000001"/>
    <n v="405.90000000000003"/>
    <s v="Hard"/>
  </r>
  <r>
    <x v="1"/>
    <x v="0"/>
    <x v="0"/>
    <n v="1566"/>
    <n v="0.44"/>
    <n v="689.04"/>
    <s v="Hard"/>
  </r>
  <r>
    <x v="0"/>
    <x v="1"/>
    <x v="1"/>
    <n v="631"/>
    <n v="1.26"/>
    <n v="795.06000000000006"/>
    <s v="Conventional"/>
  </r>
  <r>
    <x v="0"/>
    <x v="2"/>
    <x v="1"/>
    <m/>
    <n v="1.32"/>
    <n v="0"/>
    <s v="Conventional"/>
  </r>
  <r>
    <x v="1"/>
    <x v="2"/>
    <x v="2"/>
    <n v="595"/>
    <n v="0.96"/>
    <n v="571.19999999999993"/>
    <s v="Hard"/>
  </r>
  <r>
    <x v="0"/>
    <x v="5"/>
    <x v="1"/>
    <n v="239"/>
    <n v="1.26"/>
    <n v="301.14"/>
    <s v="Conventional"/>
  </r>
  <r>
    <x v="2"/>
    <x v="5"/>
    <x v="2"/>
    <n v="2339"/>
    <n v="1.1100000000000001"/>
    <n v="2596.2900000000004"/>
    <s v="Hard"/>
  </r>
  <r>
    <x v="0"/>
    <x v="4"/>
    <x v="1"/>
    <n v="468"/>
    <n v="0.49"/>
    <n v="229.32"/>
    <s v="Conventional"/>
  </r>
  <r>
    <x v="1"/>
    <x v="5"/>
    <x v="1"/>
    <n v="1294"/>
    <n v="1.1200000000000001"/>
    <n v="1449.2800000000002"/>
    <s v="Conventional"/>
  </r>
  <r>
    <x v="0"/>
    <x v="5"/>
    <x v="1"/>
    <n v="1352"/>
    <n v="1.31"/>
    <n v="1771.1200000000001"/>
    <s v="Conventional"/>
  </r>
  <r>
    <x v="0"/>
    <x v="1"/>
    <x v="2"/>
    <n v="2342"/>
    <n v="0.95"/>
    <n v="2224.9"/>
    <s v="Hard"/>
  </r>
  <r>
    <x v="1"/>
    <x v="3"/>
    <x v="2"/>
    <n v="838"/>
    <n v="1.5"/>
    <n v="1257"/>
    <s v="Hard"/>
  </r>
  <r>
    <x v="0"/>
    <x v="2"/>
    <x v="1"/>
    <n v="1441"/>
    <n v="0.85"/>
    <n v="1224.8499999999999"/>
    <s v="Conventional"/>
  </r>
  <r>
    <x v="1"/>
    <x v="1"/>
    <x v="1"/>
    <n v="2438"/>
    <n v="0.96"/>
    <n v="2340.48"/>
    <s v="Conventional"/>
  </r>
  <r>
    <x v="2"/>
    <x v="3"/>
    <x v="1"/>
    <m/>
    <n v="1.31"/>
    <n v="0"/>
    <s v="Conventional"/>
  </r>
  <r>
    <x v="0"/>
    <x v="2"/>
    <x v="1"/>
    <n v="2279"/>
    <n v="0.98"/>
    <n v="2233.42"/>
    <s v="Conventional"/>
  </r>
  <r>
    <x v="1"/>
    <x v="0"/>
    <x v="0"/>
    <n v="1307"/>
    <n v="1.06"/>
    <n v="1385.42"/>
    <s v="Hard"/>
  </r>
  <r>
    <x v="0"/>
    <x v="3"/>
    <x v="0"/>
    <n v="1544"/>
    <n v="0.68"/>
    <n v="1049.92"/>
    <s v="Hard"/>
  </r>
  <r>
    <x v="1"/>
    <x v="3"/>
    <x v="1"/>
    <n v="1576"/>
    <n v="0.76"/>
    <n v="1197.76"/>
    <s v="Conventional"/>
  </r>
  <r>
    <x v="2"/>
    <x v="3"/>
    <x v="3"/>
    <n v="1839"/>
    <n v="1.1200000000000001"/>
    <n v="2059.6800000000003"/>
    <s v="Hard"/>
  </r>
  <r>
    <x v="0"/>
    <x v="2"/>
    <x v="1"/>
    <m/>
    <n v="1.49"/>
    <n v="0"/>
    <s v="Conventional"/>
  </r>
  <r>
    <x v="2"/>
    <x v="3"/>
    <x v="1"/>
    <n v="279"/>
    <n v="1.03"/>
    <n v="287.37"/>
    <s v="Conventional"/>
  </r>
  <r>
    <x v="1"/>
    <x v="3"/>
    <x v="1"/>
    <n v="2328"/>
    <n v="1.2"/>
    <n v="2793.6"/>
    <s v="Conventional"/>
  </r>
  <r>
    <x v="1"/>
    <x v="0"/>
    <x v="2"/>
    <n v="1314"/>
    <n v="0.82"/>
    <n v="1077.48"/>
    <s v="Hard"/>
  </r>
  <r>
    <x v="1"/>
    <x v="2"/>
    <x v="1"/>
    <n v="842"/>
    <n v="1.03"/>
    <n v="867.26"/>
    <s v="Conventional"/>
  </r>
  <r>
    <x v="2"/>
    <x v="3"/>
    <x v="2"/>
    <n v="1180"/>
    <n v="0.65"/>
    <n v="767"/>
    <s v="Hard"/>
  </r>
  <r>
    <x v="0"/>
    <x v="2"/>
    <x v="1"/>
    <n v="2284"/>
    <n v="0.6"/>
    <n v="1370.3999999999999"/>
    <s v="Conventional"/>
  </r>
  <r>
    <x v="0"/>
    <x v="2"/>
    <x v="3"/>
    <n v="1417"/>
    <n v="0.83"/>
    <n v="1176.1099999999999"/>
    <s v="Hard"/>
  </r>
  <r>
    <x v="0"/>
    <x v="1"/>
    <x v="1"/>
    <n v="1612"/>
    <n v="1.1200000000000001"/>
    <n v="1805.4400000000003"/>
    <s v="Conventional"/>
  </r>
  <r>
    <x v="1"/>
    <x v="0"/>
    <x v="1"/>
    <n v="1250"/>
    <n v="0.9"/>
    <n v="1125"/>
    <s v="Conventional"/>
  </r>
  <r>
    <x v="2"/>
    <x v="4"/>
    <x v="1"/>
    <n v="2101"/>
    <n v="0.92"/>
    <n v="1932.92"/>
    <s v="Conventional"/>
  </r>
  <r>
    <x v="0"/>
    <x v="1"/>
    <x v="1"/>
    <n v="1689"/>
    <n v="0.84"/>
    <n v="1418.76"/>
    <s v="Conventional"/>
  </r>
  <r>
    <x v="1"/>
    <x v="1"/>
    <x v="1"/>
    <n v="135"/>
    <n v="1.06"/>
    <n v="143.1"/>
    <s v="Conventional"/>
  </r>
  <r>
    <x v="0"/>
    <x v="1"/>
    <x v="4"/>
    <n v="122"/>
    <n v="0.81"/>
    <n v="98.820000000000007"/>
    <s v="Conventional"/>
  </r>
  <r>
    <x v="1"/>
    <x v="2"/>
    <x v="4"/>
    <n v="2238"/>
    <n v="1.4"/>
    <n v="3133.2"/>
    <s v="Conventional"/>
  </r>
  <r>
    <x v="2"/>
    <x v="5"/>
    <x v="4"/>
    <n v="309"/>
    <n v="0.76"/>
    <n v="234.84"/>
    <s v="Conventional"/>
  </r>
  <r>
    <x v="1"/>
    <x v="2"/>
    <x v="4"/>
    <n v="578"/>
    <n v="0.92"/>
    <n v="531.76"/>
    <s v="Conventional"/>
  </r>
  <r>
    <x v="0"/>
    <x v="5"/>
    <x v="4"/>
    <n v="135"/>
    <n v="1.37"/>
    <n v="184.95000000000002"/>
    <s v="Conventional"/>
  </r>
  <r>
    <x v="0"/>
    <x v="5"/>
    <x v="4"/>
    <n v="1104"/>
    <n v="0.74"/>
    <n v="816.96"/>
    <s v="Conventional"/>
  </r>
  <r>
    <x v="2"/>
    <x v="3"/>
    <x v="4"/>
    <n v="1758"/>
    <n v="0.94"/>
    <n v="1652.52"/>
    <s v="Conventional"/>
  </r>
  <r>
    <x v="0"/>
    <x v="2"/>
    <x v="4"/>
    <n v="1202"/>
    <n v="1.04"/>
    <n v="1250.0800000000002"/>
    <s v="Conventional"/>
  </r>
  <r>
    <x v="2"/>
    <x v="2"/>
    <x v="4"/>
    <n v="650"/>
    <n v="0.93"/>
    <n v="604.5"/>
    <s v="Conventional"/>
  </r>
  <r>
    <x v="0"/>
    <x v="5"/>
    <x v="2"/>
    <n v="706"/>
    <n v="0.72"/>
    <n v="508.32"/>
    <s v="Hard"/>
  </r>
  <r>
    <x v="2"/>
    <x v="5"/>
    <x v="4"/>
    <n v="774"/>
    <n v="1.07"/>
    <n v="828.18000000000006"/>
    <s v="Conventional"/>
  </r>
  <r>
    <x v="2"/>
    <x v="4"/>
    <x v="4"/>
    <n v="1798"/>
    <n v="1.17"/>
    <n v="2103.66"/>
    <s v="Conventional"/>
  </r>
  <r>
    <x v="2"/>
    <x v="1"/>
    <x v="4"/>
    <n v="1044"/>
    <n v="1.1399999999999999"/>
    <n v="1190.1599999999999"/>
    <s v="Conventional"/>
  </r>
  <r>
    <x v="2"/>
    <x v="5"/>
    <x v="4"/>
    <n v="1229"/>
    <n v="0.99"/>
    <n v="1216.71"/>
    <s v="Conventional"/>
  </r>
  <r>
    <x v="0"/>
    <x v="1"/>
    <x v="4"/>
    <n v="374"/>
    <n v="1.1000000000000001"/>
    <n v="411.40000000000003"/>
    <s v="Conventional"/>
  </r>
  <r>
    <x v="2"/>
    <x v="1"/>
    <x v="2"/>
    <n v="849"/>
    <n v="1.2"/>
    <n v="1018.8"/>
    <s v="Hard"/>
  </r>
  <r>
    <x v="1"/>
    <x v="1"/>
    <x v="4"/>
    <n v="714"/>
    <n v="1.0900000000000001"/>
    <n v="778.2600000000001"/>
    <s v="Conventional"/>
  </r>
  <r>
    <x v="1"/>
    <x v="2"/>
    <x v="4"/>
    <n v="783"/>
    <n v="0.79"/>
    <n v="618.57000000000005"/>
    <s v="Conventional"/>
  </r>
  <r>
    <x v="1"/>
    <x v="1"/>
    <x v="3"/>
    <n v="994"/>
    <n v="0.75"/>
    <n v="745.5"/>
    <s v="Hard"/>
  </r>
  <r>
    <x v="0"/>
    <x v="1"/>
    <x v="4"/>
    <n v="425"/>
    <n v="0.56999999999999995"/>
    <n v="242.24999999999997"/>
    <s v="Conventional"/>
  </r>
  <r>
    <x v="0"/>
    <x v="5"/>
    <x v="0"/>
    <n v="1759"/>
    <n v="1.07"/>
    <n v="1882.13"/>
    <s v="Hard"/>
  </r>
  <r>
    <x v="2"/>
    <x v="2"/>
    <x v="4"/>
    <n v="1381"/>
    <n v="1.2"/>
    <n v="1657.2"/>
    <s v="Conventional"/>
  </r>
  <r>
    <x v="1"/>
    <x v="1"/>
    <x v="3"/>
    <n v="1889"/>
    <n v="0.45"/>
    <n v="850.05000000000007"/>
    <s v="Hard"/>
  </r>
  <r>
    <x v="1"/>
    <x v="2"/>
    <x v="4"/>
    <n v="2038"/>
    <n v="0.97"/>
    <n v="1976.86"/>
    <s v="Conventional"/>
  </r>
  <r>
    <x v="1"/>
    <x v="2"/>
    <x v="4"/>
    <n v="659"/>
    <n v="1.33"/>
    <n v="876.47"/>
    <s v="Conventional"/>
  </r>
  <r>
    <x v="1"/>
    <x v="2"/>
    <x v="4"/>
    <n v="1620"/>
    <n v="0.59"/>
    <n v="955.8"/>
    <s v="Conventional"/>
  </r>
  <r>
    <x v="2"/>
    <x v="1"/>
    <x v="0"/>
    <n v="601"/>
    <n v="1.2"/>
    <n v="721.19999999999993"/>
    <s v="Hard"/>
  </r>
  <r>
    <x v="0"/>
    <x v="0"/>
    <x v="4"/>
    <n v="1166"/>
    <n v="1.3"/>
    <n v="1515.8"/>
    <s v="Conventional"/>
  </r>
  <r>
    <x v="2"/>
    <x v="4"/>
    <x v="3"/>
    <n v="938"/>
    <n v="0.85"/>
    <n v="797.3"/>
    <s v="Hard"/>
  </r>
  <r>
    <x v="0"/>
    <x v="1"/>
    <x v="4"/>
    <n v="89"/>
    <n v="1.33"/>
    <n v="118.37"/>
    <s v="Conventional"/>
  </r>
  <r>
    <x v="0"/>
    <x v="3"/>
    <x v="3"/>
    <n v="1220"/>
    <n v="1.33"/>
    <n v="1622.6000000000001"/>
    <s v="Hard"/>
  </r>
  <r>
    <x v="0"/>
    <x v="3"/>
    <x v="4"/>
    <n v="1862"/>
    <n v="0.83"/>
    <n v="1545.46"/>
    <s v="Conventional"/>
  </r>
  <r>
    <x v="1"/>
    <x v="5"/>
    <x v="4"/>
    <m/>
    <n v="0.95"/>
    <n v="0"/>
    <s v="Conventional"/>
  </r>
  <r>
    <x v="2"/>
    <x v="0"/>
    <x v="4"/>
    <n v="744"/>
    <n v="0.46"/>
    <n v="342.24"/>
    <s v="Conventional"/>
  </r>
  <r>
    <x v="1"/>
    <x v="4"/>
    <x v="4"/>
    <n v="961"/>
    <n v="1.59"/>
    <n v="1527.99"/>
    <s v="Conventional"/>
  </r>
  <r>
    <x v="1"/>
    <x v="2"/>
    <x v="3"/>
    <n v="2482"/>
    <n v="1.36"/>
    <n v="3375.5200000000004"/>
    <s v="Hard"/>
  </r>
  <r>
    <x v="1"/>
    <x v="5"/>
    <x v="0"/>
    <n v="2189"/>
    <n v="0.97"/>
    <n v="2123.33"/>
    <s v="Hard"/>
  </r>
  <r>
    <x v="0"/>
    <x v="5"/>
    <x v="0"/>
    <n v="242"/>
    <n v="1.01"/>
    <n v="244.42000000000002"/>
    <s v="Hard"/>
  </r>
  <r>
    <x v="0"/>
    <x v="1"/>
    <x v="3"/>
    <n v="151"/>
    <n v="1.17"/>
    <n v="176.67"/>
    <s v="Hard"/>
  </r>
  <r>
    <x v="0"/>
    <x v="3"/>
    <x v="4"/>
    <n v="117"/>
    <n v="0.99"/>
    <n v="115.83"/>
    <s v="Conventional"/>
  </r>
  <r>
    <x v="0"/>
    <x v="2"/>
    <x v="3"/>
    <n v="2440"/>
    <n v="0.72"/>
    <n v="1756.8"/>
    <s v="Hard"/>
  </r>
  <r>
    <x v="0"/>
    <x v="0"/>
    <x v="2"/>
    <m/>
    <n v="1.03"/>
    <n v="0"/>
    <s v="Hard"/>
  </r>
  <r>
    <x v="1"/>
    <x v="5"/>
    <x v="0"/>
    <n v="2091"/>
    <n v="1.1599999999999999"/>
    <n v="2425.56"/>
    <s v="Hard"/>
  </r>
  <r>
    <x v="2"/>
    <x v="0"/>
    <x v="4"/>
    <n v="2427"/>
    <n v="0.87"/>
    <n v="2111.4899999999998"/>
    <s v="Conventional"/>
  </r>
  <r>
    <x v="0"/>
    <x v="2"/>
    <x v="4"/>
    <n v="1943"/>
    <n v="1.21"/>
    <n v="2351.0299999999997"/>
    <s v="Conventional"/>
  </r>
  <r>
    <x v="0"/>
    <x v="4"/>
    <x v="4"/>
    <n v="1306"/>
    <n v="0.91"/>
    <n v="1188.46"/>
    <s v="Conventional"/>
  </r>
  <r>
    <x v="1"/>
    <x v="4"/>
    <x v="4"/>
    <n v="475"/>
    <n v="1.1399999999999999"/>
    <n v="541.5"/>
    <s v="Conventional"/>
  </r>
  <r>
    <x v="1"/>
    <x v="1"/>
    <x v="4"/>
    <n v="631"/>
    <n v="1.4"/>
    <n v="883.4"/>
    <s v="Conventional"/>
  </r>
  <r>
    <x v="2"/>
    <x v="5"/>
    <x v="4"/>
    <n v="566"/>
    <n v="0.88"/>
    <n v="498.08"/>
    <s v="Conventional"/>
  </r>
  <r>
    <x v="0"/>
    <x v="2"/>
    <x v="4"/>
    <n v="1799"/>
    <n v="1.25"/>
    <n v="2248.75"/>
    <s v="Conventional"/>
  </r>
  <r>
    <x v="2"/>
    <x v="4"/>
    <x v="4"/>
    <n v="2346"/>
    <n v="1.26"/>
    <n v="2955.96"/>
    <s v="Conventional"/>
  </r>
  <r>
    <x v="1"/>
    <x v="1"/>
    <x v="4"/>
    <n v="55"/>
    <n v="1.32"/>
    <n v="72.600000000000009"/>
    <s v="Conventional"/>
  </r>
  <r>
    <x v="0"/>
    <x v="2"/>
    <x v="4"/>
    <n v="602"/>
    <n v="0.91"/>
    <n v="547.82000000000005"/>
    <s v="Conventional"/>
  </r>
  <r>
    <x v="2"/>
    <x v="0"/>
    <x v="3"/>
    <n v="1790"/>
    <n v="1.17"/>
    <n v="2094.2999999999997"/>
    <s v="Hard"/>
  </r>
  <r>
    <x v="1"/>
    <x v="1"/>
    <x v="4"/>
    <n v="2110"/>
    <n v="1.49"/>
    <n v="3143.9"/>
    <s v="Conventional"/>
  </r>
  <r>
    <x v="1"/>
    <x v="4"/>
    <x v="4"/>
    <n v="1479"/>
    <n v="1.33"/>
    <n v="1967.0700000000002"/>
    <s v="Conventional"/>
  </r>
  <r>
    <x v="2"/>
    <x v="1"/>
    <x v="0"/>
    <n v="777"/>
    <n v="1.04"/>
    <n v="808.08"/>
    <s v="Hard"/>
  </r>
  <r>
    <x v="2"/>
    <x v="4"/>
    <x v="0"/>
    <n v="1737"/>
    <n v="0.62"/>
    <n v="1076.94"/>
    <s v="Hard"/>
  </r>
  <r>
    <x v="1"/>
    <x v="1"/>
    <x v="2"/>
    <n v="175"/>
    <n v="0.74"/>
    <n v="129.5"/>
    <s v="Hard"/>
  </r>
  <r>
    <x v="2"/>
    <x v="0"/>
    <x v="4"/>
    <n v="760"/>
    <n v="1.04"/>
    <n v="790.4"/>
    <s v="Conventional"/>
  </r>
  <r>
    <x v="0"/>
    <x v="2"/>
    <x v="4"/>
    <n v="1663"/>
    <n v="1.1299999999999999"/>
    <n v="1879.1899999999998"/>
    <s v="Conventional"/>
  </r>
  <r>
    <x v="0"/>
    <x v="5"/>
    <x v="4"/>
    <n v="782"/>
    <n v="0.85"/>
    <n v="664.69999999999993"/>
    <s v="Conventional"/>
  </r>
  <r>
    <x v="2"/>
    <x v="1"/>
    <x v="4"/>
    <n v="1135"/>
    <n v="0.49"/>
    <n v="556.15"/>
    <s v="Conventional"/>
  </r>
  <r>
    <x v="1"/>
    <x v="1"/>
    <x v="4"/>
    <n v="81"/>
    <n v="1.18"/>
    <n v="95.58"/>
    <s v="Conventional"/>
  </r>
  <r>
    <x v="1"/>
    <x v="0"/>
    <x v="4"/>
    <n v="1676"/>
    <n v="0.52"/>
    <n v="871.52"/>
    <s v="Conventional"/>
  </r>
  <r>
    <x v="1"/>
    <x v="0"/>
    <x v="0"/>
    <n v="179"/>
    <n v="1.0900000000000001"/>
    <n v="195.11"/>
    <s v="Hard"/>
  </r>
  <r>
    <x v="0"/>
    <x v="0"/>
    <x v="0"/>
    <n v="1390"/>
    <n v="0.78"/>
    <n v="1084.2"/>
    <s v="Hard"/>
  </r>
  <r>
    <x v="0"/>
    <x v="0"/>
    <x v="4"/>
    <n v="758"/>
    <n v="0.73"/>
    <n v="553.34"/>
    <s v="Conventional"/>
  </r>
  <r>
    <x v="0"/>
    <x v="2"/>
    <x v="0"/>
    <n v="1289"/>
    <n v="0.86"/>
    <n v="1108.54"/>
    <s v="Hard"/>
  </r>
  <r>
    <x v="2"/>
    <x v="1"/>
    <x v="4"/>
    <n v="2033"/>
    <n v="0.81"/>
    <n v="1646.73"/>
    <s v="Conventional"/>
  </r>
  <r>
    <x v="1"/>
    <x v="3"/>
    <x v="4"/>
    <n v="1534"/>
    <n v="0.63"/>
    <n v="966.42"/>
    <s v="Conventional"/>
  </r>
  <r>
    <x v="0"/>
    <x v="4"/>
    <x v="4"/>
    <n v="752"/>
    <n v="0.69"/>
    <n v="518.88"/>
    <s v="Conventional"/>
  </r>
  <r>
    <x v="0"/>
    <x v="3"/>
    <x v="4"/>
    <n v="372"/>
    <n v="0.8"/>
    <n v="297.60000000000002"/>
    <s v="Conventional"/>
  </r>
  <r>
    <x v="2"/>
    <x v="5"/>
    <x v="3"/>
    <n v="1700"/>
    <n v="0.86"/>
    <n v="1462"/>
    <s v="Hard"/>
  </r>
  <r>
    <x v="2"/>
    <x v="1"/>
    <x v="4"/>
    <n v="932"/>
    <n v="0.61"/>
    <n v="568.52"/>
    <s v="Conventional"/>
  </r>
  <r>
    <x v="0"/>
    <x v="1"/>
    <x v="3"/>
    <n v="268"/>
    <n v="0.54"/>
    <n v="144.72"/>
    <s v="Hard"/>
  </r>
  <r>
    <x v="0"/>
    <x v="2"/>
    <x v="2"/>
    <n v="1906"/>
    <n v="0.96"/>
    <n v="1829.76"/>
    <s v="Hard"/>
  </r>
  <r>
    <x v="1"/>
    <x v="4"/>
    <x v="4"/>
    <n v="2492"/>
    <n v="0.48"/>
    <n v="1196.1599999999999"/>
    <s v="Conventional"/>
  </r>
  <r>
    <x v="2"/>
    <x v="0"/>
    <x v="4"/>
    <n v="953"/>
    <n v="1.1200000000000001"/>
    <n v="1067.3600000000001"/>
    <s v="Conventional"/>
  </r>
  <r>
    <x v="2"/>
    <x v="3"/>
    <x v="4"/>
    <n v="2467"/>
    <n v="0.74"/>
    <n v="1825.58"/>
    <s v="Conventional"/>
  </r>
  <r>
    <x v="1"/>
    <x v="5"/>
    <x v="4"/>
    <n v="2219"/>
    <n v="0.85"/>
    <n v="1886.1499999999999"/>
    <s v="Conventional"/>
  </r>
  <r>
    <x v="2"/>
    <x v="1"/>
    <x v="4"/>
    <n v="1006"/>
    <n v="0.93"/>
    <n v="935.58"/>
    <s v="Conventional"/>
  </r>
  <r>
    <x v="1"/>
    <x v="4"/>
    <x v="4"/>
    <n v="842"/>
    <n v="0.75"/>
    <n v="631.5"/>
    <s v="Conventional"/>
  </r>
  <r>
    <x v="2"/>
    <x v="3"/>
    <x v="4"/>
    <n v="1938"/>
    <n v="1.26"/>
    <n v="2441.88"/>
    <s v="Conventional"/>
  </r>
  <r>
    <x v="0"/>
    <x v="3"/>
    <x v="4"/>
    <n v="1895"/>
    <n v="1.47"/>
    <n v="2785.65"/>
    <s v="Conventional"/>
  </r>
  <r>
    <x v="1"/>
    <x v="1"/>
    <x v="4"/>
    <n v="756"/>
    <n v="1.08"/>
    <n v="816.48"/>
    <s v="Conventional"/>
  </r>
  <r>
    <x v="1"/>
    <x v="2"/>
    <x v="0"/>
    <n v="1358"/>
    <n v="0.91"/>
    <n v="1235.78"/>
    <s v="Hard"/>
  </r>
  <r>
    <x v="1"/>
    <x v="1"/>
    <x v="2"/>
    <n v="49"/>
    <n v="0.92"/>
    <n v="45.080000000000005"/>
    <s v="Hard"/>
  </r>
  <r>
    <x v="1"/>
    <x v="4"/>
    <x v="0"/>
    <n v="1109"/>
    <n v="0.54"/>
    <n v="598.86"/>
    <s v="Hard"/>
  </r>
  <r>
    <x v="1"/>
    <x v="0"/>
    <x v="2"/>
    <n v="1496"/>
    <n v="1.43"/>
    <n v="2139.2799999999997"/>
    <s v="Hard"/>
  </r>
  <r>
    <x v="1"/>
    <x v="0"/>
    <x v="4"/>
    <n v="725"/>
    <n v="0.98"/>
    <n v="710.5"/>
    <s v="Conventional"/>
  </r>
  <r>
    <x v="0"/>
    <x v="4"/>
    <x v="3"/>
    <n v="965"/>
    <n v="1.03"/>
    <n v="993.95"/>
    <s v="Hard"/>
  </r>
  <r>
    <x v="1"/>
    <x v="4"/>
    <x v="0"/>
    <n v="911"/>
    <n v="1.03"/>
    <n v="938.33"/>
    <s v="Hard"/>
  </r>
  <r>
    <x v="1"/>
    <x v="1"/>
    <x v="4"/>
    <m/>
    <n v="0.7"/>
    <n v="0"/>
    <s v="Conventional"/>
  </r>
  <r>
    <x v="2"/>
    <x v="5"/>
    <x v="4"/>
    <n v="502"/>
    <n v="0.39"/>
    <n v="195.78"/>
    <s v="Conventional"/>
  </r>
  <r>
    <x v="1"/>
    <x v="0"/>
    <x v="2"/>
    <n v="2201"/>
    <n v="0.88"/>
    <n v="1936.88"/>
    <s v="Hard"/>
  </r>
  <r>
    <x v="0"/>
    <x v="0"/>
    <x v="4"/>
    <n v="2130"/>
    <n v="0.94"/>
    <n v="2002.1999999999998"/>
    <s v="Conventional"/>
  </r>
  <r>
    <x v="0"/>
    <x v="1"/>
    <x v="4"/>
    <n v="2190"/>
    <n v="0.57999999999999996"/>
    <n v="1270.1999999999998"/>
    <s v="Conventional"/>
  </r>
  <r>
    <x v="0"/>
    <x v="0"/>
    <x v="4"/>
    <n v="1251"/>
    <n v="0.79"/>
    <n v="988.29000000000008"/>
    <s v="Conventional"/>
  </r>
  <r>
    <x v="2"/>
    <x v="4"/>
    <x v="0"/>
    <n v="2006"/>
    <n v="0.56000000000000005"/>
    <n v="1123.3600000000001"/>
    <s v="Hard"/>
  </r>
  <r>
    <x v="2"/>
    <x v="0"/>
    <x v="4"/>
    <n v="1014"/>
    <n v="0.73"/>
    <n v="740.22"/>
    <s v="Conventional"/>
  </r>
  <r>
    <x v="0"/>
    <x v="3"/>
    <x v="4"/>
    <n v="309"/>
    <n v="1.0900000000000001"/>
    <n v="336.81"/>
    <s v="Conventional"/>
  </r>
  <r>
    <x v="2"/>
    <x v="4"/>
    <x v="0"/>
    <n v="2215"/>
    <n v="1.0900000000000001"/>
    <n v="2414.3500000000004"/>
    <s v="Hard"/>
  </r>
  <r>
    <x v="0"/>
    <x v="4"/>
    <x v="4"/>
    <n v="819"/>
    <n v="0.87"/>
    <n v="712.53"/>
    <s v="Conventional"/>
  </r>
  <r>
    <x v="1"/>
    <x v="1"/>
    <x v="0"/>
    <n v="1603"/>
    <n v="0.83"/>
    <n v="1330.49"/>
    <s v="Hard"/>
  </r>
  <r>
    <x v="1"/>
    <x v="1"/>
    <x v="4"/>
    <n v="2141"/>
    <n v="0.85"/>
    <n v="1819.85"/>
    <s v="Conventional"/>
  </r>
  <r>
    <x v="0"/>
    <x v="3"/>
    <x v="3"/>
    <n v="983"/>
    <n v="1.18"/>
    <n v="1159.9399999999998"/>
    <s v="Hard"/>
  </r>
  <r>
    <x v="0"/>
    <x v="3"/>
    <x v="3"/>
    <n v="922"/>
    <n v="1.07"/>
    <n v="986.54000000000008"/>
    <s v="Hard"/>
  </r>
  <r>
    <x v="2"/>
    <x v="4"/>
    <x v="4"/>
    <n v="1756"/>
    <n v="1.1299999999999999"/>
    <n v="1984.2799999999997"/>
    <s v="Conventional"/>
  </r>
  <r>
    <x v="2"/>
    <x v="4"/>
    <x v="4"/>
    <n v="1398"/>
    <n v="0.86"/>
    <n v="1202.28"/>
    <s v="Conventional"/>
  </r>
  <r>
    <x v="0"/>
    <x v="5"/>
    <x v="4"/>
    <n v="762"/>
    <n v="0.92"/>
    <n v="701.04000000000008"/>
    <s v="Conventional"/>
  </r>
  <r>
    <x v="0"/>
    <x v="0"/>
    <x v="4"/>
    <n v="2297"/>
    <n v="0.86"/>
    <n v="1975.42"/>
    <s v="Conventional"/>
  </r>
  <r>
    <x v="2"/>
    <x v="0"/>
    <x v="4"/>
    <n v="1171"/>
    <n v="1.06"/>
    <n v="1241.26"/>
    <s v="Conventional"/>
  </r>
  <r>
    <x v="0"/>
    <x v="0"/>
    <x v="4"/>
    <n v="2132"/>
    <n v="0.75"/>
    <n v="1599"/>
    <s v="Conventional"/>
  </r>
  <r>
    <x v="2"/>
    <x v="4"/>
    <x v="4"/>
    <n v="621"/>
    <n v="1.1299999999999999"/>
    <n v="701.7299999999999"/>
    <s v="Conventional"/>
  </r>
  <r>
    <x v="1"/>
    <x v="5"/>
    <x v="2"/>
    <n v="1613"/>
    <n v="0.85"/>
    <n v="1371.05"/>
    <s v="Hard"/>
  </r>
  <r>
    <x v="1"/>
    <x v="2"/>
    <x v="4"/>
    <n v="1888"/>
    <n v="1.2"/>
    <n v="2265.6"/>
    <s v="Conventional"/>
  </r>
  <r>
    <x v="0"/>
    <x v="1"/>
    <x v="4"/>
    <m/>
    <n v="1.07"/>
    <n v="0"/>
    <s v="Conventional"/>
  </r>
  <r>
    <x v="0"/>
    <x v="4"/>
    <x v="4"/>
    <n v="910"/>
    <n v="1.08"/>
    <n v="982.80000000000007"/>
    <s v="Conventional"/>
  </r>
  <r>
    <x v="2"/>
    <x v="3"/>
    <x v="5"/>
    <n v="1193"/>
    <n v="1.1399999999999999"/>
    <n v="1360.02"/>
    <s v="Conventional"/>
  </r>
  <r>
    <x v="0"/>
    <x v="1"/>
    <x v="3"/>
    <n v="1665"/>
    <n v="1"/>
    <n v="1665"/>
    <s v="Hard"/>
  </r>
  <r>
    <x v="2"/>
    <x v="2"/>
    <x v="5"/>
    <m/>
    <n v="0.75"/>
    <n v="0"/>
    <s v="Conventional"/>
  </r>
  <r>
    <x v="1"/>
    <x v="0"/>
    <x v="5"/>
    <n v="477"/>
    <n v="0.82"/>
    <n v="391.14"/>
    <s v="Conventional"/>
  </r>
  <r>
    <x v="0"/>
    <x v="3"/>
    <x v="3"/>
    <n v="2397"/>
    <n v="1.1599999999999999"/>
    <n v="2780.52"/>
    <s v="Hard"/>
  </r>
  <r>
    <x v="2"/>
    <x v="3"/>
    <x v="5"/>
    <n v="1964"/>
    <n v="1.32"/>
    <n v="2592.48"/>
    <s v="Conventional"/>
  </r>
  <r>
    <x v="2"/>
    <x v="3"/>
    <x v="0"/>
    <n v="112"/>
    <n v="0.8"/>
    <n v="89.600000000000009"/>
    <s v="Hard"/>
  </r>
  <r>
    <x v="1"/>
    <x v="1"/>
    <x v="5"/>
    <n v="1268"/>
    <n v="0.45"/>
    <n v="570.6"/>
    <s v="Conventional"/>
  </r>
  <r>
    <x v="0"/>
    <x v="5"/>
    <x v="5"/>
    <n v="187"/>
    <n v="1.28"/>
    <n v="239.36"/>
    <s v="Conventional"/>
  </r>
  <r>
    <x v="2"/>
    <x v="0"/>
    <x v="0"/>
    <n v="127"/>
    <n v="0.83"/>
    <n v="105.41"/>
    <s v="Hard"/>
  </r>
  <r>
    <x v="0"/>
    <x v="4"/>
    <x v="3"/>
    <n v="233"/>
    <n v="1.04"/>
    <n v="242.32000000000002"/>
    <s v="Hard"/>
  </r>
  <r>
    <x v="2"/>
    <x v="2"/>
    <x v="5"/>
    <n v="729"/>
    <n v="1.04"/>
    <n v="758.16000000000008"/>
    <s v="Conventional"/>
  </r>
  <r>
    <x v="0"/>
    <x v="4"/>
    <x v="5"/>
    <n v="846"/>
    <n v="0.55000000000000004"/>
    <n v="465.3"/>
    <s v="Conventional"/>
  </r>
  <r>
    <x v="0"/>
    <x v="4"/>
    <x v="5"/>
    <n v="2479"/>
    <n v="0.53"/>
    <n v="1313.8700000000001"/>
    <s v="Conventional"/>
  </r>
  <r>
    <x v="0"/>
    <x v="3"/>
    <x v="0"/>
    <n v="2498"/>
    <n v="1.1100000000000001"/>
    <n v="2772.78"/>
    <s v="Hard"/>
  </r>
  <r>
    <x v="0"/>
    <x v="5"/>
    <x v="2"/>
    <n v="1472"/>
    <n v="1.1100000000000001"/>
    <n v="1633.92"/>
    <s v="Hard"/>
  </r>
  <r>
    <x v="2"/>
    <x v="1"/>
    <x v="5"/>
    <n v="1000"/>
    <n v="1.18"/>
    <n v="1180"/>
    <s v="Conventional"/>
  </r>
  <r>
    <x v="1"/>
    <x v="5"/>
    <x v="2"/>
    <n v="2081"/>
    <n v="1.07"/>
    <n v="2226.67"/>
    <s v="Hard"/>
  </r>
  <r>
    <x v="0"/>
    <x v="4"/>
    <x v="3"/>
    <n v="1381"/>
    <n v="1.31"/>
    <n v="1809.1100000000001"/>
    <s v="Hard"/>
  </r>
  <r>
    <x v="0"/>
    <x v="1"/>
    <x v="5"/>
    <n v="38"/>
    <n v="0.59"/>
    <n v="22.419999999999998"/>
    <s v="Conventional"/>
  </r>
  <r>
    <x v="1"/>
    <x v="5"/>
    <x v="5"/>
    <n v="1800"/>
    <n v="0.71"/>
    <n v="1278"/>
    <s v="Conventional"/>
  </r>
  <r>
    <x v="2"/>
    <x v="4"/>
    <x v="5"/>
    <n v="1095"/>
    <n v="0.78"/>
    <n v="854.1"/>
    <s v="Conventional"/>
  </r>
  <r>
    <x v="2"/>
    <x v="4"/>
    <x v="3"/>
    <n v="2036"/>
    <n v="1.1399999999999999"/>
    <n v="2321.04"/>
    <s v="Hard"/>
  </r>
  <r>
    <x v="2"/>
    <x v="0"/>
    <x v="0"/>
    <n v="1637"/>
    <n v="1.26"/>
    <n v="2062.62"/>
    <s v="Hard"/>
  </r>
  <r>
    <x v="1"/>
    <x v="1"/>
    <x v="5"/>
    <n v="320"/>
    <n v="1.1299999999999999"/>
    <n v="361.59999999999997"/>
    <s v="Conventional"/>
  </r>
  <r>
    <x v="1"/>
    <x v="3"/>
    <x v="5"/>
    <n v="585"/>
    <n v="0.96"/>
    <n v="561.6"/>
    <s v="Conventional"/>
  </r>
  <r>
    <x v="1"/>
    <x v="5"/>
    <x v="2"/>
    <n v="473"/>
    <n v="1.05"/>
    <n v="496.65000000000003"/>
    <s v="Hard"/>
  </r>
  <r>
    <x v="0"/>
    <x v="1"/>
    <x v="5"/>
    <n v="2250"/>
    <n v="0.88"/>
    <n v="1980"/>
    <s v="Conventional"/>
  </r>
  <r>
    <x v="2"/>
    <x v="1"/>
    <x v="5"/>
    <n v="1571"/>
    <n v="1.44"/>
    <n v="2262.2399999999998"/>
    <s v="Conventional"/>
  </r>
  <r>
    <x v="1"/>
    <x v="5"/>
    <x v="0"/>
    <n v="886"/>
    <n v="0.95"/>
    <n v="841.69999999999993"/>
    <s v="Hard"/>
  </r>
  <r>
    <x v="1"/>
    <x v="1"/>
    <x v="0"/>
    <n v="2370"/>
    <n v="1.19"/>
    <n v="2820.2999999999997"/>
    <s v="Hard"/>
  </r>
  <r>
    <x v="0"/>
    <x v="5"/>
    <x v="0"/>
    <n v="970"/>
    <n v="0.84"/>
    <n v="814.8"/>
    <s v="Hard"/>
  </r>
  <r>
    <x v="1"/>
    <x v="1"/>
    <x v="5"/>
    <n v="2168"/>
    <n v="0.89"/>
    <n v="1929.52"/>
    <s v="Conventional"/>
  </r>
  <r>
    <x v="1"/>
    <x v="3"/>
    <x v="0"/>
    <n v="1701"/>
    <n v="1.36"/>
    <n v="2313.36"/>
    <s v="Hard"/>
  </r>
  <r>
    <x v="0"/>
    <x v="1"/>
    <x v="0"/>
    <n v="2214"/>
    <n v="0.77"/>
    <n v="1704.78"/>
    <s v="Hard"/>
  </r>
  <r>
    <x v="1"/>
    <x v="5"/>
    <x v="5"/>
    <n v="504"/>
    <n v="0.96"/>
    <n v="483.84"/>
    <s v="Conventional"/>
  </r>
  <r>
    <x v="2"/>
    <x v="3"/>
    <x v="5"/>
    <n v="1104"/>
    <n v="0.78"/>
    <n v="861.12"/>
    <s v="Conventional"/>
  </r>
  <r>
    <x v="0"/>
    <x v="3"/>
    <x v="2"/>
    <m/>
    <n v="1.2"/>
    <n v="0"/>
    <s v="Hard"/>
  </r>
  <r>
    <x v="1"/>
    <x v="4"/>
    <x v="5"/>
    <n v="540"/>
    <n v="0.94"/>
    <n v="507.59999999999997"/>
    <s v="Conventional"/>
  </r>
  <r>
    <x v="2"/>
    <x v="0"/>
    <x v="5"/>
    <n v="863"/>
    <n v="0.99"/>
    <n v="854.37"/>
    <s v="Conventional"/>
  </r>
  <r>
    <x v="0"/>
    <x v="3"/>
    <x v="3"/>
    <n v="1472"/>
    <n v="1.25"/>
    <n v="1840"/>
    <s v="Hard"/>
  </r>
  <r>
    <x v="0"/>
    <x v="3"/>
    <x v="5"/>
    <n v="1328"/>
    <n v="0.77"/>
    <n v="1022.5600000000001"/>
    <s v="Conventional"/>
  </r>
  <r>
    <x v="0"/>
    <x v="4"/>
    <x v="5"/>
    <m/>
    <n v="1.1000000000000001"/>
    <n v="0"/>
    <s v="Conventional"/>
  </r>
  <r>
    <x v="0"/>
    <x v="0"/>
    <x v="5"/>
    <n v="893"/>
    <n v="1.07"/>
    <n v="955.5100000000001"/>
    <s v="Conventional"/>
  </r>
  <r>
    <x v="0"/>
    <x v="1"/>
    <x v="5"/>
    <m/>
    <n v="1.1100000000000001"/>
    <n v="0"/>
    <s v="Conventional"/>
  </r>
  <r>
    <x v="2"/>
    <x v="2"/>
    <x v="0"/>
    <n v="227"/>
    <n v="0.93"/>
    <n v="211.11"/>
    <s v="Hard"/>
  </r>
  <r>
    <x v="2"/>
    <x v="5"/>
    <x v="5"/>
    <n v="1724"/>
    <n v="1.3"/>
    <n v="2241.2000000000003"/>
    <s v="Conventional"/>
  </r>
  <r>
    <x v="0"/>
    <x v="1"/>
    <x v="5"/>
    <m/>
    <n v="0.87"/>
    <n v="0"/>
    <s v="Conventional"/>
  </r>
  <r>
    <x v="1"/>
    <x v="0"/>
    <x v="3"/>
    <n v="640"/>
    <n v="0.56999999999999995"/>
    <n v="364.79999999999995"/>
    <s v="Hard"/>
  </r>
  <r>
    <x v="2"/>
    <x v="2"/>
    <x v="5"/>
    <n v="1239"/>
    <n v="1.04"/>
    <n v="1288.56"/>
    <s v="Conventional"/>
  </r>
  <r>
    <x v="1"/>
    <x v="3"/>
    <x v="5"/>
    <n v="1946"/>
    <n v="1.52"/>
    <n v="2957.92"/>
    <s v="Conventional"/>
  </r>
  <r>
    <x v="1"/>
    <x v="2"/>
    <x v="2"/>
    <n v="1493"/>
    <n v="0.84"/>
    <n v="1254.1199999999999"/>
    <s v="Hard"/>
  </r>
  <r>
    <x v="0"/>
    <x v="1"/>
    <x v="3"/>
    <n v="2463"/>
    <n v="0.74"/>
    <n v="1822.62"/>
    <s v="Hard"/>
  </r>
  <r>
    <x v="1"/>
    <x v="2"/>
    <x v="5"/>
    <n v="1527"/>
    <n v="0.93"/>
    <n v="1420.1100000000001"/>
    <s v="Conventional"/>
  </r>
  <r>
    <x v="0"/>
    <x v="5"/>
    <x v="5"/>
    <n v="1345"/>
    <n v="0.69"/>
    <n v="928.05"/>
    <s v="Conventional"/>
  </r>
  <r>
    <x v="2"/>
    <x v="4"/>
    <x v="0"/>
    <n v="1277"/>
    <n v="1.1000000000000001"/>
    <n v="1404.7"/>
    <s v="Hard"/>
  </r>
  <r>
    <x v="2"/>
    <x v="5"/>
    <x v="3"/>
    <n v="1626"/>
    <n v="1.1000000000000001"/>
    <n v="1788.6000000000001"/>
    <s v="Hard"/>
  </r>
  <r>
    <x v="2"/>
    <x v="3"/>
    <x v="0"/>
    <n v="160"/>
    <n v="1.0900000000000001"/>
    <n v="174.4"/>
    <s v="Hard"/>
  </r>
  <r>
    <x v="0"/>
    <x v="3"/>
    <x v="0"/>
    <n v="856"/>
    <n v="0.89"/>
    <n v="761.84"/>
    <s v="Hard"/>
  </r>
  <r>
    <x v="2"/>
    <x v="0"/>
    <x v="5"/>
    <m/>
    <n v="1.18"/>
    <n v="0"/>
    <s v="Conventional"/>
  </r>
  <r>
    <x v="1"/>
    <x v="5"/>
    <x v="5"/>
    <n v="1917"/>
    <n v="1.1299999999999999"/>
    <n v="2166.2099999999996"/>
    <s v="Conventional"/>
  </r>
  <r>
    <x v="0"/>
    <x v="1"/>
    <x v="5"/>
    <n v="2421"/>
    <n v="0.81"/>
    <n v="1961.0100000000002"/>
    <s v="Conventional"/>
  </r>
  <r>
    <x v="0"/>
    <x v="0"/>
    <x v="3"/>
    <n v="1467"/>
    <n v="0.97"/>
    <n v="1422.99"/>
    <s v="Hard"/>
  </r>
  <r>
    <x v="0"/>
    <x v="1"/>
    <x v="5"/>
    <n v="517"/>
    <n v="0.45"/>
    <n v="232.65"/>
    <s v="Conventional"/>
  </r>
  <r>
    <x v="0"/>
    <x v="3"/>
    <x v="0"/>
    <n v="916"/>
    <n v="1.21"/>
    <n v="1108.3599999999999"/>
    <s v="Hard"/>
  </r>
  <r>
    <x v="0"/>
    <x v="1"/>
    <x v="5"/>
    <n v="1881"/>
    <n v="0.81"/>
    <n v="1523.6100000000001"/>
    <s v="Conventional"/>
  </r>
  <r>
    <x v="0"/>
    <x v="2"/>
    <x v="2"/>
    <n v="552"/>
    <n v="0.69"/>
    <n v="380.88"/>
    <s v="Hard"/>
  </r>
  <r>
    <x v="2"/>
    <x v="1"/>
    <x v="5"/>
    <n v="462"/>
    <n v="0.91"/>
    <n v="420.42"/>
    <s v="Conventional"/>
  </r>
  <r>
    <x v="0"/>
    <x v="0"/>
    <x v="5"/>
    <n v="704"/>
    <n v="0.93"/>
    <n v="654.72"/>
    <s v="Conventional"/>
  </r>
  <r>
    <x v="2"/>
    <x v="4"/>
    <x v="2"/>
    <n v="495"/>
    <n v="0.82"/>
    <n v="405.9"/>
    <s v="Hard"/>
  </r>
  <r>
    <x v="1"/>
    <x v="2"/>
    <x v="0"/>
    <n v="50"/>
    <n v="1.06"/>
    <n v="53"/>
    <s v="Hard"/>
  </r>
  <r>
    <x v="0"/>
    <x v="5"/>
    <x v="2"/>
    <n v="743"/>
    <n v="1.06"/>
    <n v="787.58"/>
    <s v="Hard"/>
  </r>
  <r>
    <x v="1"/>
    <x v="3"/>
    <x v="5"/>
    <n v="91"/>
    <n v="0.82"/>
    <n v="74.61999999999999"/>
    <s v="Conventional"/>
  </r>
  <r>
    <x v="1"/>
    <x v="5"/>
    <x v="5"/>
    <n v="75"/>
    <n v="1.2"/>
    <n v="90"/>
    <s v="Conventional"/>
  </r>
  <r>
    <x v="1"/>
    <x v="5"/>
    <x v="0"/>
    <n v="866"/>
    <n v="0.86"/>
    <n v="744.76"/>
    <s v="Hard"/>
  </r>
  <r>
    <x v="2"/>
    <x v="4"/>
    <x v="2"/>
    <n v="1809"/>
    <n v="1.05"/>
    <n v="1899.45"/>
    <s v="Hard"/>
  </r>
  <r>
    <x v="1"/>
    <x v="4"/>
    <x v="5"/>
    <n v="1785"/>
    <n v="0.86"/>
    <n v="1535.1"/>
    <s v="Conventional"/>
  </r>
  <r>
    <x v="1"/>
    <x v="1"/>
    <x v="0"/>
    <m/>
    <n v="1"/>
    <n v="0"/>
    <s v="Hard"/>
  </r>
  <r>
    <x v="0"/>
    <x v="0"/>
    <x v="5"/>
    <n v="2348"/>
    <n v="1.07"/>
    <n v="2512.36"/>
    <s v="Conventional"/>
  </r>
  <r>
    <x v="1"/>
    <x v="1"/>
    <x v="5"/>
    <n v="549"/>
    <n v="1.1499999999999999"/>
    <n v="631.34999999999991"/>
    <s v="Conventional"/>
  </r>
  <r>
    <x v="0"/>
    <x v="1"/>
    <x v="5"/>
    <n v="1630"/>
    <n v="0.87"/>
    <n v="1418.1"/>
    <s v="Conventional"/>
  </r>
  <r>
    <x v="1"/>
    <x v="1"/>
    <x v="5"/>
    <n v="254"/>
    <n v="0.89"/>
    <n v="226.06"/>
    <s v="Conventional"/>
  </r>
  <r>
    <x v="0"/>
    <x v="1"/>
    <x v="0"/>
    <n v="1918"/>
    <n v="1.24"/>
    <n v="2378.3200000000002"/>
    <s v="Hard"/>
  </r>
  <r>
    <x v="1"/>
    <x v="2"/>
    <x v="5"/>
    <n v="701"/>
    <n v="1.48"/>
    <n v="1037.48"/>
    <s v="Conventional"/>
  </r>
  <r>
    <x v="1"/>
    <x v="5"/>
    <x v="5"/>
    <n v="479"/>
    <n v="0.86"/>
    <n v="411.94"/>
    <s v="Conventional"/>
  </r>
  <r>
    <x v="2"/>
    <x v="0"/>
    <x v="5"/>
    <n v="2124"/>
    <n v="1.08"/>
    <n v="2293.92"/>
    <s v="Conventional"/>
  </r>
  <r>
    <x v="1"/>
    <x v="3"/>
    <x v="5"/>
    <n v="1963"/>
    <n v="0.88"/>
    <n v="1727.44"/>
    <s v="Conventional"/>
  </r>
  <r>
    <x v="0"/>
    <x v="4"/>
    <x v="0"/>
    <n v="1103"/>
    <n v="0.99"/>
    <n v="1091.97"/>
    <s v="Hard"/>
  </r>
  <r>
    <x v="0"/>
    <x v="1"/>
    <x v="5"/>
    <n v="605"/>
    <n v="1.44"/>
    <n v="871.19999999999993"/>
    <s v="Conventional"/>
  </r>
  <r>
    <x v="1"/>
    <x v="4"/>
    <x v="2"/>
    <n v="1953"/>
    <n v="0.39"/>
    <n v="761.67000000000007"/>
    <s v="Hard"/>
  </r>
  <r>
    <x v="2"/>
    <x v="0"/>
    <x v="0"/>
    <n v="2110"/>
    <n v="0.71"/>
    <n v="1498.1"/>
    <s v="Hard"/>
  </r>
  <r>
    <x v="2"/>
    <x v="2"/>
    <x v="5"/>
    <n v="1435"/>
    <n v="0.61"/>
    <n v="875.35"/>
    <s v="Conventional"/>
  </r>
  <r>
    <x v="0"/>
    <x v="5"/>
    <x v="5"/>
    <n v="1095"/>
    <n v="1.21"/>
    <n v="1324.95"/>
    <s v="Conventional"/>
  </r>
  <r>
    <x v="2"/>
    <x v="1"/>
    <x v="5"/>
    <n v="1626"/>
    <n v="0.75"/>
    <n v="1219.5"/>
    <s v="Conventional"/>
  </r>
  <r>
    <x v="1"/>
    <x v="5"/>
    <x v="5"/>
    <n v="530"/>
    <n v="0.91"/>
    <n v="482.3"/>
    <s v="Conventional"/>
  </r>
  <r>
    <x v="1"/>
    <x v="3"/>
    <x v="5"/>
    <n v="1730"/>
    <n v="0.73"/>
    <n v="1262.8999999999999"/>
    <s v="Conventional"/>
  </r>
  <r>
    <x v="0"/>
    <x v="5"/>
    <x v="5"/>
    <n v="2488"/>
    <n v="0.84"/>
    <n v="2089.92"/>
    <s v="Conventional"/>
  </r>
  <r>
    <x v="0"/>
    <x v="1"/>
    <x v="5"/>
    <n v="1155"/>
    <n v="1.04"/>
    <n v="1201.2"/>
    <s v="Conventional"/>
  </r>
  <r>
    <x v="2"/>
    <x v="2"/>
    <x v="5"/>
    <n v="1147"/>
    <n v="1.08"/>
    <n v="1238.76"/>
    <s v="Conventional"/>
  </r>
  <r>
    <x v="1"/>
    <x v="0"/>
    <x v="2"/>
    <n v="1331"/>
    <n v="1.31"/>
    <n v="1743.6100000000001"/>
    <s v="Hard"/>
  </r>
  <r>
    <x v="1"/>
    <x v="0"/>
    <x v="0"/>
    <n v="1785"/>
    <n v="1.08"/>
    <n v="1927.8000000000002"/>
    <s v="Hard"/>
  </r>
  <r>
    <x v="1"/>
    <x v="4"/>
    <x v="3"/>
    <n v="1357"/>
    <n v="0.81"/>
    <n v="1099.17"/>
    <s v="Hard"/>
  </r>
  <r>
    <x v="2"/>
    <x v="2"/>
    <x v="5"/>
    <n v="1514"/>
    <n v="1"/>
    <n v="1514"/>
    <s v="Conventional"/>
  </r>
  <r>
    <x v="0"/>
    <x v="4"/>
    <x v="5"/>
    <n v="2159"/>
    <n v="1.19"/>
    <n v="2569.21"/>
    <s v="Conventional"/>
  </r>
  <r>
    <x v="0"/>
    <x v="3"/>
    <x v="5"/>
    <n v="2035"/>
    <n v="0.99"/>
    <n v="2014.65"/>
    <s v="Conventional"/>
  </r>
  <r>
    <x v="0"/>
    <x v="0"/>
    <x v="0"/>
    <n v="1792"/>
    <n v="0.85"/>
    <n v="1523.2"/>
    <s v="Hard"/>
  </r>
  <r>
    <x v="1"/>
    <x v="1"/>
    <x v="0"/>
    <n v="833"/>
    <n v="1.22"/>
    <n v="1016.26"/>
    <s v="Hard"/>
  </r>
  <r>
    <x v="2"/>
    <x v="1"/>
    <x v="5"/>
    <n v="1363"/>
    <n v="0.93"/>
    <n v="1267.5900000000001"/>
    <s v="Conventional"/>
  </r>
  <r>
    <x v="2"/>
    <x v="0"/>
    <x v="5"/>
    <n v="1937"/>
    <n v="1.1000000000000001"/>
    <n v="2130.7000000000003"/>
    <s v="Conventional"/>
  </r>
  <r>
    <x v="1"/>
    <x v="3"/>
    <x v="5"/>
    <n v="985"/>
    <n v="1.42"/>
    <n v="1398.6999999999998"/>
    <s v="Conventional"/>
  </r>
  <r>
    <x v="1"/>
    <x v="1"/>
    <x v="3"/>
    <n v="1188"/>
    <n v="0.96"/>
    <n v="1140.48"/>
    <s v="Hard"/>
  </r>
  <r>
    <x v="2"/>
    <x v="3"/>
    <x v="3"/>
    <n v="1719"/>
    <n v="1.1000000000000001"/>
    <n v="1890.9"/>
    <s v="Hard"/>
  </r>
  <r>
    <x v="2"/>
    <x v="1"/>
    <x v="5"/>
    <n v="674"/>
    <n v="1.08"/>
    <n v="727.92000000000007"/>
    <s v="Conventional"/>
  </r>
  <r>
    <x v="1"/>
    <x v="5"/>
    <x v="5"/>
    <n v="1552"/>
    <n v="0.81"/>
    <n v="1257.1200000000001"/>
    <s v="Conventional"/>
  </r>
  <r>
    <x v="0"/>
    <x v="2"/>
    <x v="5"/>
    <n v="1270"/>
    <n v="1.31"/>
    <n v="1663.7"/>
    <s v="Conventional"/>
  </r>
  <r>
    <x v="2"/>
    <x v="5"/>
    <x v="5"/>
    <n v="173"/>
    <n v="0.53"/>
    <n v="91.69"/>
    <s v="Conventional"/>
  </r>
  <r>
    <x v="1"/>
    <x v="2"/>
    <x v="5"/>
    <n v="1603"/>
    <n v="0.71"/>
    <n v="1138.1299999999999"/>
    <s v="Conventional"/>
  </r>
  <r>
    <x v="0"/>
    <x v="5"/>
    <x v="5"/>
    <n v="1991"/>
    <n v="1.02"/>
    <n v="2030.82"/>
    <s v="Conventional"/>
  </r>
  <r>
    <x v="2"/>
    <x v="0"/>
    <x v="5"/>
    <n v="543"/>
    <n v="0.67"/>
    <n v="363.81"/>
    <s v="Conventional"/>
  </r>
  <r>
    <x v="0"/>
    <x v="3"/>
    <x v="3"/>
    <n v="630"/>
    <n v="0.97"/>
    <n v="611.1"/>
    <s v="Hard"/>
  </r>
  <r>
    <x v="1"/>
    <x v="4"/>
    <x v="5"/>
    <n v="540"/>
    <n v="1.57"/>
    <n v="847.80000000000007"/>
    <s v="Conventional"/>
  </r>
  <r>
    <x v="2"/>
    <x v="2"/>
    <x v="0"/>
    <n v="2366"/>
    <n v="1.01"/>
    <n v="2389.66"/>
    <s v="Hard"/>
  </r>
  <r>
    <x v="0"/>
    <x v="3"/>
    <x v="0"/>
    <n v="1099"/>
    <n v="1.29"/>
    <n v="1417.71"/>
    <s v="Hard"/>
  </r>
  <r>
    <x v="1"/>
    <x v="5"/>
    <x v="5"/>
    <n v="1613"/>
    <n v="0.94"/>
    <n v="1516.22"/>
    <s v="Conventional"/>
  </r>
  <r>
    <x v="2"/>
    <x v="4"/>
    <x v="0"/>
    <m/>
    <n v="1.35"/>
    <n v="0"/>
    <s v="Hard"/>
  </r>
  <r>
    <x v="0"/>
    <x v="1"/>
    <x v="5"/>
    <n v="1409"/>
    <n v="0.98"/>
    <n v="1380.82"/>
    <s v="Conventional"/>
  </r>
  <r>
    <x v="2"/>
    <x v="1"/>
    <x v="3"/>
    <n v="877"/>
    <n v="1.38"/>
    <n v="1210.26"/>
    <s v="Hard"/>
  </r>
  <r>
    <x v="2"/>
    <x v="4"/>
    <x v="5"/>
    <n v="1206"/>
    <n v="1.06"/>
    <n v="1278.3600000000001"/>
    <s v="Conventional"/>
  </r>
  <r>
    <x v="0"/>
    <x v="5"/>
    <x v="5"/>
    <n v="2282"/>
    <n v="1.27"/>
    <n v="2898.14"/>
    <s v="Conventional"/>
  </r>
  <r>
    <x v="2"/>
    <x v="5"/>
    <x v="5"/>
    <n v="1137"/>
    <n v="1.01"/>
    <n v="1148.3700000000001"/>
    <s v="Conventional"/>
  </r>
  <r>
    <x v="2"/>
    <x v="5"/>
    <x v="3"/>
    <m/>
    <n v="0.8"/>
    <n v="0"/>
    <s v="Hard"/>
  </r>
  <r>
    <x v="2"/>
    <x v="4"/>
    <x v="2"/>
    <n v="2184"/>
    <n v="1.18"/>
    <n v="2577.12"/>
    <s v="Hard"/>
  </r>
  <r>
    <x v="0"/>
    <x v="0"/>
    <x v="5"/>
    <n v="2292"/>
    <n v="1.02"/>
    <n v="2337.84"/>
    <s v="Conventional"/>
  </r>
  <r>
    <x v="0"/>
    <x v="1"/>
    <x v="0"/>
    <n v="849"/>
    <n v="0.69"/>
    <n v="585.80999999999995"/>
    <s v="Hard"/>
  </r>
  <r>
    <x v="2"/>
    <x v="5"/>
    <x v="6"/>
    <n v="991"/>
    <n v="0.95"/>
    <n v="941.44999999999993"/>
    <s v="Conventional"/>
  </r>
  <r>
    <x v="0"/>
    <x v="0"/>
    <x v="6"/>
    <n v="1188"/>
    <n v="1.04"/>
    <n v="1235.52"/>
    <s v="Conventional"/>
  </r>
  <r>
    <x v="0"/>
    <x v="3"/>
    <x v="6"/>
    <n v="1598"/>
    <n v="0.68"/>
    <n v="1086.6400000000001"/>
    <s v="Conventional"/>
  </r>
  <r>
    <x v="1"/>
    <x v="3"/>
    <x v="2"/>
    <n v="1367"/>
    <n v="1.01"/>
    <n v="1380.67"/>
    <s v="Hard"/>
  </r>
  <r>
    <x v="1"/>
    <x v="0"/>
    <x v="6"/>
    <n v="1991"/>
    <n v="1.08"/>
    <n v="2150.2800000000002"/>
    <s v="Conventional"/>
  </r>
  <r>
    <x v="0"/>
    <x v="1"/>
    <x v="0"/>
    <n v="130"/>
    <n v="0.92"/>
    <n v="119.60000000000001"/>
    <s v="Hard"/>
  </r>
  <r>
    <x v="2"/>
    <x v="4"/>
    <x v="2"/>
    <n v="234"/>
    <n v="0.88"/>
    <n v="205.92"/>
    <s v="Hard"/>
  </r>
  <r>
    <x v="0"/>
    <x v="1"/>
    <x v="6"/>
    <n v="306"/>
    <n v="0.84"/>
    <n v="257.03999999999996"/>
    <s v="Conventional"/>
  </r>
  <r>
    <x v="2"/>
    <x v="2"/>
    <x v="3"/>
    <n v="280"/>
    <n v="0.94"/>
    <n v="263.2"/>
    <s v="Hard"/>
  </r>
  <r>
    <x v="0"/>
    <x v="3"/>
    <x v="6"/>
    <n v="341"/>
    <n v="0.91"/>
    <n v="310.31"/>
    <s v="Conventional"/>
  </r>
  <r>
    <x v="1"/>
    <x v="5"/>
    <x v="6"/>
    <n v="534"/>
    <n v="0.98"/>
    <n v="523.31999999999994"/>
    <s v="Conventional"/>
  </r>
  <r>
    <x v="1"/>
    <x v="0"/>
    <x v="6"/>
    <n v="1418"/>
    <n v="0.81"/>
    <n v="1148.5800000000002"/>
    <s v="Conventional"/>
  </r>
  <r>
    <x v="1"/>
    <x v="2"/>
    <x v="6"/>
    <n v="2242"/>
    <n v="0.91"/>
    <n v="2040.22"/>
    <s v="Conventional"/>
  </r>
  <r>
    <x v="1"/>
    <x v="0"/>
    <x v="6"/>
    <n v="1993"/>
    <n v="1.23"/>
    <n v="2451.39"/>
    <s v="Conventional"/>
  </r>
  <r>
    <x v="2"/>
    <x v="5"/>
    <x v="2"/>
    <n v="1583"/>
    <n v="0.68"/>
    <n v="1076.44"/>
    <s v="Hard"/>
  </r>
  <r>
    <x v="2"/>
    <x v="5"/>
    <x v="6"/>
    <n v="230"/>
    <n v="1.0900000000000001"/>
    <n v="250.70000000000002"/>
    <s v="Conventional"/>
  </r>
  <r>
    <x v="0"/>
    <x v="4"/>
    <x v="6"/>
    <n v="2384"/>
    <n v="0.74"/>
    <n v="1764.16"/>
    <s v="Conventional"/>
  </r>
  <r>
    <x v="1"/>
    <x v="5"/>
    <x v="6"/>
    <n v="2114"/>
    <n v="0.99"/>
    <n v="2092.86"/>
    <s v="Conventional"/>
  </r>
  <r>
    <x v="2"/>
    <x v="1"/>
    <x v="6"/>
    <n v="1343"/>
    <n v="1.08"/>
    <n v="1450.44"/>
    <s v="Conventional"/>
  </r>
  <r>
    <x v="1"/>
    <x v="3"/>
    <x v="6"/>
    <n v="517"/>
    <n v="1.18"/>
    <n v="610.05999999999995"/>
    <s v="Conventional"/>
  </r>
  <r>
    <x v="0"/>
    <x v="2"/>
    <x v="6"/>
    <n v="703"/>
    <n v="0.83"/>
    <n v="583.49"/>
    <s v="Conventional"/>
  </r>
  <r>
    <x v="2"/>
    <x v="1"/>
    <x v="6"/>
    <n v="563"/>
    <n v="1.1299999999999999"/>
    <n v="636.18999999999994"/>
    <s v="Conventional"/>
  </r>
  <r>
    <x v="1"/>
    <x v="1"/>
    <x v="6"/>
    <n v="1895"/>
    <n v="0.89"/>
    <n v="1686.55"/>
    <s v="Conventional"/>
  </r>
  <r>
    <x v="1"/>
    <x v="2"/>
    <x v="3"/>
    <n v="2490"/>
    <n v="0.93"/>
    <n v="2315.7000000000003"/>
    <s v="Hard"/>
  </r>
  <r>
    <x v="2"/>
    <x v="5"/>
    <x v="6"/>
    <n v="373"/>
    <n v="1.07"/>
    <n v="399.11"/>
    <s v="Conventional"/>
  </r>
  <r>
    <x v="1"/>
    <x v="1"/>
    <x v="6"/>
    <m/>
    <n v="0.73"/>
    <n v="0"/>
    <s v="Conventional"/>
  </r>
  <r>
    <x v="1"/>
    <x v="2"/>
    <x v="0"/>
    <n v="2270"/>
    <n v="0.99"/>
    <n v="2247.3000000000002"/>
    <s v="Hard"/>
  </r>
  <r>
    <x v="1"/>
    <x v="5"/>
    <x v="6"/>
    <n v="1667"/>
    <n v="0.95"/>
    <n v="1583.6499999999999"/>
    <s v="Conventional"/>
  </r>
  <r>
    <x v="0"/>
    <x v="4"/>
    <x v="0"/>
    <n v="2054"/>
    <n v="1.1000000000000001"/>
    <n v="2259.4"/>
    <s v="Hard"/>
  </r>
  <r>
    <x v="1"/>
    <x v="1"/>
    <x v="0"/>
    <n v="2467"/>
    <n v="0.84"/>
    <n v="2072.2799999999997"/>
    <s v="Hard"/>
  </r>
  <r>
    <x v="1"/>
    <x v="3"/>
    <x v="6"/>
    <n v="683"/>
    <n v="0.93"/>
    <n v="635.19000000000005"/>
    <s v="Conventional"/>
  </r>
  <r>
    <x v="0"/>
    <x v="4"/>
    <x v="6"/>
    <n v="828"/>
    <n v="1.1599999999999999"/>
    <n v="960.4799999999999"/>
    <s v="Conventional"/>
  </r>
  <r>
    <x v="1"/>
    <x v="2"/>
    <x v="6"/>
    <n v="224"/>
    <n v="1.42"/>
    <n v="318.08"/>
    <s v="Conventional"/>
  </r>
  <r>
    <x v="1"/>
    <x v="3"/>
    <x v="6"/>
    <n v="1225"/>
    <n v="0.63"/>
    <n v="771.75"/>
    <s v="Conventional"/>
  </r>
  <r>
    <x v="0"/>
    <x v="2"/>
    <x v="2"/>
    <n v="1501"/>
    <n v="1.04"/>
    <n v="1561.04"/>
    <s v="Hard"/>
  </r>
  <r>
    <x v="0"/>
    <x v="2"/>
    <x v="2"/>
    <n v="1344"/>
    <n v="1.22"/>
    <n v="1639.68"/>
    <s v="Hard"/>
  </r>
  <r>
    <x v="0"/>
    <x v="5"/>
    <x v="3"/>
    <n v="1860"/>
    <n v="0.79"/>
    <n v="1469.4"/>
    <s v="Hard"/>
  </r>
  <r>
    <x v="1"/>
    <x v="4"/>
    <x v="3"/>
    <n v="1193"/>
    <n v="1"/>
    <n v="1193"/>
    <s v="Hard"/>
  </r>
  <r>
    <x v="2"/>
    <x v="2"/>
    <x v="6"/>
    <n v="1444"/>
    <n v="1.1399999999999999"/>
    <n v="1646.1599999999999"/>
    <s v="Conventional"/>
  </r>
  <r>
    <x v="1"/>
    <x v="5"/>
    <x v="6"/>
    <n v="400"/>
    <n v="0.98"/>
    <n v="392"/>
    <s v="Conventional"/>
  </r>
  <r>
    <x v="2"/>
    <x v="1"/>
    <x v="6"/>
    <n v="417"/>
    <n v="0.56000000000000005"/>
    <n v="233.52"/>
    <s v="Conventional"/>
  </r>
  <r>
    <x v="2"/>
    <x v="5"/>
    <x v="6"/>
    <n v="2267"/>
    <n v="0.94"/>
    <n v="2130.98"/>
    <s v="Conventional"/>
  </r>
  <r>
    <x v="1"/>
    <x v="5"/>
    <x v="3"/>
    <n v="200"/>
    <n v="0.45"/>
    <n v="90"/>
    <s v="Hard"/>
  </r>
  <r>
    <x v="1"/>
    <x v="3"/>
    <x v="6"/>
    <n v="1980"/>
    <n v="0.95"/>
    <n v="1881"/>
    <s v="Conventional"/>
  </r>
  <r>
    <x v="0"/>
    <x v="2"/>
    <x v="3"/>
    <n v="970"/>
    <n v="0.61"/>
    <n v="591.69999999999993"/>
    <s v="Hard"/>
  </r>
  <r>
    <x v="2"/>
    <x v="5"/>
    <x v="6"/>
    <n v="1355"/>
    <n v="0.84"/>
    <n v="1138.2"/>
    <s v="Conventional"/>
  </r>
  <r>
    <x v="2"/>
    <x v="5"/>
    <x v="6"/>
    <n v="138"/>
    <n v="0.57999999999999996"/>
    <n v="80.039999999999992"/>
    <s v="Conventional"/>
  </r>
  <r>
    <x v="1"/>
    <x v="1"/>
    <x v="3"/>
    <n v="296"/>
    <n v="0.91"/>
    <n v="269.36"/>
    <s v="Hard"/>
  </r>
  <r>
    <x v="1"/>
    <x v="4"/>
    <x v="6"/>
    <m/>
    <n v="0.71"/>
    <n v="0"/>
    <s v="Conventional"/>
  </r>
  <r>
    <x v="1"/>
    <x v="4"/>
    <x v="6"/>
    <n v="2448"/>
    <n v="1.04"/>
    <n v="2545.92"/>
    <s v="Conventional"/>
  </r>
  <r>
    <x v="2"/>
    <x v="2"/>
    <x v="6"/>
    <m/>
    <n v="0.71"/>
    <n v="0"/>
    <s v="Conventional"/>
  </r>
  <r>
    <x v="2"/>
    <x v="2"/>
    <x v="3"/>
    <n v="408"/>
    <n v="0.87"/>
    <n v="354.96"/>
    <s v="Hard"/>
  </r>
  <r>
    <x v="1"/>
    <x v="5"/>
    <x v="6"/>
    <n v="2148"/>
    <n v="0.97"/>
    <n v="2083.56"/>
    <s v="Conventional"/>
  </r>
  <r>
    <x v="1"/>
    <x v="0"/>
    <x v="6"/>
    <n v="196"/>
    <n v="1.1599999999999999"/>
    <n v="227.35999999999999"/>
    <s v="Conventional"/>
  </r>
  <r>
    <x v="1"/>
    <x v="2"/>
    <x v="6"/>
    <n v="432"/>
    <n v="1.1000000000000001"/>
    <n v="475.20000000000005"/>
    <s v="Conventional"/>
  </r>
  <r>
    <x v="2"/>
    <x v="3"/>
    <x v="6"/>
    <n v="795"/>
    <n v="0.77"/>
    <n v="612.15"/>
    <s v="Conventional"/>
  </r>
  <r>
    <x v="2"/>
    <x v="5"/>
    <x v="6"/>
    <n v="871"/>
    <n v="1.08"/>
    <n v="940.68000000000006"/>
    <s v="Conventional"/>
  </r>
  <r>
    <x v="2"/>
    <x v="1"/>
    <x v="0"/>
    <n v="698"/>
    <n v="0.6"/>
    <n v="418.8"/>
    <s v="Hard"/>
  </r>
  <r>
    <x v="1"/>
    <x v="3"/>
    <x v="2"/>
    <n v="869"/>
    <n v="1.22"/>
    <n v="1060.18"/>
    <s v="Hard"/>
  </r>
  <r>
    <x v="2"/>
    <x v="5"/>
    <x v="3"/>
    <n v="1695"/>
    <n v="0.66"/>
    <n v="1118.7"/>
    <s v="Hard"/>
  </r>
  <r>
    <x v="1"/>
    <x v="0"/>
    <x v="3"/>
    <n v="1825"/>
    <n v="0.97"/>
    <n v="1770.25"/>
    <s v="Hard"/>
  </r>
  <r>
    <x v="2"/>
    <x v="4"/>
    <x v="6"/>
    <n v="1546"/>
    <n v="1.1399999999999999"/>
    <n v="1762.4399999999998"/>
    <s v="Conventional"/>
  </r>
  <r>
    <x v="0"/>
    <x v="5"/>
    <x v="0"/>
    <n v="135"/>
    <n v="1.04"/>
    <n v="140.4"/>
    <s v="Hard"/>
  </r>
  <r>
    <x v="1"/>
    <x v="4"/>
    <x v="6"/>
    <n v="2435"/>
    <n v="1.02"/>
    <n v="2483.6999999999998"/>
    <s v="Conventional"/>
  </r>
  <r>
    <x v="1"/>
    <x v="3"/>
    <x v="6"/>
    <n v="1905"/>
    <n v="1.36"/>
    <n v="2590.8000000000002"/>
    <s v="Conventional"/>
  </r>
  <r>
    <x v="1"/>
    <x v="0"/>
    <x v="6"/>
    <n v="458"/>
    <n v="0.75"/>
    <n v="343.5"/>
    <s v="Conventional"/>
  </r>
  <r>
    <x v="2"/>
    <x v="0"/>
    <x v="0"/>
    <n v="1091"/>
    <n v="0.93"/>
    <n v="1014.6300000000001"/>
    <s v="Hard"/>
  </r>
  <r>
    <x v="2"/>
    <x v="4"/>
    <x v="6"/>
    <n v="1954"/>
    <n v="0.93"/>
    <n v="1817.22"/>
    <s v="Conventional"/>
  </r>
  <r>
    <x v="2"/>
    <x v="3"/>
    <x v="6"/>
    <n v="2"/>
    <n v="1.4"/>
    <n v="2.8"/>
    <s v="Conventional"/>
  </r>
  <r>
    <x v="1"/>
    <x v="2"/>
    <x v="0"/>
    <n v="1374"/>
    <n v="0.96"/>
    <n v="1319.04"/>
    <s v="Hard"/>
  </r>
  <r>
    <x v="2"/>
    <x v="1"/>
    <x v="6"/>
    <n v="1865"/>
    <n v="1.05"/>
    <n v="1958.25"/>
    <s v="Conventional"/>
  </r>
  <r>
    <x v="1"/>
    <x v="2"/>
    <x v="6"/>
    <n v="1937"/>
    <n v="0.86"/>
    <n v="1665.82"/>
    <s v="Conventional"/>
  </r>
  <r>
    <x v="1"/>
    <x v="4"/>
    <x v="6"/>
    <n v="525"/>
    <n v="0.72"/>
    <n v="378"/>
    <s v="Conventional"/>
  </r>
  <r>
    <x v="1"/>
    <x v="3"/>
    <x v="6"/>
    <n v="1750"/>
    <n v="0.55000000000000004"/>
    <n v="962.50000000000011"/>
    <s v="Conventional"/>
  </r>
  <r>
    <x v="1"/>
    <x v="2"/>
    <x v="0"/>
    <n v="1725"/>
    <n v="1.18"/>
    <n v="2035.5"/>
    <s v="Hard"/>
  </r>
  <r>
    <x v="2"/>
    <x v="3"/>
    <x v="0"/>
    <n v="2142"/>
    <n v="0.74"/>
    <n v="1585.08"/>
    <s v="Hard"/>
  </r>
  <r>
    <x v="0"/>
    <x v="3"/>
    <x v="2"/>
    <n v="2013"/>
    <n v="0.65"/>
    <n v="1308.45"/>
    <s v="Hard"/>
  </r>
  <r>
    <x v="1"/>
    <x v="1"/>
    <x v="0"/>
    <n v="2357"/>
    <n v="0.83"/>
    <n v="1956.31"/>
    <s v="Hard"/>
  </r>
  <r>
    <x v="1"/>
    <x v="3"/>
    <x v="6"/>
    <n v="365"/>
    <n v="0.79"/>
    <n v="288.35000000000002"/>
    <s v="Conventional"/>
  </r>
  <r>
    <x v="1"/>
    <x v="1"/>
    <x v="6"/>
    <n v="1766"/>
    <n v="1.1200000000000001"/>
    <n v="1977.9200000000003"/>
    <s v="Conventional"/>
  </r>
  <r>
    <x v="1"/>
    <x v="5"/>
    <x v="6"/>
    <n v="1211"/>
    <n v="1.42"/>
    <n v="1719.62"/>
    <s v="Conventional"/>
  </r>
  <r>
    <x v="2"/>
    <x v="1"/>
    <x v="6"/>
    <m/>
    <n v="0.97"/>
    <n v="0"/>
    <s v="Conventional"/>
  </r>
  <r>
    <x v="1"/>
    <x v="0"/>
    <x v="6"/>
    <n v="95"/>
    <n v="0.97"/>
    <n v="92.149999999999991"/>
    <s v="Conventional"/>
  </r>
  <r>
    <x v="0"/>
    <x v="1"/>
    <x v="6"/>
    <m/>
    <n v="1.39"/>
    <n v="0"/>
    <s v="Conventional"/>
  </r>
  <r>
    <x v="0"/>
    <x v="4"/>
    <x v="2"/>
    <n v="2019"/>
    <n v="1.59"/>
    <n v="3210.21"/>
    <s v="Hard"/>
  </r>
  <r>
    <x v="2"/>
    <x v="0"/>
    <x v="0"/>
    <n v="2383"/>
    <n v="1"/>
    <n v="2383"/>
    <s v="Hard"/>
  </r>
  <r>
    <x v="0"/>
    <x v="5"/>
    <x v="3"/>
    <n v="2311"/>
    <n v="1.0900000000000001"/>
    <n v="2518.9900000000002"/>
    <s v="Hard"/>
  </r>
  <r>
    <x v="2"/>
    <x v="4"/>
    <x v="6"/>
    <n v="1556"/>
    <n v="1.42"/>
    <n v="2209.52"/>
    <s v="Conventional"/>
  </r>
  <r>
    <x v="2"/>
    <x v="1"/>
    <x v="6"/>
    <n v="1609"/>
    <n v="1.1599999999999999"/>
    <n v="1866.4399999999998"/>
    <s v="Conventional"/>
  </r>
  <r>
    <x v="0"/>
    <x v="4"/>
    <x v="6"/>
    <n v="1970"/>
    <n v="1.32"/>
    <n v="2600.4"/>
    <s v="Conventional"/>
  </r>
  <r>
    <x v="0"/>
    <x v="1"/>
    <x v="6"/>
    <n v="2080"/>
    <n v="0.75"/>
    <n v="1560"/>
    <s v="Conventional"/>
  </r>
  <r>
    <x v="2"/>
    <x v="0"/>
    <x v="6"/>
    <n v="2291"/>
    <n v="1.07"/>
    <n v="2451.3700000000003"/>
    <s v="Conventional"/>
  </r>
  <r>
    <x v="0"/>
    <x v="1"/>
    <x v="6"/>
    <m/>
    <n v="0.95"/>
    <n v="0"/>
    <s v="Conventional"/>
  </r>
  <r>
    <x v="2"/>
    <x v="4"/>
    <x v="6"/>
    <n v="331"/>
    <n v="1.17"/>
    <n v="387.27"/>
    <s v="Conventional"/>
  </r>
  <r>
    <x v="1"/>
    <x v="0"/>
    <x v="2"/>
    <n v="501"/>
    <n v="1.48"/>
    <n v="741.48"/>
    <s v="Hard"/>
  </r>
  <r>
    <x v="0"/>
    <x v="0"/>
    <x v="6"/>
    <n v="340"/>
    <n v="0.75"/>
    <n v="255"/>
    <s v="Conventional"/>
  </r>
  <r>
    <x v="0"/>
    <x v="2"/>
    <x v="6"/>
    <n v="1371"/>
    <n v="0.72"/>
    <n v="987.12"/>
    <s v="Conventional"/>
  </r>
  <r>
    <x v="1"/>
    <x v="5"/>
    <x v="6"/>
    <n v="720"/>
    <n v="1.1499999999999999"/>
    <n v="827.99999999999989"/>
    <s v="Conventional"/>
  </r>
  <r>
    <x v="0"/>
    <x v="3"/>
    <x v="6"/>
    <n v="2251"/>
    <n v="0.7"/>
    <n v="1575.6999999999998"/>
    <s v="Conventional"/>
  </r>
  <r>
    <x v="2"/>
    <x v="3"/>
    <x v="6"/>
    <n v="598"/>
    <n v="0.69"/>
    <n v="412.61999999999995"/>
    <s v="Conventional"/>
  </r>
  <r>
    <x v="1"/>
    <x v="3"/>
    <x v="6"/>
    <n v="705"/>
    <n v="0.46"/>
    <n v="324.3"/>
    <s v="Conventional"/>
  </r>
  <r>
    <x v="2"/>
    <x v="1"/>
    <x v="3"/>
    <n v="2259"/>
    <n v="0.81"/>
    <n v="1829.7900000000002"/>
    <s v="Hard"/>
  </r>
  <r>
    <x v="0"/>
    <x v="4"/>
    <x v="6"/>
    <n v="306"/>
    <n v="0.79"/>
    <n v="241.74"/>
    <s v="Conventional"/>
  </r>
  <r>
    <x v="1"/>
    <x v="2"/>
    <x v="2"/>
    <n v="124"/>
    <n v="1.2"/>
    <n v="148.79999999999998"/>
    <s v="Hard"/>
  </r>
  <r>
    <x v="2"/>
    <x v="3"/>
    <x v="3"/>
    <n v="1171"/>
    <n v="0.86"/>
    <n v="1007.06"/>
    <s v="Hard"/>
  </r>
  <r>
    <x v="1"/>
    <x v="2"/>
    <x v="3"/>
    <n v="2042"/>
    <n v="0.86"/>
    <n v="1756.12"/>
    <s v="Hard"/>
  </r>
  <r>
    <x v="0"/>
    <x v="0"/>
    <x v="0"/>
    <n v="70"/>
    <n v="1.52"/>
    <n v="106.4"/>
    <s v="Hard"/>
  </r>
  <r>
    <x v="2"/>
    <x v="0"/>
    <x v="6"/>
    <n v="513"/>
    <n v="1.49"/>
    <n v="764.37"/>
    <s v="Conventional"/>
  </r>
  <r>
    <x v="2"/>
    <x v="3"/>
    <x v="6"/>
    <n v="2366"/>
    <n v="1.19"/>
    <n v="2815.54"/>
    <s v="Conventional"/>
  </r>
  <r>
    <x v="1"/>
    <x v="2"/>
    <x v="2"/>
    <n v="191"/>
    <n v="1.24"/>
    <n v="236.84"/>
    <s v="Hard"/>
  </r>
  <r>
    <x v="1"/>
    <x v="4"/>
    <x v="6"/>
    <n v="1663"/>
    <n v="0.63"/>
    <n v="1047.69"/>
    <s v="Conventional"/>
  </r>
  <r>
    <x v="2"/>
    <x v="1"/>
    <x v="6"/>
    <n v="779"/>
    <n v="1"/>
    <n v="779"/>
    <s v="Conventional"/>
  </r>
  <r>
    <x v="1"/>
    <x v="1"/>
    <x v="6"/>
    <n v="862"/>
    <n v="0.73"/>
    <n v="629.26"/>
    <s v="Conventional"/>
  </r>
  <r>
    <x v="0"/>
    <x v="0"/>
    <x v="6"/>
    <n v="847"/>
    <n v="1.31"/>
    <n v="1109.57"/>
    <s v="Conventional"/>
  </r>
  <r>
    <x v="2"/>
    <x v="4"/>
    <x v="6"/>
    <n v="2286"/>
    <n v="0.74"/>
    <n v="1691.6399999999999"/>
    <s v="Conventional"/>
  </r>
  <r>
    <x v="0"/>
    <x v="2"/>
    <x v="6"/>
    <n v="385"/>
    <n v="1.08"/>
    <n v="415.8"/>
    <s v="Conventional"/>
  </r>
  <r>
    <x v="2"/>
    <x v="0"/>
    <x v="0"/>
    <n v="1295"/>
    <n v="1.41"/>
    <n v="1825.9499999999998"/>
    <s v="Hard"/>
  </r>
  <r>
    <x v="2"/>
    <x v="2"/>
    <x v="6"/>
    <n v="979"/>
    <n v="1.1399999999999999"/>
    <n v="1116.06"/>
    <s v="Conventional"/>
  </r>
  <r>
    <x v="1"/>
    <x v="0"/>
    <x v="3"/>
    <n v="681"/>
    <n v="1.07"/>
    <n v="728.67000000000007"/>
    <s v="Hard"/>
  </r>
  <r>
    <x v="1"/>
    <x v="0"/>
    <x v="0"/>
    <n v="2069"/>
    <n v="0.98"/>
    <n v="2027.62"/>
    <s v="Hard"/>
  </r>
  <r>
    <x v="2"/>
    <x v="4"/>
    <x v="3"/>
    <n v="764"/>
    <n v="0.52"/>
    <n v="397.28000000000003"/>
    <s v="Hard"/>
  </r>
  <r>
    <x v="2"/>
    <x v="2"/>
    <x v="6"/>
    <n v="1783"/>
    <n v="1.19"/>
    <n v="2121.77"/>
    <s v="Conventional"/>
  </r>
  <r>
    <x v="2"/>
    <x v="0"/>
    <x v="6"/>
    <n v="1473"/>
    <n v="1.31"/>
    <n v="1929.63"/>
    <s v="Conventional"/>
  </r>
  <r>
    <x v="2"/>
    <x v="1"/>
    <x v="6"/>
    <n v="2060"/>
    <n v="0.79"/>
    <n v="1627.4"/>
    <s v="Conventional"/>
  </r>
  <r>
    <x v="2"/>
    <x v="0"/>
    <x v="6"/>
    <n v="1025"/>
    <n v="0.87"/>
    <n v="891.75"/>
    <s v="Conventional"/>
  </r>
  <r>
    <x v="2"/>
    <x v="3"/>
    <x v="6"/>
    <n v="907"/>
    <n v="1.34"/>
    <n v="1215.3800000000001"/>
    <s v="Conventional"/>
  </r>
  <r>
    <x v="1"/>
    <x v="2"/>
    <x v="6"/>
    <n v="2493"/>
    <n v="0.79"/>
    <n v="1969.47"/>
    <s v="Conventional"/>
  </r>
  <r>
    <x v="2"/>
    <x v="3"/>
    <x v="6"/>
    <n v="336"/>
    <n v="1.18"/>
    <n v="396.47999999999996"/>
    <s v="Conventional"/>
  </r>
  <r>
    <x v="2"/>
    <x v="0"/>
    <x v="6"/>
    <n v="565"/>
    <n v="0.94"/>
    <n v="531.1"/>
    <s v="Conventional"/>
  </r>
  <r>
    <x v="0"/>
    <x v="2"/>
    <x v="6"/>
    <n v="951"/>
    <n v="0.83"/>
    <n v="789.32999999999993"/>
    <s v="Conventional"/>
  </r>
  <r>
    <x v="1"/>
    <x v="0"/>
    <x v="0"/>
    <n v="1846"/>
    <n v="0.91"/>
    <n v="1679.8600000000001"/>
    <s v="Hard"/>
  </r>
  <r>
    <x v="1"/>
    <x v="4"/>
    <x v="0"/>
    <n v="1724"/>
    <n v="0.78"/>
    <n v="1344.72"/>
    <s v="Hard"/>
  </r>
  <r>
    <x v="2"/>
    <x v="0"/>
    <x v="3"/>
    <n v="834"/>
    <n v="0.87"/>
    <n v="725.58"/>
    <s v="Hard"/>
  </r>
  <r>
    <x v="2"/>
    <x v="3"/>
    <x v="0"/>
    <n v="1700"/>
    <n v="1.25"/>
    <n v="2125"/>
    <s v="Hard"/>
  </r>
  <r>
    <x v="1"/>
    <x v="3"/>
    <x v="6"/>
    <n v="87"/>
    <n v="1"/>
    <n v="87"/>
    <s v="Conventional"/>
  </r>
  <r>
    <x v="0"/>
    <x v="2"/>
    <x v="6"/>
    <n v="637"/>
    <n v="1.1100000000000001"/>
    <n v="707.07"/>
    <s v="Conventional"/>
  </r>
  <r>
    <x v="0"/>
    <x v="5"/>
    <x v="6"/>
    <n v="199"/>
    <n v="0.95"/>
    <n v="189.04999999999998"/>
    <s v="Conventional"/>
  </r>
  <r>
    <x v="2"/>
    <x v="3"/>
    <x v="6"/>
    <m/>
    <n v="0.98"/>
    <n v="0"/>
    <s v="Conventional"/>
  </r>
  <r>
    <x v="0"/>
    <x v="1"/>
    <x v="6"/>
    <n v="223"/>
    <n v="0.53"/>
    <n v="118.19000000000001"/>
    <s v="Conventional"/>
  </r>
  <r>
    <x v="2"/>
    <x v="2"/>
    <x v="0"/>
    <n v="486"/>
    <n v="1.1100000000000001"/>
    <n v="539.46"/>
    <s v="Hard"/>
  </r>
  <r>
    <x v="1"/>
    <x v="3"/>
    <x v="3"/>
    <n v="1500"/>
    <n v="0.87"/>
    <n v="1305"/>
    <s v="Hard"/>
  </r>
  <r>
    <x v="2"/>
    <x v="1"/>
    <x v="7"/>
    <n v="970"/>
    <n v="1.62"/>
    <n v="1571.4"/>
    <s v="Conventional"/>
  </r>
  <r>
    <x v="0"/>
    <x v="4"/>
    <x v="3"/>
    <n v="546"/>
    <n v="0.98"/>
    <n v="535.08000000000004"/>
    <s v="Hard"/>
  </r>
  <r>
    <x v="1"/>
    <x v="5"/>
    <x v="7"/>
    <n v="1124"/>
    <n v="0.76"/>
    <n v="854.24"/>
    <s v="Conventional"/>
  </r>
  <r>
    <x v="0"/>
    <x v="5"/>
    <x v="7"/>
    <n v="2490"/>
    <n v="1.25"/>
    <n v="3112.5"/>
    <s v="Conventional"/>
  </r>
  <r>
    <x v="2"/>
    <x v="3"/>
    <x v="7"/>
    <n v="98"/>
    <n v="0.62"/>
    <n v="60.76"/>
    <s v="Conventional"/>
  </r>
  <r>
    <x v="2"/>
    <x v="3"/>
    <x v="7"/>
    <n v="376"/>
    <n v="0.84"/>
    <n v="315.83999999999997"/>
    <s v="Conventional"/>
  </r>
  <r>
    <x v="1"/>
    <x v="4"/>
    <x v="7"/>
    <n v="1017"/>
    <n v="1.02"/>
    <n v="1037.3399999999999"/>
    <s v="Conventional"/>
  </r>
  <r>
    <x v="0"/>
    <x v="1"/>
    <x v="7"/>
    <n v="327"/>
    <n v="0.36"/>
    <n v="117.72"/>
    <s v="Conventional"/>
  </r>
  <r>
    <x v="0"/>
    <x v="2"/>
    <x v="3"/>
    <n v="1761"/>
    <n v="0.87"/>
    <n v="1532.07"/>
    <s v="Hard"/>
  </r>
  <r>
    <x v="0"/>
    <x v="3"/>
    <x v="0"/>
    <n v="2081"/>
    <n v="1.08"/>
    <n v="2247.48"/>
    <s v="Hard"/>
  </r>
  <r>
    <x v="1"/>
    <x v="3"/>
    <x v="7"/>
    <n v="1987"/>
    <n v="1.19"/>
    <n v="2364.5299999999997"/>
    <s v="Conventional"/>
  </r>
  <r>
    <x v="2"/>
    <x v="4"/>
    <x v="7"/>
    <n v="182"/>
    <n v="1.0900000000000001"/>
    <n v="198.38000000000002"/>
    <s v="Conventional"/>
  </r>
  <r>
    <x v="1"/>
    <x v="5"/>
    <x v="0"/>
    <n v="1127"/>
    <n v="0.91"/>
    <n v="1025.57"/>
    <s v="Hard"/>
  </r>
  <r>
    <x v="1"/>
    <x v="1"/>
    <x v="7"/>
    <n v="103"/>
    <n v="0.57999999999999996"/>
    <n v="59.739999999999995"/>
    <s v="Conventional"/>
  </r>
  <r>
    <x v="2"/>
    <x v="0"/>
    <x v="7"/>
    <n v="940"/>
    <n v="1.25"/>
    <n v="1175"/>
    <s v="Conventional"/>
  </r>
  <r>
    <x v="1"/>
    <x v="2"/>
    <x v="0"/>
    <m/>
    <n v="1.1399999999999999"/>
    <n v="0"/>
    <s v="Hard"/>
  </r>
  <r>
    <x v="1"/>
    <x v="1"/>
    <x v="7"/>
    <m/>
    <n v="0.95"/>
    <n v="0"/>
    <s v="Conventional"/>
  </r>
  <r>
    <x v="1"/>
    <x v="4"/>
    <x v="7"/>
    <n v="1825"/>
    <n v="0.56000000000000005"/>
    <n v="1022.0000000000001"/>
    <s v="Conventional"/>
  </r>
  <r>
    <x v="1"/>
    <x v="2"/>
    <x v="0"/>
    <n v="642"/>
    <n v="1.5"/>
    <n v="963"/>
    <s v="Hard"/>
  </r>
  <r>
    <x v="2"/>
    <x v="2"/>
    <x v="3"/>
    <n v="1180"/>
    <n v="1.1599999999999999"/>
    <n v="1368.8"/>
    <s v="Hard"/>
  </r>
  <r>
    <x v="1"/>
    <x v="5"/>
    <x v="7"/>
    <n v="136"/>
    <n v="0.65"/>
    <n v="88.4"/>
    <s v="Conventional"/>
  </r>
  <r>
    <x v="2"/>
    <x v="1"/>
    <x v="3"/>
    <n v="431"/>
    <n v="1.04"/>
    <n v="448.24"/>
    <s v="Hard"/>
  </r>
  <r>
    <x v="2"/>
    <x v="1"/>
    <x v="0"/>
    <n v="2255"/>
    <n v="1.1299999999999999"/>
    <n v="2548.1499999999996"/>
    <s v="Hard"/>
  </r>
  <r>
    <x v="0"/>
    <x v="4"/>
    <x v="2"/>
    <n v="499"/>
    <n v="1.25"/>
    <n v="623.75"/>
    <s v="Hard"/>
  </r>
  <r>
    <x v="0"/>
    <x v="2"/>
    <x v="7"/>
    <n v="1958"/>
    <n v="0.95"/>
    <n v="1860.1"/>
    <s v="Conventional"/>
  </r>
  <r>
    <x v="0"/>
    <x v="2"/>
    <x v="7"/>
    <n v="2028"/>
    <n v="0.78"/>
    <n v="1581.8400000000001"/>
    <s v="Conventional"/>
  </r>
  <r>
    <x v="1"/>
    <x v="5"/>
    <x v="7"/>
    <n v="899"/>
    <n v="1.1299999999999999"/>
    <n v="1015.8699999999999"/>
    <s v="Conventional"/>
  </r>
  <r>
    <x v="2"/>
    <x v="3"/>
    <x v="3"/>
    <n v="1979"/>
    <n v="0.87"/>
    <n v="1721.73"/>
    <s v="Hard"/>
  </r>
  <r>
    <x v="0"/>
    <x v="3"/>
    <x v="0"/>
    <n v="758"/>
    <n v="0.85"/>
    <n v="644.29999999999995"/>
    <s v="Hard"/>
  </r>
  <r>
    <x v="2"/>
    <x v="1"/>
    <x v="7"/>
    <n v="1805"/>
    <n v="1.51"/>
    <n v="2725.55"/>
    <s v="Conventional"/>
  </r>
  <r>
    <x v="1"/>
    <x v="0"/>
    <x v="7"/>
    <n v="104"/>
    <n v="1.02"/>
    <n v="106.08"/>
    <s v="Conventional"/>
  </r>
  <r>
    <x v="0"/>
    <x v="0"/>
    <x v="7"/>
    <n v="2300"/>
    <n v="1.32"/>
    <n v="3036"/>
    <s v="Conventional"/>
  </r>
  <r>
    <x v="2"/>
    <x v="5"/>
    <x v="7"/>
    <m/>
    <n v="0.77"/>
    <n v="0"/>
    <s v="Conventional"/>
  </r>
  <r>
    <x v="1"/>
    <x v="5"/>
    <x v="7"/>
    <n v="1728"/>
    <n v="1"/>
    <n v="1728"/>
    <s v="Conventional"/>
  </r>
  <r>
    <x v="0"/>
    <x v="0"/>
    <x v="2"/>
    <n v="1647"/>
    <n v="1.35"/>
    <n v="2223.4500000000003"/>
    <s v="Hard"/>
  </r>
  <r>
    <x v="2"/>
    <x v="3"/>
    <x v="7"/>
    <n v="2472"/>
    <n v="0.9"/>
    <n v="2224.8000000000002"/>
    <s v="Conventional"/>
  </r>
  <r>
    <x v="1"/>
    <x v="2"/>
    <x v="3"/>
    <n v="1998"/>
    <n v="0.68"/>
    <n v="1358.64"/>
    <s v="Hard"/>
  </r>
  <r>
    <x v="1"/>
    <x v="3"/>
    <x v="7"/>
    <n v="901"/>
    <n v="0.99"/>
    <n v="891.99"/>
    <s v="Conventional"/>
  </r>
  <r>
    <x v="2"/>
    <x v="2"/>
    <x v="7"/>
    <n v="188"/>
    <n v="0.34"/>
    <n v="63.92"/>
    <s v="Conventional"/>
  </r>
  <r>
    <x v="0"/>
    <x v="1"/>
    <x v="7"/>
    <m/>
    <n v="0.77"/>
    <n v="0"/>
    <s v="Conventional"/>
  </r>
  <r>
    <x v="2"/>
    <x v="4"/>
    <x v="7"/>
    <n v="100"/>
    <n v="0.6"/>
    <n v="60"/>
    <s v="Conventional"/>
  </r>
  <r>
    <x v="2"/>
    <x v="3"/>
    <x v="0"/>
    <n v="1531"/>
    <n v="1.04"/>
    <n v="1592.24"/>
    <s v="Hard"/>
  </r>
  <r>
    <x v="2"/>
    <x v="0"/>
    <x v="2"/>
    <n v="775"/>
    <n v="0.96"/>
    <n v="744"/>
    <s v="Hard"/>
  </r>
  <r>
    <x v="2"/>
    <x v="1"/>
    <x v="7"/>
    <n v="514"/>
    <n v="0.87"/>
    <n v="447.18"/>
    <s v="Conventional"/>
  </r>
  <r>
    <x v="2"/>
    <x v="5"/>
    <x v="0"/>
    <n v="959"/>
    <n v="1.07"/>
    <n v="1026.1300000000001"/>
    <s v="Hard"/>
  </r>
  <r>
    <x v="0"/>
    <x v="3"/>
    <x v="7"/>
    <n v="589"/>
    <n v="0.94"/>
    <n v="553.66"/>
    <s v="Conventional"/>
  </r>
  <r>
    <x v="2"/>
    <x v="3"/>
    <x v="7"/>
    <n v="2348"/>
    <n v="1.0900000000000001"/>
    <n v="2559.3200000000002"/>
    <s v="Conventional"/>
  </r>
  <r>
    <x v="0"/>
    <x v="2"/>
    <x v="7"/>
    <n v="1815"/>
    <n v="0.83"/>
    <n v="1506.4499999999998"/>
    <s v="Conventional"/>
  </r>
  <r>
    <x v="1"/>
    <x v="5"/>
    <x v="3"/>
    <n v="683"/>
    <n v="1.04"/>
    <n v="710.32"/>
    <s v="Hard"/>
  </r>
  <r>
    <x v="1"/>
    <x v="0"/>
    <x v="7"/>
    <n v="1262"/>
    <n v="1.2"/>
    <n v="1514.3999999999999"/>
    <s v="Conventional"/>
  </r>
  <r>
    <x v="1"/>
    <x v="3"/>
    <x v="7"/>
    <n v="648"/>
    <n v="0.85"/>
    <n v="550.79999999999995"/>
    <s v="Conventional"/>
  </r>
  <r>
    <x v="0"/>
    <x v="2"/>
    <x v="2"/>
    <n v="340"/>
    <n v="1.0900000000000001"/>
    <n v="370.6"/>
    <s v="Hard"/>
  </r>
  <r>
    <x v="0"/>
    <x v="1"/>
    <x v="2"/>
    <m/>
    <n v="0.94"/>
    <n v="0"/>
    <s v="Hard"/>
  </r>
  <r>
    <x v="1"/>
    <x v="2"/>
    <x v="2"/>
    <n v="1558"/>
    <n v="0.9"/>
    <n v="1402.2"/>
    <s v="Hard"/>
  </r>
  <r>
    <x v="2"/>
    <x v="0"/>
    <x v="7"/>
    <n v="1321"/>
    <n v="1.18"/>
    <n v="1558.78"/>
    <s v="Conventional"/>
  </r>
  <r>
    <x v="2"/>
    <x v="4"/>
    <x v="7"/>
    <n v="908"/>
    <n v="0.91"/>
    <n v="826.28"/>
    <s v="Conventional"/>
  </r>
  <r>
    <x v="2"/>
    <x v="4"/>
    <x v="7"/>
    <n v="1989"/>
    <n v="1.25"/>
    <n v="2486.25"/>
    <s v="Conventional"/>
  </r>
  <r>
    <x v="2"/>
    <x v="1"/>
    <x v="7"/>
    <n v="461"/>
    <n v="0.76"/>
    <n v="350.36"/>
    <s v="Conventional"/>
  </r>
  <r>
    <x v="2"/>
    <x v="3"/>
    <x v="7"/>
    <n v="1632"/>
    <n v="0.75"/>
    <n v="1224"/>
    <s v="Conventional"/>
  </r>
  <r>
    <x v="2"/>
    <x v="4"/>
    <x v="7"/>
    <n v="463"/>
    <n v="1.01"/>
    <n v="467.63"/>
    <s v="Conventional"/>
  </r>
  <r>
    <x v="2"/>
    <x v="5"/>
    <x v="7"/>
    <n v="1645"/>
    <n v="0.93"/>
    <n v="1529.8500000000001"/>
    <s v="Conventional"/>
  </r>
  <r>
    <x v="1"/>
    <x v="4"/>
    <x v="3"/>
    <n v="403"/>
    <n v="1.18"/>
    <n v="475.53999999999996"/>
    <s v="Hard"/>
  </r>
  <r>
    <x v="2"/>
    <x v="4"/>
    <x v="7"/>
    <n v="2415"/>
    <n v="0.76"/>
    <n v="1835.4"/>
    <s v="Conventional"/>
  </r>
  <r>
    <x v="2"/>
    <x v="5"/>
    <x v="0"/>
    <n v="2464"/>
    <n v="1.1599999999999999"/>
    <n v="2858.24"/>
    <s v="Hard"/>
  </r>
  <r>
    <x v="0"/>
    <x v="3"/>
    <x v="7"/>
    <n v="1926"/>
    <n v="1.1299999999999999"/>
    <n v="2176.3799999999997"/>
    <s v="Conventional"/>
  </r>
  <r>
    <x v="1"/>
    <x v="3"/>
    <x v="7"/>
    <n v="995"/>
    <n v="1.1599999999999999"/>
    <n v="1154.1999999999998"/>
    <s v="Conventional"/>
  </r>
  <r>
    <x v="1"/>
    <x v="5"/>
    <x v="2"/>
    <n v="255"/>
    <n v="1.17"/>
    <n v="298.34999999999997"/>
    <s v="Hard"/>
  </r>
  <r>
    <x v="0"/>
    <x v="3"/>
    <x v="2"/>
    <n v="1330"/>
    <n v="0.98"/>
    <n v="1303.3999999999999"/>
    <s v="Hard"/>
  </r>
  <r>
    <x v="0"/>
    <x v="3"/>
    <x v="2"/>
    <m/>
    <n v="1"/>
    <n v="0"/>
    <s v="Hard"/>
  </r>
  <r>
    <x v="0"/>
    <x v="4"/>
    <x v="2"/>
    <n v="1441"/>
    <n v="0.94"/>
    <n v="1354.54"/>
    <s v="Hard"/>
  </r>
  <r>
    <x v="2"/>
    <x v="2"/>
    <x v="7"/>
    <n v="1029"/>
    <n v="0.5"/>
    <n v="514.5"/>
    <s v="Conventional"/>
  </r>
  <r>
    <x v="1"/>
    <x v="4"/>
    <x v="7"/>
    <n v="2106"/>
    <n v="0.9"/>
    <n v="1895.4"/>
    <s v="Conventional"/>
  </r>
  <r>
    <x v="2"/>
    <x v="2"/>
    <x v="3"/>
    <n v="904"/>
    <n v="0.73"/>
    <n v="659.92"/>
    <s v="Hard"/>
  </r>
  <r>
    <x v="0"/>
    <x v="4"/>
    <x v="7"/>
    <n v="301"/>
    <n v="1.06"/>
    <n v="319.06"/>
    <s v="Conventional"/>
  </r>
  <r>
    <x v="0"/>
    <x v="5"/>
    <x v="7"/>
    <n v="662"/>
    <n v="0.88"/>
    <n v="582.56000000000006"/>
    <s v="Conventional"/>
  </r>
  <r>
    <x v="2"/>
    <x v="5"/>
    <x v="7"/>
    <n v="1445"/>
    <n v="1.0900000000000001"/>
    <n v="1575.0500000000002"/>
    <s v="Conventional"/>
  </r>
  <r>
    <x v="2"/>
    <x v="5"/>
    <x v="7"/>
    <n v="666"/>
    <n v="1.07"/>
    <n v="712.62"/>
    <s v="Conventional"/>
  </r>
  <r>
    <x v="2"/>
    <x v="4"/>
    <x v="7"/>
    <n v="1608"/>
    <n v="1.18"/>
    <n v="1897.4399999999998"/>
    <s v="Conventional"/>
  </r>
  <r>
    <x v="1"/>
    <x v="3"/>
    <x v="0"/>
    <n v="2457"/>
    <n v="1.04"/>
    <n v="2555.2800000000002"/>
    <s v="Hard"/>
  </r>
  <r>
    <x v="0"/>
    <x v="5"/>
    <x v="0"/>
    <n v="797"/>
    <n v="1.03"/>
    <n v="820.91"/>
    <s v="Hard"/>
  </r>
  <r>
    <x v="2"/>
    <x v="2"/>
    <x v="2"/>
    <n v="2043"/>
    <n v="0.99"/>
    <n v="2022.57"/>
    <s v="Hard"/>
  </r>
  <r>
    <x v="1"/>
    <x v="5"/>
    <x v="0"/>
    <n v="1209"/>
    <n v="1.34"/>
    <n v="1620.0600000000002"/>
    <s v="Hard"/>
  </r>
  <r>
    <x v="0"/>
    <x v="5"/>
    <x v="7"/>
    <n v="1456"/>
    <n v="0.84"/>
    <n v="1223.04"/>
    <s v="Conventional"/>
  </r>
  <r>
    <x v="0"/>
    <x v="4"/>
    <x v="7"/>
    <n v="2377"/>
    <n v="1.18"/>
    <n v="2804.8599999999997"/>
    <s v="Conventional"/>
  </r>
  <r>
    <x v="0"/>
    <x v="1"/>
    <x v="7"/>
    <n v="2340"/>
    <n v="1.32"/>
    <n v="3088.8"/>
    <s v="Conventional"/>
  </r>
  <r>
    <x v="0"/>
    <x v="4"/>
    <x v="7"/>
    <n v="634"/>
    <n v="0.9"/>
    <n v="570.6"/>
    <s v="Conventional"/>
  </r>
  <r>
    <x v="0"/>
    <x v="4"/>
    <x v="0"/>
    <m/>
    <n v="0.61"/>
    <n v="0"/>
    <s v="Hard"/>
  </r>
  <r>
    <x v="1"/>
    <x v="0"/>
    <x v="0"/>
    <n v="1878"/>
    <n v="0.99"/>
    <n v="1859.22"/>
    <s v="Hard"/>
  </r>
  <r>
    <x v="0"/>
    <x v="0"/>
    <x v="7"/>
    <n v="1893"/>
    <n v="0.68"/>
    <n v="1287.24"/>
    <s v="Conventional"/>
  </r>
  <r>
    <x v="1"/>
    <x v="0"/>
    <x v="3"/>
    <n v="2487"/>
    <n v="0.72"/>
    <n v="1790.6399999999999"/>
    <s v="Hard"/>
  </r>
  <r>
    <x v="0"/>
    <x v="1"/>
    <x v="7"/>
    <n v="2117"/>
    <n v="1.1399999999999999"/>
    <n v="2413.3799999999997"/>
    <s v="Conventional"/>
  </r>
  <r>
    <x v="1"/>
    <x v="4"/>
    <x v="7"/>
    <n v="1748"/>
    <n v="1.1299999999999999"/>
    <n v="1975.2399999999998"/>
    <s v="Conventional"/>
  </r>
  <r>
    <x v="2"/>
    <x v="1"/>
    <x v="7"/>
    <n v="1460"/>
    <n v="0.82"/>
    <n v="1197.1999999999998"/>
    <s v="Conventional"/>
  </r>
  <r>
    <x v="2"/>
    <x v="1"/>
    <x v="3"/>
    <n v="2335"/>
    <n v="0.77"/>
    <n v="1797.95"/>
    <s v="Hard"/>
  </r>
  <r>
    <x v="2"/>
    <x v="5"/>
    <x v="7"/>
    <n v="2004"/>
    <n v="1.07"/>
    <n v="2144.2800000000002"/>
    <s v="Conventional"/>
  </r>
  <r>
    <x v="2"/>
    <x v="3"/>
    <x v="2"/>
    <m/>
    <n v="0.76"/>
    <n v="0"/>
    <s v="Hard"/>
  </r>
  <r>
    <x v="2"/>
    <x v="2"/>
    <x v="0"/>
    <m/>
    <n v="1.41"/>
    <n v="0"/>
    <s v="Hard"/>
  </r>
  <r>
    <x v="0"/>
    <x v="4"/>
    <x v="2"/>
    <n v="2175"/>
    <n v="0.92"/>
    <n v="2001"/>
    <s v="Hard"/>
  </r>
  <r>
    <x v="1"/>
    <x v="2"/>
    <x v="3"/>
    <n v="1167"/>
    <n v="1.24"/>
    <n v="1447.08"/>
    <s v="Hard"/>
  </r>
  <r>
    <x v="1"/>
    <x v="0"/>
    <x v="7"/>
    <m/>
    <n v="1.44"/>
    <n v="0"/>
    <s v="Conventional"/>
  </r>
  <r>
    <x v="2"/>
    <x v="3"/>
    <x v="7"/>
    <n v="171"/>
    <n v="1.1200000000000001"/>
    <n v="191.52"/>
    <s v="Conventional"/>
  </r>
  <r>
    <x v="2"/>
    <x v="1"/>
    <x v="7"/>
    <n v="2345"/>
    <n v="0.91"/>
    <n v="2133.9500000000003"/>
    <s v="Conventional"/>
  </r>
  <r>
    <x v="1"/>
    <x v="2"/>
    <x v="7"/>
    <n v="462"/>
    <n v="0.88"/>
    <n v="406.56"/>
    <s v="Conventional"/>
  </r>
  <r>
    <x v="0"/>
    <x v="2"/>
    <x v="3"/>
    <n v="1682"/>
    <n v="1.23"/>
    <n v="2068.86"/>
    <s v="Hard"/>
  </r>
  <r>
    <x v="2"/>
    <x v="0"/>
    <x v="7"/>
    <n v="1968"/>
    <n v="1.42"/>
    <n v="2794.56"/>
    <s v="Conventional"/>
  </r>
  <r>
    <x v="2"/>
    <x v="0"/>
    <x v="7"/>
    <n v="1270"/>
    <n v="1.02"/>
    <n v="1295.4000000000001"/>
    <s v="Conventional"/>
  </r>
  <r>
    <x v="1"/>
    <x v="5"/>
    <x v="7"/>
    <n v="2261"/>
    <n v="1.23"/>
    <n v="2781.0299999999997"/>
    <s v="Conventional"/>
  </r>
  <r>
    <x v="0"/>
    <x v="4"/>
    <x v="3"/>
    <n v="1136"/>
    <n v="0.98"/>
    <n v="1113.28"/>
    <s v="Hard"/>
  </r>
  <r>
    <x v="2"/>
    <x v="5"/>
    <x v="7"/>
    <n v="482"/>
    <n v="1.06"/>
    <n v="510.92"/>
    <s v="Conventional"/>
  </r>
  <r>
    <x v="0"/>
    <x v="0"/>
    <x v="7"/>
    <n v="1618"/>
    <n v="0.92"/>
    <n v="1488.5600000000002"/>
    <s v="Conventional"/>
  </r>
  <r>
    <x v="2"/>
    <x v="2"/>
    <x v="7"/>
    <n v="410"/>
    <n v="1.08"/>
    <n v="442.8"/>
    <s v="Conventional"/>
  </r>
  <r>
    <x v="2"/>
    <x v="3"/>
    <x v="7"/>
    <n v="1244"/>
    <n v="0.81"/>
    <n v="1007.6400000000001"/>
    <s v="Conventional"/>
  </r>
  <r>
    <x v="1"/>
    <x v="5"/>
    <x v="7"/>
    <n v="1750"/>
    <n v="0.59"/>
    <n v="1032.5"/>
    <s v="Conventional"/>
  </r>
  <r>
    <x v="0"/>
    <x v="5"/>
    <x v="7"/>
    <n v="1775"/>
    <n v="1.05"/>
    <n v="1863.75"/>
    <s v="Conventional"/>
  </r>
  <r>
    <x v="2"/>
    <x v="4"/>
    <x v="7"/>
    <m/>
    <n v="0.28000000000000003"/>
    <n v="0"/>
    <s v="Conventional"/>
  </r>
  <r>
    <x v="0"/>
    <x v="5"/>
    <x v="7"/>
    <n v="483"/>
    <n v="1.01"/>
    <n v="487.83"/>
    <s v="Conventional"/>
  </r>
  <r>
    <x v="2"/>
    <x v="2"/>
    <x v="7"/>
    <n v="1802"/>
    <n v="0.95"/>
    <n v="1711.8999999999999"/>
    <s v="Conventional"/>
  </r>
  <r>
    <x v="2"/>
    <x v="2"/>
    <x v="7"/>
    <n v="728"/>
    <n v="1.63"/>
    <n v="1186.6399999999999"/>
    <s v="Conventional"/>
  </r>
  <r>
    <x v="0"/>
    <x v="5"/>
    <x v="3"/>
    <n v="849"/>
    <n v="1.1000000000000001"/>
    <n v="933.90000000000009"/>
    <s v="Hard"/>
  </r>
  <r>
    <x v="0"/>
    <x v="4"/>
    <x v="7"/>
    <n v="348"/>
    <n v="0.82"/>
    <n v="285.35999999999996"/>
    <s v="Conventional"/>
  </r>
  <r>
    <x v="1"/>
    <x v="2"/>
    <x v="7"/>
    <n v="1570"/>
    <n v="1.2"/>
    <n v="1884"/>
    <s v="Conventional"/>
  </r>
  <r>
    <x v="1"/>
    <x v="3"/>
    <x v="0"/>
    <n v="1481"/>
    <n v="0.97"/>
    <n v="1436.57"/>
    <s v="Hard"/>
  </r>
  <r>
    <x v="2"/>
    <x v="4"/>
    <x v="7"/>
    <n v="1608"/>
    <n v="0.99"/>
    <n v="1591.92"/>
    <s v="Conventional"/>
  </r>
  <r>
    <x v="0"/>
    <x v="2"/>
    <x v="7"/>
    <n v="1892"/>
    <n v="1.59"/>
    <n v="3008.28"/>
    <s v="Conventional"/>
  </r>
  <r>
    <x v="1"/>
    <x v="1"/>
    <x v="7"/>
    <n v="415"/>
    <n v="1.4"/>
    <n v="581"/>
    <s v="Conventional"/>
  </r>
  <r>
    <x v="1"/>
    <x v="4"/>
    <x v="0"/>
    <n v="865"/>
    <n v="0.93"/>
    <n v="804.45"/>
    <s v="Hard"/>
  </r>
  <r>
    <x v="0"/>
    <x v="3"/>
    <x v="2"/>
    <m/>
    <n v="0.89"/>
    <n v="0"/>
    <s v="Hard"/>
  </r>
  <r>
    <x v="1"/>
    <x v="3"/>
    <x v="7"/>
    <n v="135"/>
    <n v="1.05"/>
    <n v="141.75"/>
    <s v="Conventional"/>
  </r>
  <r>
    <x v="0"/>
    <x v="4"/>
    <x v="7"/>
    <n v="4"/>
    <n v="0.89"/>
    <n v="3.56"/>
    <s v="Conventional"/>
  </r>
  <r>
    <x v="1"/>
    <x v="1"/>
    <x v="7"/>
    <n v="2470"/>
    <n v="0.74"/>
    <n v="1827.8"/>
    <s v="Convention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A159AA-9C90-4F45-AA43-8D151DCB4B4D}" name="Tabela dinâmica6" cacheId="1"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Row Labels">
  <location ref="H4:J13" firstHeaderRow="0" firstDataRow="1" firstDataCol="1"/>
  <pivotFields count="5">
    <pivotField axis="axisRow" allDrilled="1" subtotalTop="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9">
    <i>
      <x/>
    </i>
    <i>
      <x v="7"/>
    </i>
    <i>
      <x v="2"/>
    </i>
    <i>
      <x v="1"/>
    </i>
    <i>
      <x v="6"/>
    </i>
    <i>
      <x v="5"/>
    </i>
    <i>
      <x v="4"/>
    </i>
    <i>
      <x v="3"/>
    </i>
    <i t="grand">
      <x/>
    </i>
  </rowItems>
  <colFields count="1">
    <field x="-2"/>
  </colFields>
  <colItems count="2">
    <i>
      <x/>
    </i>
    <i i="1">
      <x v="1"/>
    </i>
  </colItems>
  <dataFields count="2">
    <dataField fld="1" subtotal="count" baseField="0" baseItem="0"/>
    <dataField name="Result" fld="4" subtotal="count" baseField="0" baseItem="0">
      <extLst>
        <ext xmlns:x14="http://schemas.microsoft.com/office/spreadsheetml/2009/9/main" uri="{E15A36E0-9728-4e99-A89B-3F7291B0FE68}">
          <x14:dataField sourceField="1" uniqueName="[__Xl2].[Measures].[Profit]"/>
        </ext>
      </extLst>
    </dataField>
  </dataFields>
  <formats count="6">
    <format dxfId="15">
      <pivotArea dataOnly="0" labelOnly="1" outline="0" fieldPosition="0">
        <references count="1">
          <reference field="4294967294" count="1">
            <x v="0"/>
          </reference>
        </references>
      </pivotArea>
    </format>
    <format dxfId="14">
      <pivotArea dataOnly="0" labelOnly="1" outline="0" fieldPosition="0">
        <references count="1">
          <reference field="4294967294" count="1">
            <x v="0"/>
          </reference>
        </references>
      </pivotArea>
    </format>
    <format dxfId="13">
      <pivotArea outline="0" collapsedLevelsAreSubtotals="1" fieldPosition="0">
        <references count="1">
          <reference field="4294967294" count="1" selected="0">
            <x v="1"/>
          </reference>
        </references>
      </pivotArea>
    </format>
    <format dxfId="12">
      <pivotArea dataOnly="0" labelOnly="1" outline="0" fieldPosition="0">
        <references count="1">
          <reference field="4294967294" count="1">
            <x v="1"/>
          </reference>
        </references>
      </pivotArea>
    </format>
    <format dxfId="11">
      <pivotArea collapsedLevelsAreSubtotals="1" fieldPosition="0">
        <references count="2">
          <reference field="4294967294" count="1" selected="0">
            <x v="0"/>
          </reference>
          <reference field="0" count="0"/>
        </references>
      </pivotArea>
    </format>
    <format dxfId="10">
      <pivotArea dataOnly="0" labelOnly="1" fieldPosition="0">
        <references count="1">
          <reference field="0" count="0"/>
        </references>
      </pivotArea>
    </format>
  </formats>
  <pivotHierarchies count="18">
    <pivotHierarchy multipleItemSelectionAllowed="1" dragToData="1">
      <members count="1" level="1">
        <member name="[Sales].[Region].&amp;[PR]"/>
      </members>
    </pivotHierarchy>
    <pivotHierarchy dragToData="1"/>
    <pivotHierarchy dragToData="1"/>
    <pivotHierarchy dragToData="1"/>
    <pivotHierarchy dragToData="1"/>
    <pivotHierarchy dragToData="1"/>
    <pivotHierarchy multipleItemSelectionAllowed="1" dragToData="1">
      <members count="1" level="1">
        <member name="[Sales].[Kombucha Type].&amp;[Conventional]"/>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2"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x14:conditionalFormats count="1">
          <x14:conditionalFormat priority="1" id="{E25DA858-7A80-4E33-9A8B-59B1335C0182}">
            <x14:pivotAreas count="1">
              <pivotArea type="data" outline="0" collapsedLevelsAreSubtotals="1" fieldPosition="0">
                <references count="1">
                  <reference field="4294967294" count="1" selected="0">
                    <x v="1"/>
                  </reference>
                </references>
              </pivotArea>
            </x14:pivotAreas>
          </x14:conditionalFormat>
        </x14:conditionalFormats>
      </x14:pivotTableDefinition>
    </ext>
    <ext xmlns:x15="http://schemas.microsoft.com/office/spreadsheetml/2010/11/main" uri="{E67621CE-5B39-4880-91FE-76760E9C1902}">
      <x15:pivotTableUISettings sourceDataName="WorksheetConnection_Kombucha-Sales-Analytics.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938A-CAB7-4528-B85D-D3375E36B743}" name="Tabela dinâmica3" cacheId="0"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Row labels">
  <location ref="C4:F59" firstHeaderRow="0" firstDataRow="1" firstDataCol="1"/>
  <pivotFields count="7">
    <pivotField showAll="0">
      <items count="4">
        <item x="1"/>
        <item x="0"/>
        <item x="2"/>
        <item t="default"/>
      </items>
    </pivotField>
    <pivotField axis="axisRow" showAll="0" sortType="descending">
      <items count="7">
        <item x="2"/>
        <item x="5"/>
        <item x="4"/>
        <item x="0"/>
        <item x="1"/>
        <item x="3"/>
        <item t="default"/>
      </items>
      <autoSortScope>
        <pivotArea dataOnly="0" outline="0" fieldPosition="0">
          <references count="1">
            <reference field="4294967294" count="1" selected="0">
              <x v="0"/>
            </reference>
          </references>
        </pivotArea>
      </autoSortScope>
    </pivotField>
    <pivotField axis="axisRow" showAll="0">
      <items count="9">
        <item x="1"/>
        <item x="4"/>
        <item x="5"/>
        <item x="0"/>
        <item x="3"/>
        <item x="2"/>
        <item x="6"/>
        <item x="7"/>
        <item t="default"/>
      </items>
    </pivotField>
    <pivotField dataField="1" showAll="0"/>
    <pivotField numFmtId="164" showAll="0"/>
    <pivotField dataField="1" numFmtId="164" showAll="0"/>
    <pivotField showAll="0"/>
  </pivotFields>
  <rowFields count="2">
    <field x="1"/>
    <field x="2"/>
  </rowFields>
  <rowItems count="55">
    <i>
      <x v="2"/>
    </i>
    <i r="1">
      <x/>
    </i>
    <i r="1">
      <x v="1"/>
    </i>
    <i r="1">
      <x v="2"/>
    </i>
    <i r="1">
      <x v="3"/>
    </i>
    <i r="1">
      <x v="4"/>
    </i>
    <i r="1">
      <x v="5"/>
    </i>
    <i r="1">
      <x v="6"/>
    </i>
    <i r="1">
      <x v="7"/>
    </i>
    <i>
      <x v="4"/>
    </i>
    <i r="1">
      <x/>
    </i>
    <i r="1">
      <x v="1"/>
    </i>
    <i r="1">
      <x v="2"/>
    </i>
    <i r="1">
      <x v="3"/>
    </i>
    <i r="1">
      <x v="4"/>
    </i>
    <i r="1">
      <x v="5"/>
    </i>
    <i r="1">
      <x v="6"/>
    </i>
    <i r="1">
      <x v="7"/>
    </i>
    <i>
      <x/>
    </i>
    <i r="1">
      <x/>
    </i>
    <i r="1">
      <x v="1"/>
    </i>
    <i r="1">
      <x v="2"/>
    </i>
    <i r="1">
      <x v="3"/>
    </i>
    <i r="1">
      <x v="4"/>
    </i>
    <i r="1">
      <x v="5"/>
    </i>
    <i r="1">
      <x v="6"/>
    </i>
    <i r="1">
      <x v="7"/>
    </i>
    <i>
      <x v="3"/>
    </i>
    <i r="1">
      <x/>
    </i>
    <i r="1">
      <x v="1"/>
    </i>
    <i r="1">
      <x v="2"/>
    </i>
    <i r="1">
      <x v="3"/>
    </i>
    <i r="1">
      <x v="4"/>
    </i>
    <i r="1">
      <x v="5"/>
    </i>
    <i r="1">
      <x v="6"/>
    </i>
    <i r="1">
      <x v="7"/>
    </i>
    <i>
      <x v="1"/>
    </i>
    <i r="1">
      <x/>
    </i>
    <i r="1">
      <x v="1"/>
    </i>
    <i r="1">
      <x v="2"/>
    </i>
    <i r="1">
      <x v="3"/>
    </i>
    <i r="1">
      <x v="4"/>
    </i>
    <i r="1">
      <x v="5"/>
    </i>
    <i r="1">
      <x v="6"/>
    </i>
    <i r="1">
      <x v="7"/>
    </i>
    <i>
      <x v="5"/>
    </i>
    <i r="1">
      <x/>
    </i>
    <i r="1">
      <x v="1"/>
    </i>
    <i r="1">
      <x v="2"/>
    </i>
    <i r="1">
      <x v="3"/>
    </i>
    <i r="1">
      <x v="4"/>
    </i>
    <i r="1">
      <x v="5"/>
    </i>
    <i r="1">
      <x v="6"/>
    </i>
    <i r="1">
      <x v="7"/>
    </i>
    <i t="grand">
      <x/>
    </i>
  </rowItems>
  <colFields count="1">
    <field x="-2"/>
  </colFields>
  <colItems count="3">
    <i>
      <x/>
    </i>
    <i i="1">
      <x v="1"/>
    </i>
    <i i="2">
      <x v="2"/>
    </i>
  </colItems>
  <dataFields count="3">
    <dataField name="Total Amount Sold" fld="5" baseField="0" baseItem="0" numFmtId="165"/>
    <dataField name="(bars)" fld="5" baseField="0" baseItem="0" numFmtId="165"/>
    <dataField name="Total Units Sold" fld="3" baseField="0" baseItem="0"/>
  </dataFields>
  <formats count="32">
    <format dxfId="47">
      <pivotArea outline="0" collapsedLevelsAreSubtotals="1" fieldPosition="0">
        <references count="1">
          <reference field="4294967294" count="1" selected="0">
            <x v="1"/>
          </reference>
        </references>
      </pivotArea>
    </format>
    <format dxfId="46">
      <pivotArea collapsedLevelsAreSubtotals="1" fieldPosition="0">
        <references count="2">
          <reference field="4294967294" count="1" selected="0">
            <x v="1"/>
          </reference>
          <reference field="1" count="1">
            <x v="0"/>
          </reference>
        </references>
      </pivotArea>
    </format>
    <format dxfId="45">
      <pivotArea collapsedLevelsAreSubtotals="1" fieldPosition="0">
        <references count="2">
          <reference field="4294967294" count="1" selected="0">
            <x v="1"/>
          </reference>
          <reference field="1" count="1">
            <x v="1"/>
          </reference>
        </references>
      </pivotArea>
    </format>
    <format dxfId="44">
      <pivotArea collapsedLevelsAreSubtotals="1" fieldPosition="0">
        <references count="2">
          <reference field="4294967294" count="1" selected="0">
            <x v="1"/>
          </reference>
          <reference field="1" count="1">
            <x v="2"/>
          </reference>
        </references>
      </pivotArea>
    </format>
    <format dxfId="43">
      <pivotArea collapsedLevelsAreSubtotals="1" fieldPosition="0">
        <references count="2">
          <reference field="4294967294" count="1" selected="0">
            <x v="1"/>
          </reference>
          <reference field="1" count="1">
            <x v="3"/>
          </reference>
        </references>
      </pivotArea>
    </format>
    <format dxfId="42">
      <pivotArea collapsedLevelsAreSubtotals="1" fieldPosition="0">
        <references count="2">
          <reference field="4294967294" count="1" selected="0">
            <x v="1"/>
          </reference>
          <reference field="1" count="1">
            <x v="4"/>
          </reference>
        </references>
      </pivotArea>
    </format>
    <format dxfId="41">
      <pivotArea collapsedLevelsAreSubtotals="1" fieldPosition="0">
        <references count="2">
          <reference field="4294967294" count="1" selected="0">
            <x v="1"/>
          </reference>
          <reference field="1" count="1">
            <x v="5"/>
          </reference>
        </references>
      </pivotArea>
    </format>
    <format dxfId="40">
      <pivotArea collapsedLevelsAreSubtotals="1" fieldPosition="0">
        <references count="3">
          <reference field="4294967294" count="1" selected="0">
            <x v="2"/>
          </reference>
          <reference field="1" count="1" selected="0">
            <x v="0"/>
          </reference>
          <reference field="2" count="0"/>
        </references>
      </pivotArea>
    </format>
    <format dxfId="39">
      <pivotArea collapsedLevelsAreSubtotals="1" fieldPosition="0">
        <references count="3">
          <reference field="4294967294" count="1" selected="0">
            <x v="2"/>
          </reference>
          <reference field="1" count="1" selected="0">
            <x v="1"/>
          </reference>
          <reference field="2" count="0"/>
        </references>
      </pivotArea>
    </format>
    <format dxfId="38">
      <pivotArea collapsedLevelsAreSubtotals="1" fieldPosition="0">
        <references count="3">
          <reference field="4294967294" count="1" selected="0">
            <x v="2"/>
          </reference>
          <reference field="1" count="1" selected="0">
            <x v="2"/>
          </reference>
          <reference field="2" count="5">
            <x v="0"/>
            <x v="1"/>
            <x v="3"/>
            <x v="6"/>
            <x v="7"/>
          </reference>
        </references>
      </pivotArea>
    </format>
    <format dxfId="37">
      <pivotArea collapsedLevelsAreSubtotals="1" fieldPosition="0">
        <references count="3">
          <reference field="4294967294" count="1" selected="0">
            <x v="2"/>
          </reference>
          <reference field="1" count="1" selected="0">
            <x v="2"/>
          </reference>
          <reference field="2" count="3">
            <x v="2"/>
            <x v="4"/>
            <x v="5"/>
          </reference>
        </references>
      </pivotArea>
    </format>
    <format dxfId="36">
      <pivotArea collapsedLevelsAreSubtotals="1" fieldPosition="0">
        <references count="3">
          <reference field="4294967294" count="1" selected="0">
            <x v="2"/>
          </reference>
          <reference field="1" count="1" selected="0">
            <x v="3"/>
          </reference>
          <reference field="2" count="0"/>
        </references>
      </pivotArea>
    </format>
    <format dxfId="35">
      <pivotArea collapsedLevelsAreSubtotals="1" fieldPosition="0">
        <references count="3">
          <reference field="4294967294" count="1" selected="0">
            <x v="2"/>
          </reference>
          <reference field="1" count="1" selected="0">
            <x v="4"/>
          </reference>
          <reference field="2" count="7">
            <x v="0"/>
            <x v="1"/>
            <x v="2"/>
            <x v="3"/>
            <x v="4"/>
            <x v="6"/>
            <x v="7"/>
          </reference>
        </references>
      </pivotArea>
    </format>
    <format dxfId="34">
      <pivotArea collapsedLevelsAreSubtotals="1" fieldPosition="0">
        <references count="3">
          <reference field="4294967294" count="1" selected="0">
            <x v="2"/>
          </reference>
          <reference field="1" count="1" selected="0">
            <x v="4"/>
          </reference>
          <reference field="2" count="1">
            <x v="5"/>
          </reference>
        </references>
      </pivotArea>
    </format>
    <format dxfId="33">
      <pivotArea collapsedLevelsAreSubtotals="1" fieldPosition="0">
        <references count="3">
          <reference field="4294967294" count="1" selected="0">
            <x v="2"/>
          </reference>
          <reference field="1" count="1" selected="0">
            <x v="5"/>
          </reference>
          <reference field="2" count="0"/>
        </references>
      </pivotArea>
    </format>
    <format dxfId="32">
      <pivotArea collapsedLevelsAreSubtotals="1" fieldPosition="0">
        <references count="3">
          <reference field="4294967294" count="1" selected="0">
            <x v="0"/>
          </reference>
          <reference field="1" count="1" selected="0">
            <x v="5"/>
          </reference>
          <reference field="2" count="0"/>
        </references>
      </pivotArea>
    </format>
    <format dxfId="31">
      <pivotArea collapsedLevelsAreSubtotals="1" fieldPosition="0">
        <references count="3">
          <reference field="4294967294" count="1" selected="0">
            <x v="0"/>
          </reference>
          <reference field="1" count="1" selected="0">
            <x v="4"/>
          </reference>
          <reference field="2" count="0"/>
        </references>
      </pivotArea>
    </format>
    <format dxfId="30">
      <pivotArea collapsedLevelsAreSubtotals="1" fieldPosition="0">
        <references count="3">
          <reference field="4294967294" count="1" selected="0">
            <x v="0"/>
          </reference>
          <reference field="1" count="1" selected="0">
            <x v="3"/>
          </reference>
          <reference field="2" count="7">
            <x v="0"/>
            <x v="1"/>
            <x v="2"/>
            <x v="4"/>
            <x v="5"/>
            <x v="6"/>
            <x v="7"/>
          </reference>
        </references>
      </pivotArea>
    </format>
    <format dxfId="29">
      <pivotArea collapsedLevelsAreSubtotals="1" fieldPosition="0">
        <references count="3">
          <reference field="4294967294" count="1" selected="0">
            <x v="0"/>
          </reference>
          <reference field="1" count="1" selected="0">
            <x v="3"/>
          </reference>
          <reference field="2" count="1">
            <x v="3"/>
          </reference>
        </references>
      </pivotArea>
    </format>
    <format dxfId="28">
      <pivotArea collapsedLevelsAreSubtotals="1" fieldPosition="0">
        <references count="3">
          <reference field="4294967294" count="1" selected="0">
            <x v="0"/>
          </reference>
          <reference field="1" count="1" selected="0">
            <x v="2"/>
          </reference>
          <reference field="2" count="0"/>
        </references>
      </pivotArea>
    </format>
    <format dxfId="27">
      <pivotArea outline="0" collapsedLevelsAreSubtotals="1" fieldPosition="0">
        <references count="1">
          <reference field="4294967294" count="1" selected="0">
            <x v="0"/>
          </reference>
        </references>
      </pivotArea>
    </format>
    <format dxfId="26">
      <pivotArea outline="0" collapsedLevelsAreSubtotals="1" fieldPosition="0">
        <references count="1">
          <reference field="4294967294" count="1" selected="0">
            <x v="0"/>
          </reference>
        </references>
      </pivotArea>
    </format>
    <format dxfId="25">
      <pivotArea dataOnly="0" labelOnly="1" outline="0" fieldPosition="0">
        <references count="1">
          <reference field="4294967294" count="3">
            <x v="0"/>
            <x v="1"/>
            <x v="2"/>
          </reference>
        </references>
      </pivotArea>
    </format>
    <format dxfId="24">
      <pivotArea dataOnly="0" outline="0" fieldPosition="0">
        <references count="1">
          <reference field="4294967294" count="3">
            <x v="0"/>
            <x v="1"/>
            <x v="2"/>
          </reference>
        </references>
      </pivotArea>
    </format>
    <format dxfId="23">
      <pivotArea dataOnly="0" labelOnly="1" fieldPosition="0">
        <references count="2">
          <reference field="1" count="1" selected="0">
            <x v="3"/>
          </reference>
          <reference field="2" count="0"/>
        </references>
      </pivotArea>
    </format>
    <format dxfId="22">
      <pivotArea dataOnly="0" labelOnly="1" fieldPosition="0">
        <references count="2">
          <reference field="1" count="1" selected="0">
            <x v="2"/>
          </reference>
          <reference field="2" count="0"/>
        </references>
      </pivotArea>
    </format>
    <format dxfId="21">
      <pivotArea dataOnly="0" labelOnly="1" fieldPosition="0">
        <references count="2">
          <reference field="1" count="1" selected="0">
            <x v="4"/>
          </reference>
          <reference field="2" count="0"/>
        </references>
      </pivotArea>
    </format>
    <format dxfId="20">
      <pivotArea dataOnly="0" labelOnly="1" fieldPosition="0">
        <references count="2">
          <reference field="1" count="1" selected="0">
            <x v="1"/>
          </reference>
          <reference field="2" count="0"/>
        </references>
      </pivotArea>
    </format>
    <format dxfId="19">
      <pivotArea dataOnly="0" labelOnly="1" fieldPosition="0">
        <references count="2">
          <reference field="1" count="1" selected="0">
            <x v="0"/>
          </reference>
          <reference field="2" count="0"/>
        </references>
      </pivotArea>
    </format>
    <format dxfId="18">
      <pivotArea dataOnly="0" labelOnly="1" fieldPosition="0">
        <references count="2">
          <reference field="1" count="1" selected="0">
            <x v="5"/>
          </reference>
          <reference field="2" count="0"/>
        </references>
      </pivotArea>
    </format>
    <format dxfId="17">
      <pivotArea dataOnly="0" labelOnly="1" fieldPosition="0">
        <references count="2">
          <reference field="1" count="1" selected="0">
            <x v="3"/>
          </reference>
          <reference field="2" count="1">
            <x v="1"/>
          </reference>
        </references>
      </pivotArea>
    </format>
    <format dxfId="16">
      <pivotArea dataOnly="0" labelOnly="1" fieldPosition="0">
        <references count="2">
          <reference field="1" count="1" selected="0">
            <x v="3"/>
          </reference>
          <reference field="2" count="7">
            <x v="0"/>
            <x v="2"/>
            <x v="3"/>
            <x v="4"/>
            <x v="5"/>
            <x v="6"/>
            <x v="7"/>
          </reference>
        </references>
      </pivotArea>
    </format>
  </formats>
  <conditionalFormats count="1">
    <conditionalFormat priority="5">
      <pivotAreas count="8">
        <pivotArea type="data" collapsedLevelsAreSubtotals="1" fieldPosition="0">
          <references count="3">
            <reference field="4294967294" count="1" selected="0">
              <x v="1"/>
            </reference>
            <reference field="1" count="1" selected="0">
              <x v="0"/>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1"/>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2"/>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3"/>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4"/>
            </reference>
            <reference field="2" count="8">
              <x v="0"/>
              <x v="1"/>
              <x v="2"/>
              <x v="3"/>
              <x v="4"/>
              <x v="5"/>
              <x v="6"/>
              <x v="7"/>
            </reference>
          </references>
        </pivotArea>
        <pivotArea type="data" collapsedLevelsAreSubtotals="1" fieldPosition="0">
          <references count="3">
            <reference field="4294967294" count="1" selected="0">
              <x v="1"/>
            </reference>
            <reference field="1" count="1" selected="0">
              <x v="5"/>
            </reference>
            <reference field="2" count="5">
              <x v="0"/>
              <x v="2"/>
              <x v="3"/>
              <x v="5"/>
              <x v="6"/>
            </reference>
          </references>
        </pivotArea>
        <pivotArea type="data" collapsedLevelsAreSubtotals="1" fieldPosition="0">
          <references count="3">
            <reference field="4294967294" count="1" selected="0">
              <x v="1"/>
            </reference>
            <reference field="1" count="1" selected="0">
              <x v="5"/>
            </reference>
            <reference field="2" count="2">
              <x v="1"/>
              <x v="4"/>
            </reference>
          </references>
        </pivotArea>
        <pivotArea type="data" collapsedLevelsAreSubtotals="1" fieldPosition="0">
          <references count="3">
            <reference field="4294967294" count="1" selected="0">
              <x v="1"/>
            </reference>
            <reference field="1" count="1" selected="0">
              <x v="5"/>
            </reference>
            <reference field="2" count="1">
              <x v="7"/>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20E9E9-9122-48F8-9775-C43386CC3E88}" name="Tabela dinâmica1" cacheId="2"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Row Labels">
  <location ref="B5:G14" firstHeaderRow="0" firstDataRow="1" firstDataCol="1"/>
  <pivotFields count="8">
    <pivotField axis="axisRow" allDrilled="1" subtotalTop="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4"/>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9">
    <i>
      <x/>
    </i>
    <i>
      <x v="2"/>
    </i>
    <i>
      <x v="7"/>
    </i>
    <i>
      <x v="1"/>
    </i>
    <i>
      <x v="6"/>
    </i>
    <i>
      <x v="5"/>
    </i>
    <i>
      <x v="4"/>
    </i>
    <i>
      <x v="3"/>
    </i>
    <i t="grand">
      <x/>
    </i>
  </rowItems>
  <colFields count="1">
    <field x="-2"/>
  </colFields>
  <colItems count="5">
    <i>
      <x/>
    </i>
    <i i="1">
      <x v="1"/>
    </i>
    <i i="2">
      <x v="2"/>
    </i>
    <i i="3">
      <x v="3"/>
    </i>
    <i i="4">
      <x v="4"/>
    </i>
  </colItems>
  <dataFields count="5">
    <dataField name="Total Amount Sold" fld="1" baseField="0" baseItem="0" numFmtId="165"/>
    <dataField name="Total Units Sold" fld="2" baseField="0" baseItem="0"/>
    <dataField fld="3" subtotal="count" baseField="0" baseItem="0"/>
    <dataField fld="4" subtotal="count" baseField="0" baseItem="0"/>
    <dataField fld="5" subtotal="count" baseField="0" baseItem="0"/>
  </dataFields>
  <formats count="8">
    <format dxfId="7">
      <pivotArea dataOnly="0" outline="0" fieldPosition="0">
        <references count="1">
          <reference field="4294967294" count="2">
            <x v="3"/>
            <x v="4"/>
          </reference>
        </references>
      </pivotArea>
    </format>
    <format dxfId="6">
      <pivotArea dataOnly="0" outline="0" fieldPosition="0">
        <references count="1">
          <reference field="4294967294" count="2">
            <x v="3"/>
            <x v="4"/>
          </reference>
        </references>
      </pivotArea>
    </format>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2"/>
          </reference>
        </references>
      </pivotArea>
    </format>
    <format dxfId="1">
      <pivotArea dataOnly="0" labelOnly="1" outline="0" fieldPosition="0">
        <references count="1">
          <reference field="4294967294" count="1">
            <x v="2"/>
          </reference>
        </references>
      </pivotArea>
    </format>
    <format dxfId="0">
      <pivotArea dataOnly="0" labelOnly="1" outline="0" fieldPosition="0">
        <references count="1">
          <reference field="4294967294" count="1">
            <x v="2"/>
          </reference>
        </references>
      </pivotArea>
    </format>
  </formats>
  <conditionalFormats count="2">
    <conditionalFormat priority="1">
      <pivotAreas count="1">
        <pivotArea type="data" outline="0" collapsedLevelsAreSubtotals="1" fieldPosition="0">
          <references count="1">
            <reference field="4294967294" count="1" selected="0">
              <x v="4"/>
            </reference>
          </references>
        </pivotArea>
      </pivotAreas>
    </conditionalFormat>
    <conditionalFormat priority="2">
      <pivotAreas count="1">
        <pivotArea type="data" outline="0" collapsedLevelsAreSubtotals="1" fieldPosition="0">
          <references count="1">
            <reference field="4294967294" count="1" selected="0">
              <x v="3"/>
            </reference>
          </references>
        </pivotArea>
      </pivotAreas>
    </conditionalFormat>
  </conditionalFormats>
  <pivotHierarchies count="17">
    <pivotHierarchy multipleItemSelectionAllowed="1" dragToData="1">
      <members count="1" level="1">
        <member name="[Sales].[Region].&amp;[RS]"/>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caption="Total Amount Sold"/>
    <pivotHierarchy dragToData="1"/>
    <pivotHierarchy dragToData="1" caption="Total Units Sol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2"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Kombucha-Sales-Analytics.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Region" xr10:uid="{237C612F-EB90-486A-8ADF-C511D479D014}" sourceName="Region">
  <pivotTables>
    <pivotTable tabId="3" name="Tabela dinâmica3"/>
  </pivotTables>
  <data>
    <tabular pivotCacheId="1660868405">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City" xr10:uid="{3788697E-3186-4E1C-93CD-9AC70052B966}" sourceName="[Sales].[City]">
  <pivotTables>
    <pivotTable tabId="7" name="Tabela dinâmica1"/>
  </pivotTables>
  <data>
    <olap pivotCacheId="473026148">
      <levels count="2">
        <level uniqueName="[Sales].[City].[(All)]" sourceCaption="(All)" count="0"/>
        <level uniqueName="[Sales].[City].[City]" sourceCaption="City" count="6">
          <ranges>
            <range startItem="0">
              <i n="[Sales].[City].&amp;[Cascavel]" c="Cascavel"/>
              <i n="[Sales].[City].&amp;[Caxias do Sul]" c="Caxias do Sul"/>
              <i n="[Sales].[City].&amp;[Curitiba]" c="Curitiba"/>
              <i n="[Sales].[City].&amp;[Florianopolis]" c="Florianopolis"/>
              <i n="[Sales].[City].&amp;[Joinville]" c="Joinville"/>
              <i n="[Sales].[City].&amp;[Porto Alegre]" c="Porto Alegre"/>
            </range>
          </ranges>
        </level>
      </levels>
      <selections count="1">
        <selection n="[Sales].[Cit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53C7F83-40CC-46D3-AF6E-D317D63EF30B}" cache="SegmentaçãodeDados_Region" caption="Region"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2363EBCD-C3EA-4C7E-B565-4E83D7F08D7A}" cache="SegmentaçãodeDados_City" caption="City" level="1"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267872-2C82-433E-AE7C-932B8CEEDF02}" name="Sales" displayName="Sales" ref="B2:J702" totalsRowShown="0" headerRowDxfId="60" headerRowBorderDxfId="59" tableBorderDxfId="58">
  <autoFilter ref="B2:J702" xr:uid="{C9267872-2C82-433E-AE7C-932B8CEEDF02}"/>
  <sortState xmlns:xlrd2="http://schemas.microsoft.com/office/spreadsheetml/2017/richdata2" ref="B4:H702">
    <sortCondition ref="D2:D702"/>
  </sortState>
  <tableColumns count="9">
    <tableColumn id="1" xr3:uid="{8A4E3E4A-810F-466D-8969-537816E2F98C}" name="Region" dataDxfId="57"/>
    <tableColumn id="2" xr3:uid="{C62B0CA4-55D3-4FC1-A1AE-F6AE14813D24}" name="City" dataDxfId="56"/>
    <tableColumn id="3" xr3:uid="{69CB016D-F798-4172-9D94-78AD4F8F8426}" name="Product" dataDxfId="55"/>
    <tableColumn id="4" xr3:uid="{8790F4E9-0797-4BF2-8268-D8CBD088F6CC}" name="Units Sold" dataDxfId="54"/>
    <tableColumn id="5" xr3:uid="{6E68CFEE-6C76-44D0-8321-1ED122B8807F}" name="Unit Price" dataDxfId="53"/>
    <tableColumn id="6" xr3:uid="{91315691-F7D6-450C-8A95-BF094CBA6F1D}" name="Amount Sold" dataDxfId="52">
      <calculatedColumnFormula>Sales[[#This Row],[Units Sold]]*Sales[[#This Row],[Unit Price]]</calculatedColumnFormula>
    </tableColumn>
    <tableColumn id="7" xr3:uid="{BCD824C7-C15E-4643-8A24-E8E8132EA4E4}" name="Kombucha Type" dataDxfId="51"/>
    <tableColumn id="8" xr3:uid="{F3E6DF15-A48F-438A-BE42-91DB974ABFE8}" name="Unit Cost" dataDxfId="50">
      <calculatedColumnFormula>_xlfn.XLOOKUP(Sales[[#This Row],[Product]],UnitPrices[Product Name],UnitPrices[Unit Cost])</calculatedColumnFormula>
    </tableColumn>
    <tableColumn id="10" xr3:uid="{F914D219-653D-441E-B10C-727D2C6CB89B}" name="Total Cost" dataDxfId="49">
      <calculatedColumnFormula>IF(Sales[[#This Row],[Units Sold]]&gt;0,Sales[[#This Row],[Unit Cost]]*Sales[[#This Row],[Units Sold]],Sales[[#This Row],[Unit Cost]]*(-1))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2C900D-6F47-403F-B70F-9B32127C5AE2}" name="UnitPrices" displayName="UnitPrices" ref="L2:M10" totalsRowShown="0">
  <tableColumns count="2">
    <tableColumn id="1" xr3:uid="{B8EDFFE4-801B-49B3-8D26-D3C66EC58167}" name="Product Name"/>
    <tableColumn id="2" xr3:uid="{B9E96321-0D63-401C-9177-B3E4090EB20F}" name="Unit Cost" dataDxfId="48" dataCellStyle="Vírgula"/>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9036-7997-46E7-A2B7-ABE6BC3A708B}">
  <dimension ref="B2:M702"/>
  <sheetViews>
    <sheetView showGridLines="0" topLeftCell="B1" workbookViewId="0">
      <selection activeCell="B3" sqref="B3:B5"/>
    </sheetView>
  </sheetViews>
  <sheetFormatPr defaultRowHeight="15" x14ac:dyDescent="0.25"/>
  <cols>
    <col min="2" max="2" width="11.7109375" bestFit="1" customWidth="1"/>
    <col min="3" max="3" width="14.140625" customWidth="1"/>
    <col min="4" max="4" width="16.7109375" bestFit="1" customWidth="1"/>
    <col min="5" max="5" width="14.5703125" style="3" bestFit="1" customWidth="1"/>
    <col min="6" max="6" width="14.28515625" style="7" bestFit="1" customWidth="1"/>
    <col min="7" max="7" width="17" bestFit="1" customWidth="1"/>
    <col min="8" max="8" width="20.7109375" style="2" customWidth="1"/>
    <col min="9" max="9" width="11.28515625" style="3" bestFit="1" customWidth="1"/>
    <col min="10" max="10" width="11.28515625" style="3" customWidth="1"/>
    <col min="12" max="12" width="16.7109375" bestFit="1" customWidth="1"/>
  </cols>
  <sheetData>
    <row r="2" spans="2:13" x14ac:dyDescent="0.25">
      <c r="B2" s="4" t="s">
        <v>0</v>
      </c>
      <c r="C2" s="9" t="s">
        <v>1</v>
      </c>
      <c r="D2" s="9" t="s">
        <v>2</v>
      </c>
      <c r="E2" s="4" t="s">
        <v>3</v>
      </c>
      <c r="F2" s="6" t="s">
        <v>4</v>
      </c>
      <c r="G2" s="4" t="s">
        <v>21</v>
      </c>
      <c r="H2" s="1" t="s">
        <v>35</v>
      </c>
      <c r="I2" s="4" t="s">
        <v>22</v>
      </c>
      <c r="J2" s="4" t="s">
        <v>50</v>
      </c>
      <c r="L2" t="s">
        <v>49</v>
      </c>
      <c r="M2" t="s">
        <v>22</v>
      </c>
    </row>
    <row r="3" spans="2:13" x14ac:dyDescent="0.25">
      <c r="B3" s="3" t="s">
        <v>5</v>
      </c>
      <c r="C3" s="5" t="s">
        <v>6</v>
      </c>
      <c r="D3" s="5" t="s">
        <v>7</v>
      </c>
      <c r="F3" s="7">
        <v>0.96</v>
      </c>
      <c r="G3" s="8">
        <f>Sales[[#This Row],[Units Sold]]*Sales[[#This Row],[Unit Price]]</f>
        <v>0</v>
      </c>
      <c r="H3" s="2" t="s">
        <v>36</v>
      </c>
      <c r="I3" s="7">
        <f>_xlfn.XLOOKUP(Sales[[#This Row],[Product]],UnitPrices[Product Name],UnitPrices[Unit Cost])</f>
        <v>1.25</v>
      </c>
      <c r="J3" s="7">
        <f>IF(Sales[[#This Row],[Units Sold]]&gt;0,Sales[[#This Row],[Unit Cost]]*Sales[[#This Row],[Units Sold]],Sales[[#This Row],[Unit Cost]]*(-1))</f>
        <v>-1.25</v>
      </c>
      <c r="L3" t="s">
        <v>18</v>
      </c>
      <c r="M3" s="22">
        <v>0.71</v>
      </c>
    </row>
    <row r="4" spans="2:13" x14ac:dyDescent="0.25">
      <c r="B4" s="3" t="s">
        <v>5</v>
      </c>
      <c r="C4" s="5" t="s">
        <v>8</v>
      </c>
      <c r="D4" s="5" t="s">
        <v>18</v>
      </c>
      <c r="E4" s="3">
        <v>704</v>
      </c>
      <c r="F4" s="7">
        <v>0.63</v>
      </c>
      <c r="G4" s="8">
        <f>Sales[[#This Row],[Units Sold]]*Sales[[#This Row],[Unit Price]]</f>
        <v>443.52</v>
      </c>
      <c r="H4" s="2" t="s">
        <v>37</v>
      </c>
      <c r="I4" s="7">
        <f>_xlfn.XLOOKUP(Sales[[#This Row],[Product]],UnitPrices[Product Name],UnitPrices[Unit Cost])</f>
        <v>0.71</v>
      </c>
      <c r="J4" s="7">
        <f>IF(Sales[[#This Row],[Units Sold]]&gt;0,Sales[[#This Row],[Unit Cost]]*Sales[[#This Row],[Units Sold]],Sales[[#This Row],[Unit Cost]]*(-1))</f>
        <v>499.84</v>
      </c>
      <c r="L4" t="s">
        <v>9</v>
      </c>
      <c r="M4" s="22">
        <v>0.8</v>
      </c>
    </row>
    <row r="5" spans="2:13" x14ac:dyDescent="0.25">
      <c r="B5" s="3" t="s">
        <v>5</v>
      </c>
      <c r="C5" s="5" t="s">
        <v>10</v>
      </c>
      <c r="D5" s="5" t="s">
        <v>11</v>
      </c>
      <c r="E5" s="3">
        <v>1478</v>
      </c>
      <c r="F5" s="7">
        <v>1.1200000000000001</v>
      </c>
      <c r="G5" s="8">
        <f>Sales[[#This Row],[Units Sold]]*Sales[[#This Row],[Unit Price]]</f>
        <v>1655.3600000000001</v>
      </c>
      <c r="H5" s="2" t="s">
        <v>36</v>
      </c>
      <c r="I5" s="7">
        <f>_xlfn.XLOOKUP(Sales[[#This Row],[Product]],UnitPrices[Product Name],UnitPrices[Unit Cost])</f>
        <v>1.02</v>
      </c>
      <c r="J5" s="7">
        <f>IF(Sales[[#This Row],[Units Sold]]&gt;0,Sales[[#This Row],[Unit Cost]]*Sales[[#This Row],[Units Sold]],Sales[[#This Row],[Unit Cost]]*(-1))</f>
        <v>1507.56</v>
      </c>
      <c r="L5" t="s">
        <v>17</v>
      </c>
      <c r="M5" s="22">
        <v>0.73</v>
      </c>
    </row>
    <row r="6" spans="2:13" x14ac:dyDescent="0.25">
      <c r="B6" s="3" t="s">
        <v>12</v>
      </c>
      <c r="C6" s="5" t="s">
        <v>13</v>
      </c>
      <c r="D6" s="5" t="s">
        <v>11</v>
      </c>
      <c r="E6" s="3">
        <v>248</v>
      </c>
      <c r="F6" s="7">
        <v>1.35</v>
      </c>
      <c r="G6" s="8">
        <f>Sales[[#This Row],[Units Sold]]*Sales[[#This Row],[Unit Price]]</f>
        <v>334.8</v>
      </c>
      <c r="H6" s="2" t="s">
        <v>36</v>
      </c>
      <c r="I6" s="7">
        <f>_xlfn.XLOOKUP(Sales[[#This Row],[Product]],UnitPrices[Product Name],UnitPrices[Unit Cost])</f>
        <v>1.02</v>
      </c>
      <c r="J6" s="7">
        <f>IF(Sales[[#This Row],[Units Sold]]&gt;0,Sales[[#This Row],[Unit Cost]]*Sales[[#This Row],[Units Sold]],Sales[[#This Row],[Unit Cost]]*(-1))</f>
        <v>252.96</v>
      </c>
      <c r="L6" t="s">
        <v>7</v>
      </c>
      <c r="M6" s="22">
        <v>1.25</v>
      </c>
    </row>
    <row r="7" spans="2:13" x14ac:dyDescent="0.25">
      <c r="B7" s="3" t="s">
        <v>14</v>
      </c>
      <c r="C7" s="5" t="s">
        <v>40</v>
      </c>
      <c r="D7" s="5" t="s">
        <v>11</v>
      </c>
      <c r="E7" s="3">
        <v>99</v>
      </c>
      <c r="F7" s="7">
        <v>1.29</v>
      </c>
      <c r="G7" s="8">
        <f>Sales[[#This Row],[Units Sold]]*Sales[[#This Row],[Unit Price]]</f>
        <v>127.71000000000001</v>
      </c>
      <c r="H7" s="2" t="s">
        <v>36</v>
      </c>
      <c r="I7" s="7">
        <f>_xlfn.XLOOKUP(Sales[[#This Row],[Product]],UnitPrices[Product Name],UnitPrices[Unit Cost])</f>
        <v>1.02</v>
      </c>
      <c r="J7" s="7">
        <f>IF(Sales[[#This Row],[Units Sold]]&gt;0,Sales[[#This Row],[Unit Cost]]*Sales[[#This Row],[Units Sold]],Sales[[#This Row],[Unit Cost]]*(-1))</f>
        <v>100.98</v>
      </c>
      <c r="L7" t="s">
        <v>19</v>
      </c>
      <c r="M7" s="22">
        <v>1.05</v>
      </c>
    </row>
    <row r="8" spans="2:13" x14ac:dyDescent="0.25">
      <c r="B8" s="3" t="s">
        <v>5</v>
      </c>
      <c r="C8" s="5" t="s">
        <v>40</v>
      </c>
      <c r="D8" s="5" t="s">
        <v>18</v>
      </c>
      <c r="E8" s="3">
        <v>1449</v>
      </c>
      <c r="F8" s="7">
        <v>1</v>
      </c>
      <c r="G8" s="8">
        <f>Sales[[#This Row],[Units Sold]]*Sales[[#This Row],[Unit Price]]</f>
        <v>1449</v>
      </c>
      <c r="H8" s="2" t="s">
        <v>37</v>
      </c>
      <c r="I8" s="7">
        <f>_xlfn.XLOOKUP(Sales[[#This Row],[Product]],UnitPrices[Product Name],UnitPrices[Unit Cost])</f>
        <v>0.71</v>
      </c>
      <c r="J8" s="7">
        <f>IF(Sales[[#This Row],[Units Sold]]&gt;0,Sales[[#This Row],[Unit Cost]]*Sales[[#This Row],[Units Sold]],Sales[[#This Row],[Unit Cost]]*(-1))</f>
        <v>1028.79</v>
      </c>
      <c r="L8" t="s">
        <v>11</v>
      </c>
      <c r="M8" s="22">
        <v>1.02</v>
      </c>
    </row>
    <row r="9" spans="2:13" x14ac:dyDescent="0.25">
      <c r="B9" s="3" t="s">
        <v>5</v>
      </c>
      <c r="C9" s="5" t="s">
        <v>6</v>
      </c>
      <c r="D9" s="5" t="s">
        <v>18</v>
      </c>
      <c r="E9" s="3">
        <v>1017</v>
      </c>
      <c r="F9" s="7">
        <v>1</v>
      </c>
      <c r="G9" s="8">
        <f>Sales[[#This Row],[Units Sold]]*Sales[[#This Row],[Unit Price]]</f>
        <v>1017</v>
      </c>
      <c r="H9" s="2" t="s">
        <v>37</v>
      </c>
      <c r="I9" s="7">
        <f>_xlfn.XLOOKUP(Sales[[#This Row],[Product]],UnitPrices[Product Name],UnitPrices[Unit Cost])</f>
        <v>0.71</v>
      </c>
      <c r="J9" s="7">
        <f>IF(Sales[[#This Row],[Units Sold]]&gt;0,Sales[[#This Row],[Unit Cost]]*Sales[[#This Row],[Units Sold]],Sales[[#This Row],[Unit Cost]]*(-1))</f>
        <v>722.06999999999994</v>
      </c>
      <c r="L9" t="s">
        <v>20</v>
      </c>
      <c r="M9" s="22">
        <v>0.91</v>
      </c>
    </row>
    <row r="10" spans="2:13" x14ac:dyDescent="0.25">
      <c r="B10" s="3" t="s">
        <v>14</v>
      </c>
      <c r="C10" s="5" t="s">
        <v>13</v>
      </c>
      <c r="D10" s="5" t="s">
        <v>18</v>
      </c>
      <c r="E10" s="3">
        <v>813</v>
      </c>
      <c r="F10" s="7">
        <v>0.72</v>
      </c>
      <c r="G10" s="8">
        <f>Sales[[#This Row],[Units Sold]]*Sales[[#This Row],[Unit Price]]</f>
        <v>585.36</v>
      </c>
      <c r="H10" s="2" t="s">
        <v>37</v>
      </c>
      <c r="I10" s="7">
        <f>_xlfn.XLOOKUP(Sales[[#This Row],[Product]],UnitPrices[Product Name],UnitPrices[Unit Cost])</f>
        <v>0.71</v>
      </c>
      <c r="J10" s="7">
        <f>IF(Sales[[#This Row],[Units Sold]]&gt;0,Sales[[#This Row],[Unit Cost]]*Sales[[#This Row],[Units Sold]],Sales[[#This Row],[Unit Cost]]*(-1))</f>
        <v>577.23</v>
      </c>
      <c r="L10" t="s">
        <v>15</v>
      </c>
      <c r="M10" s="22">
        <v>0.79</v>
      </c>
    </row>
    <row r="11" spans="2:13" x14ac:dyDescent="0.25">
      <c r="B11" s="3" t="s">
        <v>5</v>
      </c>
      <c r="C11" s="5" t="s">
        <v>8</v>
      </c>
      <c r="D11" s="5" t="s">
        <v>18</v>
      </c>
      <c r="E11" s="3">
        <v>609</v>
      </c>
      <c r="F11" s="7">
        <v>0.92</v>
      </c>
      <c r="G11" s="8">
        <f>Sales[[#This Row],[Units Sold]]*Sales[[#This Row],[Unit Price]]</f>
        <v>560.28</v>
      </c>
      <c r="H11" s="2" t="s">
        <v>37</v>
      </c>
      <c r="I11" s="7">
        <f>_xlfn.XLOOKUP(Sales[[#This Row],[Product]],UnitPrices[Product Name],UnitPrices[Unit Cost])</f>
        <v>0.71</v>
      </c>
      <c r="J11" s="7">
        <f>IF(Sales[[#This Row],[Units Sold]]&gt;0,Sales[[#This Row],[Unit Cost]]*Sales[[#This Row],[Units Sold]],Sales[[#This Row],[Unit Cost]]*(-1))</f>
        <v>432.39</v>
      </c>
    </row>
    <row r="12" spans="2:13" x14ac:dyDescent="0.25">
      <c r="B12" s="3" t="s">
        <v>14</v>
      </c>
      <c r="C12" s="5" t="s">
        <v>16</v>
      </c>
      <c r="D12" s="5" t="s">
        <v>18</v>
      </c>
      <c r="E12" s="3">
        <v>182</v>
      </c>
      <c r="F12" s="7">
        <v>1.07</v>
      </c>
      <c r="G12" s="8">
        <f>Sales[[#This Row],[Units Sold]]*Sales[[#This Row],[Unit Price]]</f>
        <v>194.74</v>
      </c>
      <c r="H12" s="2" t="s">
        <v>37</v>
      </c>
      <c r="I12" s="7">
        <f>_xlfn.XLOOKUP(Sales[[#This Row],[Product]],UnitPrices[Product Name],UnitPrices[Unit Cost])</f>
        <v>0.71</v>
      </c>
      <c r="J12" s="7">
        <f>IF(Sales[[#This Row],[Units Sold]]&gt;0,Sales[[#This Row],[Unit Cost]]*Sales[[#This Row],[Units Sold]],Sales[[#This Row],[Unit Cost]]*(-1))</f>
        <v>129.22</v>
      </c>
    </row>
    <row r="13" spans="2:13" x14ac:dyDescent="0.25">
      <c r="B13" s="3" t="s">
        <v>12</v>
      </c>
      <c r="C13" s="5" t="s">
        <v>8</v>
      </c>
      <c r="D13" s="5" t="s">
        <v>19</v>
      </c>
      <c r="E13" s="3">
        <v>268</v>
      </c>
      <c r="F13" s="7">
        <v>0.67</v>
      </c>
      <c r="G13" s="8">
        <f>Sales[[#This Row],[Units Sold]]*Sales[[#This Row],[Unit Price]]</f>
        <v>179.56</v>
      </c>
      <c r="H13" s="2" t="s">
        <v>36</v>
      </c>
      <c r="I13" s="7">
        <f>_xlfn.XLOOKUP(Sales[[#This Row],[Product]],UnitPrices[Product Name],UnitPrices[Unit Cost])</f>
        <v>1.05</v>
      </c>
      <c r="J13" s="7">
        <f>IF(Sales[[#This Row],[Units Sold]]&gt;0,Sales[[#This Row],[Unit Cost]]*Sales[[#This Row],[Units Sold]],Sales[[#This Row],[Unit Cost]]*(-1))</f>
        <v>281.40000000000003</v>
      </c>
    </row>
    <row r="14" spans="2:13" x14ac:dyDescent="0.25">
      <c r="B14" s="3" t="s">
        <v>5</v>
      </c>
      <c r="C14" s="5" t="s">
        <v>10</v>
      </c>
      <c r="D14" s="5" t="s">
        <v>11</v>
      </c>
      <c r="F14" s="7">
        <v>1.25</v>
      </c>
      <c r="G14" s="8">
        <f>Sales[[#This Row],[Units Sold]]*Sales[[#This Row],[Unit Price]]</f>
        <v>0</v>
      </c>
      <c r="H14" s="2" t="s">
        <v>36</v>
      </c>
      <c r="I14" s="7">
        <f>_xlfn.XLOOKUP(Sales[[#This Row],[Product]],UnitPrices[Product Name],UnitPrices[Unit Cost])</f>
        <v>1.02</v>
      </c>
      <c r="J14" s="7">
        <f>IF(Sales[[#This Row],[Units Sold]]&gt;0,Sales[[#This Row],[Unit Cost]]*Sales[[#This Row],[Units Sold]],Sales[[#This Row],[Unit Cost]]*(-1))</f>
        <v>-1.02</v>
      </c>
    </row>
    <row r="15" spans="2:13" x14ac:dyDescent="0.25">
      <c r="B15" s="3" t="s">
        <v>14</v>
      </c>
      <c r="C15" s="5" t="s">
        <v>10</v>
      </c>
      <c r="D15" s="5" t="s">
        <v>19</v>
      </c>
      <c r="E15" s="3">
        <v>138</v>
      </c>
      <c r="F15" s="7">
        <v>1.21</v>
      </c>
      <c r="G15" s="8">
        <f>Sales[[#This Row],[Units Sold]]*Sales[[#This Row],[Unit Price]]</f>
        <v>166.98</v>
      </c>
      <c r="H15" s="2" t="s">
        <v>36</v>
      </c>
      <c r="I15" s="7">
        <f>_xlfn.XLOOKUP(Sales[[#This Row],[Product]],UnitPrices[Product Name],UnitPrices[Unit Cost])</f>
        <v>1.05</v>
      </c>
      <c r="J15" s="7">
        <f>IF(Sales[[#This Row],[Units Sold]]&gt;0,Sales[[#This Row],[Unit Cost]]*Sales[[#This Row],[Units Sold]],Sales[[#This Row],[Unit Cost]]*(-1))</f>
        <v>144.9</v>
      </c>
    </row>
    <row r="16" spans="2:13" x14ac:dyDescent="0.25">
      <c r="B16" s="3" t="s">
        <v>14</v>
      </c>
      <c r="C16" s="5" t="s">
        <v>6</v>
      </c>
      <c r="D16" s="5" t="s">
        <v>18</v>
      </c>
      <c r="E16" s="3">
        <v>1276</v>
      </c>
      <c r="F16" s="7">
        <v>1.1000000000000001</v>
      </c>
      <c r="G16" s="8">
        <f>Sales[[#This Row],[Units Sold]]*Sales[[#This Row],[Unit Price]]</f>
        <v>1403.6000000000001</v>
      </c>
      <c r="H16" s="2" t="s">
        <v>37</v>
      </c>
      <c r="I16" s="7">
        <f>_xlfn.XLOOKUP(Sales[[#This Row],[Product]],UnitPrices[Product Name],UnitPrices[Unit Cost])</f>
        <v>0.71</v>
      </c>
      <c r="J16" s="7">
        <f>IF(Sales[[#This Row],[Units Sold]]&gt;0,Sales[[#This Row],[Unit Cost]]*Sales[[#This Row],[Units Sold]],Sales[[#This Row],[Unit Cost]]*(-1))</f>
        <v>905.95999999999992</v>
      </c>
    </row>
    <row r="17" spans="2:10" x14ac:dyDescent="0.25">
      <c r="B17" s="3" t="s">
        <v>5</v>
      </c>
      <c r="C17" s="5" t="s">
        <v>10</v>
      </c>
      <c r="D17" s="5" t="s">
        <v>18</v>
      </c>
      <c r="F17" s="7">
        <v>0.72</v>
      </c>
      <c r="G17" s="8">
        <f>Sales[[#This Row],[Units Sold]]*Sales[[#This Row],[Unit Price]]</f>
        <v>0</v>
      </c>
      <c r="H17" s="2" t="s">
        <v>37</v>
      </c>
      <c r="I17" s="7">
        <f>_xlfn.XLOOKUP(Sales[[#This Row],[Product]],UnitPrices[Product Name],UnitPrices[Unit Cost])</f>
        <v>0.71</v>
      </c>
      <c r="J17" s="7">
        <f>IF(Sales[[#This Row],[Units Sold]]&gt;0,Sales[[#This Row],[Unit Cost]]*Sales[[#This Row],[Units Sold]],Sales[[#This Row],[Unit Cost]]*(-1))</f>
        <v>-0.71</v>
      </c>
    </row>
    <row r="18" spans="2:10" x14ac:dyDescent="0.25">
      <c r="B18" s="3" t="s">
        <v>5</v>
      </c>
      <c r="C18" s="5" t="s">
        <v>10</v>
      </c>
      <c r="D18" s="5" t="s">
        <v>18</v>
      </c>
      <c r="E18" s="3">
        <v>618</v>
      </c>
      <c r="F18" s="7">
        <v>0.68</v>
      </c>
      <c r="G18" s="8">
        <f>Sales[[#This Row],[Units Sold]]*Sales[[#This Row],[Unit Price]]</f>
        <v>420.24</v>
      </c>
      <c r="H18" s="2" t="s">
        <v>37</v>
      </c>
      <c r="I18" s="7">
        <f>_xlfn.XLOOKUP(Sales[[#This Row],[Product]],UnitPrices[Product Name],UnitPrices[Unit Cost])</f>
        <v>0.71</v>
      </c>
      <c r="J18" s="7">
        <f>IF(Sales[[#This Row],[Units Sold]]&gt;0,Sales[[#This Row],[Unit Cost]]*Sales[[#This Row],[Units Sold]],Sales[[#This Row],[Unit Cost]]*(-1))</f>
        <v>438.78</v>
      </c>
    </row>
    <row r="19" spans="2:10" x14ac:dyDescent="0.25">
      <c r="B19" s="3" t="s">
        <v>12</v>
      </c>
      <c r="C19" s="5" t="s">
        <v>13</v>
      </c>
      <c r="D19" s="5" t="s">
        <v>11</v>
      </c>
      <c r="E19" s="3">
        <v>2243</v>
      </c>
      <c r="F19" s="7">
        <v>1.1200000000000001</v>
      </c>
      <c r="G19" s="8">
        <f>Sales[[#This Row],[Units Sold]]*Sales[[#This Row],[Unit Price]]</f>
        <v>2512.1600000000003</v>
      </c>
      <c r="H19" s="2" t="s">
        <v>36</v>
      </c>
      <c r="I19" s="7">
        <f>_xlfn.XLOOKUP(Sales[[#This Row],[Product]],UnitPrices[Product Name],UnitPrices[Unit Cost])</f>
        <v>1.02</v>
      </c>
      <c r="J19" s="7">
        <f>IF(Sales[[#This Row],[Units Sold]]&gt;0,Sales[[#This Row],[Unit Cost]]*Sales[[#This Row],[Units Sold]],Sales[[#This Row],[Unit Cost]]*(-1))</f>
        <v>2287.86</v>
      </c>
    </row>
    <row r="20" spans="2:10" x14ac:dyDescent="0.25">
      <c r="B20" s="3" t="s">
        <v>12</v>
      </c>
      <c r="C20" s="5" t="s">
        <v>16</v>
      </c>
      <c r="D20" s="5" t="s">
        <v>18</v>
      </c>
      <c r="E20" s="3">
        <v>475</v>
      </c>
      <c r="F20" s="7">
        <v>0.99</v>
      </c>
      <c r="G20" s="8">
        <f>Sales[[#This Row],[Units Sold]]*Sales[[#This Row],[Unit Price]]</f>
        <v>470.25</v>
      </c>
      <c r="H20" s="2" t="s">
        <v>37</v>
      </c>
      <c r="I20" s="7">
        <f>_xlfn.XLOOKUP(Sales[[#This Row],[Product]],UnitPrices[Product Name],UnitPrices[Unit Cost])</f>
        <v>0.71</v>
      </c>
      <c r="J20" s="7">
        <f>IF(Sales[[#This Row],[Units Sold]]&gt;0,Sales[[#This Row],[Unit Cost]]*Sales[[#This Row],[Units Sold]],Sales[[#This Row],[Unit Cost]]*(-1))</f>
        <v>337.25</v>
      </c>
    </row>
    <row r="21" spans="2:10" x14ac:dyDescent="0.25">
      <c r="B21" s="3" t="s">
        <v>14</v>
      </c>
      <c r="C21" s="5" t="s">
        <v>40</v>
      </c>
      <c r="D21" s="5" t="s">
        <v>11</v>
      </c>
      <c r="E21" s="3">
        <v>541</v>
      </c>
      <c r="F21" s="7">
        <v>1.44</v>
      </c>
      <c r="G21" s="8">
        <f>Sales[[#This Row],[Units Sold]]*Sales[[#This Row],[Unit Price]]</f>
        <v>779.04</v>
      </c>
      <c r="H21" s="2" t="s">
        <v>36</v>
      </c>
      <c r="I21" s="7">
        <f>_xlfn.XLOOKUP(Sales[[#This Row],[Product]],UnitPrices[Product Name],UnitPrices[Unit Cost])</f>
        <v>1.02</v>
      </c>
      <c r="J21" s="7">
        <f>IF(Sales[[#This Row],[Units Sold]]&gt;0,Sales[[#This Row],[Unit Cost]]*Sales[[#This Row],[Units Sold]],Sales[[#This Row],[Unit Cost]]*(-1))</f>
        <v>551.82000000000005</v>
      </c>
    </row>
    <row r="22" spans="2:10" x14ac:dyDescent="0.25">
      <c r="B22" s="3" t="s">
        <v>5</v>
      </c>
      <c r="C22" s="5" t="s">
        <v>40</v>
      </c>
      <c r="D22" s="5" t="s">
        <v>19</v>
      </c>
      <c r="E22" s="3">
        <v>810</v>
      </c>
      <c r="F22" s="7">
        <v>1.01</v>
      </c>
      <c r="G22" s="8">
        <f>Sales[[#This Row],[Units Sold]]*Sales[[#This Row],[Unit Price]]</f>
        <v>818.1</v>
      </c>
      <c r="H22" s="2" t="s">
        <v>36</v>
      </c>
      <c r="I22" s="7">
        <f>_xlfn.XLOOKUP(Sales[[#This Row],[Product]],UnitPrices[Product Name],UnitPrices[Unit Cost])</f>
        <v>1.05</v>
      </c>
      <c r="J22" s="7">
        <f>IF(Sales[[#This Row],[Units Sold]]&gt;0,Sales[[#This Row],[Unit Cost]]*Sales[[#This Row],[Units Sold]],Sales[[#This Row],[Unit Cost]]*(-1))</f>
        <v>850.5</v>
      </c>
    </row>
    <row r="23" spans="2:10" x14ac:dyDescent="0.25">
      <c r="B23" s="3" t="s">
        <v>14</v>
      </c>
      <c r="C23" s="5" t="s">
        <v>16</v>
      </c>
      <c r="D23" s="5" t="s">
        <v>7</v>
      </c>
      <c r="E23" s="3">
        <v>1577</v>
      </c>
      <c r="F23" s="7">
        <v>1.06</v>
      </c>
      <c r="G23" s="8">
        <f>Sales[[#This Row],[Units Sold]]*Sales[[#This Row],[Unit Price]]</f>
        <v>1671.6200000000001</v>
      </c>
      <c r="H23" s="2" t="s">
        <v>36</v>
      </c>
      <c r="I23" s="7">
        <f>_xlfn.XLOOKUP(Sales[[#This Row],[Product]],UnitPrices[Product Name],UnitPrices[Unit Cost])</f>
        <v>1.25</v>
      </c>
      <c r="J23" s="7">
        <f>IF(Sales[[#This Row],[Units Sold]]&gt;0,Sales[[#This Row],[Unit Cost]]*Sales[[#This Row],[Units Sold]],Sales[[#This Row],[Unit Cost]]*(-1))</f>
        <v>1971.25</v>
      </c>
    </row>
    <row r="24" spans="2:10" x14ac:dyDescent="0.25">
      <c r="B24" s="3" t="s">
        <v>5</v>
      </c>
      <c r="C24" s="5" t="s">
        <v>6</v>
      </c>
      <c r="D24" s="5" t="s">
        <v>18</v>
      </c>
      <c r="E24" s="3">
        <v>2255</v>
      </c>
      <c r="F24" s="7">
        <v>1.02</v>
      </c>
      <c r="G24" s="8">
        <f>Sales[[#This Row],[Units Sold]]*Sales[[#This Row],[Unit Price]]</f>
        <v>2300.1</v>
      </c>
      <c r="H24" s="2" t="s">
        <v>37</v>
      </c>
      <c r="I24" s="7">
        <f>_xlfn.XLOOKUP(Sales[[#This Row],[Product]],UnitPrices[Product Name],UnitPrices[Unit Cost])</f>
        <v>0.71</v>
      </c>
      <c r="J24" s="7">
        <f>IF(Sales[[#This Row],[Units Sold]]&gt;0,Sales[[#This Row],[Unit Cost]]*Sales[[#This Row],[Units Sold]],Sales[[#This Row],[Unit Cost]]*(-1))</f>
        <v>1601.05</v>
      </c>
    </row>
    <row r="25" spans="2:10" x14ac:dyDescent="0.25">
      <c r="B25" s="3" t="s">
        <v>12</v>
      </c>
      <c r="C25" s="5" t="s">
        <v>16</v>
      </c>
      <c r="D25" s="5" t="s">
        <v>7</v>
      </c>
      <c r="E25" s="3">
        <v>338</v>
      </c>
      <c r="F25" s="7">
        <v>1.1200000000000001</v>
      </c>
      <c r="G25" s="8">
        <f>Sales[[#This Row],[Units Sold]]*Sales[[#This Row],[Unit Price]]</f>
        <v>378.56000000000006</v>
      </c>
      <c r="H25" s="2" t="s">
        <v>36</v>
      </c>
      <c r="I25" s="7">
        <f>_xlfn.XLOOKUP(Sales[[#This Row],[Product]],UnitPrices[Product Name],UnitPrices[Unit Cost])</f>
        <v>1.25</v>
      </c>
      <c r="J25" s="7">
        <f>IF(Sales[[#This Row],[Units Sold]]&gt;0,Sales[[#This Row],[Unit Cost]]*Sales[[#This Row],[Units Sold]],Sales[[#This Row],[Unit Cost]]*(-1))</f>
        <v>422.5</v>
      </c>
    </row>
    <row r="26" spans="2:10" x14ac:dyDescent="0.25">
      <c r="B26" s="3" t="s">
        <v>14</v>
      </c>
      <c r="C26" s="5" t="s">
        <v>16</v>
      </c>
      <c r="D26" s="5" t="s">
        <v>11</v>
      </c>
      <c r="E26" s="3">
        <v>1864</v>
      </c>
      <c r="F26" s="7">
        <v>0.98</v>
      </c>
      <c r="G26" s="8">
        <f>Sales[[#This Row],[Units Sold]]*Sales[[#This Row],[Unit Price]]</f>
        <v>1826.72</v>
      </c>
      <c r="H26" s="2" t="s">
        <v>36</v>
      </c>
      <c r="I26" s="7">
        <f>_xlfn.XLOOKUP(Sales[[#This Row],[Product]],UnitPrices[Product Name],UnitPrices[Unit Cost])</f>
        <v>1.02</v>
      </c>
      <c r="J26" s="7">
        <f>IF(Sales[[#This Row],[Units Sold]]&gt;0,Sales[[#This Row],[Unit Cost]]*Sales[[#This Row],[Units Sold]],Sales[[#This Row],[Unit Cost]]*(-1))</f>
        <v>1901.28</v>
      </c>
    </row>
    <row r="27" spans="2:10" x14ac:dyDescent="0.25">
      <c r="B27" s="3" t="s">
        <v>12</v>
      </c>
      <c r="C27" s="5" t="s">
        <v>16</v>
      </c>
      <c r="D27" s="5" t="s">
        <v>18</v>
      </c>
      <c r="E27" s="3">
        <v>48</v>
      </c>
      <c r="F27" s="7">
        <v>1.02</v>
      </c>
      <c r="G27" s="8">
        <f>Sales[[#This Row],[Units Sold]]*Sales[[#This Row],[Unit Price]]</f>
        <v>48.96</v>
      </c>
      <c r="H27" s="2" t="s">
        <v>37</v>
      </c>
      <c r="I27" s="7">
        <f>_xlfn.XLOOKUP(Sales[[#This Row],[Product]],UnitPrices[Product Name],UnitPrices[Unit Cost])</f>
        <v>0.71</v>
      </c>
      <c r="J27" s="7">
        <f>IF(Sales[[#This Row],[Units Sold]]&gt;0,Sales[[#This Row],[Unit Cost]]*Sales[[#This Row],[Units Sold]],Sales[[#This Row],[Unit Cost]]*(-1))</f>
        <v>34.08</v>
      </c>
    </row>
    <row r="28" spans="2:10" x14ac:dyDescent="0.25">
      <c r="B28" s="3" t="s">
        <v>12</v>
      </c>
      <c r="C28" s="5" t="s">
        <v>8</v>
      </c>
      <c r="D28" s="5" t="s">
        <v>19</v>
      </c>
      <c r="E28" s="3">
        <v>2072</v>
      </c>
      <c r="F28" s="7">
        <v>1.34</v>
      </c>
      <c r="G28" s="8">
        <f>Sales[[#This Row],[Units Sold]]*Sales[[#This Row],[Unit Price]]</f>
        <v>2776.48</v>
      </c>
      <c r="H28" s="2" t="s">
        <v>36</v>
      </c>
      <c r="I28" s="7">
        <f>_xlfn.XLOOKUP(Sales[[#This Row],[Product]],UnitPrices[Product Name],UnitPrices[Unit Cost])</f>
        <v>1.05</v>
      </c>
      <c r="J28" s="7">
        <f>IF(Sales[[#This Row],[Units Sold]]&gt;0,Sales[[#This Row],[Unit Cost]]*Sales[[#This Row],[Units Sold]],Sales[[#This Row],[Unit Cost]]*(-1))</f>
        <v>2175.6</v>
      </c>
    </row>
    <row r="29" spans="2:10" x14ac:dyDescent="0.25">
      <c r="B29" s="3" t="s">
        <v>5</v>
      </c>
      <c r="C29" s="5" t="s">
        <v>40</v>
      </c>
      <c r="D29" s="5" t="s">
        <v>7</v>
      </c>
      <c r="E29" s="3">
        <v>2267</v>
      </c>
      <c r="F29" s="7">
        <v>1.19</v>
      </c>
      <c r="G29" s="8">
        <f>Sales[[#This Row],[Units Sold]]*Sales[[#This Row],[Unit Price]]</f>
        <v>2697.73</v>
      </c>
      <c r="H29" s="2" t="s">
        <v>36</v>
      </c>
      <c r="I29" s="7">
        <f>_xlfn.XLOOKUP(Sales[[#This Row],[Product]],UnitPrices[Product Name],UnitPrices[Unit Cost])</f>
        <v>1.25</v>
      </c>
      <c r="J29" s="7">
        <f>IF(Sales[[#This Row],[Units Sold]]&gt;0,Sales[[#This Row],[Unit Cost]]*Sales[[#This Row],[Units Sold]],Sales[[#This Row],[Unit Cost]]*(-1))</f>
        <v>2833.75</v>
      </c>
    </row>
    <row r="30" spans="2:10" x14ac:dyDescent="0.25">
      <c r="B30" s="3" t="s">
        <v>12</v>
      </c>
      <c r="C30" s="5" t="s">
        <v>40</v>
      </c>
      <c r="D30" s="5" t="s">
        <v>18</v>
      </c>
      <c r="E30" s="3">
        <v>731</v>
      </c>
      <c r="F30" s="7">
        <v>0.78</v>
      </c>
      <c r="G30" s="8">
        <f>Sales[[#This Row],[Units Sold]]*Sales[[#This Row],[Unit Price]]</f>
        <v>570.18000000000006</v>
      </c>
      <c r="H30" s="2" t="s">
        <v>37</v>
      </c>
      <c r="I30" s="7">
        <f>_xlfn.XLOOKUP(Sales[[#This Row],[Product]],UnitPrices[Product Name],UnitPrices[Unit Cost])</f>
        <v>0.71</v>
      </c>
      <c r="J30" s="7">
        <f>IF(Sales[[#This Row],[Units Sold]]&gt;0,Sales[[#This Row],[Unit Cost]]*Sales[[#This Row],[Units Sold]],Sales[[#This Row],[Unit Cost]]*(-1))</f>
        <v>519.01</v>
      </c>
    </row>
    <row r="31" spans="2:10" x14ac:dyDescent="0.25">
      <c r="B31" s="3" t="s">
        <v>14</v>
      </c>
      <c r="C31" s="5" t="s">
        <v>8</v>
      </c>
      <c r="D31" s="5" t="s">
        <v>18</v>
      </c>
      <c r="E31" s="3">
        <v>759</v>
      </c>
      <c r="F31" s="7">
        <v>1.0900000000000001</v>
      </c>
      <c r="G31" s="8">
        <f>Sales[[#This Row],[Units Sold]]*Sales[[#This Row],[Unit Price]]</f>
        <v>827.31000000000006</v>
      </c>
      <c r="H31" s="2" t="s">
        <v>37</v>
      </c>
      <c r="I31" s="7">
        <f>_xlfn.XLOOKUP(Sales[[#This Row],[Product]],UnitPrices[Product Name],UnitPrices[Unit Cost])</f>
        <v>0.71</v>
      </c>
      <c r="J31" s="7">
        <f>IF(Sales[[#This Row],[Units Sold]]&gt;0,Sales[[#This Row],[Unit Cost]]*Sales[[#This Row],[Units Sold]],Sales[[#This Row],[Unit Cost]]*(-1))</f>
        <v>538.89</v>
      </c>
    </row>
    <row r="32" spans="2:10" x14ac:dyDescent="0.25">
      <c r="B32" s="3" t="s">
        <v>5</v>
      </c>
      <c r="C32" s="5" t="s">
        <v>16</v>
      </c>
      <c r="D32" s="5" t="s">
        <v>7</v>
      </c>
      <c r="E32" s="3">
        <v>1921</v>
      </c>
      <c r="F32" s="7">
        <v>0.76</v>
      </c>
      <c r="G32" s="8">
        <f>Sales[[#This Row],[Units Sold]]*Sales[[#This Row],[Unit Price]]</f>
        <v>1459.96</v>
      </c>
      <c r="H32" s="2" t="s">
        <v>36</v>
      </c>
      <c r="I32" s="7">
        <f>_xlfn.XLOOKUP(Sales[[#This Row],[Product]],UnitPrices[Product Name],UnitPrices[Unit Cost])</f>
        <v>1.25</v>
      </c>
      <c r="J32" s="7">
        <f>IF(Sales[[#This Row],[Units Sold]]&gt;0,Sales[[#This Row],[Unit Cost]]*Sales[[#This Row],[Units Sold]],Sales[[#This Row],[Unit Cost]]*(-1))</f>
        <v>2401.25</v>
      </c>
    </row>
    <row r="33" spans="2:10" x14ac:dyDescent="0.25">
      <c r="B33" s="3" t="s">
        <v>12</v>
      </c>
      <c r="C33" s="5" t="s">
        <v>10</v>
      </c>
      <c r="D33" s="5" t="s">
        <v>19</v>
      </c>
      <c r="E33" s="3">
        <v>455</v>
      </c>
      <c r="F33" s="7">
        <v>1.1499999999999999</v>
      </c>
      <c r="G33" s="8">
        <f>Sales[[#This Row],[Units Sold]]*Sales[[#This Row],[Unit Price]]</f>
        <v>523.25</v>
      </c>
      <c r="H33" s="2" t="s">
        <v>36</v>
      </c>
      <c r="I33" s="7">
        <f>_xlfn.XLOOKUP(Sales[[#This Row],[Product]],UnitPrices[Product Name],UnitPrices[Unit Cost])</f>
        <v>1.05</v>
      </c>
      <c r="J33" s="7">
        <f>IF(Sales[[#This Row],[Units Sold]]&gt;0,Sales[[#This Row],[Unit Cost]]*Sales[[#This Row],[Units Sold]],Sales[[#This Row],[Unit Cost]]*(-1))</f>
        <v>477.75</v>
      </c>
    </row>
    <row r="34" spans="2:10" x14ac:dyDescent="0.25">
      <c r="B34" s="3" t="s">
        <v>5</v>
      </c>
      <c r="C34" s="5" t="s">
        <v>40</v>
      </c>
      <c r="D34" s="5" t="s">
        <v>18</v>
      </c>
      <c r="E34" s="3">
        <v>1382</v>
      </c>
      <c r="F34" s="7">
        <v>0.69</v>
      </c>
      <c r="G34" s="8">
        <f>Sales[[#This Row],[Units Sold]]*Sales[[#This Row],[Unit Price]]</f>
        <v>953.57999999999993</v>
      </c>
      <c r="H34" s="2" t="s">
        <v>37</v>
      </c>
      <c r="I34" s="7">
        <f>_xlfn.XLOOKUP(Sales[[#This Row],[Product]],UnitPrices[Product Name],UnitPrices[Unit Cost])</f>
        <v>0.71</v>
      </c>
      <c r="J34" s="7">
        <f>IF(Sales[[#This Row],[Units Sold]]&gt;0,Sales[[#This Row],[Unit Cost]]*Sales[[#This Row],[Units Sold]],Sales[[#This Row],[Unit Cost]]*(-1))</f>
        <v>981.21999999999991</v>
      </c>
    </row>
    <row r="35" spans="2:10" x14ac:dyDescent="0.25">
      <c r="B35" s="3" t="s">
        <v>14</v>
      </c>
      <c r="C35" s="5" t="s">
        <v>8</v>
      </c>
      <c r="D35" s="5" t="s">
        <v>18</v>
      </c>
      <c r="E35" s="3">
        <v>699</v>
      </c>
      <c r="F35" s="7">
        <v>1.19</v>
      </c>
      <c r="G35" s="8">
        <f>Sales[[#This Row],[Units Sold]]*Sales[[#This Row],[Unit Price]]</f>
        <v>831.81</v>
      </c>
      <c r="H35" s="2" t="s">
        <v>37</v>
      </c>
      <c r="I35" s="7">
        <f>_xlfn.XLOOKUP(Sales[[#This Row],[Product]],UnitPrices[Product Name],UnitPrices[Unit Cost])</f>
        <v>0.71</v>
      </c>
      <c r="J35" s="7">
        <f>IF(Sales[[#This Row],[Units Sold]]&gt;0,Sales[[#This Row],[Unit Cost]]*Sales[[#This Row],[Units Sold]],Sales[[#This Row],[Unit Cost]]*(-1))</f>
        <v>496.28999999999996</v>
      </c>
    </row>
    <row r="36" spans="2:10" x14ac:dyDescent="0.25">
      <c r="B36" s="3" t="s">
        <v>12</v>
      </c>
      <c r="C36" s="5" t="s">
        <v>16</v>
      </c>
      <c r="D36" s="5" t="s">
        <v>7</v>
      </c>
      <c r="E36" s="3">
        <v>594</v>
      </c>
      <c r="F36" s="7">
        <v>0.87</v>
      </c>
      <c r="G36" s="8">
        <f>Sales[[#This Row],[Units Sold]]*Sales[[#This Row],[Unit Price]]</f>
        <v>516.78</v>
      </c>
      <c r="H36" s="2" t="s">
        <v>36</v>
      </c>
      <c r="I36" s="7">
        <f>_xlfn.XLOOKUP(Sales[[#This Row],[Product]],UnitPrices[Product Name],UnitPrices[Unit Cost])</f>
        <v>1.25</v>
      </c>
      <c r="J36" s="7">
        <f>IF(Sales[[#This Row],[Units Sold]]&gt;0,Sales[[#This Row],[Unit Cost]]*Sales[[#This Row],[Units Sold]],Sales[[#This Row],[Unit Cost]]*(-1))</f>
        <v>742.5</v>
      </c>
    </row>
    <row r="37" spans="2:10" x14ac:dyDescent="0.25">
      <c r="B37" s="3" t="s">
        <v>14</v>
      </c>
      <c r="C37" s="5" t="s">
        <v>10</v>
      </c>
      <c r="D37" s="5" t="s">
        <v>19</v>
      </c>
      <c r="E37" s="3">
        <v>432</v>
      </c>
      <c r="F37" s="7">
        <v>1.02</v>
      </c>
      <c r="G37" s="8">
        <f>Sales[[#This Row],[Units Sold]]*Sales[[#This Row],[Unit Price]]</f>
        <v>440.64</v>
      </c>
      <c r="H37" s="2" t="s">
        <v>36</v>
      </c>
      <c r="I37" s="7">
        <f>_xlfn.XLOOKUP(Sales[[#This Row],[Product]],UnitPrices[Product Name],UnitPrices[Unit Cost])</f>
        <v>1.05</v>
      </c>
      <c r="J37" s="7">
        <f>IF(Sales[[#This Row],[Units Sold]]&gt;0,Sales[[#This Row],[Unit Cost]]*Sales[[#This Row],[Units Sold]],Sales[[#This Row],[Unit Cost]]*(-1))</f>
        <v>453.6</v>
      </c>
    </row>
    <row r="38" spans="2:10" x14ac:dyDescent="0.25">
      <c r="B38" s="3" t="s">
        <v>5</v>
      </c>
      <c r="C38" s="5" t="s">
        <v>40</v>
      </c>
      <c r="D38" s="5" t="s">
        <v>18</v>
      </c>
      <c r="E38" s="3">
        <v>1162</v>
      </c>
      <c r="F38" s="7">
        <v>1.41</v>
      </c>
      <c r="G38" s="8">
        <f>Sales[[#This Row],[Units Sold]]*Sales[[#This Row],[Unit Price]]</f>
        <v>1638.4199999999998</v>
      </c>
      <c r="H38" s="2" t="s">
        <v>37</v>
      </c>
      <c r="I38" s="7">
        <f>_xlfn.XLOOKUP(Sales[[#This Row],[Product]],UnitPrices[Product Name],UnitPrices[Unit Cost])</f>
        <v>0.71</v>
      </c>
      <c r="J38" s="7">
        <f>IF(Sales[[#This Row],[Units Sold]]&gt;0,Sales[[#This Row],[Unit Cost]]*Sales[[#This Row],[Units Sold]],Sales[[#This Row],[Unit Cost]]*(-1))</f>
        <v>825.02</v>
      </c>
    </row>
    <row r="39" spans="2:10" x14ac:dyDescent="0.25">
      <c r="B39" s="3" t="s">
        <v>12</v>
      </c>
      <c r="C39" s="5" t="s">
        <v>6</v>
      </c>
      <c r="D39" s="5" t="s">
        <v>11</v>
      </c>
      <c r="E39" s="3">
        <v>457</v>
      </c>
      <c r="F39" s="7">
        <v>0.93</v>
      </c>
      <c r="G39" s="8">
        <f>Sales[[#This Row],[Units Sold]]*Sales[[#This Row],[Unit Price]]</f>
        <v>425.01000000000005</v>
      </c>
      <c r="H39" s="2" t="s">
        <v>36</v>
      </c>
      <c r="I39" s="7">
        <f>_xlfn.XLOOKUP(Sales[[#This Row],[Product]],UnitPrices[Product Name],UnitPrices[Unit Cost])</f>
        <v>1.02</v>
      </c>
      <c r="J39" s="7">
        <f>IF(Sales[[#This Row],[Units Sold]]&gt;0,Sales[[#This Row],[Unit Cost]]*Sales[[#This Row],[Units Sold]],Sales[[#This Row],[Unit Cost]]*(-1))</f>
        <v>466.14</v>
      </c>
    </row>
    <row r="40" spans="2:10" x14ac:dyDescent="0.25">
      <c r="B40" s="3" t="s">
        <v>12</v>
      </c>
      <c r="C40" s="5" t="s">
        <v>10</v>
      </c>
      <c r="D40" s="5" t="s">
        <v>18</v>
      </c>
      <c r="E40" s="3">
        <v>1290</v>
      </c>
      <c r="F40" s="7">
        <v>0.77</v>
      </c>
      <c r="G40" s="8">
        <f>Sales[[#This Row],[Units Sold]]*Sales[[#This Row],[Unit Price]]</f>
        <v>993.30000000000007</v>
      </c>
      <c r="H40" s="2" t="s">
        <v>37</v>
      </c>
      <c r="I40" s="7">
        <f>_xlfn.XLOOKUP(Sales[[#This Row],[Product]],UnitPrices[Product Name],UnitPrices[Unit Cost])</f>
        <v>0.71</v>
      </c>
      <c r="J40" s="7">
        <f>IF(Sales[[#This Row],[Units Sold]]&gt;0,Sales[[#This Row],[Unit Cost]]*Sales[[#This Row],[Units Sold]],Sales[[#This Row],[Unit Cost]]*(-1))</f>
        <v>915.9</v>
      </c>
    </row>
    <row r="41" spans="2:10" x14ac:dyDescent="0.25">
      <c r="B41" s="3" t="s">
        <v>14</v>
      </c>
      <c r="C41" s="5" t="s">
        <v>40</v>
      </c>
      <c r="D41" s="5" t="s">
        <v>7</v>
      </c>
      <c r="F41" s="7">
        <v>1.03</v>
      </c>
      <c r="G41" s="8">
        <f>Sales[[#This Row],[Units Sold]]*Sales[[#This Row],[Unit Price]]</f>
        <v>0</v>
      </c>
      <c r="H41" s="2" t="s">
        <v>36</v>
      </c>
      <c r="I41" s="7">
        <f>_xlfn.XLOOKUP(Sales[[#This Row],[Product]],UnitPrices[Product Name],UnitPrices[Unit Cost])</f>
        <v>1.25</v>
      </c>
      <c r="J41" s="7">
        <f>IF(Sales[[#This Row],[Units Sold]]&gt;0,Sales[[#This Row],[Unit Cost]]*Sales[[#This Row],[Units Sold]],Sales[[#This Row],[Unit Cost]]*(-1))</f>
        <v>-1.25</v>
      </c>
    </row>
    <row r="42" spans="2:10" x14ac:dyDescent="0.25">
      <c r="B42" s="3" t="s">
        <v>12</v>
      </c>
      <c r="C42" s="5" t="s">
        <v>10</v>
      </c>
      <c r="D42" s="5" t="s">
        <v>18</v>
      </c>
      <c r="E42" s="3">
        <v>2143</v>
      </c>
      <c r="F42" s="7">
        <v>0.8</v>
      </c>
      <c r="G42" s="8">
        <f>Sales[[#This Row],[Units Sold]]*Sales[[#This Row],[Unit Price]]</f>
        <v>1714.4</v>
      </c>
      <c r="H42" s="2" t="s">
        <v>37</v>
      </c>
      <c r="I42" s="7">
        <f>_xlfn.XLOOKUP(Sales[[#This Row],[Product]],UnitPrices[Product Name],UnitPrices[Unit Cost])</f>
        <v>0.71</v>
      </c>
      <c r="J42" s="7">
        <f>IF(Sales[[#This Row],[Units Sold]]&gt;0,Sales[[#This Row],[Unit Cost]]*Sales[[#This Row],[Units Sold]],Sales[[#This Row],[Unit Cost]]*(-1))</f>
        <v>1521.53</v>
      </c>
    </row>
    <row r="43" spans="2:10" x14ac:dyDescent="0.25">
      <c r="B43" s="3" t="s">
        <v>14</v>
      </c>
      <c r="C43" s="5" t="s">
        <v>16</v>
      </c>
      <c r="D43" s="5" t="s">
        <v>7</v>
      </c>
      <c r="E43" s="3">
        <v>784</v>
      </c>
      <c r="F43" s="7">
        <v>0.5</v>
      </c>
      <c r="G43" s="8">
        <f>Sales[[#This Row],[Units Sold]]*Sales[[#This Row],[Unit Price]]</f>
        <v>392</v>
      </c>
      <c r="H43" s="2" t="s">
        <v>36</v>
      </c>
      <c r="I43" s="7">
        <f>_xlfn.XLOOKUP(Sales[[#This Row],[Product]],UnitPrices[Product Name],UnitPrices[Unit Cost])</f>
        <v>1.25</v>
      </c>
      <c r="J43" s="7">
        <f>IF(Sales[[#This Row],[Units Sold]]&gt;0,Sales[[#This Row],[Unit Cost]]*Sales[[#This Row],[Units Sold]],Sales[[#This Row],[Unit Cost]]*(-1))</f>
        <v>980</v>
      </c>
    </row>
    <row r="44" spans="2:10" x14ac:dyDescent="0.25">
      <c r="B44" s="3" t="s">
        <v>5</v>
      </c>
      <c r="C44" s="5" t="s">
        <v>8</v>
      </c>
      <c r="D44" s="5" t="s">
        <v>11</v>
      </c>
      <c r="E44" s="3">
        <v>2206</v>
      </c>
      <c r="F44" s="7">
        <v>1.42</v>
      </c>
      <c r="G44" s="8">
        <f>Sales[[#This Row],[Units Sold]]*Sales[[#This Row],[Unit Price]]</f>
        <v>3132.52</v>
      </c>
      <c r="H44" s="2" t="s">
        <v>36</v>
      </c>
      <c r="I44" s="7">
        <f>_xlfn.XLOOKUP(Sales[[#This Row],[Product]],UnitPrices[Product Name],UnitPrices[Unit Cost])</f>
        <v>1.02</v>
      </c>
      <c r="J44" s="7">
        <f>IF(Sales[[#This Row],[Units Sold]]&gt;0,Sales[[#This Row],[Unit Cost]]*Sales[[#This Row],[Units Sold]],Sales[[#This Row],[Unit Cost]]*(-1))</f>
        <v>2250.12</v>
      </c>
    </row>
    <row r="45" spans="2:10" x14ac:dyDescent="0.25">
      <c r="B45" s="3" t="s">
        <v>5</v>
      </c>
      <c r="C45" s="5" t="s">
        <v>13</v>
      </c>
      <c r="D45" s="5" t="s">
        <v>18</v>
      </c>
      <c r="E45" s="3">
        <v>1723</v>
      </c>
      <c r="F45" s="7">
        <v>1.23</v>
      </c>
      <c r="G45" s="8">
        <f>Sales[[#This Row],[Units Sold]]*Sales[[#This Row],[Unit Price]]</f>
        <v>2119.29</v>
      </c>
      <c r="H45" s="2" t="s">
        <v>37</v>
      </c>
      <c r="I45" s="7">
        <f>_xlfn.XLOOKUP(Sales[[#This Row],[Product]],UnitPrices[Product Name],UnitPrices[Unit Cost])</f>
        <v>0.71</v>
      </c>
      <c r="J45" s="7">
        <f>IF(Sales[[#This Row],[Units Sold]]&gt;0,Sales[[#This Row],[Unit Cost]]*Sales[[#This Row],[Units Sold]],Sales[[#This Row],[Unit Cost]]*(-1))</f>
        <v>1223.33</v>
      </c>
    </row>
    <row r="46" spans="2:10" x14ac:dyDescent="0.25">
      <c r="B46" s="3" t="s">
        <v>14</v>
      </c>
      <c r="C46" s="5" t="s">
        <v>6</v>
      </c>
      <c r="D46" s="5" t="s">
        <v>18</v>
      </c>
      <c r="E46" s="3">
        <v>2180</v>
      </c>
      <c r="F46" s="7">
        <v>0.71</v>
      </c>
      <c r="G46" s="8">
        <f>Sales[[#This Row],[Units Sold]]*Sales[[#This Row],[Unit Price]]</f>
        <v>1547.8</v>
      </c>
      <c r="H46" s="2" t="s">
        <v>37</v>
      </c>
      <c r="I46" s="7">
        <f>_xlfn.XLOOKUP(Sales[[#This Row],[Product]],UnitPrices[Product Name],UnitPrices[Unit Cost])</f>
        <v>0.71</v>
      </c>
      <c r="J46" s="7">
        <f>IF(Sales[[#This Row],[Units Sold]]&gt;0,Sales[[#This Row],[Unit Cost]]*Sales[[#This Row],[Units Sold]],Sales[[#This Row],[Unit Cost]]*(-1))</f>
        <v>1547.8</v>
      </c>
    </row>
    <row r="47" spans="2:10" x14ac:dyDescent="0.25">
      <c r="B47" s="3" t="s">
        <v>14</v>
      </c>
      <c r="C47" s="5" t="s">
        <v>10</v>
      </c>
      <c r="D47" s="5" t="s">
        <v>7</v>
      </c>
      <c r="F47" s="7">
        <v>0.91</v>
      </c>
      <c r="G47" s="8">
        <f>Sales[[#This Row],[Units Sold]]*Sales[[#This Row],[Unit Price]]</f>
        <v>0</v>
      </c>
      <c r="H47" s="2" t="s">
        <v>36</v>
      </c>
      <c r="I47" s="7">
        <f>_xlfn.XLOOKUP(Sales[[#This Row],[Product]],UnitPrices[Product Name],UnitPrices[Unit Cost])</f>
        <v>1.25</v>
      </c>
      <c r="J47" s="7">
        <f>IF(Sales[[#This Row],[Units Sold]]&gt;0,Sales[[#This Row],[Unit Cost]]*Sales[[#This Row],[Units Sold]],Sales[[#This Row],[Unit Cost]]*(-1))</f>
        <v>-1.25</v>
      </c>
    </row>
    <row r="48" spans="2:10" x14ac:dyDescent="0.25">
      <c r="B48" s="3" t="s">
        <v>5</v>
      </c>
      <c r="C48" s="5" t="s">
        <v>40</v>
      </c>
      <c r="D48" s="5" t="s">
        <v>7</v>
      </c>
      <c r="E48" s="3">
        <v>912</v>
      </c>
      <c r="F48" s="7">
        <v>0.98</v>
      </c>
      <c r="G48" s="8">
        <f>Sales[[#This Row],[Units Sold]]*Sales[[#This Row],[Unit Price]]</f>
        <v>893.76</v>
      </c>
      <c r="H48" s="2" t="s">
        <v>36</v>
      </c>
      <c r="I48" s="7">
        <f>_xlfn.XLOOKUP(Sales[[#This Row],[Product]],UnitPrices[Product Name],UnitPrices[Unit Cost])</f>
        <v>1.25</v>
      </c>
      <c r="J48" s="7">
        <f>IF(Sales[[#This Row],[Units Sold]]&gt;0,Sales[[#This Row],[Unit Cost]]*Sales[[#This Row],[Units Sold]],Sales[[#This Row],[Unit Cost]]*(-1))</f>
        <v>1140</v>
      </c>
    </row>
    <row r="49" spans="2:10" x14ac:dyDescent="0.25">
      <c r="B49" s="3" t="s">
        <v>5</v>
      </c>
      <c r="C49" s="5" t="s">
        <v>10</v>
      </c>
      <c r="D49" s="5" t="s">
        <v>18</v>
      </c>
      <c r="E49" s="3">
        <v>460</v>
      </c>
      <c r="F49" s="7">
        <v>1.1599999999999999</v>
      </c>
      <c r="G49" s="8">
        <f>Sales[[#This Row],[Units Sold]]*Sales[[#This Row],[Unit Price]]</f>
        <v>533.59999999999991</v>
      </c>
      <c r="H49" s="2" t="s">
        <v>37</v>
      </c>
      <c r="I49" s="7">
        <f>_xlfn.XLOOKUP(Sales[[#This Row],[Product]],UnitPrices[Product Name],UnitPrices[Unit Cost])</f>
        <v>0.71</v>
      </c>
      <c r="J49" s="7">
        <f>IF(Sales[[#This Row],[Units Sold]]&gt;0,Sales[[#This Row],[Unit Cost]]*Sales[[#This Row],[Units Sold]],Sales[[#This Row],[Unit Cost]]*(-1))</f>
        <v>326.59999999999997</v>
      </c>
    </row>
    <row r="50" spans="2:10" x14ac:dyDescent="0.25">
      <c r="B50" s="3" t="s">
        <v>14</v>
      </c>
      <c r="C50" s="5" t="s">
        <v>6</v>
      </c>
      <c r="D50" s="5" t="s">
        <v>18</v>
      </c>
      <c r="E50" s="3">
        <v>2222</v>
      </c>
      <c r="F50" s="7">
        <v>1.04</v>
      </c>
      <c r="G50" s="8">
        <f>Sales[[#This Row],[Units Sold]]*Sales[[#This Row],[Unit Price]]</f>
        <v>2310.88</v>
      </c>
      <c r="H50" s="2" t="s">
        <v>37</v>
      </c>
      <c r="I50" s="7">
        <f>_xlfn.XLOOKUP(Sales[[#This Row],[Product]],UnitPrices[Product Name],UnitPrices[Unit Cost])</f>
        <v>0.71</v>
      </c>
      <c r="J50" s="7">
        <f>IF(Sales[[#This Row],[Units Sold]]&gt;0,Sales[[#This Row],[Unit Cost]]*Sales[[#This Row],[Units Sold]],Sales[[#This Row],[Unit Cost]]*(-1))</f>
        <v>1577.62</v>
      </c>
    </row>
    <row r="51" spans="2:10" x14ac:dyDescent="0.25">
      <c r="B51" s="3" t="s">
        <v>14</v>
      </c>
      <c r="C51" s="5" t="s">
        <v>16</v>
      </c>
      <c r="D51" s="5" t="s">
        <v>18</v>
      </c>
      <c r="F51" s="7">
        <v>1.06</v>
      </c>
      <c r="G51" s="8">
        <f>Sales[[#This Row],[Units Sold]]*Sales[[#This Row],[Unit Price]]</f>
        <v>0</v>
      </c>
      <c r="H51" s="2" t="s">
        <v>37</v>
      </c>
      <c r="I51" s="7">
        <f>_xlfn.XLOOKUP(Sales[[#This Row],[Product]],UnitPrices[Product Name],UnitPrices[Unit Cost])</f>
        <v>0.71</v>
      </c>
      <c r="J51" s="7">
        <f>IF(Sales[[#This Row],[Units Sold]]&gt;0,Sales[[#This Row],[Unit Cost]]*Sales[[#This Row],[Units Sold]],Sales[[#This Row],[Unit Cost]]*(-1))</f>
        <v>-0.71</v>
      </c>
    </row>
    <row r="52" spans="2:10" x14ac:dyDescent="0.25">
      <c r="B52" s="3" t="s">
        <v>12</v>
      </c>
      <c r="C52" s="5" t="s">
        <v>16</v>
      </c>
      <c r="D52" s="5" t="s">
        <v>18</v>
      </c>
      <c r="E52" s="3">
        <v>357</v>
      </c>
      <c r="F52" s="7">
        <v>1.29</v>
      </c>
      <c r="G52" s="8">
        <f>Sales[[#This Row],[Units Sold]]*Sales[[#This Row],[Unit Price]]</f>
        <v>460.53000000000003</v>
      </c>
      <c r="H52" s="2" t="s">
        <v>37</v>
      </c>
      <c r="I52" s="7">
        <f>_xlfn.XLOOKUP(Sales[[#This Row],[Product]],UnitPrices[Product Name],UnitPrices[Unit Cost])</f>
        <v>0.71</v>
      </c>
      <c r="J52" s="7">
        <f>IF(Sales[[#This Row],[Units Sold]]&gt;0,Sales[[#This Row],[Unit Cost]]*Sales[[#This Row],[Units Sold]],Sales[[#This Row],[Unit Cost]]*(-1))</f>
        <v>253.47</v>
      </c>
    </row>
    <row r="53" spans="2:10" x14ac:dyDescent="0.25">
      <c r="B53" s="3" t="s">
        <v>12</v>
      </c>
      <c r="C53" s="5" t="s">
        <v>8</v>
      </c>
      <c r="D53" s="5" t="s">
        <v>18</v>
      </c>
      <c r="E53" s="3">
        <v>1095</v>
      </c>
      <c r="F53" s="7">
        <v>0.86</v>
      </c>
      <c r="G53" s="8">
        <f>Sales[[#This Row],[Units Sold]]*Sales[[#This Row],[Unit Price]]</f>
        <v>941.69999999999993</v>
      </c>
      <c r="H53" s="2" t="s">
        <v>37</v>
      </c>
      <c r="I53" s="7">
        <f>_xlfn.XLOOKUP(Sales[[#This Row],[Product]],UnitPrices[Product Name],UnitPrices[Unit Cost])</f>
        <v>0.71</v>
      </c>
      <c r="J53" s="7">
        <f>IF(Sales[[#This Row],[Units Sold]]&gt;0,Sales[[#This Row],[Unit Cost]]*Sales[[#This Row],[Units Sold]],Sales[[#This Row],[Unit Cost]]*(-1))</f>
        <v>777.44999999999993</v>
      </c>
    </row>
    <row r="54" spans="2:10" x14ac:dyDescent="0.25">
      <c r="B54" s="3" t="s">
        <v>12</v>
      </c>
      <c r="C54" s="5" t="s">
        <v>13</v>
      </c>
      <c r="D54" s="5" t="s">
        <v>18</v>
      </c>
      <c r="E54" s="3">
        <v>661</v>
      </c>
      <c r="F54" s="7">
        <v>1.29</v>
      </c>
      <c r="G54" s="8">
        <f>Sales[[#This Row],[Units Sold]]*Sales[[#This Row],[Unit Price]]</f>
        <v>852.69</v>
      </c>
      <c r="H54" s="2" t="s">
        <v>37</v>
      </c>
      <c r="I54" s="7">
        <f>_xlfn.XLOOKUP(Sales[[#This Row],[Product]],UnitPrices[Product Name],UnitPrices[Unit Cost])</f>
        <v>0.71</v>
      </c>
      <c r="J54" s="7">
        <f>IF(Sales[[#This Row],[Units Sold]]&gt;0,Sales[[#This Row],[Unit Cost]]*Sales[[#This Row],[Units Sold]],Sales[[#This Row],[Unit Cost]]*(-1))</f>
        <v>469.31</v>
      </c>
    </row>
    <row r="55" spans="2:10" x14ac:dyDescent="0.25">
      <c r="B55" s="3" t="s">
        <v>12</v>
      </c>
      <c r="C55" s="5" t="s">
        <v>6</v>
      </c>
      <c r="D55" s="5" t="s">
        <v>19</v>
      </c>
      <c r="E55" s="3">
        <v>2294</v>
      </c>
      <c r="F55" s="7">
        <v>0.9</v>
      </c>
      <c r="G55" s="8">
        <f>Sales[[#This Row],[Units Sold]]*Sales[[#This Row],[Unit Price]]</f>
        <v>2064.6</v>
      </c>
      <c r="H55" s="2" t="s">
        <v>36</v>
      </c>
      <c r="I55" s="7">
        <f>_xlfn.XLOOKUP(Sales[[#This Row],[Product]],UnitPrices[Product Name],UnitPrices[Unit Cost])</f>
        <v>1.05</v>
      </c>
      <c r="J55" s="7">
        <f>IF(Sales[[#This Row],[Units Sold]]&gt;0,Sales[[#This Row],[Unit Cost]]*Sales[[#This Row],[Units Sold]],Sales[[#This Row],[Unit Cost]]*(-1))</f>
        <v>2408.7000000000003</v>
      </c>
    </row>
    <row r="56" spans="2:10" x14ac:dyDescent="0.25">
      <c r="B56" s="3" t="s">
        <v>5</v>
      </c>
      <c r="C56" s="5" t="s">
        <v>8</v>
      </c>
      <c r="D56" s="5" t="s">
        <v>11</v>
      </c>
      <c r="E56" s="3">
        <v>261</v>
      </c>
      <c r="F56" s="7">
        <v>1.18</v>
      </c>
      <c r="G56" s="8">
        <f>Sales[[#This Row],[Units Sold]]*Sales[[#This Row],[Unit Price]]</f>
        <v>307.97999999999996</v>
      </c>
      <c r="H56" s="2" t="s">
        <v>36</v>
      </c>
      <c r="I56" s="7">
        <f>_xlfn.XLOOKUP(Sales[[#This Row],[Product]],UnitPrices[Product Name],UnitPrices[Unit Cost])</f>
        <v>1.02</v>
      </c>
      <c r="J56" s="7">
        <f>IF(Sales[[#This Row],[Units Sold]]&gt;0,Sales[[#This Row],[Unit Cost]]*Sales[[#This Row],[Units Sold]],Sales[[#This Row],[Unit Cost]]*(-1))</f>
        <v>266.22000000000003</v>
      </c>
    </row>
    <row r="57" spans="2:10" x14ac:dyDescent="0.25">
      <c r="B57" s="3" t="s">
        <v>14</v>
      </c>
      <c r="C57" s="5" t="s">
        <v>40</v>
      </c>
      <c r="D57" s="5" t="s">
        <v>18</v>
      </c>
      <c r="F57" s="7">
        <v>1</v>
      </c>
      <c r="G57" s="8">
        <f>Sales[[#This Row],[Units Sold]]*Sales[[#This Row],[Unit Price]]</f>
        <v>0</v>
      </c>
      <c r="H57" s="2" t="s">
        <v>37</v>
      </c>
      <c r="I57" s="7">
        <f>_xlfn.XLOOKUP(Sales[[#This Row],[Product]],UnitPrices[Product Name],UnitPrices[Unit Cost])</f>
        <v>0.71</v>
      </c>
      <c r="J57" s="7">
        <f>IF(Sales[[#This Row],[Units Sold]]&gt;0,Sales[[#This Row],[Unit Cost]]*Sales[[#This Row],[Units Sold]],Sales[[#This Row],[Unit Cost]]*(-1))</f>
        <v>-0.71</v>
      </c>
    </row>
    <row r="58" spans="2:10" x14ac:dyDescent="0.25">
      <c r="B58" s="3" t="s">
        <v>5</v>
      </c>
      <c r="C58" s="5" t="s">
        <v>6</v>
      </c>
      <c r="D58" s="5" t="s">
        <v>7</v>
      </c>
      <c r="E58" s="3">
        <v>524</v>
      </c>
      <c r="F58" s="7">
        <v>1.07</v>
      </c>
      <c r="G58" s="8">
        <f>Sales[[#This Row],[Units Sold]]*Sales[[#This Row],[Unit Price]]</f>
        <v>560.68000000000006</v>
      </c>
      <c r="H58" s="2" t="s">
        <v>36</v>
      </c>
      <c r="I58" s="7">
        <f>_xlfn.XLOOKUP(Sales[[#This Row],[Product]],UnitPrices[Product Name],UnitPrices[Unit Cost])</f>
        <v>1.25</v>
      </c>
      <c r="J58" s="7">
        <f>IF(Sales[[#This Row],[Units Sold]]&gt;0,Sales[[#This Row],[Unit Cost]]*Sales[[#This Row],[Units Sold]],Sales[[#This Row],[Unit Cost]]*(-1))</f>
        <v>655</v>
      </c>
    </row>
    <row r="59" spans="2:10" x14ac:dyDescent="0.25">
      <c r="B59" s="3" t="s">
        <v>12</v>
      </c>
      <c r="C59" s="5" t="s">
        <v>6</v>
      </c>
      <c r="D59" s="5" t="s">
        <v>7</v>
      </c>
      <c r="E59" s="3">
        <v>1955</v>
      </c>
      <c r="F59" s="7">
        <v>1.1200000000000001</v>
      </c>
      <c r="G59" s="8">
        <f>Sales[[#This Row],[Units Sold]]*Sales[[#This Row],[Unit Price]]</f>
        <v>2189.6000000000004</v>
      </c>
      <c r="H59" s="2" t="s">
        <v>36</v>
      </c>
      <c r="I59" s="7">
        <f>_xlfn.XLOOKUP(Sales[[#This Row],[Product]],UnitPrices[Product Name],UnitPrices[Unit Cost])</f>
        <v>1.25</v>
      </c>
      <c r="J59" s="7">
        <f>IF(Sales[[#This Row],[Units Sold]]&gt;0,Sales[[#This Row],[Unit Cost]]*Sales[[#This Row],[Units Sold]],Sales[[#This Row],[Unit Cost]]*(-1))</f>
        <v>2443.75</v>
      </c>
    </row>
    <row r="60" spans="2:10" x14ac:dyDescent="0.25">
      <c r="B60" s="3" t="s">
        <v>12</v>
      </c>
      <c r="C60" s="5" t="s">
        <v>13</v>
      </c>
      <c r="D60" s="5" t="s">
        <v>18</v>
      </c>
      <c r="E60" s="3">
        <v>148</v>
      </c>
      <c r="F60" s="7">
        <v>0.85</v>
      </c>
      <c r="G60" s="8">
        <f>Sales[[#This Row],[Units Sold]]*Sales[[#This Row],[Unit Price]]</f>
        <v>125.8</v>
      </c>
      <c r="H60" s="2" t="s">
        <v>37</v>
      </c>
      <c r="I60" s="7">
        <f>_xlfn.XLOOKUP(Sales[[#This Row],[Product]],UnitPrices[Product Name],UnitPrices[Unit Cost])</f>
        <v>0.71</v>
      </c>
      <c r="J60" s="7">
        <f>IF(Sales[[#This Row],[Units Sold]]&gt;0,Sales[[#This Row],[Unit Cost]]*Sales[[#This Row],[Units Sold]],Sales[[#This Row],[Unit Cost]]*(-1))</f>
        <v>105.08</v>
      </c>
    </row>
    <row r="61" spans="2:10" x14ac:dyDescent="0.25">
      <c r="B61" s="3" t="s">
        <v>12</v>
      </c>
      <c r="C61" s="5" t="s">
        <v>8</v>
      </c>
      <c r="D61" s="5" t="s">
        <v>18</v>
      </c>
      <c r="E61" s="3">
        <v>2086</v>
      </c>
      <c r="F61" s="7">
        <v>1.07</v>
      </c>
      <c r="G61" s="8">
        <f>Sales[[#This Row],[Units Sold]]*Sales[[#This Row],[Unit Price]]</f>
        <v>2232.02</v>
      </c>
      <c r="H61" s="2" t="s">
        <v>37</v>
      </c>
      <c r="I61" s="7">
        <f>_xlfn.XLOOKUP(Sales[[#This Row],[Product]],UnitPrices[Product Name],UnitPrices[Unit Cost])</f>
        <v>0.71</v>
      </c>
      <c r="J61" s="7">
        <f>IF(Sales[[#This Row],[Units Sold]]&gt;0,Sales[[#This Row],[Unit Cost]]*Sales[[#This Row],[Units Sold]],Sales[[#This Row],[Unit Cost]]*(-1))</f>
        <v>1481.06</v>
      </c>
    </row>
    <row r="62" spans="2:10" x14ac:dyDescent="0.25">
      <c r="B62" s="3" t="s">
        <v>12</v>
      </c>
      <c r="C62" s="5" t="s">
        <v>40</v>
      </c>
      <c r="D62" s="5" t="s">
        <v>18</v>
      </c>
      <c r="E62" s="3">
        <v>2369</v>
      </c>
      <c r="F62" s="7">
        <v>1.52</v>
      </c>
      <c r="G62" s="8">
        <f>Sales[[#This Row],[Units Sold]]*Sales[[#This Row],[Unit Price]]</f>
        <v>3600.88</v>
      </c>
      <c r="H62" s="2" t="s">
        <v>37</v>
      </c>
      <c r="I62" s="7">
        <f>_xlfn.XLOOKUP(Sales[[#This Row],[Product]],UnitPrices[Product Name],UnitPrices[Unit Cost])</f>
        <v>0.71</v>
      </c>
      <c r="J62" s="7">
        <f>IF(Sales[[#This Row],[Units Sold]]&gt;0,Sales[[#This Row],[Unit Cost]]*Sales[[#This Row],[Units Sold]],Sales[[#This Row],[Unit Cost]]*(-1))</f>
        <v>1681.99</v>
      </c>
    </row>
    <row r="63" spans="2:10" x14ac:dyDescent="0.25">
      <c r="B63" s="3" t="s">
        <v>5</v>
      </c>
      <c r="C63" s="5" t="s">
        <v>40</v>
      </c>
      <c r="D63" s="5" t="s">
        <v>18</v>
      </c>
      <c r="E63" s="3">
        <v>1627</v>
      </c>
      <c r="F63" s="7">
        <v>1.1399999999999999</v>
      </c>
      <c r="G63" s="8">
        <f>Sales[[#This Row],[Units Sold]]*Sales[[#This Row],[Unit Price]]</f>
        <v>1854.7799999999997</v>
      </c>
      <c r="H63" s="2" t="s">
        <v>37</v>
      </c>
      <c r="I63" s="7">
        <f>_xlfn.XLOOKUP(Sales[[#This Row],[Product]],UnitPrices[Product Name],UnitPrices[Unit Cost])</f>
        <v>0.71</v>
      </c>
      <c r="J63" s="7">
        <f>IF(Sales[[#This Row],[Units Sold]]&gt;0,Sales[[#This Row],[Unit Cost]]*Sales[[#This Row],[Units Sold]],Sales[[#This Row],[Unit Cost]]*(-1))</f>
        <v>1155.1699999999998</v>
      </c>
    </row>
    <row r="64" spans="2:10" x14ac:dyDescent="0.25">
      <c r="B64" s="3" t="s">
        <v>12</v>
      </c>
      <c r="C64" s="5" t="s">
        <v>13</v>
      </c>
      <c r="D64" s="5" t="s">
        <v>11</v>
      </c>
      <c r="E64" s="3">
        <v>2011</v>
      </c>
      <c r="F64" s="7">
        <v>1.42</v>
      </c>
      <c r="G64" s="8">
        <f>Sales[[#This Row],[Units Sold]]*Sales[[#This Row],[Unit Price]]</f>
        <v>2855.62</v>
      </c>
      <c r="H64" s="2" t="s">
        <v>36</v>
      </c>
      <c r="I64" s="7">
        <f>_xlfn.XLOOKUP(Sales[[#This Row],[Product]],UnitPrices[Product Name],UnitPrices[Unit Cost])</f>
        <v>1.02</v>
      </c>
      <c r="J64" s="7">
        <f>IF(Sales[[#This Row],[Units Sold]]&gt;0,Sales[[#This Row],[Unit Cost]]*Sales[[#This Row],[Units Sold]],Sales[[#This Row],[Unit Cost]]*(-1))</f>
        <v>2051.2200000000003</v>
      </c>
    </row>
    <row r="65" spans="2:10" x14ac:dyDescent="0.25">
      <c r="B65" s="3" t="s">
        <v>5</v>
      </c>
      <c r="C65" s="5" t="s">
        <v>40</v>
      </c>
      <c r="D65" s="5" t="s">
        <v>7</v>
      </c>
      <c r="E65" s="3">
        <v>1862</v>
      </c>
      <c r="F65" s="7">
        <v>1.24</v>
      </c>
      <c r="G65" s="8">
        <f>Sales[[#This Row],[Units Sold]]*Sales[[#This Row],[Unit Price]]</f>
        <v>2308.88</v>
      </c>
      <c r="H65" s="2" t="s">
        <v>36</v>
      </c>
      <c r="I65" s="7">
        <f>_xlfn.XLOOKUP(Sales[[#This Row],[Product]],UnitPrices[Product Name],UnitPrices[Unit Cost])</f>
        <v>1.25</v>
      </c>
      <c r="J65" s="7">
        <f>IF(Sales[[#This Row],[Units Sold]]&gt;0,Sales[[#This Row],[Unit Cost]]*Sales[[#This Row],[Units Sold]],Sales[[#This Row],[Unit Cost]]*(-1))</f>
        <v>2327.5</v>
      </c>
    </row>
    <row r="66" spans="2:10" x14ac:dyDescent="0.25">
      <c r="B66" s="3" t="s">
        <v>12</v>
      </c>
      <c r="C66" s="5" t="s">
        <v>6</v>
      </c>
      <c r="D66" s="5" t="s">
        <v>18</v>
      </c>
      <c r="E66" s="3">
        <v>123</v>
      </c>
      <c r="F66" s="7">
        <v>1.1299999999999999</v>
      </c>
      <c r="G66" s="8">
        <f>Sales[[#This Row],[Units Sold]]*Sales[[#This Row],[Unit Price]]</f>
        <v>138.98999999999998</v>
      </c>
      <c r="H66" s="2" t="s">
        <v>37</v>
      </c>
      <c r="I66" s="7">
        <f>_xlfn.XLOOKUP(Sales[[#This Row],[Product]],UnitPrices[Product Name],UnitPrices[Unit Cost])</f>
        <v>0.71</v>
      </c>
      <c r="J66" s="7">
        <f>IF(Sales[[#This Row],[Units Sold]]&gt;0,Sales[[#This Row],[Unit Cost]]*Sales[[#This Row],[Units Sold]],Sales[[#This Row],[Unit Cost]]*(-1))</f>
        <v>87.33</v>
      </c>
    </row>
    <row r="67" spans="2:10" x14ac:dyDescent="0.25">
      <c r="B67" s="3" t="s">
        <v>12</v>
      </c>
      <c r="C67" s="5" t="s">
        <v>6</v>
      </c>
      <c r="D67" s="5" t="s">
        <v>18</v>
      </c>
      <c r="E67" s="3">
        <v>1165</v>
      </c>
      <c r="F67" s="7">
        <v>1.5</v>
      </c>
      <c r="G67" s="8">
        <f>Sales[[#This Row],[Units Sold]]*Sales[[#This Row],[Unit Price]]</f>
        <v>1747.5</v>
      </c>
      <c r="H67" s="2" t="s">
        <v>37</v>
      </c>
      <c r="I67" s="7">
        <f>_xlfn.XLOOKUP(Sales[[#This Row],[Product]],UnitPrices[Product Name],UnitPrices[Unit Cost])</f>
        <v>0.71</v>
      </c>
      <c r="J67" s="7">
        <f>IF(Sales[[#This Row],[Units Sold]]&gt;0,Sales[[#This Row],[Unit Cost]]*Sales[[#This Row],[Units Sold]],Sales[[#This Row],[Unit Cost]]*(-1))</f>
        <v>827.15</v>
      </c>
    </row>
    <row r="68" spans="2:10" x14ac:dyDescent="0.25">
      <c r="B68" s="3" t="s">
        <v>12</v>
      </c>
      <c r="C68" s="5" t="s">
        <v>6</v>
      </c>
      <c r="D68" s="5" t="s">
        <v>11</v>
      </c>
      <c r="E68" s="3">
        <v>819</v>
      </c>
      <c r="F68" s="7">
        <v>0.85</v>
      </c>
      <c r="G68" s="8">
        <f>Sales[[#This Row],[Units Sold]]*Sales[[#This Row],[Unit Price]]</f>
        <v>696.15</v>
      </c>
      <c r="H68" s="2" t="s">
        <v>36</v>
      </c>
      <c r="I68" s="7">
        <f>_xlfn.XLOOKUP(Sales[[#This Row],[Product]],UnitPrices[Product Name],UnitPrices[Unit Cost])</f>
        <v>1.02</v>
      </c>
      <c r="J68" s="7">
        <f>IF(Sales[[#This Row],[Units Sold]]&gt;0,Sales[[#This Row],[Unit Cost]]*Sales[[#This Row],[Units Sold]],Sales[[#This Row],[Unit Cost]]*(-1))</f>
        <v>835.38</v>
      </c>
    </row>
    <row r="69" spans="2:10" x14ac:dyDescent="0.25">
      <c r="B69" s="3" t="s">
        <v>5</v>
      </c>
      <c r="C69" s="5" t="s">
        <v>40</v>
      </c>
      <c r="D69" s="5" t="s">
        <v>18</v>
      </c>
      <c r="E69" s="3">
        <v>2304</v>
      </c>
      <c r="F69" s="7">
        <v>0.91</v>
      </c>
      <c r="G69" s="8">
        <f>Sales[[#This Row],[Units Sold]]*Sales[[#This Row],[Unit Price]]</f>
        <v>2096.64</v>
      </c>
      <c r="H69" s="2" t="s">
        <v>37</v>
      </c>
      <c r="I69" s="7">
        <f>_xlfn.XLOOKUP(Sales[[#This Row],[Product]],UnitPrices[Product Name],UnitPrices[Unit Cost])</f>
        <v>0.71</v>
      </c>
      <c r="J69" s="7">
        <f>IF(Sales[[#This Row],[Units Sold]]&gt;0,Sales[[#This Row],[Unit Cost]]*Sales[[#This Row],[Units Sold]],Sales[[#This Row],[Unit Cost]]*(-1))</f>
        <v>1635.84</v>
      </c>
    </row>
    <row r="70" spans="2:10" x14ac:dyDescent="0.25">
      <c r="B70" s="3" t="s">
        <v>5</v>
      </c>
      <c r="C70" s="5" t="s">
        <v>13</v>
      </c>
      <c r="D70" s="5" t="s">
        <v>18</v>
      </c>
      <c r="E70" s="3">
        <v>856</v>
      </c>
      <c r="F70" s="7">
        <v>0.82</v>
      </c>
      <c r="G70" s="8">
        <f>Sales[[#This Row],[Units Sold]]*Sales[[#This Row],[Unit Price]]</f>
        <v>701.92</v>
      </c>
      <c r="H70" s="2" t="s">
        <v>37</v>
      </c>
      <c r="I70" s="7">
        <f>_xlfn.XLOOKUP(Sales[[#This Row],[Product]],UnitPrices[Product Name],UnitPrices[Unit Cost])</f>
        <v>0.71</v>
      </c>
      <c r="J70" s="7">
        <f>IF(Sales[[#This Row],[Units Sold]]&gt;0,Sales[[#This Row],[Unit Cost]]*Sales[[#This Row],[Units Sold]],Sales[[#This Row],[Unit Cost]]*(-1))</f>
        <v>607.76</v>
      </c>
    </row>
    <row r="71" spans="2:10" x14ac:dyDescent="0.25">
      <c r="B71" s="3" t="s">
        <v>5</v>
      </c>
      <c r="C71" s="5" t="s">
        <v>8</v>
      </c>
      <c r="D71" s="5" t="s">
        <v>19</v>
      </c>
      <c r="E71" s="3">
        <v>1671</v>
      </c>
      <c r="F71" s="7">
        <v>0.91</v>
      </c>
      <c r="G71" s="8">
        <f>Sales[[#This Row],[Units Sold]]*Sales[[#This Row],[Unit Price]]</f>
        <v>1520.6100000000001</v>
      </c>
      <c r="H71" s="2" t="s">
        <v>36</v>
      </c>
      <c r="I71" s="7">
        <f>_xlfn.XLOOKUP(Sales[[#This Row],[Product]],UnitPrices[Product Name],UnitPrices[Unit Cost])</f>
        <v>1.05</v>
      </c>
      <c r="J71" s="7">
        <f>IF(Sales[[#This Row],[Units Sold]]&gt;0,Sales[[#This Row],[Unit Cost]]*Sales[[#This Row],[Units Sold]],Sales[[#This Row],[Unit Cost]]*(-1))</f>
        <v>1754.5500000000002</v>
      </c>
    </row>
    <row r="72" spans="2:10" x14ac:dyDescent="0.25">
      <c r="B72" s="3" t="s">
        <v>5</v>
      </c>
      <c r="C72" s="5" t="s">
        <v>16</v>
      </c>
      <c r="D72" s="5" t="s">
        <v>18</v>
      </c>
      <c r="E72" s="3">
        <v>2203</v>
      </c>
      <c r="F72" s="7">
        <v>0.84</v>
      </c>
      <c r="G72" s="8">
        <f>Sales[[#This Row],[Units Sold]]*Sales[[#This Row],[Unit Price]]</f>
        <v>1850.52</v>
      </c>
      <c r="H72" s="2" t="s">
        <v>37</v>
      </c>
      <c r="I72" s="7">
        <f>_xlfn.XLOOKUP(Sales[[#This Row],[Product]],UnitPrices[Product Name],UnitPrices[Unit Cost])</f>
        <v>0.71</v>
      </c>
      <c r="J72" s="7">
        <f>IF(Sales[[#This Row],[Units Sold]]&gt;0,Sales[[#This Row],[Unit Cost]]*Sales[[#This Row],[Units Sold]],Sales[[#This Row],[Unit Cost]]*(-1))</f>
        <v>1564.1299999999999</v>
      </c>
    </row>
    <row r="73" spans="2:10" x14ac:dyDescent="0.25">
      <c r="B73" s="3" t="s">
        <v>5</v>
      </c>
      <c r="C73" s="5" t="s">
        <v>16</v>
      </c>
      <c r="D73" s="5" t="s">
        <v>19</v>
      </c>
      <c r="E73" s="3">
        <v>1574</v>
      </c>
      <c r="F73" s="7">
        <v>1.31</v>
      </c>
      <c r="G73" s="8">
        <f>Sales[[#This Row],[Units Sold]]*Sales[[#This Row],[Unit Price]]</f>
        <v>2061.94</v>
      </c>
      <c r="H73" s="2" t="s">
        <v>36</v>
      </c>
      <c r="I73" s="7">
        <f>_xlfn.XLOOKUP(Sales[[#This Row],[Product]],UnitPrices[Product Name],UnitPrices[Unit Cost])</f>
        <v>1.05</v>
      </c>
      <c r="J73" s="7">
        <f>IF(Sales[[#This Row],[Units Sold]]&gt;0,Sales[[#This Row],[Unit Cost]]*Sales[[#This Row],[Units Sold]],Sales[[#This Row],[Unit Cost]]*(-1))</f>
        <v>1652.7</v>
      </c>
    </row>
    <row r="74" spans="2:10" x14ac:dyDescent="0.25">
      <c r="B74" s="3" t="s">
        <v>5</v>
      </c>
      <c r="C74" s="5" t="s">
        <v>10</v>
      </c>
      <c r="D74" s="5" t="s">
        <v>18</v>
      </c>
      <c r="E74" s="3">
        <v>962</v>
      </c>
      <c r="F74" s="7">
        <v>1.1299999999999999</v>
      </c>
      <c r="G74" s="8">
        <f>Sales[[#This Row],[Units Sold]]*Sales[[#This Row],[Unit Price]]</f>
        <v>1087.06</v>
      </c>
      <c r="H74" s="2" t="s">
        <v>37</v>
      </c>
      <c r="I74" s="7">
        <f>_xlfn.XLOOKUP(Sales[[#This Row],[Product]],UnitPrices[Product Name],UnitPrices[Unit Cost])</f>
        <v>0.71</v>
      </c>
      <c r="J74" s="7">
        <f>IF(Sales[[#This Row],[Units Sold]]&gt;0,Sales[[#This Row],[Unit Cost]]*Sales[[#This Row],[Units Sold]],Sales[[#This Row],[Unit Cost]]*(-1))</f>
        <v>683.02</v>
      </c>
    </row>
    <row r="75" spans="2:10" x14ac:dyDescent="0.25">
      <c r="B75" s="3" t="s">
        <v>5</v>
      </c>
      <c r="C75" s="5" t="s">
        <v>10</v>
      </c>
      <c r="D75" s="5" t="s">
        <v>11</v>
      </c>
      <c r="E75" s="3">
        <v>1928</v>
      </c>
      <c r="F75" s="7">
        <v>0.66</v>
      </c>
      <c r="G75" s="8">
        <f>Sales[[#This Row],[Units Sold]]*Sales[[#This Row],[Unit Price]]</f>
        <v>1272.48</v>
      </c>
      <c r="H75" s="2" t="s">
        <v>36</v>
      </c>
      <c r="I75" s="7">
        <f>_xlfn.XLOOKUP(Sales[[#This Row],[Product]],UnitPrices[Product Name],UnitPrices[Unit Cost])</f>
        <v>1.02</v>
      </c>
      <c r="J75" s="7">
        <f>IF(Sales[[#This Row],[Units Sold]]&gt;0,Sales[[#This Row],[Unit Cost]]*Sales[[#This Row],[Units Sold]],Sales[[#This Row],[Unit Cost]]*(-1))</f>
        <v>1966.56</v>
      </c>
    </row>
    <row r="76" spans="2:10" x14ac:dyDescent="0.25">
      <c r="B76" s="3" t="s">
        <v>5</v>
      </c>
      <c r="C76" s="5" t="s">
        <v>6</v>
      </c>
      <c r="D76" s="5" t="s">
        <v>7</v>
      </c>
      <c r="E76" s="3">
        <v>1664</v>
      </c>
      <c r="F76" s="7">
        <v>0.72</v>
      </c>
      <c r="G76" s="8">
        <f>Sales[[#This Row],[Units Sold]]*Sales[[#This Row],[Unit Price]]</f>
        <v>1198.08</v>
      </c>
      <c r="H76" s="2" t="s">
        <v>36</v>
      </c>
      <c r="I76" s="7">
        <f>_xlfn.XLOOKUP(Sales[[#This Row],[Product]],UnitPrices[Product Name],UnitPrices[Unit Cost])</f>
        <v>1.25</v>
      </c>
      <c r="J76" s="7">
        <f>IF(Sales[[#This Row],[Units Sold]]&gt;0,Sales[[#This Row],[Unit Cost]]*Sales[[#This Row],[Units Sold]],Sales[[#This Row],[Unit Cost]]*(-1))</f>
        <v>2080</v>
      </c>
    </row>
    <row r="77" spans="2:10" x14ac:dyDescent="0.25">
      <c r="B77" s="3" t="s">
        <v>12</v>
      </c>
      <c r="C77" s="5" t="s">
        <v>8</v>
      </c>
      <c r="D77" s="5" t="s">
        <v>7</v>
      </c>
      <c r="E77" s="3">
        <v>710</v>
      </c>
      <c r="F77" s="7">
        <v>1.04</v>
      </c>
      <c r="G77" s="8">
        <f>Sales[[#This Row],[Units Sold]]*Sales[[#This Row],[Unit Price]]</f>
        <v>738.4</v>
      </c>
      <c r="H77" s="2" t="s">
        <v>36</v>
      </c>
      <c r="I77" s="7">
        <f>_xlfn.XLOOKUP(Sales[[#This Row],[Product]],UnitPrices[Product Name],UnitPrices[Unit Cost])</f>
        <v>1.25</v>
      </c>
      <c r="J77" s="7">
        <f>IF(Sales[[#This Row],[Units Sold]]&gt;0,Sales[[#This Row],[Unit Cost]]*Sales[[#This Row],[Units Sold]],Sales[[#This Row],[Unit Cost]]*(-1))</f>
        <v>887.5</v>
      </c>
    </row>
    <row r="78" spans="2:10" x14ac:dyDescent="0.25">
      <c r="B78" s="3" t="s">
        <v>12</v>
      </c>
      <c r="C78" s="5" t="s">
        <v>10</v>
      </c>
      <c r="D78" s="5" t="s">
        <v>18</v>
      </c>
      <c r="E78" s="3">
        <v>2443</v>
      </c>
      <c r="F78" s="7">
        <v>0.94</v>
      </c>
      <c r="G78" s="8">
        <f>Sales[[#This Row],[Units Sold]]*Sales[[#This Row],[Unit Price]]</f>
        <v>2296.42</v>
      </c>
      <c r="H78" s="2" t="s">
        <v>37</v>
      </c>
      <c r="I78" s="7">
        <f>_xlfn.XLOOKUP(Sales[[#This Row],[Product]],UnitPrices[Product Name],UnitPrices[Unit Cost])</f>
        <v>0.71</v>
      </c>
      <c r="J78" s="7">
        <f>IF(Sales[[#This Row],[Units Sold]]&gt;0,Sales[[#This Row],[Unit Cost]]*Sales[[#This Row],[Units Sold]],Sales[[#This Row],[Unit Cost]]*(-1))</f>
        <v>1734.53</v>
      </c>
    </row>
    <row r="79" spans="2:10" x14ac:dyDescent="0.25">
      <c r="B79" s="3" t="s">
        <v>5</v>
      </c>
      <c r="C79" s="5" t="s">
        <v>8</v>
      </c>
      <c r="D79" s="5" t="s">
        <v>18</v>
      </c>
      <c r="E79" s="3">
        <v>465</v>
      </c>
      <c r="F79" s="7">
        <v>0.82</v>
      </c>
      <c r="G79" s="8">
        <f>Sales[[#This Row],[Units Sold]]*Sales[[#This Row],[Unit Price]]</f>
        <v>381.29999999999995</v>
      </c>
      <c r="H79" s="2" t="s">
        <v>37</v>
      </c>
      <c r="I79" s="7">
        <f>_xlfn.XLOOKUP(Sales[[#This Row],[Product]],UnitPrices[Product Name],UnitPrices[Unit Cost])</f>
        <v>0.71</v>
      </c>
      <c r="J79" s="7">
        <f>IF(Sales[[#This Row],[Units Sold]]&gt;0,Sales[[#This Row],[Unit Cost]]*Sales[[#This Row],[Units Sold]],Sales[[#This Row],[Unit Cost]]*(-1))</f>
        <v>330.15</v>
      </c>
    </row>
    <row r="80" spans="2:10" x14ac:dyDescent="0.25">
      <c r="B80" s="3" t="s">
        <v>12</v>
      </c>
      <c r="C80" s="5" t="s">
        <v>13</v>
      </c>
      <c r="D80" s="5" t="s">
        <v>19</v>
      </c>
      <c r="E80" s="3">
        <v>2120</v>
      </c>
      <c r="F80" s="7">
        <v>0.81</v>
      </c>
      <c r="G80" s="8">
        <f>Sales[[#This Row],[Units Sold]]*Sales[[#This Row],[Unit Price]]</f>
        <v>1717.2</v>
      </c>
      <c r="H80" s="2" t="s">
        <v>36</v>
      </c>
      <c r="I80" s="7">
        <f>_xlfn.XLOOKUP(Sales[[#This Row],[Product]],UnitPrices[Product Name],UnitPrices[Unit Cost])</f>
        <v>1.05</v>
      </c>
      <c r="J80" s="7">
        <f>IF(Sales[[#This Row],[Units Sold]]&gt;0,Sales[[#This Row],[Unit Cost]]*Sales[[#This Row],[Units Sold]],Sales[[#This Row],[Unit Cost]]*(-1))</f>
        <v>2226</v>
      </c>
    </row>
    <row r="81" spans="2:10" x14ac:dyDescent="0.25">
      <c r="B81" s="3" t="s">
        <v>5</v>
      </c>
      <c r="C81" s="5" t="s">
        <v>16</v>
      </c>
      <c r="D81" s="5" t="s">
        <v>18</v>
      </c>
      <c r="E81" s="3">
        <v>1356</v>
      </c>
      <c r="F81" s="7">
        <v>0.74</v>
      </c>
      <c r="G81" s="8">
        <f>Sales[[#This Row],[Units Sold]]*Sales[[#This Row],[Unit Price]]</f>
        <v>1003.4399999999999</v>
      </c>
      <c r="H81" s="2" t="s">
        <v>37</v>
      </c>
      <c r="I81" s="7">
        <f>_xlfn.XLOOKUP(Sales[[#This Row],[Product]],UnitPrices[Product Name],UnitPrices[Unit Cost])</f>
        <v>0.71</v>
      </c>
      <c r="J81" s="7">
        <f>IF(Sales[[#This Row],[Units Sold]]&gt;0,Sales[[#This Row],[Unit Cost]]*Sales[[#This Row],[Units Sold]],Sales[[#This Row],[Unit Cost]]*(-1))</f>
        <v>962.76</v>
      </c>
    </row>
    <row r="82" spans="2:10" x14ac:dyDescent="0.25">
      <c r="B82" s="3" t="s">
        <v>5</v>
      </c>
      <c r="C82" s="5" t="s">
        <v>16</v>
      </c>
      <c r="D82" s="5" t="s">
        <v>7</v>
      </c>
      <c r="E82" s="3">
        <v>1738</v>
      </c>
      <c r="F82" s="7">
        <v>0.85</v>
      </c>
      <c r="G82" s="8">
        <f>Sales[[#This Row],[Units Sold]]*Sales[[#This Row],[Unit Price]]</f>
        <v>1477.3</v>
      </c>
      <c r="H82" s="2" t="s">
        <v>36</v>
      </c>
      <c r="I82" s="7">
        <f>_xlfn.XLOOKUP(Sales[[#This Row],[Product]],UnitPrices[Product Name],UnitPrices[Unit Cost])</f>
        <v>1.25</v>
      </c>
      <c r="J82" s="7">
        <f>IF(Sales[[#This Row],[Units Sold]]&gt;0,Sales[[#This Row],[Unit Cost]]*Sales[[#This Row],[Units Sold]],Sales[[#This Row],[Unit Cost]]*(-1))</f>
        <v>2172.5</v>
      </c>
    </row>
    <row r="83" spans="2:10" x14ac:dyDescent="0.25">
      <c r="B83" s="3" t="s">
        <v>5</v>
      </c>
      <c r="C83" s="5" t="s">
        <v>13</v>
      </c>
      <c r="D83" s="5" t="s">
        <v>11</v>
      </c>
      <c r="F83" s="7">
        <v>1.02</v>
      </c>
      <c r="G83" s="8">
        <f>Sales[[#This Row],[Units Sold]]*Sales[[#This Row],[Unit Price]]</f>
        <v>0</v>
      </c>
      <c r="H83" s="2" t="s">
        <v>36</v>
      </c>
      <c r="I83" s="7">
        <f>_xlfn.XLOOKUP(Sales[[#This Row],[Product]],UnitPrices[Product Name],UnitPrices[Unit Cost])</f>
        <v>1.02</v>
      </c>
      <c r="J83" s="7">
        <f>IF(Sales[[#This Row],[Units Sold]]&gt;0,Sales[[#This Row],[Unit Cost]]*Sales[[#This Row],[Units Sold]],Sales[[#This Row],[Unit Cost]]*(-1))</f>
        <v>-1.02</v>
      </c>
    </row>
    <row r="84" spans="2:10" x14ac:dyDescent="0.25">
      <c r="B84" s="3" t="s">
        <v>12</v>
      </c>
      <c r="C84" s="5" t="s">
        <v>8</v>
      </c>
      <c r="D84" s="5" t="s">
        <v>18</v>
      </c>
      <c r="E84" s="3">
        <v>824</v>
      </c>
      <c r="F84" s="7">
        <v>0.79</v>
      </c>
      <c r="G84" s="8">
        <f>Sales[[#This Row],[Units Sold]]*Sales[[#This Row],[Unit Price]]</f>
        <v>650.96</v>
      </c>
      <c r="H84" s="2" t="s">
        <v>37</v>
      </c>
      <c r="I84" s="7">
        <f>_xlfn.XLOOKUP(Sales[[#This Row],[Product]],UnitPrices[Product Name],UnitPrices[Unit Cost])</f>
        <v>0.71</v>
      </c>
      <c r="J84" s="7">
        <f>IF(Sales[[#This Row],[Units Sold]]&gt;0,Sales[[#This Row],[Unit Cost]]*Sales[[#This Row],[Units Sold]],Sales[[#This Row],[Unit Cost]]*(-1))</f>
        <v>585.04</v>
      </c>
    </row>
    <row r="85" spans="2:10" x14ac:dyDescent="0.25">
      <c r="B85" s="3" t="s">
        <v>12</v>
      </c>
      <c r="C85" s="5" t="s">
        <v>13</v>
      </c>
      <c r="D85" s="5" t="s">
        <v>18</v>
      </c>
      <c r="E85" s="3">
        <v>1035</v>
      </c>
      <c r="F85" s="7">
        <v>0.95</v>
      </c>
      <c r="G85" s="8">
        <f>Sales[[#This Row],[Units Sold]]*Sales[[#This Row],[Unit Price]]</f>
        <v>983.25</v>
      </c>
      <c r="H85" s="2" t="s">
        <v>37</v>
      </c>
      <c r="I85" s="7">
        <f>_xlfn.XLOOKUP(Sales[[#This Row],[Product]],UnitPrices[Product Name],UnitPrices[Unit Cost])</f>
        <v>0.71</v>
      </c>
      <c r="J85" s="7">
        <f>IF(Sales[[#This Row],[Units Sold]]&gt;0,Sales[[#This Row],[Unit Cost]]*Sales[[#This Row],[Units Sold]],Sales[[#This Row],[Unit Cost]]*(-1))</f>
        <v>734.84999999999991</v>
      </c>
    </row>
    <row r="86" spans="2:10" x14ac:dyDescent="0.25">
      <c r="B86" s="3" t="s">
        <v>14</v>
      </c>
      <c r="C86" s="5" t="s">
        <v>8</v>
      </c>
      <c r="D86" s="5" t="s">
        <v>18</v>
      </c>
      <c r="E86" s="3">
        <v>1409</v>
      </c>
      <c r="F86" s="7">
        <v>1.32</v>
      </c>
      <c r="G86" s="8">
        <f>Sales[[#This Row],[Units Sold]]*Sales[[#This Row],[Unit Price]]</f>
        <v>1859.88</v>
      </c>
      <c r="H86" s="2" t="s">
        <v>37</v>
      </c>
      <c r="I86" s="7">
        <f>_xlfn.XLOOKUP(Sales[[#This Row],[Product]],UnitPrices[Product Name],UnitPrices[Unit Cost])</f>
        <v>0.71</v>
      </c>
      <c r="J86" s="7">
        <f>IF(Sales[[#This Row],[Units Sold]]&gt;0,Sales[[#This Row],[Unit Cost]]*Sales[[#This Row],[Units Sold]],Sales[[#This Row],[Unit Cost]]*(-1))</f>
        <v>1000.39</v>
      </c>
    </row>
    <row r="87" spans="2:10" x14ac:dyDescent="0.25">
      <c r="B87" s="3" t="s">
        <v>14</v>
      </c>
      <c r="C87" s="5" t="s">
        <v>8</v>
      </c>
      <c r="D87" s="5" t="s">
        <v>18</v>
      </c>
      <c r="E87" s="3">
        <v>1412</v>
      </c>
      <c r="F87" s="7">
        <v>1.17</v>
      </c>
      <c r="G87" s="8">
        <f>Sales[[#This Row],[Units Sold]]*Sales[[#This Row],[Unit Price]]</f>
        <v>1652.04</v>
      </c>
      <c r="H87" s="2" t="s">
        <v>37</v>
      </c>
      <c r="I87" s="7">
        <f>_xlfn.XLOOKUP(Sales[[#This Row],[Product]],UnitPrices[Product Name],UnitPrices[Unit Cost])</f>
        <v>0.71</v>
      </c>
      <c r="J87" s="7">
        <f>IF(Sales[[#This Row],[Units Sold]]&gt;0,Sales[[#This Row],[Unit Cost]]*Sales[[#This Row],[Units Sold]],Sales[[#This Row],[Unit Cost]]*(-1))</f>
        <v>1002.52</v>
      </c>
    </row>
    <row r="88" spans="2:10" x14ac:dyDescent="0.25">
      <c r="B88" s="3" t="s">
        <v>5</v>
      </c>
      <c r="C88" s="5" t="s">
        <v>8</v>
      </c>
      <c r="D88" s="5" t="s">
        <v>18</v>
      </c>
      <c r="E88" s="3">
        <v>1880</v>
      </c>
      <c r="F88" s="7">
        <v>1.28</v>
      </c>
      <c r="G88" s="8">
        <f>Sales[[#This Row],[Units Sold]]*Sales[[#This Row],[Unit Price]]</f>
        <v>2406.4</v>
      </c>
      <c r="H88" s="2" t="s">
        <v>37</v>
      </c>
      <c r="I88" s="7">
        <f>_xlfn.XLOOKUP(Sales[[#This Row],[Product]],UnitPrices[Product Name],UnitPrices[Unit Cost])</f>
        <v>0.71</v>
      </c>
      <c r="J88" s="7">
        <f>IF(Sales[[#This Row],[Units Sold]]&gt;0,Sales[[#This Row],[Unit Cost]]*Sales[[#This Row],[Units Sold]],Sales[[#This Row],[Unit Cost]]*(-1))</f>
        <v>1334.8</v>
      </c>
    </row>
    <row r="89" spans="2:10" x14ac:dyDescent="0.25">
      <c r="B89" s="3" t="s">
        <v>5</v>
      </c>
      <c r="C89" s="5" t="s">
        <v>8</v>
      </c>
      <c r="D89" s="5" t="s">
        <v>18</v>
      </c>
      <c r="E89" s="3">
        <v>1363</v>
      </c>
      <c r="F89" s="7">
        <v>0.91</v>
      </c>
      <c r="G89" s="8">
        <f>Sales[[#This Row],[Units Sold]]*Sales[[#This Row],[Unit Price]]</f>
        <v>1240.3300000000002</v>
      </c>
      <c r="H89" s="2" t="s">
        <v>37</v>
      </c>
      <c r="I89" s="7">
        <f>_xlfn.XLOOKUP(Sales[[#This Row],[Product]],UnitPrices[Product Name],UnitPrices[Unit Cost])</f>
        <v>0.71</v>
      </c>
      <c r="J89" s="7">
        <f>IF(Sales[[#This Row],[Units Sold]]&gt;0,Sales[[#This Row],[Unit Cost]]*Sales[[#This Row],[Units Sold]],Sales[[#This Row],[Unit Cost]]*(-1))</f>
        <v>967.7299999999999</v>
      </c>
    </row>
    <row r="90" spans="2:10" x14ac:dyDescent="0.25">
      <c r="B90" s="3" t="s">
        <v>12</v>
      </c>
      <c r="C90" s="5" t="s">
        <v>6</v>
      </c>
      <c r="D90" s="5" t="s">
        <v>7</v>
      </c>
      <c r="E90" s="3">
        <v>248</v>
      </c>
      <c r="F90" s="7">
        <v>1.06</v>
      </c>
      <c r="G90" s="8">
        <f>Sales[[#This Row],[Units Sold]]*Sales[[#This Row],[Unit Price]]</f>
        <v>262.88</v>
      </c>
      <c r="H90" s="2" t="s">
        <v>36</v>
      </c>
      <c r="I90" s="7">
        <f>_xlfn.XLOOKUP(Sales[[#This Row],[Product]],UnitPrices[Product Name],UnitPrices[Unit Cost])</f>
        <v>1.25</v>
      </c>
      <c r="J90" s="7">
        <f>IF(Sales[[#This Row],[Units Sold]]&gt;0,Sales[[#This Row],[Unit Cost]]*Sales[[#This Row],[Units Sold]],Sales[[#This Row],[Unit Cost]]*(-1))</f>
        <v>310</v>
      </c>
    </row>
    <row r="91" spans="2:10" x14ac:dyDescent="0.25">
      <c r="B91" s="3" t="s">
        <v>14</v>
      </c>
      <c r="C91" s="5" t="s">
        <v>6</v>
      </c>
      <c r="D91" s="5" t="s">
        <v>18</v>
      </c>
      <c r="E91" s="3">
        <v>2453</v>
      </c>
      <c r="F91" s="7">
        <v>0.93</v>
      </c>
      <c r="G91" s="8">
        <f>Sales[[#This Row],[Units Sold]]*Sales[[#This Row],[Unit Price]]</f>
        <v>2281.29</v>
      </c>
      <c r="H91" s="2" t="s">
        <v>37</v>
      </c>
      <c r="I91" s="7">
        <f>_xlfn.XLOOKUP(Sales[[#This Row],[Product]],UnitPrices[Product Name],UnitPrices[Unit Cost])</f>
        <v>0.71</v>
      </c>
      <c r="J91" s="7">
        <f>IF(Sales[[#This Row],[Units Sold]]&gt;0,Sales[[#This Row],[Unit Cost]]*Sales[[#This Row],[Units Sold]],Sales[[#This Row],[Unit Cost]]*(-1))</f>
        <v>1741.6299999999999</v>
      </c>
    </row>
    <row r="92" spans="2:10" x14ac:dyDescent="0.25">
      <c r="B92" s="3" t="s">
        <v>5</v>
      </c>
      <c r="C92" s="5" t="s">
        <v>8</v>
      </c>
      <c r="D92" s="5" t="s">
        <v>18</v>
      </c>
      <c r="E92" s="3">
        <v>2178</v>
      </c>
      <c r="F92" s="7">
        <v>0.97</v>
      </c>
      <c r="G92" s="8">
        <f>Sales[[#This Row],[Units Sold]]*Sales[[#This Row],[Unit Price]]</f>
        <v>2112.66</v>
      </c>
      <c r="H92" s="2" t="s">
        <v>37</v>
      </c>
      <c r="I92" s="7">
        <f>_xlfn.XLOOKUP(Sales[[#This Row],[Product]],UnitPrices[Product Name],UnitPrices[Unit Cost])</f>
        <v>0.71</v>
      </c>
      <c r="J92" s="7">
        <f>IF(Sales[[#This Row],[Units Sold]]&gt;0,Sales[[#This Row],[Unit Cost]]*Sales[[#This Row],[Units Sold]],Sales[[#This Row],[Unit Cost]]*(-1))</f>
        <v>1546.3799999999999</v>
      </c>
    </row>
    <row r="93" spans="2:10" x14ac:dyDescent="0.25">
      <c r="B93" s="3" t="s">
        <v>12</v>
      </c>
      <c r="C93" s="5" t="s">
        <v>6</v>
      </c>
      <c r="D93" s="5" t="s">
        <v>18</v>
      </c>
      <c r="E93" s="3">
        <v>2499</v>
      </c>
      <c r="F93" s="7">
        <v>1.02</v>
      </c>
      <c r="G93" s="8">
        <f>Sales[[#This Row],[Units Sold]]*Sales[[#This Row],[Unit Price]]</f>
        <v>2548.98</v>
      </c>
      <c r="H93" s="2" t="s">
        <v>37</v>
      </c>
      <c r="I93" s="7">
        <f>_xlfn.XLOOKUP(Sales[[#This Row],[Product]],UnitPrices[Product Name],UnitPrices[Unit Cost])</f>
        <v>0.71</v>
      </c>
      <c r="J93" s="7">
        <f>IF(Sales[[#This Row],[Units Sold]]&gt;0,Sales[[#This Row],[Unit Cost]]*Sales[[#This Row],[Units Sold]],Sales[[#This Row],[Unit Cost]]*(-1))</f>
        <v>1774.29</v>
      </c>
    </row>
    <row r="94" spans="2:10" x14ac:dyDescent="0.25">
      <c r="B94" s="3" t="s">
        <v>5</v>
      </c>
      <c r="C94" s="5" t="s">
        <v>16</v>
      </c>
      <c r="D94" s="5" t="s">
        <v>11</v>
      </c>
      <c r="E94" s="3">
        <v>1065</v>
      </c>
      <c r="F94" s="7">
        <v>1.29</v>
      </c>
      <c r="G94" s="8">
        <f>Sales[[#This Row],[Units Sold]]*Sales[[#This Row],[Unit Price]]</f>
        <v>1373.8500000000001</v>
      </c>
      <c r="H94" s="2" t="s">
        <v>36</v>
      </c>
      <c r="I94" s="7">
        <f>_xlfn.XLOOKUP(Sales[[#This Row],[Product]],UnitPrices[Product Name],UnitPrices[Unit Cost])</f>
        <v>1.02</v>
      </c>
      <c r="J94" s="7">
        <f>IF(Sales[[#This Row],[Units Sold]]&gt;0,Sales[[#This Row],[Unit Cost]]*Sales[[#This Row],[Units Sold]],Sales[[#This Row],[Unit Cost]]*(-1))</f>
        <v>1086.3</v>
      </c>
    </row>
    <row r="95" spans="2:10" x14ac:dyDescent="0.25">
      <c r="B95" s="3" t="s">
        <v>14</v>
      </c>
      <c r="C95" s="5" t="s">
        <v>8</v>
      </c>
      <c r="D95" s="5" t="s">
        <v>18</v>
      </c>
      <c r="E95" s="3">
        <v>623</v>
      </c>
      <c r="F95" s="7">
        <v>0.53</v>
      </c>
      <c r="G95" s="8">
        <f>Sales[[#This Row],[Units Sold]]*Sales[[#This Row],[Unit Price]]</f>
        <v>330.19</v>
      </c>
      <c r="H95" s="2" t="s">
        <v>37</v>
      </c>
      <c r="I95" s="7">
        <f>_xlfn.XLOOKUP(Sales[[#This Row],[Product]],UnitPrices[Product Name],UnitPrices[Unit Cost])</f>
        <v>0.71</v>
      </c>
      <c r="J95" s="7">
        <f>IF(Sales[[#This Row],[Units Sold]]&gt;0,Sales[[#This Row],[Unit Cost]]*Sales[[#This Row],[Units Sold]],Sales[[#This Row],[Unit Cost]]*(-1))</f>
        <v>442.33</v>
      </c>
    </row>
    <row r="96" spans="2:10" x14ac:dyDescent="0.25">
      <c r="B96" s="3" t="s">
        <v>14</v>
      </c>
      <c r="C96" s="5" t="s">
        <v>13</v>
      </c>
      <c r="D96" s="5" t="s">
        <v>11</v>
      </c>
      <c r="E96" s="3">
        <v>1555</v>
      </c>
      <c r="F96" s="7">
        <v>1.1100000000000001</v>
      </c>
      <c r="G96" s="8">
        <f>Sales[[#This Row],[Units Sold]]*Sales[[#This Row],[Unit Price]]</f>
        <v>1726.0500000000002</v>
      </c>
      <c r="H96" s="2" t="s">
        <v>36</v>
      </c>
      <c r="I96" s="7">
        <f>_xlfn.XLOOKUP(Sales[[#This Row],[Product]],UnitPrices[Product Name],UnitPrices[Unit Cost])</f>
        <v>1.02</v>
      </c>
      <c r="J96" s="7">
        <f>IF(Sales[[#This Row],[Units Sold]]&gt;0,Sales[[#This Row],[Unit Cost]]*Sales[[#This Row],[Units Sold]],Sales[[#This Row],[Unit Cost]]*(-1))</f>
        <v>1586.1000000000001</v>
      </c>
    </row>
    <row r="97" spans="2:10" x14ac:dyDescent="0.25">
      <c r="B97" s="3" t="s">
        <v>12</v>
      </c>
      <c r="C97" s="5" t="s">
        <v>10</v>
      </c>
      <c r="D97" s="5" t="s">
        <v>19</v>
      </c>
      <c r="E97" s="3">
        <v>1703</v>
      </c>
      <c r="F97" s="7">
        <v>0.63</v>
      </c>
      <c r="G97" s="8">
        <f>Sales[[#This Row],[Units Sold]]*Sales[[#This Row],[Unit Price]]</f>
        <v>1072.8900000000001</v>
      </c>
      <c r="H97" s="2" t="s">
        <v>36</v>
      </c>
      <c r="I97" s="7">
        <f>_xlfn.XLOOKUP(Sales[[#This Row],[Product]],UnitPrices[Product Name],UnitPrices[Unit Cost])</f>
        <v>1.05</v>
      </c>
      <c r="J97" s="7">
        <f>IF(Sales[[#This Row],[Units Sold]]&gt;0,Sales[[#This Row],[Unit Cost]]*Sales[[#This Row],[Units Sold]],Sales[[#This Row],[Unit Cost]]*(-1))</f>
        <v>1788.15</v>
      </c>
    </row>
    <row r="98" spans="2:10" x14ac:dyDescent="0.25">
      <c r="B98" s="3" t="s">
        <v>14</v>
      </c>
      <c r="C98" s="5" t="s">
        <v>40</v>
      </c>
      <c r="D98" s="5" t="s">
        <v>18</v>
      </c>
      <c r="E98" s="3">
        <v>2276</v>
      </c>
      <c r="F98" s="7">
        <v>0.63</v>
      </c>
      <c r="G98" s="8">
        <f>Sales[[#This Row],[Units Sold]]*Sales[[#This Row],[Unit Price]]</f>
        <v>1433.88</v>
      </c>
      <c r="H98" s="2" t="s">
        <v>37</v>
      </c>
      <c r="I98" s="7">
        <f>_xlfn.XLOOKUP(Sales[[#This Row],[Product]],UnitPrices[Product Name],UnitPrices[Unit Cost])</f>
        <v>0.71</v>
      </c>
      <c r="J98" s="7">
        <f>IF(Sales[[#This Row],[Units Sold]]&gt;0,Sales[[#This Row],[Unit Cost]]*Sales[[#This Row],[Units Sold]],Sales[[#This Row],[Unit Cost]]*(-1))</f>
        <v>1615.9599999999998</v>
      </c>
    </row>
    <row r="99" spans="2:10" x14ac:dyDescent="0.25">
      <c r="B99" s="3" t="s">
        <v>12</v>
      </c>
      <c r="C99" s="5" t="s">
        <v>40</v>
      </c>
      <c r="D99" s="5" t="s">
        <v>18</v>
      </c>
      <c r="E99" s="3">
        <v>1035</v>
      </c>
      <c r="F99" s="7">
        <v>0.75</v>
      </c>
      <c r="G99" s="8">
        <f>Sales[[#This Row],[Units Sold]]*Sales[[#This Row],[Unit Price]]</f>
        <v>776.25</v>
      </c>
      <c r="H99" s="2" t="s">
        <v>37</v>
      </c>
      <c r="I99" s="7">
        <f>_xlfn.XLOOKUP(Sales[[#This Row],[Product]],UnitPrices[Product Name],UnitPrices[Unit Cost])</f>
        <v>0.71</v>
      </c>
      <c r="J99" s="7">
        <f>IF(Sales[[#This Row],[Units Sold]]&gt;0,Sales[[#This Row],[Unit Cost]]*Sales[[#This Row],[Units Sold]],Sales[[#This Row],[Unit Cost]]*(-1))</f>
        <v>734.84999999999991</v>
      </c>
    </row>
    <row r="100" spans="2:10" x14ac:dyDescent="0.25">
      <c r="B100" s="3" t="s">
        <v>5</v>
      </c>
      <c r="C100" s="5" t="s">
        <v>16</v>
      </c>
      <c r="D100" s="5" t="s">
        <v>7</v>
      </c>
      <c r="E100" s="3">
        <v>1702</v>
      </c>
      <c r="F100" s="7">
        <v>0.79</v>
      </c>
      <c r="G100" s="8">
        <f>Sales[[#This Row],[Units Sold]]*Sales[[#This Row],[Unit Price]]</f>
        <v>1344.5800000000002</v>
      </c>
      <c r="H100" s="2" t="s">
        <v>36</v>
      </c>
      <c r="I100" s="7">
        <f>_xlfn.XLOOKUP(Sales[[#This Row],[Product]],UnitPrices[Product Name],UnitPrices[Unit Cost])</f>
        <v>1.25</v>
      </c>
      <c r="J100" s="7">
        <f>IF(Sales[[#This Row],[Units Sold]]&gt;0,Sales[[#This Row],[Unit Cost]]*Sales[[#This Row],[Units Sold]],Sales[[#This Row],[Unit Cost]]*(-1))</f>
        <v>2127.5</v>
      </c>
    </row>
    <row r="101" spans="2:10" x14ac:dyDescent="0.25">
      <c r="B101" s="3" t="s">
        <v>14</v>
      </c>
      <c r="C101" s="5" t="s">
        <v>8</v>
      </c>
      <c r="D101" s="5" t="s">
        <v>11</v>
      </c>
      <c r="E101" s="3">
        <v>393</v>
      </c>
      <c r="F101" s="7">
        <v>0.61</v>
      </c>
      <c r="G101" s="8">
        <f>Sales[[#This Row],[Units Sold]]*Sales[[#This Row],[Unit Price]]</f>
        <v>239.73</v>
      </c>
      <c r="H101" s="2" t="s">
        <v>36</v>
      </c>
      <c r="I101" s="7">
        <f>_xlfn.XLOOKUP(Sales[[#This Row],[Product]],UnitPrices[Product Name],UnitPrices[Unit Cost])</f>
        <v>1.02</v>
      </c>
      <c r="J101" s="7">
        <f>IF(Sales[[#This Row],[Units Sold]]&gt;0,Sales[[#This Row],[Unit Cost]]*Sales[[#This Row],[Units Sold]],Sales[[#This Row],[Unit Cost]]*(-1))</f>
        <v>400.86</v>
      </c>
    </row>
    <row r="102" spans="2:10" x14ac:dyDescent="0.25">
      <c r="B102" s="3" t="s">
        <v>5</v>
      </c>
      <c r="C102" s="5" t="s">
        <v>40</v>
      </c>
      <c r="D102" s="5" t="s">
        <v>18</v>
      </c>
      <c r="E102" s="3">
        <v>1449</v>
      </c>
      <c r="F102" s="7">
        <v>1.21</v>
      </c>
      <c r="G102" s="8">
        <f>Sales[[#This Row],[Units Sold]]*Sales[[#This Row],[Unit Price]]</f>
        <v>1753.29</v>
      </c>
      <c r="H102" s="2" t="s">
        <v>37</v>
      </c>
      <c r="I102" s="7">
        <f>_xlfn.XLOOKUP(Sales[[#This Row],[Product]],UnitPrices[Product Name],UnitPrices[Unit Cost])</f>
        <v>0.71</v>
      </c>
      <c r="J102" s="7">
        <f>IF(Sales[[#This Row],[Units Sold]]&gt;0,Sales[[#This Row],[Unit Cost]]*Sales[[#This Row],[Units Sold]],Sales[[#This Row],[Unit Cost]]*(-1))</f>
        <v>1028.79</v>
      </c>
    </row>
    <row r="103" spans="2:10" x14ac:dyDescent="0.25">
      <c r="B103" s="3" t="s">
        <v>14</v>
      </c>
      <c r="C103" s="5" t="s">
        <v>6</v>
      </c>
      <c r="D103" s="5" t="s">
        <v>7</v>
      </c>
      <c r="E103" s="3">
        <v>2044</v>
      </c>
      <c r="F103" s="7">
        <v>1.26</v>
      </c>
      <c r="G103" s="8">
        <f>Sales[[#This Row],[Units Sold]]*Sales[[#This Row],[Unit Price]]</f>
        <v>2575.44</v>
      </c>
      <c r="H103" s="2" t="s">
        <v>36</v>
      </c>
      <c r="I103" s="7">
        <f>_xlfn.XLOOKUP(Sales[[#This Row],[Product]],UnitPrices[Product Name],UnitPrices[Unit Cost])</f>
        <v>1.25</v>
      </c>
      <c r="J103" s="7">
        <f>IF(Sales[[#This Row],[Units Sold]]&gt;0,Sales[[#This Row],[Unit Cost]]*Sales[[#This Row],[Units Sold]],Sales[[#This Row],[Unit Cost]]*(-1))</f>
        <v>2555</v>
      </c>
    </row>
    <row r="104" spans="2:10" x14ac:dyDescent="0.25">
      <c r="B104" s="3" t="s">
        <v>12</v>
      </c>
      <c r="C104" s="5" t="s">
        <v>10</v>
      </c>
      <c r="D104" s="5" t="s">
        <v>19</v>
      </c>
      <c r="E104" s="3">
        <v>1492</v>
      </c>
      <c r="F104" s="7">
        <v>0.95</v>
      </c>
      <c r="G104" s="8">
        <f>Sales[[#This Row],[Units Sold]]*Sales[[#This Row],[Unit Price]]</f>
        <v>1417.3999999999999</v>
      </c>
      <c r="H104" s="2" t="s">
        <v>36</v>
      </c>
      <c r="I104" s="7">
        <f>_xlfn.XLOOKUP(Sales[[#This Row],[Product]],UnitPrices[Product Name],UnitPrices[Unit Cost])</f>
        <v>1.05</v>
      </c>
      <c r="J104" s="7">
        <f>IF(Sales[[#This Row],[Units Sold]]&gt;0,Sales[[#This Row],[Unit Cost]]*Sales[[#This Row],[Units Sold]],Sales[[#This Row],[Unit Cost]]*(-1))</f>
        <v>1566.6000000000001</v>
      </c>
    </row>
    <row r="105" spans="2:10" x14ac:dyDescent="0.25">
      <c r="B105" s="3" t="s">
        <v>14</v>
      </c>
      <c r="C105" s="5" t="s">
        <v>40</v>
      </c>
      <c r="D105" s="5" t="s">
        <v>18</v>
      </c>
      <c r="E105" s="3">
        <v>1917</v>
      </c>
      <c r="F105" s="7">
        <v>1.1200000000000001</v>
      </c>
      <c r="G105" s="8">
        <f>Sales[[#This Row],[Units Sold]]*Sales[[#This Row],[Unit Price]]</f>
        <v>2147.0400000000004</v>
      </c>
      <c r="H105" s="2" t="s">
        <v>37</v>
      </c>
      <c r="I105" s="7">
        <f>_xlfn.XLOOKUP(Sales[[#This Row],[Product]],UnitPrices[Product Name],UnitPrices[Unit Cost])</f>
        <v>0.71</v>
      </c>
      <c r="J105" s="7">
        <f>IF(Sales[[#This Row],[Units Sold]]&gt;0,Sales[[#This Row],[Unit Cost]]*Sales[[#This Row],[Units Sold]],Sales[[#This Row],[Unit Cost]]*(-1))</f>
        <v>1361.07</v>
      </c>
    </row>
    <row r="106" spans="2:10" x14ac:dyDescent="0.25">
      <c r="B106" s="3" t="s">
        <v>12</v>
      </c>
      <c r="C106" s="5" t="s">
        <v>16</v>
      </c>
      <c r="D106" s="5" t="s">
        <v>18</v>
      </c>
      <c r="E106" s="3">
        <v>150</v>
      </c>
      <c r="F106" s="7">
        <v>0.75</v>
      </c>
      <c r="G106" s="8">
        <f>Sales[[#This Row],[Units Sold]]*Sales[[#This Row],[Unit Price]]</f>
        <v>112.5</v>
      </c>
      <c r="H106" s="2" t="s">
        <v>37</v>
      </c>
      <c r="I106" s="7">
        <f>_xlfn.XLOOKUP(Sales[[#This Row],[Product]],UnitPrices[Product Name],UnitPrices[Unit Cost])</f>
        <v>0.71</v>
      </c>
      <c r="J106" s="7">
        <f>IF(Sales[[#This Row],[Units Sold]]&gt;0,Sales[[#This Row],[Unit Cost]]*Sales[[#This Row],[Units Sold]],Sales[[#This Row],[Unit Cost]]*(-1))</f>
        <v>106.5</v>
      </c>
    </row>
    <row r="107" spans="2:10" x14ac:dyDescent="0.25">
      <c r="B107" s="3" t="s">
        <v>14</v>
      </c>
      <c r="C107" s="5" t="s">
        <v>6</v>
      </c>
      <c r="D107" s="5" t="s">
        <v>18</v>
      </c>
      <c r="E107" s="3">
        <v>1296</v>
      </c>
      <c r="F107" s="7">
        <v>1.1399999999999999</v>
      </c>
      <c r="G107" s="8">
        <f>Sales[[#This Row],[Units Sold]]*Sales[[#This Row],[Unit Price]]</f>
        <v>1477.4399999999998</v>
      </c>
      <c r="H107" s="2" t="s">
        <v>37</v>
      </c>
      <c r="I107" s="7">
        <f>_xlfn.XLOOKUP(Sales[[#This Row],[Product]],UnitPrices[Product Name],UnitPrices[Unit Cost])</f>
        <v>0.71</v>
      </c>
      <c r="J107" s="7">
        <f>IF(Sales[[#This Row],[Units Sold]]&gt;0,Sales[[#This Row],[Unit Cost]]*Sales[[#This Row],[Units Sold]],Sales[[#This Row],[Unit Cost]]*(-1))</f>
        <v>920.16</v>
      </c>
    </row>
    <row r="108" spans="2:10" x14ac:dyDescent="0.25">
      <c r="B108" s="3" t="s">
        <v>12</v>
      </c>
      <c r="C108" s="5" t="s">
        <v>10</v>
      </c>
      <c r="D108" s="5" t="s">
        <v>18</v>
      </c>
      <c r="E108" s="3">
        <v>826</v>
      </c>
      <c r="F108" s="7">
        <v>1.39</v>
      </c>
      <c r="G108" s="8">
        <f>Sales[[#This Row],[Units Sold]]*Sales[[#This Row],[Unit Price]]</f>
        <v>1148.1399999999999</v>
      </c>
      <c r="H108" s="2" t="s">
        <v>37</v>
      </c>
      <c r="I108" s="7">
        <f>_xlfn.XLOOKUP(Sales[[#This Row],[Product]],UnitPrices[Product Name],UnitPrices[Unit Cost])</f>
        <v>0.71</v>
      </c>
      <c r="J108" s="7">
        <f>IF(Sales[[#This Row],[Units Sold]]&gt;0,Sales[[#This Row],[Unit Cost]]*Sales[[#This Row],[Units Sold]],Sales[[#This Row],[Unit Cost]]*(-1))</f>
        <v>586.45999999999992</v>
      </c>
    </row>
    <row r="109" spans="2:10" x14ac:dyDescent="0.25">
      <c r="B109" s="3" t="s">
        <v>14</v>
      </c>
      <c r="C109" s="5" t="s">
        <v>10</v>
      </c>
      <c r="D109" s="5" t="s">
        <v>11</v>
      </c>
      <c r="E109" s="3">
        <v>199</v>
      </c>
      <c r="F109" s="7">
        <v>0.87</v>
      </c>
      <c r="G109" s="8">
        <f>Sales[[#This Row],[Units Sold]]*Sales[[#This Row],[Unit Price]]</f>
        <v>173.13</v>
      </c>
      <c r="H109" s="2" t="s">
        <v>36</v>
      </c>
      <c r="I109" s="7">
        <f>_xlfn.XLOOKUP(Sales[[#This Row],[Product]],UnitPrices[Product Name],UnitPrices[Unit Cost])</f>
        <v>1.02</v>
      </c>
      <c r="J109" s="7">
        <f>IF(Sales[[#This Row],[Units Sold]]&gt;0,Sales[[#This Row],[Unit Cost]]*Sales[[#This Row],[Units Sold]],Sales[[#This Row],[Unit Cost]]*(-1))</f>
        <v>202.98</v>
      </c>
    </row>
    <row r="110" spans="2:10" x14ac:dyDescent="0.25">
      <c r="B110" s="3" t="s">
        <v>5</v>
      </c>
      <c r="C110" s="5" t="s">
        <v>16</v>
      </c>
      <c r="D110" s="5" t="s">
        <v>18</v>
      </c>
      <c r="F110" s="7">
        <v>1.06</v>
      </c>
      <c r="G110" s="8">
        <f>Sales[[#This Row],[Units Sold]]*Sales[[#This Row],[Unit Price]]</f>
        <v>0</v>
      </c>
      <c r="H110" s="2" t="s">
        <v>37</v>
      </c>
      <c r="I110" s="7">
        <f>_xlfn.XLOOKUP(Sales[[#This Row],[Product]],UnitPrices[Product Name],UnitPrices[Unit Cost])</f>
        <v>0.71</v>
      </c>
      <c r="J110" s="7">
        <f>IF(Sales[[#This Row],[Units Sold]]&gt;0,Sales[[#This Row],[Unit Cost]]*Sales[[#This Row],[Units Sold]],Sales[[#This Row],[Unit Cost]]*(-1))</f>
        <v>-0.71</v>
      </c>
    </row>
    <row r="111" spans="2:10" x14ac:dyDescent="0.25">
      <c r="B111" s="3" t="s">
        <v>5</v>
      </c>
      <c r="C111" s="5" t="s">
        <v>8</v>
      </c>
      <c r="D111" s="5" t="s">
        <v>18</v>
      </c>
      <c r="E111" s="3">
        <v>1191</v>
      </c>
      <c r="F111" s="7">
        <v>0.63</v>
      </c>
      <c r="G111" s="8">
        <f>Sales[[#This Row],[Units Sold]]*Sales[[#This Row],[Unit Price]]</f>
        <v>750.33</v>
      </c>
      <c r="H111" s="2" t="s">
        <v>37</v>
      </c>
      <c r="I111" s="7">
        <f>_xlfn.XLOOKUP(Sales[[#This Row],[Product]],UnitPrices[Product Name],UnitPrices[Unit Cost])</f>
        <v>0.71</v>
      </c>
      <c r="J111" s="7">
        <f>IF(Sales[[#This Row],[Units Sold]]&gt;0,Sales[[#This Row],[Unit Cost]]*Sales[[#This Row],[Units Sold]],Sales[[#This Row],[Unit Cost]]*(-1))</f>
        <v>845.61</v>
      </c>
    </row>
    <row r="112" spans="2:10" x14ac:dyDescent="0.25">
      <c r="B112" s="3" t="s">
        <v>12</v>
      </c>
      <c r="C112" s="5" t="s">
        <v>10</v>
      </c>
      <c r="D112" s="5" t="s">
        <v>18</v>
      </c>
      <c r="E112" s="3">
        <v>1630</v>
      </c>
      <c r="F112" s="7">
        <v>1.38</v>
      </c>
      <c r="G112" s="8">
        <f>Sales[[#This Row],[Units Sold]]*Sales[[#This Row],[Unit Price]]</f>
        <v>2249.3999999999996</v>
      </c>
      <c r="H112" s="2" t="s">
        <v>37</v>
      </c>
      <c r="I112" s="7">
        <f>_xlfn.XLOOKUP(Sales[[#This Row],[Product]],UnitPrices[Product Name],UnitPrices[Unit Cost])</f>
        <v>0.71</v>
      </c>
      <c r="J112" s="7">
        <f>IF(Sales[[#This Row],[Units Sold]]&gt;0,Sales[[#This Row],[Unit Cost]]*Sales[[#This Row],[Units Sold]],Sales[[#This Row],[Unit Cost]]*(-1))</f>
        <v>1157.3</v>
      </c>
    </row>
    <row r="113" spans="2:10" x14ac:dyDescent="0.25">
      <c r="B113" s="3" t="s">
        <v>5</v>
      </c>
      <c r="C113" s="5" t="s">
        <v>40</v>
      </c>
      <c r="D113" s="5" t="s">
        <v>18</v>
      </c>
      <c r="F113" s="7">
        <v>0.75</v>
      </c>
      <c r="G113" s="8">
        <f>Sales[[#This Row],[Units Sold]]*Sales[[#This Row],[Unit Price]]</f>
        <v>0</v>
      </c>
      <c r="H113" s="2" t="s">
        <v>37</v>
      </c>
      <c r="I113" s="7">
        <f>_xlfn.XLOOKUP(Sales[[#This Row],[Product]],UnitPrices[Product Name],UnitPrices[Unit Cost])</f>
        <v>0.71</v>
      </c>
      <c r="J113" s="7">
        <f>IF(Sales[[#This Row],[Units Sold]]&gt;0,Sales[[#This Row],[Unit Cost]]*Sales[[#This Row],[Units Sold]],Sales[[#This Row],[Unit Cost]]*(-1))</f>
        <v>-0.71</v>
      </c>
    </row>
    <row r="114" spans="2:10" x14ac:dyDescent="0.25">
      <c r="B114" s="3" t="s">
        <v>5</v>
      </c>
      <c r="C114" s="5" t="s">
        <v>6</v>
      </c>
      <c r="D114" s="5" t="s">
        <v>11</v>
      </c>
      <c r="E114" s="3">
        <v>2221</v>
      </c>
      <c r="F114" s="7">
        <v>0.6</v>
      </c>
      <c r="G114" s="8">
        <f>Sales[[#This Row],[Units Sold]]*Sales[[#This Row],[Unit Price]]</f>
        <v>1332.6</v>
      </c>
      <c r="H114" s="2" t="s">
        <v>36</v>
      </c>
      <c r="I114" s="7">
        <f>_xlfn.XLOOKUP(Sales[[#This Row],[Product]],UnitPrices[Product Name],UnitPrices[Unit Cost])</f>
        <v>1.02</v>
      </c>
      <c r="J114" s="7">
        <f>IF(Sales[[#This Row],[Units Sold]]&gt;0,Sales[[#This Row],[Unit Cost]]*Sales[[#This Row],[Units Sold]],Sales[[#This Row],[Unit Cost]]*(-1))</f>
        <v>2265.42</v>
      </c>
    </row>
    <row r="115" spans="2:10" x14ac:dyDescent="0.25">
      <c r="B115" s="3" t="s">
        <v>5</v>
      </c>
      <c r="C115" s="5" t="s">
        <v>8</v>
      </c>
      <c r="D115" s="5" t="s">
        <v>18</v>
      </c>
      <c r="E115" s="3">
        <v>49</v>
      </c>
      <c r="F115" s="7">
        <v>0.9</v>
      </c>
      <c r="G115" s="8">
        <f>Sales[[#This Row],[Units Sold]]*Sales[[#This Row],[Unit Price]]</f>
        <v>44.1</v>
      </c>
      <c r="H115" s="2" t="s">
        <v>37</v>
      </c>
      <c r="I115" s="7">
        <f>_xlfn.XLOOKUP(Sales[[#This Row],[Product]],UnitPrices[Product Name],UnitPrices[Unit Cost])</f>
        <v>0.71</v>
      </c>
      <c r="J115" s="7">
        <f>IF(Sales[[#This Row],[Units Sold]]&gt;0,Sales[[#This Row],[Unit Cost]]*Sales[[#This Row],[Units Sold]],Sales[[#This Row],[Unit Cost]]*(-1))</f>
        <v>34.79</v>
      </c>
    </row>
    <row r="116" spans="2:10" x14ac:dyDescent="0.25">
      <c r="B116" s="3" t="s">
        <v>5</v>
      </c>
      <c r="C116" s="5" t="s">
        <v>8</v>
      </c>
      <c r="D116" s="5" t="s">
        <v>18</v>
      </c>
      <c r="E116" s="3">
        <v>185</v>
      </c>
      <c r="F116" s="7">
        <v>0.96</v>
      </c>
      <c r="G116" s="8">
        <f>Sales[[#This Row],[Units Sold]]*Sales[[#This Row],[Unit Price]]</f>
        <v>177.6</v>
      </c>
      <c r="H116" s="2" t="s">
        <v>37</v>
      </c>
      <c r="I116" s="7">
        <f>_xlfn.XLOOKUP(Sales[[#This Row],[Product]],UnitPrices[Product Name],UnitPrices[Unit Cost])</f>
        <v>0.71</v>
      </c>
      <c r="J116" s="7">
        <f>IF(Sales[[#This Row],[Units Sold]]&gt;0,Sales[[#This Row],[Unit Cost]]*Sales[[#This Row],[Units Sold]],Sales[[#This Row],[Unit Cost]]*(-1))</f>
        <v>131.35</v>
      </c>
    </row>
    <row r="117" spans="2:10" x14ac:dyDescent="0.25">
      <c r="B117" s="3" t="s">
        <v>5</v>
      </c>
      <c r="C117" s="5" t="s">
        <v>13</v>
      </c>
      <c r="D117" s="5" t="s">
        <v>18</v>
      </c>
      <c r="F117" s="7">
        <v>0.77</v>
      </c>
      <c r="G117" s="8">
        <f>Sales[[#This Row],[Units Sold]]*Sales[[#This Row],[Unit Price]]</f>
        <v>0</v>
      </c>
      <c r="H117" s="2" t="s">
        <v>37</v>
      </c>
      <c r="I117" s="7">
        <f>_xlfn.XLOOKUP(Sales[[#This Row],[Product]],UnitPrices[Product Name],UnitPrices[Unit Cost])</f>
        <v>0.71</v>
      </c>
      <c r="J117" s="7">
        <f>IF(Sales[[#This Row],[Units Sold]]&gt;0,Sales[[#This Row],[Unit Cost]]*Sales[[#This Row],[Units Sold]],Sales[[#This Row],[Unit Cost]]*(-1))</f>
        <v>-0.71</v>
      </c>
    </row>
    <row r="118" spans="2:10" x14ac:dyDescent="0.25">
      <c r="B118" s="3" t="s">
        <v>5</v>
      </c>
      <c r="C118" s="5" t="s">
        <v>13</v>
      </c>
      <c r="D118" s="5" t="s">
        <v>7</v>
      </c>
      <c r="E118" s="3">
        <v>1111</v>
      </c>
      <c r="F118" s="7">
        <v>1.33</v>
      </c>
      <c r="G118" s="8">
        <f>Sales[[#This Row],[Units Sold]]*Sales[[#This Row],[Unit Price]]</f>
        <v>1477.63</v>
      </c>
      <c r="H118" s="2" t="s">
        <v>36</v>
      </c>
      <c r="I118" s="7">
        <f>_xlfn.XLOOKUP(Sales[[#This Row],[Product]],UnitPrices[Product Name],UnitPrices[Unit Cost])</f>
        <v>1.25</v>
      </c>
      <c r="J118" s="7">
        <f>IF(Sales[[#This Row],[Units Sold]]&gt;0,Sales[[#This Row],[Unit Cost]]*Sales[[#This Row],[Units Sold]],Sales[[#This Row],[Unit Cost]]*(-1))</f>
        <v>1388.75</v>
      </c>
    </row>
    <row r="119" spans="2:10" x14ac:dyDescent="0.25">
      <c r="B119" s="3" t="s">
        <v>14</v>
      </c>
      <c r="C119" s="5" t="s">
        <v>6</v>
      </c>
      <c r="D119" s="5" t="s">
        <v>11</v>
      </c>
      <c r="E119" s="3">
        <v>1508</v>
      </c>
      <c r="F119" s="7">
        <v>0.56999999999999995</v>
      </c>
      <c r="G119" s="8">
        <f>Sales[[#This Row],[Units Sold]]*Sales[[#This Row],[Unit Price]]</f>
        <v>859.56</v>
      </c>
      <c r="H119" s="2" t="s">
        <v>36</v>
      </c>
      <c r="I119" s="7">
        <f>_xlfn.XLOOKUP(Sales[[#This Row],[Product]],UnitPrices[Product Name],UnitPrices[Unit Cost])</f>
        <v>1.02</v>
      </c>
      <c r="J119" s="7">
        <f>IF(Sales[[#This Row],[Units Sold]]&gt;0,Sales[[#This Row],[Unit Cost]]*Sales[[#This Row],[Units Sold]],Sales[[#This Row],[Unit Cost]]*(-1))</f>
        <v>1538.16</v>
      </c>
    </row>
    <row r="120" spans="2:10" x14ac:dyDescent="0.25">
      <c r="B120" s="3" t="s">
        <v>5</v>
      </c>
      <c r="C120" s="5" t="s">
        <v>13</v>
      </c>
      <c r="D120" s="5" t="s">
        <v>7</v>
      </c>
      <c r="E120" s="3">
        <v>1088</v>
      </c>
      <c r="F120" s="7">
        <v>1.4</v>
      </c>
      <c r="G120" s="8">
        <f>Sales[[#This Row],[Units Sold]]*Sales[[#This Row],[Unit Price]]</f>
        <v>1523.1999999999998</v>
      </c>
      <c r="H120" s="2" t="s">
        <v>36</v>
      </c>
      <c r="I120" s="7">
        <f>_xlfn.XLOOKUP(Sales[[#This Row],[Product]],UnitPrices[Product Name],UnitPrices[Unit Cost])</f>
        <v>1.25</v>
      </c>
      <c r="J120" s="7">
        <f>IF(Sales[[#This Row],[Units Sold]]&gt;0,Sales[[#This Row],[Unit Cost]]*Sales[[#This Row],[Units Sold]],Sales[[#This Row],[Unit Cost]]*(-1))</f>
        <v>1360</v>
      </c>
    </row>
    <row r="121" spans="2:10" x14ac:dyDescent="0.25">
      <c r="B121" s="3" t="s">
        <v>5</v>
      </c>
      <c r="C121" s="5" t="s">
        <v>16</v>
      </c>
      <c r="D121" s="5" t="s">
        <v>7</v>
      </c>
      <c r="E121" s="3">
        <v>1718</v>
      </c>
      <c r="F121" s="7">
        <v>1.41</v>
      </c>
      <c r="G121" s="8">
        <f>Sales[[#This Row],[Units Sold]]*Sales[[#This Row],[Unit Price]]</f>
        <v>2422.3799999999997</v>
      </c>
      <c r="H121" s="2" t="s">
        <v>36</v>
      </c>
      <c r="I121" s="7">
        <f>_xlfn.XLOOKUP(Sales[[#This Row],[Product]],UnitPrices[Product Name],UnitPrices[Unit Cost])</f>
        <v>1.25</v>
      </c>
      <c r="J121" s="7">
        <f>IF(Sales[[#This Row],[Units Sold]]&gt;0,Sales[[#This Row],[Unit Cost]]*Sales[[#This Row],[Units Sold]],Sales[[#This Row],[Unit Cost]]*(-1))</f>
        <v>2147.5</v>
      </c>
    </row>
    <row r="122" spans="2:10" x14ac:dyDescent="0.25">
      <c r="B122" s="3" t="s">
        <v>5</v>
      </c>
      <c r="C122" s="5" t="s">
        <v>10</v>
      </c>
      <c r="D122" s="5" t="s">
        <v>18</v>
      </c>
      <c r="E122" s="3">
        <v>1144</v>
      </c>
      <c r="F122" s="7">
        <v>0.75</v>
      </c>
      <c r="G122" s="8">
        <f>Sales[[#This Row],[Units Sold]]*Sales[[#This Row],[Unit Price]]</f>
        <v>858</v>
      </c>
      <c r="H122" s="2" t="s">
        <v>37</v>
      </c>
      <c r="I122" s="7">
        <f>_xlfn.XLOOKUP(Sales[[#This Row],[Product]],UnitPrices[Product Name],UnitPrices[Unit Cost])</f>
        <v>0.71</v>
      </c>
      <c r="J122" s="7">
        <f>IF(Sales[[#This Row],[Units Sold]]&gt;0,Sales[[#This Row],[Unit Cost]]*Sales[[#This Row],[Units Sold]],Sales[[#This Row],[Unit Cost]]*(-1))</f>
        <v>812.24</v>
      </c>
    </row>
    <row r="123" spans="2:10" x14ac:dyDescent="0.25">
      <c r="B123" s="3" t="s">
        <v>14</v>
      </c>
      <c r="C123" s="5" t="s">
        <v>40</v>
      </c>
      <c r="D123" s="5" t="s">
        <v>18</v>
      </c>
      <c r="E123" s="3">
        <v>1946</v>
      </c>
      <c r="F123" s="7">
        <v>1.1299999999999999</v>
      </c>
      <c r="G123" s="8">
        <f>Sales[[#This Row],[Units Sold]]*Sales[[#This Row],[Unit Price]]</f>
        <v>2198.98</v>
      </c>
      <c r="H123" s="2" t="s">
        <v>37</v>
      </c>
      <c r="I123" s="7">
        <f>_xlfn.XLOOKUP(Sales[[#This Row],[Product]],UnitPrices[Product Name],UnitPrices[Unit Cost])</f>
        <v>0.71</v>
      </c>
      <c r="J123" s="7">
        <f>IF(Sales[[#This Row],[Units Sold]]&gt;0,Sales[[#This Row],[Unit Cost]]*Sales[[#This Row],[Units Sold]],Sales[[#This Row],[Unit Cost]]*(-1))</f>
        <v>1381.6599999999999</v>
      </c>
    </row>
    <row r="124" spans="2:10" x14ac:dyDescent="0.25">
      <c r="B124" s="3" t="s">
        <v>14</v>
      </c>
      <c r="C124" s="5" t="s">
        <v>8</v>
      </c>
      <c r="D124" s="5" t="s">
        <v>18</v>
      </c>
      <c r="F124" s="7">
        <v>0.92</v>
      </c>
      <c r="G124" s="8">
        <f>Sales[[#This Row],[Units Sold]]*Sales[[#This Row],[Unit Price]]</f>
        <v>0</v>
      </c>
      <c r="H124" s="2" t="s">
        <v>37</v>
      </c>
      <c r="I124" s="7">
        <f>_xlfn.XLOOKUP(Sales[[#This Row],[Product]],UnitPrices[Product Name],UnitPrices[Unit Cost])</f>
        <v>0.71</v>
      </c>
      <c r="J124" s="7">
        <f>IF(Sales[[#This Row],[Units Sold]]&gt;0,Sales[[#This Row],[Unit Cost]]*Sales[[#This Row],[Units Sold]],Sales[[#This Row],[Unit Cost]]*(-1))</f>
        <v>-0.71</v>
      </c>
    </row>
    <row r="125" spans="2:10" x14ac:dyDescent="0.25">
      <c r="B125" s="3" t="s">
        <v>5</v>
      </c>
      <c r="C125" s="5" t="s">
        <v>40</v>
      </c>
      <c r="D125" s="5" t="s">
        <v>19</v>
      </c>
      <c r="E125" s="3">
        <v>2270</v>
      </c>
      <c r="F125" s="7">
        <v>1.22</v>
      </c>
      <c r="G125" s="8">
        <f>Sales[[#This Row],[Units Sold]]*Sales[[#This Row],[Unit Price]]</f>
        <v>2769.4</v>
      </c>
      <c r="H125" s="2" t="s">
        <v>36</v>
      </c>
      <c r="I125" s="7">
        <f>_xlfn.XLOOKUP(Sales[[#This Row],[Product]],UnitPrices[Product Name],UnitPrices[Unit Cost])</f>
        <v>1.05</v>
      </c>
      <c r="J125" s="7">
        <f>IF(Sales[[#This Row],[Units Sold]]&gt;0,Sales[[#This Row],[Unit Cost]]*Sales[[#This Row],[Units Sold]],Sales[[#This Row],[Unit Cost]]*(-1))</f>
        <v>2383.5</v>
      </c>
    </row>
    <row r="126" spans="2:10" x14ac:dyDescent="0.25">
      <c r="B126" s="3" t="s">
        <v>14</v>
      </c>
      <c r="C126" s="5" t="s">
        <v>6</v>
      </c>
      <c r="D126" s="5" t="s">
        <v>18</v>
      </c>
      <c r="E126" s="3">
        <v>1686</v>
      </c>
      <c r="F126" s="7">
        <v>1.38</v>
      </c>
      <c r="G126" s="8">
        <f>Sales[[#This Row],[Units Sold]]*Sales[[#This Row],[Unit Price]]</f>
        <v>2326.6799999999998</v>
      </c>
      <c r="H126" s="2" t="s">
        <v>37</v>
      </c>
      <c r="I126" s="7">
        <f>_xlfn.XLOOKUP(Sales[[#This Row],[Product]],UnitPrices[Product Name],UnitPrices[Unit Cost])</f>
        <v>0.71</v>
      </c>
      <c r="J126" s="7">
        <f>IF(Sales[[#This Row],[Units Sold]]&gt;0,Sales[[#This Row],[Unit Cost]]*Sales[[#This Row],[Units Sold]],Sales[[#This Row],[Unit Cost]]*(-1))</f>
        <v>1197.06</v>
      </c>
    </row>
    <row r="127" spans="2:10" x14ac:dyDescent="0.25">
      <c r="B127" s="3" t="s">
        <v>5</v>
      </c>
      <c r="C127" s="5" t="s">
        <v>16</v>
      </c>
      <c r="D127" s="5" t="s">
        <v>11</v>
      </c>
      <c r="E127" s="3">
        <v>931</v>
      </c>
      <c r="F127" s="7">
        <v>1.06</v>
      </c>
      <c r="G127" s="8">
        <f>Sales[[#This Row],[Units Sold]]*Sales[[#This Row],[Unit Price]]</f>
        <v>986.86</v>
      </c>
      <c r="H127" s="2" t="s">
        <v>36</v>
      </c>
      <c r="I127" s="7">
        <f>_xlfn.XLOOKUP(Sales[[#This Row],[Product]],UnitPrices[Product Name],UnitPrices[Unit Cost])</f>
        <v>1.02</v>
      </c>
      <c r="J127" s="7">
        <f>IF(Sales[[#This Row],[Units Sold]]&gt;0,Sales[[#This Row],[Unit Cost]]*Sales[[#This Row],[Units Sold]],Sales[[#This Row],[Unit Cost]]*(-1))</f>
        <v>949.62</v>
      </c>
    </row>
    <row r="128" spans="2:10" x14ac:dyDescent="0.25">
      <c r="B128" s="3" t="s">
        <v>12</v>
      </c>
      <c r="C128" s="5" t="s">
        <v>16</v>
      </c>
      <c r="D128" s="5" t="s">
        <v>18</v>
      </c>
      <c r="E128" s="3">
        <v>2176</v>
      </c>
      <c r="F128" s="7">
        <v>1.21</v>
      </c>
      <c r="G128" s="8">
        <f>Sales[[#This Row],[Units Sold]]*Sales[[#This Row],[Unit Price]]</f>
        <v>2632.96</v>
      </c>
      <c r="H128" s="2" t="s">
        <v>37</v>
      </c>
      <c r="I128" s="7">
        <f>_xlfn.XLOOKUP(Sales[[#This Row],[Product]],UnitPrices[Product Name],UnitPrices[Unit Cost])</f>
        <v>0.71</v>
      </c>
      <c r="J128" s="7">
        <f>IF(Sales[[#This Row],[Units Sold]]&gt;0,Sales[[#This Row],[Unit Cost]]*Sales[[#This Row],[Units Sold]],Sales[[#This Row],[Unit Cost]]*(-1))</f>
        <v>1544.96</v>
      </c>
    </row>
    <row r="129" spans="2:10" x14ac:dyDescent="0.25">
      <c r="B129" s="3" t="s">
        <v>12</v>
      </c>
      <c r="C129" s="5" t="s">
        <v>10</v>
      </c>
      <c r="D129" s="5" t="s">
        <v>7</v>
      </c>
      <c r="E129" s="3">
        <v>2104</v>
      </c>
      <c r="F129" s="7">
        <v>0.71</v>
      </c>
      <c r="G129" s="8">
        <f>Sales[[#This Row],[Units Sold]]*Sales[[#This Row],[Unit Price]]</f>
        <v>1493.84</v>
      </c>
      <c r="H129" s="2" t="s">
        <v>36</v>
      </c>
      <c r="I129" s="7">
        <f>_xlfn.XLOOKUP(Sales[[#This Row],[Product]],UnitPrices[Product Name],UnitPrices[Unit Cost])</f>
        <v>1.25</v>
      </c>
      <c r="J129" s="7">
        <f>IF(Sales[[#This Row],[Units Sold]]&gt;0,Sales[[#This Row],[Unit Cost]]*Sales[[#This Row],[Units Sold]],Sales[[#This Row],[Unit Cost]]*(-1))</f>
        <v>2630</v>
      </c>
    </row>
    <row r="130" spans="2:10" x14ac:dyDescent="0.25">
      <c r="B130" s="3" t="s">
        <v>14</v>
      </c>
      <c r="C130" s="5" t="s">
        <v>13</v>
      </c>
      <c r="D130" s="5" t="s">
        <v>18</v>
      </c>
      <c r="E130" s="3">
        <v>1165</v>
      </c>
      <c r="F130" s="7">
        <v>1.24</v>
      </c>
      <c r="G130" s="8">
        <f>Sales[[#This Row],[Units Sold]]*Sales[[#This Row],[Unit Price]]</f>
        <v>1444.6</v>
      </c>
      <c r="H130" s="2" t="s">
        <v>37</v>
      </c>
      <c r="I130" s="7">
        <f>_xlfn.XLOOKUP(Sales[[#This Row],[Product]],UnitPrices[Product Name],UnitPrices[Unit Cost])</f>
        <v>0.71</v>
      </c>
      <c r="J130" s="7">
        <f>IF(Sales[[#This Row],[Units Sold]]&gt;0,Sales[[#This Row],[Unit Cost]]*Sales[[#This Row],[Units Sold]],Sales[[#This Row],[Unit Cost]]*(-1))</f>
        <v>827.15</v>
      </c>
    </row>
    <row r="131" spans="2:10" x14ac:dyDescent="0.25">
      <c r="B131" s="3" t="s">
        <v>12</v>
      </c>
      <c r="C131" s="5" t="s">
        <v>6</v>
      </c>
      <c r="D131" s="5" t="s">
        <v>18</v>
      </c>
      <c r="E131" s="3">
        <v>1916</v>
      </c>
      <c r="F131" s="7">
        <v>1.05</v>
      </c>
      <c r="G131" s="8">
        <f>Sales[[#This Row],[Units Sold]]*Sales[[#This Row],[Unit Price]]</f>
        <v>2011.8000000000002</v>
      </c>
      <c r="H131" s="2" t="s">
        <v>37</v>
      </c>
      <c r="I131" s="7">
        <f>_xlfn.XLOOKUP(Sales[[#This Row],[Product]],UnitPrices[Product Name],UnitPrices[Unit Cost])</f>
        <v>0.71</v>
      </c>
      <c r="J131" s="7">
        <f>IF(Sales[[#This Row],[Units Sold]]&gt;0,Sales[[#This Row],[Unit Cost]]*Sales[[#This Row],[Units Sold]],Sales[[#This Row],[Unit Cost]]*(-1))</f>
        <v>1360.36</v>
      </c>
    </row>
    <row r="132" spans="2:10" x14ac:dyDescent="0.25">
      <c r="B132" s="3" t="s">
        <v>12</v>
      </c>
      <c r="C132" s="5" t="s">
        <v>10</v>
      </c>
      <c r="D132" s="5" t="s">
        <v>7</v>
      </c>
      <c r="E132" s="3">
        <v>2229</v>
      </c>
      <c r="F132" s="7">
        <v>1.23</v>
      </c>
      <c r="G132" s="8">
        <f>Sales[[#This Row],[Units Sold]]*Sales[[#This Row],[Unit Price]]</f>
        <v>2741.67</v>
      </c>
      <c r="H132" s="2" t="s">
        <v>36</v>
      </c>
      <c r="I132" s="7">
        <f>_xlfn.XLOOKUP(Sales[[#This Row],[Product]],UnitPrices[Product Name],UnitPrices[Unit Cost])</f>
        <v>1.25</v>
      </c>
      <c r="J132" s="7">
        <f>IF(Sales[[#This Row],[Units Sold]]&gt;0,Sales[[#This Row],[Unit Cost]]*Sales[[#This Row],[Units Sold]],Sales[[#This Row],[Unit Cost]]*(-1))</f>
        <v>2786.25</v>
      </c>
    </row>
    <row r="133" spans="2:10" x14ac:dyDescent="0.25">
      <c r="B133" s="3" t="s">
        <v>5</v>
      </c>
      <c r="C133" s="5" t="s">
        <v>10</v>
      </c>
      <c r="D133" s="5" t="s">
        <v>18</v>
      </c>
      <c r="E133" s="3">
        <v>825</v>
      </c>
      <c r="F133" s="7">
        <v>1.02</v>
      </c>
      <c r="G133" s="8">
        <f>Sales[[#This Row],[Units Sold]]*Sales[[#This Row],[Unit Price]]</f>
        <v>841.5</v>
      </c>
      <c r="H133" s="2" t="s">
        <v>37</v>
      </c>
      <c r="I133" s="7">
        <f>_xlfn.XLOOKUP(Sales[[#This Row],[Product]],UnitPrices[Product Name],UnitPrices[Unit Cost])</f>
        <v>0.71</v>
      </c>
      <c r="J133" s="7">
        <f>IF(Sales[[#This Row],[Units Sold]]&gt;0,Sales[[#This Row],[Unit Cost]]*Sales[[#This Row],[Units Sold]],Sales[[#This Row],[Unit Cost]]*(-1))</f>
        <v>585.75</v>
      </c>
    </row>
    <row r="134" spans="2:10" x14ac:dyDescent="0.25">
      <c r="B134" s="3" t="s">
        <v>5</v>
      </c>
      <c r="C134" s="5" t="s">
        <v>10</v>
      </c>
      <c r="D134" s="5" t="s">
        <v>18</v>
      </c>
      <c r="F134" s="7">
        <v>1.18</v>
      </c>
      <c r="G134" s="8">
        <f>Sales[[#This Row],[Units Sold]]*Sales[[#This Row],[Unit Price]]</f>
        <v>0</v>
      </c>
      <c r="H134" s="2" t="s">
        <v>37</v>
      </c>
      <c r="I134" s="7">
        <f>_xlfn.XLOOKUP(Sales[[#This Row],[Product]],UnitPrices[Product Name],UnitPrices[Unit Cost])</f>
        <v>0.71</v>
      </c>
      <c r="J134" s="7">
        <f>IF(Sales[[#This Row],[Units Sold]]&gt;0,Sales[[#This Row],[Unit Cost]]*Sales[[#This Row],[Units Sold]],Sales[[#This Row],[Unit Cost]]*(-1))</f>
        <v>-0.71</v>
      </c>
    </row>
    <row r="135" spans="2:10" x14ac:dyDescent="0.25">
      <c r="B135" s="3" t="s">
        <v>14</v>
      </c>
      <c r="C135" s="5" t="s">
        <v>16</v>
      </c>
      <c r="D135" s="5" t="s">
        <v>7</v>
      </c>
      <c r="E135" s="3">
        <v>1602</v>
      </c>
      <c r="F135" s="7">
        <v>0.92</v>
      </c>
      <c r="G135" s="8">
        <f>Sales[[#This Row],[Units Sold]]*Sales[[#This Row],[Unit Price]]</f>
        <v>1473.8400000000001</v>
      </c>
      <c r="H135" s="2" t="s">
        <v>36</v>
      </c>
      <c r="I135" s="7">
        <f>_xlfn.XLOOKUP(Sales[[#This Row],[Product]],UnitPrices[Product Name],UnitPrices[Unit Cost])</f>
        <v>1.25</v>
      </c>
      <c r="J135" s="7">
        <f>IF(Sales[[#This Row],[Units Sold]]&gt;0,Sales[[#This Row],[Unit Cost]]*Sales[[#This Row],[Units Sold]],Sales[[#This Row],[Unit Cost]]*(-1))</f>
        <v>2002.5</v>
      </c>
    </row>
    <row r="136" spans="2:10" x14ac:dyDescent="0.25">
      <c r="B136" s="3" t="s">
        <v>5</v>
      </c>
      <c r="C136" s="5" t="s">
        <v>40</v>
      </c>
      <c r="D136" s="5" t="s">
        <v>18</v>
      </c>
      <c r="E136" s="3">
        <v>1628</v>
      </c>
      <c r="F136" s="7">
        <v>1.03</v>
      </c>
      <c r="G136" s="8">
        <f>Sales[[#This Row],[Units Sold]]*Sales[[#This Row],[Unit Price]]</f>
        <v>1676.8400000000001</v>
      </c>
      <c r="H136" s="2" t="s">
        <v>37</v>
      </c>
      <c r="I136" s="7">
        <f>_xlfn.XLOOKUP(Sales[[#This Row],[Product]],UnitPrices[Product Name],UnitPrices[Unit Cost])</f>
        <v>0.71</v>
      </c>
      <c r="J136" s="7">
        <f>IF(Sales[[#This Row],[Units Sold]]&gt;0,Sales[[#This Row],[Unit Cost]]*Sales[[#This Row],[Units Sold]],Sales[[#This Row],[Unit Cost]]*(-1))</f>
        <v>1155.8799999999999</v>
      </c>
    </row>
    <row r="137" spans="2:10" x14ac:dyDescent="0.25">
      <c r="B137" s="3" t="s">
        <v>14</v>
      </c>
      <c r="C137" s="5" t="s">
        <v>8</v>
      </c>
      <c r="D137" s="5" t="s">
        <v>7</v>
      </c>
      <c r="E137" s="3">
        <v>1072</v>
      </c>
      <c r="F137" s="7">
        <v>1.08</v>
      </c>
      <c r="G137" s="8">
        <f>Sales[[#This Row],[Units Sold]]*Sales[[#This Row],[Unit Price]]</f>
        <v>1157.76</v>
      </c>
      <c r="H137" s="2" t="s">
        <v>36</v>
      </c>
      <c r="I137" s="7">
        <f>_xlfn.XLOOKUP(Sales[[#This Row],[Product]],UnitPrices[Product Name],UnitPrices[Unit Cost])</f>
        <v>1.25</v>
      </c>
      <c r="J137" s="7">
        <f>IF(Sales[[#This Row],[Units Sold]]&gt;0,Sales[[#This Row],[Unit Cost]]*Sales[[#This Row],[Units Sold]],Sales[[#This Row],[Unit Cost]]*(-1))</f>
        <v>1340</v>
      </c>
    </row>
    <row r="138" spans="2:10" x14ac:dyDescent="0.25">
      <c r="B138" s="3" t="s">
        <v>14</v>
      </c>
      <c r="C138" s="5" t="s">
        <v>16</v>
      </c>
      <c r="D138" s="5" t="s">
        <v>18</v>
      </c>
      <c r="F138" s="7">
        <v>1.18</v>
      </c>
      <c r="G138" s="8">
        <f>Sales[[#This Row],[Units Sold]]*Sales[[#This Row],[Unit Price]]</f>
        <v>0</v>
      </c>
      <c r="H138" s="2" t="s">
        <v>37</v>
      </c>
      <c r="I138" s="7">
        <f>_xlfn.XLOOKUP(Sales[[#This Row],[Product]],UnitPrices[Product Name],UnitPrices[Unit Cost])</f>
        <v>0.71</v>
      </c>
      <c r="J138" s="7">
        <f>IF(Sales[[#This Row],[Units Sold]]&gt;0,Sales[[#This Row],[Unit Cost]]*Sales[[#This Row],[Units Sold]],Sales[[#This Row],[Unit Cost]]*(-1))</f>
        <v>-0.71</v>
      </c>
    </row>
    <row r="139" spans="2:10" x14ac:dyDescent="0.25">
      <c r="B139" s="3" t="s">
        <v>12</v>
      </c>
      <c r="C139" s="5" t="s">
        <v>8</v>
      </c>
      <c r="D139" s="5" t="s">
        <v>18</v>
      </c>
      <c r="E139" s="3">
        <v>2415</v>
      </c>
      <c r="F139" s="7">
        <v>1.05</v>
      </c>
      <c r="G139" s="8">
        <f>Sales[[#This Row],[Units Sold]]*Sales[[#This Row],[Unit Price]]</f>
        <v>2535.75</v>
      </c>
      <c r="H139" s="2" t="s">
        <v>37</v>
      </c>
      <c r="I139" s="7">
        <f>_xlfn.XLOOKUP(Sales[[#This Row],[Product]],UnitPrices[Product Name],UnitPrices[Unit Cost])</f>
        <v>0.71</v>
      </c>
      <c r="J139" s="7">
        <f>IF(Sales[[#This Row],[Units Sold]]&gt;0,Sales[[#This Row],[Unit Cost]]*Sales[[#This Row],[Units Sold]],Sales[[#This Row],[Unit Cost]]*(-1))</f>
        <v>1714.6499999999999</v>
      </c>
    </row>
    <row r="140" spans="2:10" x14ac:dyDescent="0.25">
      <c r="B140" s="3" t="s">
        <v>14</v>
      </c>
      <c r="C140" s="5" t="s">
        <v>40</v>
      </c>
      <c r="D140" s="5" t="s">
        <v>18</v>
      </c>
      <c r="E140" s="3">
        <v>1902</v>
      </c>
      <c r="F140" s="7">
        <v>1.06</v>
      </c>
      <c r="G140" s="8">
        <f>Sales[[#This Row],[Units Sold]]*Sales[[#This Row],[Unit Price]]</f>
        <v>2016.1200000000001</v>
      </c>
      <c r="H140" s="2" t="s">
        <v>37</v>
      </c>
      <c r="I140" s="7">
        <f>_xlfn.XLOOKUP(Sales[[#This Row],[Product]],UnitPrices[Product Name],UnitPrices[Unit Cost])</f>
        <v>0.71</v>
      </c>
      <c r="J140" s="7">
        <f>IF(Sales[[#This Row],[Units Sold]]&gt;0,Sales[[#This Row],[Unit Cost]]*Sales[[#This Row],[Units Sold]],Sales[[#This Row],[Unit Cost]]*(-1))</f>
        <v>1350.4199999999998</v>
      </c>
    </row>
    <row r="141" spans="2:10" x14ac:dyDescent="0.25">
      <c r="B141" s="3" t="s">
        <v>12</v>
      </c>
      <c r="C141" s="5" t="s">
        <v>40</v>
      </c>
      <c r="D141" s="5" t="s">
        <v>18</v>
      </c>
      <c r="E141" s="3">
        <v>2047</v>
      </c>
      <c r="F141" s="7">
        <v>1.29</v>
      </c>
      <c r="G141" s="8">
        <f>Sales[[#This Row],[Units Sold]]*Sales[[#This Row],[Unit Price]]</f>
        <v>2640.63</v>
      </c>
      <c r="H141" s="2" t="s">
        <v>37</v>
      </c>
      <c r="I141" s="7">
        <f>_xlfn.XLOOKUP(Sales[[#This Row],[Product]],UnitPrices[Product Name],UnitPrices[Unit Cost])</f>
        <v>0.71</v>
      </c>
      <c r="J141" s="7">
        <f>IF(Sales[[#This Row],[Units Sold]]&gt;0,Sales[[#This Row],[Unit Cost]]*Sales[[#This Row],[Units Sold]],Sales[[#This Row],[Unit Cost]]*(-1))</f>
        <v>1453.37</v>
      </c>
    </row>
    <row r="142" spans="2:10" x14ac:dyDescent="0.25">
      <c r="B142" s="3" t="s">
        <v>5</v>
      </c>
      <c r="C142" s="5" t="s">
        <v>8</v>
      </c>
      <c r="D142" s="5" t="s">
        <v>11</v>
      </c>
      <c r="E142" s="3">
        <v>1144</v>
      </c>
      <c r="F142" s="7">
        <v>1.1499999999999999</v>
      </c>
      <c r="G142" s="8">
        <f>Sales[[#This Row],[Units Sold]]*Sales[[#This Row],[Unit Price]]</f>
        <v>1315.6</v>
      </c>
      <c r="H142" s="2" t="s">
        <v>36</v>
      </c>
      <c r="I142" s="7">
        <f>_xlfn.XLOOKUP(Sales[[#This Row],[Product]],UnitPrices[Product Name],UnitPrices[Unit Cost])</f>
        <v>1.02</v>
      </c>
      <c r="J142" s="7">
        <f>IF(Sales[[#This Row],[Units Sold]]&gt;0,Sales[[#This Row],[Unit Cost]]*Sales[[#This Row],[Units Sold]],Sales[[#This Row],[Unit Cost]]*(-1))</f>
        <v>1166.8800000000001</v>
      </c>
    </row>
    <row r="143" spans="2:10" x14ac:dyDescent="0.25">
      <c r="B143" s="3" t="s">
        <v>5</v>
      </c>
      <c r="C143" s="5" t="s">
        <v>16</v>
      </c>
      <c r="D143" s="5" t="s">
        <v>18</v>
      </c>
      <c r="E143" s="3">
        <v>1724</v>
      </c>
      <c r="F143" s="7">
        <v>0.75</v>
      </c>
      <c r="G143" s="8">
        <f>Sales[[#This Row],[Units Sold]]*Sales[[#This Row],[Unit Price]]</f>
        <v>1293</v>
      </c>
      <c r="H143" s="2" t="s">
        <v>37</v>
      </c>
      <c r="I143" s="7">
        <f>_xlfn.XLOOKUP(Sales[[#This Row],[Product]],UnitPrices[Product Name],UnitPrices[Unit Cost])</f>
        <v>0.71</v>
      </c>
      <c r="J143" s="7">
        <f>IF(Sales[[#This Row],[Units Sold]]&gt;0,Sales[[#This Row],[Unit Cost]]*Sales[[#This Row],[Units Sold]],Sales[[#This Row],[Unit Cost]]*(-1))</f>
        <v>1224.04</v>
      </c>
    </row>
    <row r="144" spans="2:10" x14ac:dyDescent="0.25">
      <c r="B144" s="3" t="s">
        <v>14</v>
      </c>
      <c r="C144" s="5" t="s">
        <v>10</v>
      </c>
      <c r="D144" s="5" t="s">
        <v>7</v>
      </c>
      <c r="E144" s="3">
        <v>294</v>
      </c>
      <c r="F144" s="7">
        <v>0.72</v>
      </c>
      <c r="G144" s="8">
        <f>Sales[[#This Row],[Units Sold]]*Sales[[#This Row],[Unit Price]]</f>
        <v>211.67999999999998</v>
      </c>
      <c r="H144" s="2" t="s">
        <v>36</v>
      </c>
      <c r="I144" s="7">
        <f>_xlfn.XLOOKUP(Sales[[#This Row],[Product]],UnitPrices[Product Name],UnitPrices[Unit Cost])</f>
        <v>1.25</v>
      </c>
      <c r="J144" s="7">
        <f>IF(Sales[[#This Row],[Units Sold]]&gt;0,Sales[[#This Row],[Unit Cost]]*Sales[[#This Row],[Units Sold]],Sales[[#This Row],[Unit Cost]]*(-1))</f>
        <v>367.5</v>
      </c>
    </row>
    <row r="145" spans="2:10" x14ac:dyDescent="0.25">
      <c r="B145" s="3" t="s">
        <v>12</v>
      </c>
      <c r="C145" s="5" t="s">
        <v>10</v>
      </c>
      <c r="D145" s="5" t="s">
        <v>19</v>
      </c>
      <c r="E145" s="3">
        <v>2083</v>
      </c>
      <c r="F145" s="7">
        <v>0.71</v>
      </c>
      <c r="G145" s="8">
        <f>Sales[[#This Row],[Units Sold]]*Sales[[#This Row],[Unit Price]]</f>
        <v>1478.9299999999998</v>
      </c>
      <c r="H145" s="2" t="s">
        <v>36</v>
      </c>
      <c r="I145" s="7">
        <f>_xlfn.XLOOKUP(Sales[[#This Row],[Product]],UnitPrices[Product Name],UnitPrices[Unit Cost])</f>
        <v>1.05</v>
      </c>
      <c r="J145" s="7">
        <f>IF(Sales[[#This Row],[Units Sold]]&gt;0,Sales[[#This Row],[Unit Cost]]*Sales[[#This Row],[Units Sold]],Sales[[#This Row],[Unit Cost]]*(-1))</f>
        <v>2187.15</v>
      </c>
    </row>
    <row r="146" spans="2:10" x14ac:dyDescent="0.25">
      <c r="B146" s="3" t="s">
        <v>12</v>
      </c>
      <c r="C146" s="5" t="s">
        <v>40</v>
      </c>
      <c r="D146" s="5" t="s">
        <v>19</v>
      </c>
      <c r="E146" s="3">
        <v>369</v>
      </c>
      <c r="F146" s="7">
        <v>1.1000000000000001</v>
      </c>
      <c r="G146" s="8">
        <f>Sales[[#This Row],[Units Sold]]*Sales[[#This Row],[Unit Price]]</f>
        <v>405.90000000000003</v>
      </c>
      <c r="H146" s="2" t="s">
        <v>36</v>
      </c>
      <c r="I146" s="7">
        <f>_xlfn.XLOOKUP(Sales[[#This Row],[Product]],UnitPrices[Product Name],UnitPrices[Unit Cost])</f>
        <v>1.05</v>
      </c>
      <c r="J146" s="7">
        <f>IF(Sales[[#This Row],[Units Sold]]&gt;0,Sales[[#This Row],[Unit Cost]]*Sales[[#This Row],[Units Sold]],Sales[[#This Row],[Unit Cost]]*(-1))</f>
        <v>387.45</v>
      </c>
    </row>
    <row r="147" spans="2:10" x14ac:dyDescent="0.25">
      <c r="B147" s="3" t="s">
        <v>12</v>
      </c>
      <c r="C147" s="5" t="s">
        <v>6</v>
      </c>
      <c r="D147" s="5" t="s">
        <v>7</v>
      </c>
      <c r="E147" s="3">
        <v>1566</v>
      </c>
      <c r="F147" s="7">
        <v>0.44</v>
      </c>
      <c r="G147" s="8">
        <f>Sales[[#This Row],[Units Sold]]*Sales[[#This Row],[Unit Price]]</f>
        <v>689.04</v>
      </c>
      <c r="H147" s="2" t="s">
        <v>36</v>
      </c>
      <c r="I147" s="7">
        <f>_xlfn.XLOOKUP(Sales[[#This Row],[Product]],UnitPrices[Product Name],UnitPrices[Unit Cost])</f>
        <v>1.25</v>
      </c>
      <c r="J147" s="7">
        <f>IF(Sales[[#This Row],[Units Sold]]&gt;0,Sales[[#This Row],[Unit Cost]]*Sales[[#This Row],[Units Sold]],Sales[[#This Row],[Unit Cost]]*(-1))</f>
        <v>1957.5</v>
      </c>
    </row>
    <row r="148" spans="2:10" x14ac:dyDescent="0.25">
      <c r="B148" s="3" t="s">
        <v>5</v>
      </c>
      <c r="C148" s="5" t="s">
        <v>8</v>
      </c>
      <c r="D148" s="5" t="s">
        <v>18</v>
      </c>
      <c r="E148" s="3">
        <v>631</v>
      </c>
      <c r="F148" s="7">
        <v>1.26</v>
      </c>
      <c r="G148" s="8">
        <f>Sales[[#This Row],[Units Sold]]*Sales[[#This Row],[Unit Price]]</f>
        <v>795.06000000000006</v>
      </c>
      <c r="H148" s="2" t="s">
        <v>37</v>
      </c>
      <c r="I148" s="7">
        <f>_xlfn.XLOOKUP(Sales[[#This Row],[Product]],UnitPrices[Product Name],UnitPrices[Unit Cost])</f>
        <v>0.71</v>
      </c>
      <c r="J148" s="7">
        <f>IF(Sales[[#This Row],[Units Sold]]&gt;0,Sales[[#This Row],[Unit Cost]]*Sales[[#This Row],[Units Sold]],Sales[[#This Row],[Unit Cost]]*(-1))</f>
        <v>448.01</v>
      </c>
    </row>
    <row r="149" spans="2:10" x14ac:dyDescent="0.25">
      <c r="B149" s="3" t="s">
        <v>5</v>
      </c>
      <c r="C149" s="5" t="s">
        <v>10</v>
      </c>
      <c r="D149" s="5" t="s">
        <v>18</v>
      </c>
      <c r="F149" s="7">
        <v>1.32</v>
      </c>
      <c r="G149" s="8">
        <f>Sales[[#This Row],[Units Sold]]*Sales[[#This Row],[Unit Price]]</f>
        <v>0</v>
      </c>
      <c r="H149" s="2" t="s">
        <v>37</v>
      </c>
      <c r="I149" s="7">
        <f>_xlfn.XLOOKUP(Sales[[#This Row],[Product]],UnitPrices[Product Name],UnitPrices[Unit Cost])</f>
        <v>0.71</v>
      </c>
      <c r="J149" s="7">
        <f>IF(Sales[[#This Row],[Units Sold]]&gt;0,Sales[[#This Row],[Unit Cost]]*Sales[[#This Row],[Units Sold]],Sales[[#This Row],[Unit Cost]]*(-1))</f>
        <v>-0.71</v>
      </c>
    </row>
    <row r="150" spans="2:10" x14ac:dyDescent="0.25">
      <c r="B150" s="3" t="s">
        <v>12</v>
      </c>
      <c r="C150" s="5" t="s">
        <v>10</v>
      </c>
      <c r="D150" s="5" t="s">
        <v>11</v>
      </c>
      <c r="E150" s="3">
        <v>595</v>
      </c>
      <c r="F150" s="7">
        <v>0.96</v>
      </c>
      <c r="G150" s="8">
        <f>Sales[[#This Row],[Units Sold]]*Sales[[#This Row],[Unit Price]]</f>
        <v>571.19999999999993</v>
      </c>
      <c r="H150" s="2" t="s">
        <v>36</v>
      </c>
      <c r="I150" s="7">
        <f>_xlfn.XLOOKUP(Sales[[#This Row],[Product]],UnitPrices[Product Name],UnitPrices[Unit Cost])</f>
        <v>1.02</v>
      </c>
      <c r="J150" s="7">
        <f>IF(Sales[[#This Row],[Units Sold]]&gt;0,Sales[[#This Row],[Unit Cost]]*Sales[[#This Row],[Units Sold]],Sales[[#This Row],[Unit Cost]]*(-1))</f>
        <v>606.9</v>
      </c>
    </row>
    <row r="151" spans="2:10" x14ac:dyDescent="0.25">
      <c r="B151" s="3" t="s">
        <v>5</v>
      </c>
      <c r="C151" s="5" t="s">
        <v>16</v>
      </c>
      <c r="D151" s="5" t="s">
        <v>18</v>
      </c>
      <c r="E151" s="3">
        <v>239</v>
      </c>
      <c r="F151" s="7">
        <v>1.26</v>
      </c>
      <c r="G151" s="8">
        <f>Sales[[#This Row],[Units Sold]]*Sales[[#This Row],[Unit Price]]</f>
        <v>301.14</v>
      </c>
      <c r="H151" s="2" t="s">
        <v>37</v>
      </c>
      <c r="I151" s="7">
        <f>_xlfn.XLOOKUP(Sales[[#This Row],[Product]],UnitPrices[Product Name],UnitPrices[Unit Cost])</f>
        <v>0.71</v>
      </c>
      <c r="J151" s="7">
        <f>IF(Sales[[#This Row],[Units Sold]]&gt;0,Sales[[#This Row],[Unit Cost]]*Sales[[#This Row],[Units Sold]],Sales[[#This Row],[Unit Cost]]*(-1))</f>
        <v>169.69</v>
      </c>
    </row>
    <row r="152" spans="2:10" x14ac:dyDescent="0.25">
      <c r="B152" s="3" t="s">
        <v>14</v>
      </c>
      <c r="C152" s="5" t="s">
        <v>16</v>
      </c>
      <c r="D152" s="5" t="s">
        <v>11</v>
      </c>
      <c r="E152" s="3">
        <v>2339</v>
      </c>
      <c r="F152" s="7">
        <v>1.1100000000000001</v>
      </c>
      <c r="G152" s="8">
        <f>Sales[[#This Row],[Units Sold]]*Sales[[#This Row],[Unit Price]]</f>
        <v>2596.2900000000004</v>
      </c>
      <c r="H152" s="2" t="s">
        <v>36</v>
      </c>
      <c r="I152" s="7">
        <f>_xlfn.XLOOKUP(Sales[[#This Row],[Product]],UnitPrices[Product Name],UnitPrices[Unit Cost])</f>
        <v>1.02</v>
      </c>
      <c r="J152" s="7">
        <f>IF(Sales[[#This Row],[Units Sold]]&gt;0,Sales[[#This Row],[Unit Cost]]*Sales[[#This Row],[Units Sold]],Sales[[#This Row],[Unit Cost]]*(-1))</f>
        <v>2385.7800000000002</v>
      </c>
    </row>
    <row r="153" spans="2:10" x14ac:dyDescent="0.25">
      <c r="B153" s="3" t="s">
        <v>5</v>
      </c>
      <c r="C153" s="5" t="s">
        <v>40</v>
      </c>
      <c r="D153" s="5" t="s">
        <v>18</v>
      </c>
      <c r="E153" s="3">
        <v>468</v>
      </c>
      <c r="F153" s="7">
        <v>0.49</v>
      </c>
      <c r="G153" s="8">
        <f>Sales[[#This Row],[Units Sold]]*Sales[[#This Row],[Unit Price]]</f>
        <v>229.32</v>
      </c>
      <c r="H153" s="2" t="s">
        <v>37</v>
      </c>
      <c r="I153" s="7">
        <f>_xlfn.XLOOKUP(Sales[[#This Row],[Product]],UnitPrices[Product Name],UnitPrices[Unit Cost])</f>
        <v>0.71</v>
      </c>
      <c r="J153" s="7">
        <f>IF(Sales[[#This Row],[Units Sold]]&gt;0,Sales[[#This Row],[Unit Cost]]*Sales[[#This Row],[Units Sold]],Sales[[#This Row],[Unit Cost]]*(-1))</f>
        <v>332.28</v>
      </c>
    </row>
    <row r="154" spans="2:10" x14ac:dyDescent="0.25">
      <c r="B154" s="3" t="s">
        <v>12</v>
      </c>
      <c r="C154" s="5" t="s">
        <v>16</v>
      </c>
      <c r="D154" s="5" t="s">
        <v>18</v>
      </c>
      <c r="E154" s="3">
        <v>1294</v>
      </c>
      <c r="F154" s="7">
        <v>1.1200000000000001</v>
      </c>
      <c r="G154" s="8">
        <f>Sales[[#This Row],[Units Sold]]*Sales[[#This Row],[Unit Price]]</f>
        <v>1449.2800000000002</v>
      </c>
      <c r="H154" s="2" t="s">
        <v>37</v>
      </c>
      <c r="I154" s="7">
        <f>_xlfn.XLOOKUP(Sales[[#This Row],[Product]],UnitPrices[Product Name],UnitPrices[Unit Cost])</f>
        <v>0.71</v>
      </c>
      <c r="J154" s="7">
        <f>IF(Sales[[#This Row],[Units Sold]]&gt;0,Sales[[#This Row],[Unit Cost]]*Sales[[#This Row],[Units Sold]],Sales[[#This Row],[Unit Cost]]*(-1))</f>
        <v>918.74</v>
      </c>
    </row>
    <row r="155" spans="2:10" x14ac:dyDescent="0.25">
      <c r="B155" s="3" t="s">
        <v>5</v>
      </c>
      <c r="C155" s="5" t="s">
        <v>16</v>
      </c>
      <c r="D155" s="5" t="s">
        <v>18</v>
      </c>
      <c r="E155" s="3">
        <v>1352</v>
      </c>
      <c r="F155" s="7">
        <v>1.31</v>
      </c>
      <c r="G155" s="8">
        <f>Sales[[#This Row],[Units Sold]]*Sales[[#This Row],[Unit Price]]</f>
        <v>1771.1200000000001</v>
      </c>
      <c r="H155" s="2" t="s">
        <v>37</v>
      </c>
      <c r="I155" s="7">
        <f>_xlfn.XLOOKUP(Sales[[#This Row],[Product]],UnitPrices[Product Name],UnitPrices[Unit Cost])</f>
        <v>0.71</v>
      </c>
      <c r="J155" s="7">
        <f>IF(Sales[[#This Row],[Units Sold]]&gt;0,Sales[[#This Row],[Unit Cost]]*Sales[[#This Row],[Units Sold]],Sales[[#This Row],[Unit Cost]]*(-1))</f>
        <v>959.92</v>
      </c>
    </row>
    <row r="156" spans="2:10" x14ac:dyDescent="0.25">
      <c r="B156" s="3" t="s">
        <v>5</v>
      </c>
      <c r="C156" s="5" t="s">
        <v>8</v>
      </c>
      <c r="D156" s="5" t="s">
        <v>11</v>
      </c>
      <c r="E156" s="3">
        <v>2342</v>
      </c>
      <c r="F156" s="7">
        <v>0.95</v>
      </c>
      <c r="G156" s="8">
        <f>Sales[[#This Row],[Units Sold]]*Sales[[#This Row],[Unit Price]]</f>
        <v>2224.9</v>
      </c>
      <c r="H156" s="2" t="s">
        <v>36</v>
      </c>
      <c r="I156" s="7">
        <f>_xlfn.XLOOKUP(Sales[[#This Row],[Product]],UnitPrices[Product Name],UnitPrices[Unit Cost])</f>
        <v>1.02</v>
      </c>
      <c r="J156" s="7">
        <f>IF(Sales[[#This Row],[Units Sold]]&gt;0,Sales[[#This Row],[Unit Cost]]*Sales[[#This Row],[Units Sold]],Sales[[#This Row],[Unit Cost]]*(-1))</f>
        <v>2388.84</v>
      </c>
    </row>
    <row r="157" spans="2:10" x14ac:dyDescent="0.25">
      <c r="B157" s="3" t="s">
        <v>12</v>
      </c>
      <c r="C157" s="5" t="s">
        <v>13</v>
      </c>
      <c r="D157" s="5" t="s">
        <v>11</v>
      </c>
      <c r="E157" s="3">
        <v>838</v>
      </c>
      <c r="F157" s="7">
        <v>1.5</v>
      </c>
      <c r="G157" s="8">
        <f>Sales[[#This Row],[Units Sold]]*Sales[[#This Row],[Unit Price]]</f>
        <v>1257</v>
      </c>
      <c r="H157" s="2" t="s">
        <v>36</v>
      </c>
      <c r="I157" s="7">
        <f>_xlfn.XLOOKUP(Sales[[#This Row],[Product]],UnitPrices[Product Name],UnitPrices[Unit Cost])</f>
        <v>1.02</v>
      </c>
      <c r="J157" s="7">
        <f>IF(Sales[[#This Row],[Units Sold]]&gt;0,Sales[[#This Row],[Unit Cost]]*Sales[[#This Row],[Units Sold]],Sales[[#This Row],[Unit Cost]]*(-1))</f>
        <v>854.76</v>
      </c>
    </row>
    <row r="158" spans="2:10" x14ac:dyDescent="0.25">
      <c r="B158" s="3" t="s">
        <v>5</v>
      </c>
      <c r="C158" s="5" t="s">
        <v>10</v>
      </c>
      <c r="D158" s="5" t="s">
        <v>18</v>
      </c>
      <c r="E158" s="3">
        <v>1441</v>
      </c>
      <c r="F158" s="7">
        <v>0.85</v>
      </c>
      <c r="G158" s="8">
        <f>Sales[[#This Row],[Units Sold]]*Sales[[#This Row],[Unit Price]]</f>
        <v>1224.8499999999999</v>
      </c>
      <c r="H158" s="2" t="s">
        <v>37</v>
      </c>
      <c r="I158" s="7">
        <f>_xlfn.XLOOKUP(Sales[[#This Row],[Product]],UnitPrices[Product Name],UnitPrices[Unit Cost])</f>
        <v>0.71</v>
      </c>
      <c r="J158" s="7">
        <f>IF(Sales[[#This Row],[Units Sold]]&gt;0,Sales[[#This Row],[Unit Cost]]*Sales[[#This Row],[Units Sold]],Sales[[#This Row],[Unit Cost]]*(-1))</f>
        <v>1023.1099999999999</v>
      </c>
    </row>
    <row r="159" spans="2:10" x14ac:dyDescent="0.25">
      <c r="B159" s="3" t="s">
        <v>12</v>
      </c>
      <c r="C159" s="5" t="s">
        <v>8</v>
      </c>
      <c r="D159" s="5" t="s">
        <v>18</v>
      </c>
      <c r="E159" s="3">
        <v>2438</v>
      </c>
      <c r="F159" s="7">
        <v>0.96</v>
      </c>
      <c r="G159" s="8">
        <f>Sales[[#This Row],[Units Sold]]*Sales[[#This Row],[Unit Price]]</f>
        <v>2340.48</v>
      </c>
      <c r="H159" s="2" t="s">
        <v>37</v>
      </c>
      <c r="I159" s="7">
        <f>_xlfn.XLOOKUP(Sales[[#This Row],[Product]],UnitPrices[Product Name],UnitPrices[Unit Cost])</f>
        <v>0.71</v>
      </c>
      <c r="J159" s="7">
        <f>IF(Sales[[#This Row],[Units Sold]]&gt;0,Sales[[#This Row],[Unit Cost]]*Sales[[#This Row],[Units Sold]],Sales[[#This Row],[Unit Cost]]*(-1))</f>
        <v>1730.98</v>
      </c>
    </row>
    <row r="160" spans="2:10" x14ac:dyDescent="0.25">
      <c r="B160" s="3" t="s">
        <v>14</v>
      </c>
      <c r="C160" s="5" t="s">
        <v>13</v>
      </c>
      <c r="D160" s="5" t="s">
        <v>18</v>
      </c>
      <c r="F160" s="7">
        <v>1.31</v>
      </c>
      <c r="G160" s="8">
        <f>Sales[[#This Row],[Units Sold]]*Sales[[#This Row],[Unit Price]]</f>
        <v>0</v>
      </c>
      <c r="H160" s="2" t="s">
        <v>37</v>
      </c>
      <c r="I160" s="7">
        <f>_xlfn.XLOOKUP(Sales[[#This Row],[Product]],UnitPrices[Product Name],UnitPrices[Unit Cost])</f>
        <v>0.71</v>
      </c>
      <c r="J160" s="7">
        <f>IF(Sales[[#This Row],[Units Sold]]&gt;0,Sales[[#This Row],[Unit Cost]]*Sales[[#This Row],[Units Sold]],Sales[[#This Row],[Unit Cost]]*(-1))</f>
        <v>-0.71</v>
      </c>
    </row>
    <row r="161" spans="2:10" x14ac:dyDescent="0.25">
      <c r="B161" s="3" t="s">
        <v>5</v>
      </c>
      <c r="C161" s="5" t="s">
        <v>10</v>
      </c>
      <c r="D161" s="5" t="s">
        <v>18</v>
      </c>
      <c r="E161" s="3">
        <v>2279</v>
      </c>
      <c r="F161" s="7">
        <v>0.98</v>
      </c>
      <c r="G161" s="8">
        <f>Sales[[#This Row],[Units Sold]]*Sales[[#This Row],[Unit Price]]</f>
        <v>2233.42</v>
      </c>
      <c r="H161" s="2" t="s">
        <v>37</v>
      </c>
      <c r="I161" s="7">
        <f>_xlfn.XLOOKUP(Sales[[#This Row],[Product]],UnitPrices[Product Name],UnitPrices[Unit Cost])</f>
        <v>0.71</v>
      </c>
      <c r="J161" s="7">
        <f>IF(Sales[[#This Row],[Units Sold]]&gt;0,Sales[[#This Row],[Unit Cost]]*Sales[[#This Row],[Units Sold]],Sales[[#This Row],[Unit Cost]]*(-1))</f>
        <v>1618.09</v>
      </c>
    </row>
    <row r="162" spans="2:10" x14ac:dyDescent="0.25">
      <c r="B162" s="3" t="s">
        <v>12</v>
      </c>
      <c r="C162" s="5" t="s">
        <v>6</v>
      </c>
      <c r="D162" s="5" t="s">
        <v>7</v>
      </c>
      <c r="E162" s="3">
        <v>1307</v>
      </c>
      <c r="F162" s="7">
        <v>1.06</v>
      </c>
      <c r="G162" s="8">
        <f>Sales[[#This Row],[Units Sold]]*Sales[[#This Row],[Unit Price]]</f>
        <v>1385.42</v>
      </c>
      <c r="H162" s="2" t="s">
        <v>36</v>
      </c>
      <c r="I162" s="7">
        <f>_xlfn.XLOOKUP(Sales[[#This Row],[Product]],UnitPrices[Product Name],UnitPrices[Unit Cost])</f>
        <v>1.25</v>
      </c>
      <c r="J162" s="7">
        <f>IF(Sales[[#This Row],[Units Sold]]&gt;0,Sales[[#This Row],[Unit Cost]]*Sales[[#This Row],[Units Sold]],Sales[[#This Row],[Unit Cost]]*(-1))</f>
        <v>1633.75</v>
      </c>
    </row>
    <row r="163" spans="2:10" x14ac:dyDescent="0.25">
      <c r="B163" s="3" t="s">
        <v>5</v>
      </c>
      <c r="C163" s="5" t="s">
        <v>13</v>
      </c>
      <c r="D163" s="5" t="s">
        <v>7</v>
      </c>
      <c r="E163" s="3">
        <v>1544</v>
      </c>
      <c r="F163" s="7">
        <v>0.68</v>
      </c>
      <c r="G163" s="8">
        <f>Sales[[#This Row],[Units Sold]]*Sales[[#This Row],[Unit Price]]</f>
        <v>1049.92</v>
      </c>
      <c r="H163" s="2" t="s">
        <v>36</v>
      </c>
      <c r="I163" s="7">
        <f>_xlfn.XLOOKUP(Sales[[#This Row],[Product]],UnitPrices[Product Name],UnitPrices[Unit Cost])</f>
        <v>1.25</v>
      </c>
      <c r="J163" s="7">
        <f>IF(Sales[[#This Row],[Units Sold]]&gt;0,Sales[[#This Row],[Unit Cost]]*Sales[[#This Row],[Units Sold]],Sales[[#This Row],[Unit Cost]]*(-1))</f>
        <v>1930</v>
      </c>
    </row>
    <row r="164" spans="2:10" x14ac:dyDescent="0.25">
      <c r="B164" s="3" t="s">
        <v>12</v>
      </c>
      <c r="C164" s="5" t="s">
        <v>13</v>
      </c>
      <c r="D164" s="5" t="s">
        <v>18</v>
      </c>
      <c r="E164" s="3">
        <v>1576</v>
      </c>
      <c r="F164" s="7">
        <v>0.76</v>
      </c>
      <c r="G164" s="8">
        <f>Sales[[#This Row],[Units Sold]]*Sales[[#This Row],[Unit Price]]</f>
        <v>1197.76</v>
      </c>
      <c r="H164" s="2" t="s">
        <v>37</v>
      </c>
      <c r="I164" s="7">
        <f>_xlfn.XLOOKUP(Sales[[#This Row],[Product]],UnitPrices[Product Name],UnitPrices[Unit Cost])</f>
        <v>0.71</v>
      </c>
      <c r="J164" s="7">
        <f>IF(Sales[[#This Row],[Units Sold]]&gt;0,Sales[[#This Row],[Unit Cost]]*Sales[[#This Row],[Units Sold]],Sales[[#This Row],[Unit Cost]]*(-1))</f>
        <v>1118.96</v>
      </c>
    </row>
    <row r="165" spans="2:10" x14ac:dyDescent="0.25">
      <c r="B165" s="3" t="s">
        <v>14</v>
      </c>
      <c r="C165" s="5" t="s">
        <v>13</v>
      </c>
      <c r="D165" s="5" t="s">
        <v>19</v>
      </c>
      <c r="E165" s="3">
        <v>1839</v>
      </c>
      <c r="F165" s="7">
        <v>1.1200000000000001</v>
      </c>
      <c r="G165" s="8">
        <f>Sales[[#This Row],[Units Sold]]*Sales[[#This Row],[Unit Price]]</f>
        <v>2059.6800000000003</v>
      </c>
      <c r="H165" s="2" t="s">
        <v>36</v>
      </c>
      <c r="I165" s="7">
        <f>_xlfn.XLOOKUP(Sales[[#This Row],[Product]],UnitPrices[Product Name],UnitPrices[Unit Cost])</f>
        <v>1.05</v>
      </c>
      <c r="J165" s="7">
        <f>IF(Sales[[#This Row],[Units Sold]]&gt;0,Sales[[#This Row],[Unit Cost]]*Sales[[#This Row],[Units Sold]],Sales[[#This Row],[Unit Cost]]*(-1))</f>
        <v>1930.95</v>
      </c>
    </row>
    <row r="166" spans="2:10" x14ac:dyDescent="0.25">
      <c r="B166" s="3" t="s">
        <v>5</v>
      </c>
      <c r="C166" s="5" t="s">
        <v>10</v>
      </c>
      <c r="D166" s="5" t="s">
        <v>18</v>
      </c>
      <c r="F166" s="7">
        <v>1.49</v>
      </c>
      <c r="G166" s="8">
        <f>Sales[[#This Row],[Units Sold]]*Sales[[#This Row],[Unit Price]]</f>
        <v>0</v>
      </c>
      <c r="H166" s="2" t="s">
        <v>37</v>
      </c>
      <c r="I166" s="7">
        <f>_xlfn.XLOOKUP(Sales[[#This Row],[Product]],UnitPrices[Product Name],UnitPrices[Unit Cost])</f>
        <v>0.71</v>
      </c>
      <c r="J166" s="7">
        <f>IF(Sales[[#This Row],[Units Sold]]&gt;0,Sales[[#This Row],[Unit Cost]]*Sales[[#This Row],[Units Sold]],Sales[[#This Row],[Unit Cost]]*(-1))</f>
        <v>-0.71</v>
      </c>
    </row>
    <row r="167" spans="2:10" x14ac:dyDescent="0.25">
      <c r="B167" s="3" t="s">
        <v>14</v>
      </c>
      <c r="C167" s="5" t="s">
        <v>13</v>
      </c>
      <c r="D167" s="5" t="s">
        <v>18</v>
      </c>
      <c r="E167" s="3">
        <v>279</v>
      </c>
      <c r="F167" s="7">
        <v>1.03</v>
      </c>
      <c r="G167" s="8">
        <f>Sales[[#This Row],[Units Sold]]*Sales[[#This Row],[Unit Price]]</f>
        <v>287.37</v>
      </c>
      <c r="H167" s="2" t="s">
        <v>37</v>
      </c>
      <c r="I167" s="7">
        <f>_xlfn.XLOOKUP(Sales[[#This Row],[Product]],UnitPrices[Product Name],UnitPrices[Unit Cost])</f>
        <v>0.71</v>
      </c>
      <c r="J167" s="7">
        <f>IF(Sales[[#This Row],[Units Sold]]&gt;0,Sales[[#This Row],[Unit Cost]]*Sales[[#This Row],[Units Sold]],Sales[[#This Row],[Unit Cost]]*(-1))</f>
        <v>198.09</v>
      </c>
    </row>
    <row r="168" spans="2:10" x14ac:dyDescent="0.25">
      <c r="B168" s="3" t="s">
        <v>12</v>
      </c>
      <c r="C168" s="5" t="s">
        <v>13</v>
      </c>
      <c r="D168" s="5" t="s">
        <v>18</v>
      </c>
      <c r="E168" s="3">
        <v>2328</v>
      </c>
      <c r="F168" s="7">
        <v>1.2</v>
      </c>
      <c r="G168" s="8">
        <f>Sales[[#This Row],[Units Sold]]*Sales[[#This Row],[Unit Price]]</f>
        <v>2793.6</v>
      </c>
      <c r="H168" s="2" t="s">
        <v>37</v>
      </c>
      <c r="I168" s="7">
        <f>_xlfn.XLOOKUP(Sales[[#This Row],[Product]],UnitPrices[Product Name],UnitPrices[Unit Cost])</f>
        <v>0.71</v>
      </c>
      <c r="J168" s="7">
        <f>IF(Sales[[#This Row],[Units Sold]]&gt;0,Sales[[#This Row],[Unit Cost]]*Sales[[#This Row],[Units Sold]],Sales[[#This Row],[Unit Cost]]*(-1))</f>
        <v>1652.8799999999999</v>
      </c>
    </row>
    <row r="169" spans="2:10" x14ac:dyDescent="0.25">
      <c r="B169" s="3" t="s">
        <v>12</v>
      </c>
      <c r="C169" s="5" t="s">
        <v>6</v>
      </c>
      <c r="D169" s="5" t="s">
        <v>11</v>
      </c>
      <c r="E169" s="3">
        <v>1314</v>
      </c>
      <c r="F169" s="7">
        <v>0.82</v>
      </c>
      <c r="G169" s="8">
        <f>Sales[[#This Row],[Units Sold]]*Sales[[#This Row],[Unit Price]]</f>
        <v>1077.48</v>
      </c>
      <c r="H169" s="2" t="s">
        <v>36</v>
      </c>
      <c r="I169" s="7">
        <f>_xlfn.XLOOKUP(Sales[[#This Row],[Product]],UnitPrices[Product Name],UnitPrices[Unit Cost])</f>
        <v>1.02</v>
      </c>
      <c r="J169" s="7">
        <f>IF(Sales[[#This Row],[Units Sold]]&gt;0,Sales[[#This Row],[Unit Cost]]*Sales[[#This Row],[Units Sold]],Sales[[#This Row],[Unit Cost]]*(-1))</f>
        <v>1340.28</v>
      </c>
    </row>
    <row r="170" spans="2:10" x14ac:dyDescent="0.25">
      <c r="B170" s="3" t="s">
        <v>12</v>
      </c>
      <c r="C170" s="5" t="s">
        <v>10</v>
      </c>
      <c r="D170" s="5" t="s">
        <v>18</v>
      </c>
      <c r="E170" s="3">
        <v>842</v>
      </c>
      <c r="F170" s="7">
        <v>1.03</v>
      </c>
      <c r="G170" s="8">
        <f>Sales[[#This Row],[Units Sold]]*Sales[[#This Row],[Unit Price]]</f>
        <v>867.26</v>
      </c>
      <c r="H170" s="2" t="s">
        <v>37</v>
      </c>
      <c r="I170" s="7">
        <f>_xlfn.XLOOKUP(Sales[[#This Row],[Product]],UnitPrices[Product Name],UnitPrices[Unit Cost])</f>
        <v>0.71</v>
      </c>
      <c r="J170" s="7">
        <f>IF(Sales[[#This Row],[Units Sold]]&gt;0,Sales[[#This Row],[Unit Cost]]*Sales[[#This Row],[Units Sold]],Sales[[#This Row],[Unit Cost]]*(-1))</f>
        <v>597.81999999999994</v>
      </c>
    </row>
    <row r="171" spans="2:10" x14ac:dyDescent="0.25">
      <c r="B171" s="3" t="s">
        <v>14</v>
      </c>
      <c r="C171" s="5" t="s">
        <v>13</v>
      </c>
      <c r="D171" s="5" t="s">
        <v>11</v>
      </c>
      <c r="E171" s="3">
        <v>1180</v>
      </c>
      <c r="F171" s="7">
        <v>0.65</v>
      </c>
      <c r="G171" s="8">
        <f>Sales[[#This Row],[Units Sold]]*Sales[[#This Row],[Unit Price]]</f>
        <v>767</v>
      </c>
      <c r="H171" s="2" t="s">
        <v>36</v>
      </c>
      <c r="I171" s="7">
        <f>_xlfn.XLOOKUP(Sales[[#This Row],[Product]],UnitPrices[Product Name],UnitPrices[Unit Cost])</f>
        <v>1.02</v>
      </c>
      <c r="J171" s="7">
        <f>IF(Sales[[#This Row],[Units Sold]]&gt;0,Sales[[#This Row],[Unit Cost]]*Sales[[#This Row],[Units Sold]],Sales[[#This Row],[Unit Cost]]*(-1))</f>
        <v>1203.5999999999999</v>
      </c>
    </row>
    <row r="172" spans="2:10" x14ac:dyDescent="0.25">
      <c r="B172" s="3" t="s">
        <v>5</v>
      </c>
      <c r="C172" s="5" t="s">
        <v>10</v>
      </c>
      <c r="D172" s="5" t="s">
        <v>18</v>
      </c>
      <c r="E172" s="3">
        <v>2284</v>
      </c>
      <c r="F172" s="7">
        <v>0.6</v>
      </c>
      <c r="G172" s="8">
        <f>Sales[[#This Row],[Units Sold]]*Sales[[#This Row],[Unit Price]]</f>
        <v>1370.3999999999999</v>
      </c>
      <c r="H172" s="2" t="s">
        <v>37</v>
      </c>
      <c r="I172" s="7">
        <f>_xlfn.XLOOKUP(Sales[[#This Row],[Product]],UnitPrices[Product Name],UnitPrices[Unit Cost])</f>
        <v>0.71</v>
      </c>
      <c r="J172" s="7">
        <f>IF(Sales[[#This Row],[Units Sold]]&gt;0,Sales[[#This Row],[Unit Cost]]*Sales[[#This Row],[Units Sold]],Sales[[#This Row],[Unit Cost]]*(-1))</f>
        <v>1621.6399999999999</v>
      </c>
    </row>
    <row r="173" spans="2:10" x14ac:dyDescent="0.25">
      <c r="B173" s="3" t="s">
        <v>5</v>
      </c>
      <c r="C173" s="5" t="s">
        <v>10</v>
      </c>
      <c r="D173" s="5" t="s">
        <v>19</v>
      </c>
      <c r="E173" s="3">
        <v>1417</v>
      </c>
      <c r="F173" s="7">
        <v>0.83</v>
      </c>
      <c r="G173" s="8">
        <f>Sales[[#This Row],[Units Sold]]*Sales[[#This Row],[Unit Price]]</f>
        <v>1176.1099999999999</v>
      </c>
      <c r="H173" s="2" t="s">
        <v>36</v>
      </c>
      <c r="I173" s="7">
        <f>_xlfn.XLOOKUP(Sales[[#This Row],[Product]],UnitPrices[Product Name],UnitPrices[Unit Cost])</f>
        <v>1.05</v>
      </c>
      <c r="J173" s="7">
        <f>IF(Sales[[#This Row],[Units Sold]]&gt;0,Sales[[#This Row],[Unit Cost]]*Sales[[#This Row],[Units Sold]],Sales[[#This Row],[Unit Cost]]*(-1))</f>
        <v>1487.8500000000001</v>
      </c>
    </row>
    <row r="174" spans="2:10" x14ac:dyDescent="0.25">
      <c r="B174" s="3" t="s">
        <v>5</v>
      </c>
      <c r="C174" s="5" t="s">
        <v>8</v>
      </c>
      <c r="D174" s="5" t="s">
        <v>18</v>
      </c>
      <c r="E174" s="3">
        <v>1612</v>
      </c>
      <c r="F174" s="7">
        <v>1.1200000000000001</v>
      </c>
      <c r="G174" s="8">
        <f>Sales[[#This Row],[Units Sold]]*Sales[[#This Row],[Unit Price]]</f>
        <v>1805.4400000000003</v>
      </c>
      <c r="H174" s="2" t="s">
        <v>37</v>
      </c>
      <c r="I174" s="7">
        <f>_xlfn.XLOOKUP(Sales[[#This Row],[Product]],UnitPrices[Product Name],UnitPrices[Unit Cost])</f>
        <v>0.71</v>
      </c>
      <c r="J174" s="7">
        <f>IF(Sales[[#This Row],[Units Sold]]&gt;0,Sales[[#This Row],[Unit Cost]]*Sales[[#This Row],[Units Sold]],Sales[[#This Row],[Unit Cost]]*(-1))</f>
        <v>1144.52</v>
      </c>
    </row>
    <row r="175" spans="2:10" x14ac:dyDescent="0.25">
      <c r="B175" s="3" t="s">
        <v>12</v>
      </c>
      <c r="C175" s="5" t="s">
        <v>6</v>
      </c>
      <c r="D175" s="5" t="s">
        <v>18</v>
      </c>
      <c r="E175" s="3">
        <v>1250</v>
      </c>
      <c r="F175" s="7">
        <v>0.9</v>
      </c>
      <c r="G175" s="8">
        <f>Sales[[#This Row],[Units Sold]]*Sales[[#This Row],[Unit Price]]</f>
        <v>1125</v>
      </c>
      <c r="H175" s="2" t="s">
        <v>37</v>
      </c>
      <c r="I175" s="7">
        <f>_xlfn.XLOOKUP(Sales[[#This Row],[Product]],UnitPrices[Product Name],UnitPrices[Unit Cost])</f>
        <v>0.71</v>
      </c>
      <c r="J175" s="7">
        <f>IF(Sales[[#This Row],[Units Sold]]&gt;0,Sales[[#This Row],[Unit Cost]]*Sales[[#This Row],[Units Sold]],Sales[[#This Row],[Unit Cost]]*(-1))</f>
        <v>887.5</v>
      </c>
    </row>
    <row r="176" spans="2:10" x14ac:dyDescent="0.25">
      <c r="B176" s="3" t="s">
        <v>14</v>
      </c>
      <c r="C176" s="5" t="s">
        <v>40</v>
      </c>
      <c r="D176" s="5" t="s">
        <v>18</v>
      </c>
      <c r="E176" s="3">
        <v>2101</v>
      </c>
      <c r="F176" s="7">
        <v>0.92</v>
      </c>
      <c r="G176" s="8">
        <f>Sales[[#This Row],[Units Sold]]*Sales[[#This Row],[Unit Price]]</f>
        <v>1932.92</v>
      </c>
      <c r="H176" s="2" t="s">
        <v>37</v>
      </c>
      <c r="I176" s="7">
        <f>_xlfn.XLOOKUP(Sales[[#This Row],[Product]],UnitPrices[Product Name],UnitPrices[Unit Cost])</f>
        <v>0.71</v>
      </c>
      <c r="J176" s="7">
        <f>IF(Sales[[#This Row],[Units Sold]]&gt;0,Sales[[#This Row],[Unit Cost]]*Sales[[#This Row],[Units Sold]],Sales[[#This Row],[Unit Cost]]*(-1))</f>
        <v>1491.71</v>
      </c>
    </row>
    <row r="177" spans="2:10" x14ac:dyDescent="0.25">
      <c r="B177" s="3" t="s">
        <v>5</v>
      </c>
      <c r="C177" s="5" t="s">
        <v>8</v>
      </c>
      <c r="D177" s="5" t="s">
        <v>18</v>
      </c>
      <c r="E177" s="3">
        <v>1689</v>
      </c>
      <c r="F177" s="7">
        <v>0.84</v>
      </c>
      <c r="G177" s="8">
        <f>Sales[[#This Row],[Units Sold]]*Sales[[#This Row],[Unit Price]]</f>
        <v>1418.76</v>
      </c>
      <c r="H177" s="2" t="s">
        <v>37</v>
      </c>
      <c r="I177" s="7">
        <f>_xlfn.XLOOKUP(Sales[[#This Row],[Product]],UnitPrices[Product Name],UnitPrices[Unit Cost])</f>
        <v>0.71</v>
      </c>
      <c r="J177" s="7">
        <f>IF(Sales[[#This Row],[Units Sold]]&gt;0,Sales[[#This Row],[Unit Cost]]*Sales[[#This Row],[Units Sold]],Sales[[#This Row],[Unit Cost]]*(-1))</f>
        <v>1199.1899999999998</v>
      </c>
    </row>
    <row r="178" spans="2:10" x14ac:dyDescent="0.25">
      <c r="B178" s="3" t="s">
        <v>12</v>
      </c>
      <c r="C178" s="5" t="s">
        <v>8</v>
      </c>
      <c r="D178" s="5" t="s">
        <v>18</v>
      </c>
      <c r="E178" s="3">
        <v>135</v>
      </c>
      <c r="F178" s="7">
        <v>1.06</v>
      </c>
      <c r="G178" s="8">
        <f>Sales[[#This Row],[Units Sold]]*Sales[[#This Row],[Unit Price]]</f>
        <v>143.1</v>
      </c>
      <c r="H178" s="2" t="s">
        <v>37</v>
      </c>
      <c r="I178" s="7">
        <f>_xlfn.XLOOKUP(Sales[[#This Row],[Product]],UnitPrices[Product Name],UnitPrices[Unit Cost])</f>
        <v>0.71</v>
      </c>
      <c r="J178" s="7">
        <f>IF(Sales[[#This Row],[Units Sold]]&gt;0,Sales[[#This Row],[Unit Cost]]*Sales[[#This Row],[Units Sold]],Sales[[#This Row],[Unit Cost]]*(-1))</f>
        <v>95.85</v>
      </c>
    </row>
    <row r="179" spans="2:10" x14ac:dyDescent="0.25">
      <c r="B179" s="3" t="s">
        <v>5</v>
      </c>
      <c r="C179" s="5" t="s">
        <v>8</v>
      </c>
      <c r="D179" s="5" t="s">
        <v>9</v>
      </c>
      <c r="E179" s="3">
        <v>122</v>
      </c>
      <c r="F179" s="7">
        <v>0.81</v>
      </c>
      <c r="G179" s="8">
        <f>Sales[[#This Row],[Units Sold]]*Sales[[#This Row],[Unit Price]]</f>
        <v>98.820000000000007</v>
      </c>
      <c r="H179" s="2" t="s">
        <v>37</v>
      </c>
      <c r="I179" s="7">
        <f>_xlfn.XLOOKUP(Sales[[#This Row],[Product]],UnitPrices[Product Name],UnitPrices[Unit Cost])</f>
        <v>0.8</v>
      </c>
      <c r="J179" s="7">
        <f>IF(Sales[[#This Row],[Units Sold]]&gt;0,Sales[[#This Row],[Unit Cost]]*Sales[[#This Row],[Units Sold]],Sales[[#This Row],[Unit Cost]]*(-1))</f>
        <v>97.600000000000009</v>
      </c>
    </row>
    <row r="180" spans="2:10" x14ac:dyDescent="0.25">
      <c r="B180" s="3" t="s">
        <v>12</v>
      </c>
      <c r="C180" s="5" t="s">
        <v>10</v>
      </c>
      <c r="D180" s="5" t="s">
        <v>9</v>
      </c>
      <c r="E180" s="3">
        <v>2238</v>
      </c>
      <c r="F180" s="7">
        <v>1.4</v>
      </c>
      <c r="G180" s="8">
        <f>Sales[[#This Row],[Units Sold]]*Sales[[#This Row],[Unit Price]]</f>
        <v>3133.2</v>
      </c>
      <c r="H180" s="2" t="s">
        <v>37</v>
      </c>
      <c r="I180" s="7">
        <f>_xlfn.XLOOKUP(Sales[[#This Row],[Product]],UnitPrices[Product Name],UnitPrices[Unit Cost])</f>
        <v>0.8</v>
      </c>
      <c r="J180" s="7">
        <f>IF(Sales[[#This Row],[Units Sold]]&gt;0,Sales[[#This Row],[Unit Cost]]*Sales[[#This Row],[Units Sold]],Sales[[#This Row],[Unit Cost]]*(-1))</f>
        <v>1790.4</v>
      </c>
    </row>
    <row r="181" spans="2:10" x14ac:dyDescent="0.25">
      <c r="B181" s="3" t="s">
        <v>14</v>
      </c>
      <c r="C181" s="5" t="s">
        <v>16</v>
      </c>
      <c r="D181" s="5" t="s">
        <v>9</v>
      </c>
      <c r="E181" s="3">
        <v>309</v>
      </c>
      <c r="F181" s="7">
        <v>0.76</v>
      </c>
      <c r="G181" s="8">
        <f>Sales[[#This Row],[Units Sold]]*Sales[[#This Row],[Unit Price]]</f>
        <v>234.84</v>
      </c>
      <c r="H181" s="2" t="s">
        <v>37</v>
      </c>
      <c r="I181" s="7">
        <f>_xlfn.XLOOKUP(Sales[[#This Row],[Product]],UnitPrices[Product Name],UnitPrices[Unit Cost])</f>
        <v>0.8</v>
      </c>
      <c r="J181" s="7">
        <f>IF(Sales[[#This Row],[Units Sold]]&gt;0,Sales[[#This Row],[Unit Cost]]*Sales[[#This Row],[Units Sold]],Sales[[#This Row],[Unit Cost]]*(-1))</f>
        <v>247.20000000000002</v>
      </c>
    </row>
    <row r="182" spans="2:10" x14ac:dyDescent="0.25">
      <c r="B182" s="3" t="s">
        <v>12</v>
      </c>
      <c r="C182" s="5" t="s">
        <v>10</v>
      </c>
      <c r="D182" s="5" t="s">
        <v>9</v>
      </c>
      <c r="E182" s="3">
        <v>578</v>
      </c>
      <c r="F182" s="7">
        <v>0.92</v>
      </c>
      <c r="G182" s="8">
        <f>Sales[[#This Row],[Units Sold]]*Sales[[#This Row],[Unit Price]]</f>
        <v>531.76</v>
      </c>
      <c r="H182" s="2" t="s">
        <v>37</v>
      </c>
      <c r="I182" s="7">
        <f>_xlfn.XLOOKUP(Sales[[#This Row],[Product]],UnitPrices[Product Name],UnitPrices[Unit Cost])</f>
        <v>0.8</v>
      </c>
      <c r="J182" s="7">
        <f>IF(Sales[[#This Row],[Units Sold]]&gt;0,Sales[[#This Row],[Unit Cost]]*Sales[[#This Row],[Units Sold]],Sales[[#This Row],[Unit Cost]]*(-1))</f>
        <v>462.40000000000003</v>
      </c>
    </row>
    <row r="183" spans="2:10" x14ac:dyDescent="0.25">
      <c r="B183" s="3" t="s">
        <v>5</v>
      </c>
      <c r="C183" s="5" t="s">
        <v>16</v>
      </c>
      <c r="D183" s="5" t="s">
        <v>9</v>
      </c>
      <c r="E183" s="3">
        <v>135</v>
      </c>
      <c r="F183" s="7">
        <v>1.37</v>
      </c>
      <c r="G183" s="8">
        <f>Sales[[#This Row],[Units Sold]]*Sales[[#This Row],[Unit Price]]</f>
        <v>184.95000000000002</v>
      </c>
      <c r="H183" s="2" t="s">
        <v>37</v>
      </c>
      <c r="I183" s="7">
        <f>_xlfn.XLOOKUP(Sales[[#This Row],[Product]],UnitPrices[Product Name],UnitPrices[Unit Cost])</f>
        <v>0.8</v>
      </c>
      <c r="J183" s="7">
        <f>IF(Sales[[#This Row],[Units Sold]]&gt;0,Sales[[#This Row],[Unit Cost]]*Sales[[#This Row],[Units Sold]],Sales[[#This Row],[Unit Cost]]*(-1))</f>
        <v>108</v>
      </c>
    </row>
    <row r="184" spans="2:10" x14ac:dyDescent="0.25">
      <c r="B184" s="3" t="s">
        <v>5</v>
      </c>
      <c r="C184" s="5" t="s">
        <v>16</v>
      </c>
      <c r="D184" s="5" t="s">
        <v>9</v>
      </c>
      <c r="E184" s="3">
        <v>1104</v>
      </c>
      <c r="F184" s="7">
        <v>0.74</v>
      </c>
      <c r="G184" s="8">
        <f>Sales[[#This Row],[Units Sold]]*Sales[[#This Row],[Unit Price]]</f>
        <v>816.96</v>
      </c>
      <c r="H184" s="2" t="s">
        <v>37</v>
      </c>
      <c r="I184" s="7">
        <f>_xlfn.XLOOKUP(Sales[[#This Row],[Product]],UnitPrices[Product Name],UnitPrices[Unit Cost])</f>
        <v>0.8</v>
      </c>
      <c r="J184" s="7">
        <f>IF(Sales[[#This Row],[Units Sold]]&gt;0,Sales[[#This Row],[Unit Cost]]*Sales[[#This Row],[Units Sold]],Sales[[#This Row],[Unit Cost]]*(-1))</f>
        <v>883.2</v>
      </c>
    </row>
    <row r="185" spans="2:10" x14ac:dyDescent="0.25">
      <c r="B185" s="3" t="s">
        <v>14</v>
      </c>
      <c r="C185" s="5" t="s">
        <v>13</v>
      </c>
      <c r="D185" s="5" t="s">
        <v>9</v>
      </c>
      <c r="E185" s="3">
        <v>1758</v>
      </c>
      <c r="F185" s="7">
        <v>0.94</v>
      </c>
      <c r="G185" s="8">
        <f>Sales[[#This Row],[Units Sold]]*Sales[[#This Row],[Unit Price]]</f>
        <v>1652.52</v>
      </c>
      <c r="H185" s="2" t="s">
        <v>37</v>
      </c>
      <c r="I185" s="7">
        <f>_xlfn.XLOOKUP(Sales[[#This Row],[Product]],UnitPrices[Product Name],UnitPrices[Unit Cost])</f>
        <v>0.8</v>
      </c>
      <c r="J185" s="7">
        <f>IF(Sales[[#This Row],[Units Sold]]&gt;0,Sales[[#This Row],[Unit Cost]]*Sales[[#This Row],[Units Sold]],Sales[[#This Row],[Unit Cost]]*(-1))</f>
        <v>1406.4</v>
      </c>
    </row>
    <row r="186" spans="2:10" x14ac:dyDescent="0.25">
      <c r="B186" s="3" t="s">
        <v>5</v>
      </c>
      <c r="C186" s="5" t="s">
        <v>10</v>
      </c>
      <c r="D186" s="5" t="s">
        <v>9</v>
      </c>
      <c r="E186" s="3">
        <v>1202</v>
      </c>
      <c r="F186" s="7">
        <v>1.04</v>
      </c>
      <c r="G186" s="8">
        <f>Sales[[#This Row],[Units Sold]]*Sales[[#This Row],[Unit Price]]</f>
        <v>1250.0800000000002</v>
      </c>
      <c r="H186" s="2" t="s">
        <v>37</v>
      </c>
      <c r="I186" s="7">
        <f>_xlfn.XLOOKUP(Sales[[#This Row],[Product]],UnitPrices[Product Name],UnitPrices[Unit Cost])</f>
        <v>0.8</v>
      </c>
      <c r="J186" s="7">
        <f>IF(Sales[[#This Row],[Units Sold]]&gt;0,Sales[[#This Row],[Unit Cost]]*Sales[[#This Row],[Units Sold]],Sales[[#This Row],[Unit Cost]]*(-1))</f>
        <v>961.6</v>
      </c>
    </row>
    <row r="187" spans="2:10" x14ac:dyDescent="0.25">
      <c r="B187" s="3" t="s">
        <v>14</v>
      </c>
      <c r="C187" s="5" t="s">
        <v>10</v>
      </c>
      <c r="D187" s="5" t="s">
        <v>9</v>
      </c>
      <c r="E187" s="3">
        <v>650</v>
      </c>
      <c r="F187" s="7">
        <v>0.93</v>
      </c>
      <c r="G187" s="8">
        <f>Sales[[#This Row],[Units Sold]]*Sales[[#This Row],[Unit Price]]</f>
        <v>604.5</v>
      </c>
      <c r="H187" s="2" t="s">
        <v>37</v>
      </c>
      <c r="I187" s="7">
        <f>_xlfn.XLOOKUP(Sales[[#This Row],[Product]],UnitPrices[Product Name],UnitPrices[Unit Cost])</f>
        <v>0.8</v>
      </c>
      <c r="J187" s="7">
        <f>IF(Sales[[#This Row],[Units Sold]]&gt;0,Sales[[#This Row],[Unit Cost]]*Sales[[#This Row],[Units Sold]],Sales[[#This Row],[Unit Cost]]*(-1))</f>
        <v>520</v>
      </c>
    </row>
    <row r="188" spans="2:10" x14ac:dyDescent="0.25">
      <c r="B188" s="3" t="s">
        <v>5</v>
      </c>
      <c r="C188" s="5" t="s">
        <v>16</v>
      </c>
      <c r="D188" s="5" t="s">
        <v>11</v>
      </c>
      <c r="E188" s="3">
        <v>706</v>
      </c>
      <c r="F188" s="7">
        <v>0.72</v>
      </c>
      <c r="G188" s="8">
        <f>Sales[[#This Row],[Units Sold]]*Sales[[#This Row],[Unit Price]]</f>
        <v>508.32</v>
      </c>
      <c r="H188" s="2" t="s">
        <v>36</v>
      </c>
      <c r="I188" s="7">
        <f>_xlfn.XLOOKUP(Sales[[#This Row],[Product]],UnitPrices[Product Name],UnitPrices[Unit Cost])</f>
        <v>1.02</v>
      </c>
      <c r="J188" s="7">
        <f>IF(Sales[[#This Row],[Units Sold]]&gt;0,Sales[[#This Row],[Unit Cost]]*Sales[[#This Row],[Units Sold]],Sales[[#This Row],[Unit Cost]]*(-1))</f>
        <v>720.12</v>
      </c>
    </row>
    <row r="189" spans="2:10" x14ac:dyDescent="0.25">
      <c r="B189" s="3" t="s">
        <v>14</v>
      </c>
      <c r="C189" s="5" t="s">
        <v>16</v>
      </c>
      <c r="D189" s="5" t="s">
        <v>9</v>
      </c>
      <c r="E189" s="3">
        <v>774</v>
      </c>
      <c r="F189" s="7">
        <v>1.07</v>
      </c>
      <c r="G189" s="8">
        <f>Sales[[#This Row],[Units Sold]]*Sales[[#This Row],[Unit Price]]</f>
        <v>828.18000000000006</v>
      </c>
      <c r="H189" s="2" t="s">
        <v>37</v>
      </c>
      <c r="I189" s="7">
        <f>_xlfn.XLOOKUP(Sales[[#This Row],[Product]],UnitPrices[Product Name],UnitPrices[Unit Cost])</f>
        <v>0.8</v>
      </c>
      <c r="J189" s="7">
        <f>IF(Sales[[#This Row],[Units Sold]]&gt;0,Sales[[#This Row],[Unit Cost]]*Sales[[#This Row],[Units Sold]],Sales[[#This Row],[Unit Cost]]*(-1))</f>
        <v>619.20000000000005</v>
      </c>
    </row>
    <row r="190" spans="2:10" x14ac:dyDescent="0.25">
      <c r="B190" s="3" t="s">
        <v>14</v>
      </c>
      <c r="C190" s="5" t="s">
        <v>40</v>
      </c>
      <c r="D190" s="5" t="s">
        <v>9</v>
      </c>
      <c r="E190" s="3">
        <v>1798</v>
      </c>
      <c r="F190" s="7">
        <v>1.17</v>
      </c>
      <c r="G190" s="8">
        <f>Sales[[#This Row],[Units Sold]]*Sales[[#This Row],[Unit Price]]</f>
        <v>2103.66</v>
      </c>
      <c r="H190" s="2" t="s">
        <v>37</v>
      </c>
      <c r="I190" s="7">
        <f>_xlfn.XLOOKUP(Sales[[#This Row],[Product]],UnitPrices[Product Name],UnitPrices[Unit Cost])</f>
        <v>0.8</v>
      </c>
      <c r="J190" s="7">
        <f>IF(Sales[[#This Row],[Units Sold]]&gt;0,Sales[[#This Row],[Unit Cost]]*Sales[[#This Row],[Units Sold]],Sales[[#This Row],[Unit Cost]]*(-1))</f>
        <v>1438.4</v>
      </c>
    </row>
    <row r="191" spans="2:10" x14ac:dyDescent="0.25">
      <c r="B191" s="3" t="s">
        <v>14</v>
      </c>
      <c r="C191" s="5" t="s">
        <v>8</v>
      </c>
      <c r="D191" s="5" t="s">
        <v>9</v>
      </c>
      <c r="E191" s="3">
        <v>1044</v>
      </c>
      <c r="F191" s="7">
        <v>1.1399999999999999</v>
      </c>
      <c r="G191" s="8">
        <f>Sales[[#This Row],[Units Sold]]*Sales[[#This Row],[Unit Price]]</f>
        <v>1190.1599999999999</v>
      </c>
      <c r="H191" s="2" t="s">
        <v>37</v>
      </c>
      <c r="I191" s="7">
        <f>_xlfn.XLOOKUP(Sales[[#This Row],[Product]],UnitPrices[Product Name],UnitPrices[Unit Cost])</f>
        <v>0.8</v>
      </c>
      <c r="J191" s="7">
        <f>IF(Sales[[#This Row],[Units Sold]]&gt;0,Sales[[#This Row],[Unit Cost]]*Sales[[#This Row],[Units Sold]],Sales[[#This Row],[Unit Cost]]*(-1))</f>
        <v>835.2</v>
      </c>
    </row>
    <row r="192" spans="2:10" x14ac:dyDescent="0.25">
      <c r="B192" s="3" t="s">
        <v>14</v>
      </c>
      <c r="C192" s="5" t="s">
        <v>16</v>
      </c>
      <c r="D192" s="5" t="s">
        <v>9</v>
      </c>
      <c r="E192" s="3">
        <v>1229</v>
      </c>
      <c r="F192" s="7">
        <v>0.99</v>
      </c>
      <c r="G192" s="8">
        <f>Sales[[#This Row],[Units Sold]]*Sales[[#This Row],[Unit Price]]</f>
        <v>1216.71</v>
      </c>
      <c r="H192" s="2" t="s">
        <v>37</v>
      </c>
      <c r="I192" s="7">
        <f>_xlfn.XLOOKUP(Sales[[#This Row],[Product]],UnitPrices[Product Name],UnitPrices[Unit Cost])</f>
        <v>0.8</v>
      </c>
      <c r="J192" s="7">
        <f>IF(Sales[[#This Row],[Units Sold]]&gt;0,Sales[[#This Row],[Unit Cost]]*Sales[[#This Row],[Units Sold]],Sales[[#This Row],[Unit Cost]]*(-1))</f>
        <v>983.2</v>
      </c>
    </row>
    <row r="193" spans="2:10" x14ac:dyDescent="0.25">
      <c r="B193" s="3" t="s">
        <v>5</v>
      </c>
      <c r="C193" s="5" t="s">
        <v>8</v>
      </c>
      <c r="D193" s="5" t="s">
        <v>9</v>
      </c>
      <c r="E193" s="3">
        <v>374</v>
      </c>
      <c r="F193" s="7">
        <v>1.1000000000000001</v>
      </c>
      <c r="G193" s="8">
        <f>Sales[[#This Row],[Units Sold]]*Sales[[#This Row],[Unit Price]]</f>
        <v>411.40000000000003</v>
      </c>
      <c r="H193" s="2" t="s">
        <v>37</v>
      </c>
      <c r="I193" s="7">
        <f>_xlfn.XLOOKUP(Sales[[#This Row],[Product]],UnitPrices[Product Name],UnitPrices[Unit Cost])</f>
        <v>0.8</v>
      </c>
      <c r="J193" s="7">
        <f>IF(Sales[[#This Row],[Units Sold]]&gt;0,Sales[[#This Row],[Unit Cost]]*Sales[[#This Row],[Units Sold]],Sales[[#This Row],[Unit Cost]]*(-1))</f>
        <v>299.2</v>
      </c>
    </row>
    <row r="194" spans="2:10" x14ac:dyDescent="0.25">
      <c r="B194" s="3" t="s">
        <v>14</v>
      </c>
      <c r="C194" s="5" t="s">
        <v>8</v>
      </c>
      <c r="D194" s="5" t="s">
        <v>11</v>
      </c>
      <c r="E194" s="3">
        <v>849</v>
      </c>
      <c r="F194" s="7">
        <v>1.2</v>
      </c>
      <c r="G194" s="8">
        <f>Sales[[#This Row],[Units Sold]]*Sales[[#This Row],[Unit Price]]</f>
        <v>1018.8</v>
      </c>
      <c r="H194" s="2" t="s">
        <v>36</v>
      </c>
      <c r="I194" s="7">
        <f>_xlfn.XLOOKUP(Sales[[#This Row],[Product]],UnitPrices[Product Name],UnitPrices[Unit Cost])</f>
        <v>1.02</v>
      </c>
      <c r="J194" s="7">
        <f>IF(Sales[[#This Row],[Units Sold]]&gt;0,Sales[[#This Row],[Unit Cost]]*Sales[[#This Row],[Units Sold]],Sales[[#This Row],[Unit Cost]]*(-1))</f>
        <v>865.98</v>
      </c>
    </row>
    <row r="195" spans="2:10" x14ac:dyDescent="0.25">
      <c r="B195" s="3" t="s">
        <v>12</v>
      </c>
      <c r="C195" s="5" t="s">
        <v>8</v>
      </c>
      <c r="D195" s="5" t="s">
        <v>9</v>
      </c>
      <c r="E195" s="3">
        <v>714</v>
      </c>
      <c r="F195" s="7">
        <v>1.0900000000000001</v>
      </c>
      <c r="G195" s="8">
        <f>Sales[[#This Row],[Units Sold]]*Sales[[#This Row],[Unit Price]]</f>
        <v>778.2600000000001</v>
      </c>
      <c r="H195" s="2" t="s">
        <v>37</v>
      </c>
      <c r="I195" s="7">
        <f>_xlfn.XLOOKUP(Sales[[#This Row],[Product]],UnitPrices[Product Name],UnitPrices[Unit Cost])</f>
        <v>0.8</v>
      </c>
      <c r="J195" s="7">
        <f>IF(Sales[[#This Row],[Units Sold]]&gt;0,Sales[[#This Row],[Unit Cost]]*Sales[[#This Row],[Units Sold]],Sales[[#This Row],[Unit Cost]]*(-1))</f>
        <v>571.20000000000005</v>
      </c>
    </row>
    <row r="196" spans="2:10" x14ac:dyDescent="0.25">
      <c r="B196" s="3" t="s">
        <v>12</v>
      </c>
      <c r="C196" s="5" t="s">
        <v>10</v>
      </c>
      <c r="D196" s="5" t="s">
        <v>9</v>
      </c>
      <c r="E196" s="3">
        <v>783</v>
      </c>
      <c r="F196" s="7">
        <v>0.79</v>
      </c>
      <c r="G196" s="8">
        <f>Sales[[#This Row],[Units Sold]]*Sales[[#This Row],[Unit Price]]</f>
        <v>618.57000000000005</v>
      </c>
      <c r="H196" s="2" t="s">
        <v>37</v>
      </c>
      <c r="I196" s="7">
        <f>_xlfn.XLOOKUP(Sales[[#This Row],[Product]],UnitPrices[Product Name],UnitPrices[Unit Cost])</f>
        <v>0.8</v>
      </c>
      <c r="J196" s="7">
        <f>IF(Sales[[#This Row],[Units Sold]]&gt;0,Sales[[#This Row],[Unit Cost]]*Sales[[#This Row],[Units Sold]],Sales[[#This Row],[Unit Cost]]*(-1))</f>
        <v>626.40000000000009</v>
      </c>
    </row>
    <row r="197" spans="2:10" x14ac:dyDescent="0.25">
      <c r="B197" s="3" t="s">
        <v>12</v>
      </c>
      <c r="C197" s="5" t="s">
        <v>8</v>
      </c>
      <c r="D197" s="5" t="s">
        <v>19</v>
      </c>
      <c r="E197" s="3">
        <v>994</v>
      </c>
      <c r="F197" s="7">
        <v>0.75</v>
      </c>
      <c r="G197" s="8">
        <f>Sales[[#This Row],[Units Sold]]*Sales[[#This Row],[Unit Price]]</f>
        <v>745.5</v>
      </c>
      <c r="H197" s="2" t="s">
        <v>36</v>
      </c>
      <c r="I197" s="7">
        <f>_xlfn.XLOOKUP(Sales[[#This Row],[Product]],UnitPrices[Product Name],UnitPrices[Unit Cost])</f>
        <v>1.05</v>
      </c>
      <c r="J197" s="7">
        <f>IF(Sales[[#This Row],[Units Sold]]&gt;0,Sales[[#This Row],[Unit Cost]]*Sales[[#This Row],[Units Sold]],Sales[[#This Row],[Unit Cost]]*(-1))</f>
        <v>1043.7</v>
      </c>
    </row>
    <row r="198" spans="2:10" x14ac:dyDescent="0.25">
      <c r="B198" s="3" t="s">
        <v>5</v>
      </c>
      <c r="C198" s="5" t="s">
        <v>8</v>
      </c>
      <c r="D198" s="5" t="s">
        <v>9</v>
      </c>
      <c r="E198" s="3">
        <v>425</v>
      </c>
      <c r="F198" s="7">
        <v>0.56999999999999995</v>
      </c>
      <c r="G198" s="8">
        <f>Sales[[#This Row],[Units Sold]]*Sales[[#This Row],[Unit Price]]</f>
        <v>242.24999999999997</v>
      </c>
      <c r="H198" s="2" t="s">
        <v>37</v>
      </c>
      <c r="I198" s="7">
        <f>_xlfn.XLOOKUP(Sales[[#This Row],[Product]],UnitPrices[Product Name],UnitPrices[Unit Cost])</f>
        <v>0.8</v>
      </c>
      <c r="J198" s="7">
        <f>IF(Sales[[#This Row],[Units Sold]]&gt;0,Sales[[#This Row],[Unit Cost]]*Sales[[#This Row],[Units Sold]],Sales[[#This Row],[Unit Cost]]*(-1))</f>
        <v>340</v>
      </c>
    </row>
    <row r="199" spans="2:10" x14ac:dyDescent="0.25">
      <c r="B199" s="3" t="s">
        <v>5</v>
      </c>
      <c r="C199" s="5" t="s">
        <v>16</v>
      </c>
      <c r="D199" s="5" t="s">
        <v>7</v>
      </c>
      <c r="E199" s="3">
        <v>1759</v>
      </c>
      <c r="F199" s="7">
        <v>1.07</v>
      </c>
      <c r="G199" s="8">
        <f>Sales[[#This Row],[Units Sold]]*Sales[[#This Row],[Unit Price]]</f>
        <v>1882.13</v>
      </c>
      <c r="H199" s="2" t="s">
        <v>36</v>
      </c>
      <c r="I199" s="7">
        <f>_xlfn.XLOOKUP(Sales[[#This Row],[Product]],UnitPrices[Product Name],UnitPrices[Unit Cost])</f>
        <v>1.25</v>
      </c>
      <c r="J199" s="7">
        <f>IF(Sales[[#This Row],[Units Sold]]&gt;0,Sales[[#This Row],[Unit Cost]]*Sales[[#This Row],[Units Sold]],Sales[[#This Row],[Unit Cost]]*(-1))</f>
        <v>2198.75</v>
      </c>
    </row>
    <row r="200" spans="2:10" x14ac:dyDescent="0.25">
      <c r="B200" s="3" t="s">
        <v>14</v>
      </c>
      <c r="C200" s="5" t="s">
        <v>10</v>
      </c>
      <c r="D200" s="5" t="s">
        <v>9</v>
      </c>
      <c r="E200" s="3">
        <v>1381</v>
      </c>
      <c r="F200" s="7">
        <v>1.2</v>
      </c>
      <c r="G200" s="8">
        <f>Sales[[#This Row],[Units Sold]]*Sales[[#This Row],[Unit Price]]</f>
        <v>1657.2</v>
      </c>
      <c r="H200" s="2" t="s">
        <v>37</v>
      </c>
      <c r="I200" s="7">
        <f>_xlfn.XLOOKUP(Sales[[#This Row],[Product]],UnitPrices[Product Name],UnitPrices[Unit Cost])</f>
        <v>0.8</v>
      </c>
      <c r="J200" s="7">
        <f>IF(Sales[[#This Row],[Units Sold]]&gt;0,Sales[[#This Row],[Unit Cost]]*Sales[[#This Row],[Units Sold]],Sales[[#This Row],[Unit Cost]]*(-1))</f>
        <v>1104.8</v>
      </c>
    </row>
    <row r="201" spans="2:10" x14ac:dyDescent="0.25">
      <c r="B201" s="3" t="s">
        <v>12</v>
      </c>
      <c r="C201" s="5" t="s">
        <v>8</v>
      </c>
      <c r="D201" s="5" t="s">
        <v>19</v>
      </c>
      <c r="E201" s="3">
        <v>1889</v>
      </c>
      <c r="F201" s="7">
        <v>0.45</v>
      </c>
      <c r="G201" s="8">
        <f>Sales[[#This Row],[Units Sold]]*Sales[[#This Row],[Unit Price]]</f>
        <v>850.05000000000007</v>
      </c>
      <c r="H201" s="2" t="s">
        <v>36</v>
      </c>
      <c r="I201" s="7">
        <f>_xlfn.XLOOKUP(Sales[[#This Row],[Product]],UnitPrices[Product Name],UnitPrices[Unit Cost])</f>
        <v>1.05</v>
      </c>
      <c r="J201" s="7">
        <f>IF(Sales[[#This Row],[Units Sold]]&gt;0,Sales[[#This Row],[Unit Cost]]*Sales[[#This Row],[Units Sold]],Sales[[#This Row],[Unit Cost]]*(-1))</f>
        <v>1983.45</v>
      </c>
    </row>
    <row r="202" spans="2:10" x14ac:dyDescent="0.25">
      <c r="B202" s="3" t="s">
        <v>12</v>
      </c>
      <c r="C202" s="5" t="s">
        <v>10</v>
      </c>
      <c r="D202" s="5" t="s">
        <v>9</v>
      </c>
      <c r="E202" s="3">
        <v>2038</v>
      </c>
      <c r="F202" s="7">
        <v>0.97</v>
      </c>
      <c r="G202" s="8">
        <f>Sales[[#This Row],[Units Sold]]*Sales[[#This Row],[Unit Price]]</f>
        <v>1976.86</v>
      </c>
      <c r="H202" s="2" t="s">
        <v>37</v>
      </c>
      <c r="I202" s="7">
        <f>_xlfn.XLOOKUP(Sales[[#This Row],[Product]],UnitPrices[Product Name],UnitPrices[Unit Cost])</f>
        <v>0.8</v>
      </c>
      <c r="J202" s="7">
        <f>IF(Sales[[#This Row],[Units Sold]]&gt;0,Sales[[#This Row],[Unit Cost]]*Sales[[#This Row],[Units Sold]],Sales[[#This Row],[Unit Cost]]*(-1))</f>
        <v>1630.4</v>
      </c>
    </row>
    <row r="203" spans="2:10" x14ac:dyDescent="0.25">
      <c r="B203" s="3" t="s">
        <v>12</v>
      </c>
      <c r="C203" s="5" t="s">
        <v>10</v>
      </c>
      <c r="D203" s="5" t="s">
        <v>9</v>
      </c>
      <c r="E203" s="3">
        <v>659</v>
      </c>
      <c r="F203" s="7">
        <v>1.33</v>
      </c>
      <c r="G203" s="8">
        <f>Sales[[#This Row],[Units Sold]]*Sales[[#This Row],[Unit Price]]</f>
        <v>876.47</v>
      </c>
      <c r="H203" s="2" t="s">
        <v>37</v>
      </c>
      <c r="I203" s="7">
        <f>_xlfn.XLOOKUP(Sales[[#This Row],[Product]],UnitPrices[Product Name],UnitPrices[Unit Cost])</f>
        <v>0.8</v>
      </c>
      <c r="J203" s="7">
        <f>IF(Sales[[#This Row],[Units Sold]]&gt;0,Sales[[#This Row],[Unit Cost]]*Sales[[#This Row],[Units Sold]],Sales[[#This Row],[Unit Cost]]*(-1))</f>
        <v>527.20000000000005</v>
      </c>
    </row>
    <row r="204" spans="2:10" x14ac:dyDescent="0.25">
      <c r="B204" s="3" t="s">
        <v>12</v>
      </c>
      <c r="C204" s="5" t="s">
        <v>10</v>
      </c>
      <c r="D204" s="5" t="s">
        <v>9</v>
      </c>
      <c r="E204" s="3">
        <v>1620</v>
      </c>
      <c r="F204" s="7">
        <v>0.59</v>
      </c>
      <c r="G204" s="8">
        <f>Sales[[#This Row],[Units Sold]]*Sales[[#This Row],[Unit Price]]</f>
        <v>955.8</v>
      </c>
      <c r="H204" s="2" t="s">
        <v>37</v>
      </c>
      <c r="I204" s="7">
        <f>_xlfn.XLOOKUP(Sales[[#This Row],[Product]],UnitPrices[Product Name],UnitPrices[Unit Cost])</f>
        <v>0.8</v>
      </c>
      <c r="J204" s="7">
        <f>IF(Sales[[#This Row],[Units Sold]]&gt;0,Sales[[#This Row],[Unit Cost]]*Sales[[#This Row],[Units Sold]],Sales[[#This Row],[Unit Cost]]*(-1))</f>
        <v>1296</v>
      </c>
    </row>
    <row r="205" spans="2:10" x14ac:dyDescent="0.25">
      <c r="B205" s="3" t="s">
        <v>14</v>
      </c>
      <c r="C205" s="5" t="s">
        <v>8</v>
      </c>
      <c r="D205" s="5" t="s">
        <v>7</v>
      </c>
      <c r="E205" s="3">
        <v>601</v>
      </c>
      <c r="F205" s="7">
        <v>1.2</v>
      </c>
      <c r="G205" s="8">
        <f>Sales[[#This Row],[Units Sold]]*Sales[[#This Row],[Unit Price]]</f>
        <v>721.19999999999993</v>
      </c>
      <c r="H205" s="2" t="s">
        <v>36</v>
      </c>
      <c r="I205" s="7">
        <f>_xlfn.XLOOKUP(Sales[[#This Row],[Product]],UnitPrices[Product Name],UnitPrices[Unit Cost])</f>
        <v>1.25</v>
      </c>
      <c r="J205" s="7">
        <f>IF(Sales[[#This Row],[Units Sold]]&gt;0,Sales[[#This Row],[Unit Cost]]*Sales[[#This Row],[Units Sold]],Sales[[#This Row],[Unit Cost]]*(-1))</f>
        <v>751.25</v>
      </c>
    </row>
    <row r="206" spans="2:10" x14ac:dyDescent="0.25">
      <c r="B206" s="3" t="s">
        <v>5</v>
      </c>
      <c r="C206" s="5" t="s">
        <v>6</v>
      </c>
      <c r="D206" s="5" t="s">
        <v>9</v>
      </c>
      <c r="E206" s="3">
        <v>1166</v>
      </c>
      <c r="F206" s="7">
        <v>1.3</v>
      </c>
      <c r="G206" s="8">
        <f>Sales[[#This Row],[Units Sold]]*Sales[[#This Row],[Unit Price]]</f>
        <v>1515.8</v>
      </c>
      <c r="H206" s="2" t="s">
        <v>37</v>
      </c>
      <c r="I206" s="7">
        <f>_xlfn.XLOOKUP(Sales[[#This Row],[Product]],UnitPrices[Product Name],UnitPrices[Unit Cost])</f>
        <v>0.8</v>
      </c>
      <c r="J206" s="7">
        <f>IF(Sales[[#This Row],[Units Sold]]&gt;0,Sales[[#This Row],[Unit Cost]]*Sales[[#This Row],[Units Sold]],Sales[[#This Row],[Unit Cost]]*(-1))</f>
        <v>932.80000000000007</v>
      </c>
    </row>
    <row r="207" spans="2:10" x14ac:dyDescent="0.25">
      <c r="B207" s="3" t="s">
        <v>14</v>
      </c>
      <c r="C207" s="5" t="s">
        <v>40</v>
      </c>
      <c r="D207" s="5" t="s">
        <v>19</v>
      </c>
      <c r="E207" s="3">
        <v>938</v>
      </c>
      <c r="F207" s="7">
        <v>0.85</v>
      </c>
      <c r="G207" s="8">
        <f>Sales[[#This Row],[Units Sold]]*Sales[[#This Row],[Unit Price]]</f>
        <v>797.3</v>
      </c>
      <c r="H207" s="2" t="s">
        <v>36</v>
      </c>
      <c r="I207" s="7">
        <f>_xlfn.XLOOKUP(Sales[[#This Row],[Product]],UnitPrices[Product Name],UnitPrices[Unit Cost])</f>
        <v>1.05</v>
      </c>
      <c r="J207" s="7">
        <f>IF(Sales[[#This Row],[Units Sold]]&gt;0,Sales[[#This Row],[Unit Cost]]*Sales[[#This Row],[Units Sold]],Sales[[#This Row],[Unit Cost]]*(-1))</f>
        <v>984.90000000000009</v>
      </c>
    </row>
    <row r="208" spans="2:10" x14ac:dyDescent="0.25">
      <c r="B208" s="3" t="s">
        <v>5</v>
      </c>
      <c r="C208" s="5" t="s">
        <v>8</v>
      </c>
      <c r="D208" s="5" t="s">
        <v>9</v>
      </c>
      <c r="E208" s="3">
        <v>89</v>
      </c>
      <c r="F208" s="7">
        <v>1.33</v>
      </c>
      <c r="G208" s="8">
        <f>Sales[[#This Row],[Units Sold]]*Sales[[#This Row],[Unit Price]]</f>
        <v>118.37</v>
      </c>
      <c r="H208" s="2" t="s">
        <v>37</v>
      </c>
      <c r="I208" s="7">
        <f>_xlfn.XLOOKUP(Sales[[#This Row],[Product]],UnitPrices[Product Name],UnitPrices[Unit Cost])</f>
        <v>0.8</v>
      </c>
      <c r="J208" s="7">
        <f>IF(Sales[[#This Row],[Units Sold]]&gt;0,Sales[[#This Row],[Unit Cost]]*Sales[[#This Row],[Units Sold]],Sales[[#This Row],[Unit Cost]]*(-1))</f>
        <v>71.2</v>
      </c>
    </row>
    <row r="209" spans="2:10" x14ac:dyDescent="0.25">
      <c r="B209" s="3" t="s">
        <v>5</v>
      </c>
      <c r="C209" s="5" t="s">
        <v>13</v>
      </c>
      <c r="D209" s="5" t="s">
        <v>19</v>
      </c>
      <c r="E209" s="3">
        <v>1220</v>
      </c>
      <c r="F209" s="7">
        <v>1.33</v>
      </c>
      <c r="G209" s="8">
        <f>Sales[[#This Row],[Units Sold]]*Sales[[#This Row],[Unit Price]]</f>
        <v>1622.6000000000001</v>
      </c>
      <c r="H209" s="2" t="s">
        <v>36</v>
      </c>
      <c r="I209" s="7">
        <f>_xlfn.XLOOKUP(Sales[[#This Row],[Product]],UnitPrices[Product Name],UnitPrices[Unit Cost])</f>
        <v>1.05</v>
      </c>
      <c r="J209" s="7">
        <f>IF(Sales[[#This Row],[Units Sold]]&gt;0,Sales[[#This Row],[Unit Cost]]*Sales[[#This Row],[Units Sold]],Sales[[#This Row],[Unit Cost]]*(-1))</f>
        <v>1281</v>
      </c>
    </row>
    <row r="210" spans="2:10" x14ac:dyDescent="0.25">
      <c r="B210" s="3" t="s">
        <v>5</v>
      </c>
      <c r="C210" s="5" t="s">
        <v>13</v>
      </c>
      <c r="D210" s="5" t="s">
        <v>9</v>
      </c>
      <c r="E210" s="3">
        <v>1862</v>
      </c>
      <c r="F210" s="7">
        <v>0.83</v>
      </c>
      <c r="G210" s="8">
        <f>Sales[[#This Row],[Units Sold]]*Sales[[#This Row],[Unit Price]]</f>
        <v>1545.46</v>
      </c>
      <c r="H210" s="2" t="s">
        <v>37</v>
      </c>
      <c r="I210" s="7">
        <f>_xlfn.XLOOKUP(Sales[[#This Row],[Product]],UnitPrices[Product Name],UnitPrices[Unit Cost])</f>
        <v>0.8</v>
      </c>
      <c r="J210" s="7">
        <f>IF(Sales[[#This Row],[Units Sold]]&gt;0,Sales[[#This Row],[Unit Cost]]*Sales[[#This Row],[Units Sold]],Sales[[#This Row],[Unit Cost]]*(-1))</f>
        <v>1489.6000000000001</v>
      </c>
    </row>
    <row r="211" spans="2:10" x14ac:dyDescent="0.25">
      <c r="B211" s="3" t="s">
        <v>12</v>
      </c>
      <c r="C211" s="5" t="s">
        <v>16</v>
      </c>
      <c r="D211" s="5" t="s">
        <v>9</v>
      </c>
      <c r="F211" s="7">
        <v>0.95</v>
      </c>
      <c r="G211" s="8">
        <f>Sales[[#This Row],[Units Sold]]*Sales[[#This Row],[Unit Price]]</f>
        <v>0</v>
      </c>
      <c r="H211" s="2" t="s">
        <v>37</v>
      </c>
      <c r="I211" s="7">
        <f>_xlfn.XLOOKUP(Sales[[#This Row],[Product]],UnitPrices[Product Name],UnitPrices[Unit Cost])</f>
        <v>0.8</v>
      </c>
      <c r="J211" s="7">
        <f>IF(Sales[[#This Row],[Units Sold]]&gt;0,Sales[[#This Row],[Unit Cost]]*Sales[[#This Row],[Units Sold]],Sales[[#This Row],[Unit Cost]]*(-1))</f>
        <v>-0.8</v>
      </c>
    </row>
    <row r="212" spans="2:10" x14ac:dyDescent="0.25">
      <c r="B212" s="3" t="s">
        <v>14</v>
      </c>
      <c r="C212" s="5" t="s">
        <v>6</v>
      </c>
      <c r="D212" s="5" t="s">
        <v>9</v>
      </c>
      <c r="E212" s="3">
        <v>744</v>
      </c>
      <c r="F212" s="7">
        <v>0.46</v>
      </c>
      <c r="G212" s="8">
        <f>Sales[[#This Row],[Units Sold]]*Sales[[#This Row],[Unit Price]]</f>
        <v>342.24</v>
      </c>
      <c r="H212" s="2" t="s">
        <v>37</v>
      </c>
      <c r="I212" s="7">
        <f>_xlfn.XLOOKUP(Sales[[#This Row],[Product]],UnitPrices[Product Name],UnitPrices[Unit Cost])</f>
        <v>0.8</v>
      </c>
      <c r="J212" s="7">
        <f>IF(Sales[[#This Row],[Units Sold]]&gt;0,Sales[[#This Row],[Unit Cost]]*Sales[[#This Row],[Units Sold]],Sales[[#This Row],[Unit Cost]]*(-1))</f>
        <v>595.20000000000005</v>
      </c>
    </row>
    <row r="213" spans="2:10" x14ac:dyDescent="0.25">
      <c r="B213" s="3" t="s">
        <v>12</v>
      </c>
      <c r="C213" s="5" t="s">
        <v>40</v>
      </c>
      <c r="D213" s="5" t="s">
        <v>9</v>
      </c>
      <c r="E213" s="3">
        <v>961</v>
      </c>
      <c r="F213" s="7">
        <v>1.59</v>
      </c>
      <c r="G213" s="8">
        <f>Sales[[#This Row],[Units Sold]]*Sales[[#This Row],[Unit Price]]</f>
        <v>1527.99</v>
      </c>
      <c r="H213" s="2" t="s">
        <v>37</v>
      </c>
      <c r="I213" s="7">
        <f>_xlfn.XLOOKUP(Sales[[#This Row],[Product]],UnitPrices[Product Name],UnitPrices[Unit Cost])</f>
        <v>0.8</v>
      </c>
      <c r="J213" s="7">
        <f>IF(Sales[[#This Row],[Units Sold]]&gt;0,Sales[[#This Row],[Unit Cost]]*Sales[[#This Row],[Units Sold]],Sales[[#This Row],[Unit Cost]]*(-1))</f>
        <v>768.80000000000007</v>
      </c>
    </row>
    <row r="214" spans="2:10" x14ac:dyDescent="0.25">
      <c r="B214" s="3" t="s">
        <v>12</v>
      </c>
      <c r="C214" s="5" t="s">
        <v>10</v>
      </c>
      <c r="D214" s="5" t="s">
        <v>19</v>
      </c>
      <c r="E214" s="3">
        <v>2482</v>
      </c>
      <c r="F214" s="7">
        <v>1.36</v>
      </c>
      <c r="G214" s="8">
        <f>Sales[[#This Row],[Units Sold]]*Sales[[#This Row],[Unit Price]]</f>
        <v>3375.5200000000004</v>
      </c>
      <c r="H214" s="2" t="s">
        <v>36</v>
      </c>
      <c r="I214" s="7">
        <f>_xlfn.XLOOKUP(Sales[[#This Row],[Product]],UnitPrices[Product Name],UnitPrices[Unit Cost])</f>
        <v>1.05</v>
      </c>
      <c r="J214" s="7">
        <f>IF(Sales[[#This Row],[Units Sold]]&gt;0,Sales[[#This Row],[Unit Cost]]*Sales[[#This Row],[Units Sold]],Sales[[#This Row],[Unit Cost]]*(-1))</f>
        <v>2606.1</v>
      </c>
    </row>
    <row r="215" spans="2:10" x14ac:dyDescent="0.25">
      <c r="B215" s="3" t="s">
        <v>12</v>
      </c>
      <c r="C215" s="5" t="s">
        <v>16</v>
      </c>
      <c r="D215" s="5" t="s">
        <v>7</v>
      </c>
      <c r="E215" s="3">
        <v>2189</v>
      </c>
      <c r="F215" s="7">
        <v>0.97</v>
      </c>
      <c r="G215" s="8">
        <f>Sales[[#This Row],[Units Sold]]*Sales[[#This Row],[Unit Price]]</f>
        <v>2123.33</v>
      </c>
      <c r="H215" s="2" t="s">
        <v>36</v>
      </c>
      <c r="I215" s="7">
        <f>_xlfn.XLOOKUP(Sales[[#This Row],[Product]],UnitPrices[Product Name],UnitPrices[Unit Cost])</f>
        <v>1.25</v>
      </c>
      <c r="J215" s="7">
        <f>IF(Sales[[#This Row],[Units Sold]]&gt;0,Sales[[#This Row],[Unit Cost]]*Sales[[#This Row],[Units Sold]],Sales[[#This Row],[Unit Cost]]*(-1))</f>
        <v>2736.25</v>
      </c>
    </row>
    <row r="216" spans="2:10" x14ac:dyDescent="0.25">
      <c r="B216" s="3" t="s">
        <v>5</v>
      </c>
      <c r="C216" s="5" t="s">
        <v>16</v>
      </c>
      <c r="D216" s="5" t="s">
        <v>7</v>
      </c>
      <c r="E216" s="3">
        <v>242</v>
      </c>
      <c r="F216" s="7">
        <v>1.01</v>
      </c>
      <c r="G216" s="8">
        <f>Sales[[#This Row],[Units Sold]]*Sales[[#This Row],[Unit Price]]</f>
        <v>244.42000000000002</v>
      </c>
      <c r="H216" s="2" t="s">
        <v>36</v>
      </c>
      <c r="I216" s="7">
        <f>_xlfn.XLOOKUP(Sales[[#This Row],[Product]],UnitPrices[Product Name],UnitPrices[Unit Cost])</f>
        <v>1.25</v>
      </c>
      <c r="J216" s="7">
        <f>IF(Sales[[#This Row],[Units Sold]]&gt;0,Sales[[#This Row],[Unit Cost]]*Sales[[#This Row],[Units Sold]],Sales[[#This Row],[Unit Cost]]*(-1))</f>
        <v>302.5</v>
      </c>
    </row>
    <row r="217" spans="2:10" x14ac:dyDescent="0.25">
      <c r="B217" s="3" t="s">
        <v>5</v>
      </c>
      <c r="C217" s="5" t="s">
        <v>8</v>
      </c>
      <c r="D217" s="5" t="s">
        <v>19</v>
      </c>
      <c r="E217" s="3">
        <v>151</v>
      </c>
      <c r="F217" s="7">
        <v>1.17</v>
      </c>
      <c r="G217" s="8">
        <f>Sales[[#This Row],[Units Sold]]*Sales[[#This Row],[Unit Price]]</f>
        <v>176.67</v>
      </c>
      <c r="H217" s="2" t="s">
        <v>36</v>
      </c>
      <c r="I217" s="7">
        <f>_xlfn.XLOOKUP(Sales[[#This Row],[Product]],UnitPrices[Product Name],UnitPrices[Unit Cost])</f>
        <v>1.05</v>
      </c>
      <c r="J217" s="7">
        <f>IF(Sales[[#This Row],[Units Sold]]&gt;0,Sales[[#This Row],[Unit Cost]]*Sales[[#This Row],[Units Sold]],Sales[[#This Row],[Unit Cost]]*(-1))</f>
        <v>158.55000000000001</v>
      </c>
    </row>
    <row r="218" spans="2:10" x14ac:dyDescent="0.25">
      <c r="B218" s="3" t="s">
        <v>5</v>
      </c>
      <c r="C218" s="5" t="s">
        <v>13</v>
      </c>
      <c r="D218" s="5" t="s">
        <v>9</v>
      </c>
      <c r="E218" s="3">
        <v>117</v>
      </c>
      <c r="F218" s="7">
        <v>0.99</v>
      </c>
      <c r="G218" s="8">
        <f>Sales[[#This Row],[Units Sold]]*Sales[[#This Row],[Unit Price]]</f>
        <v>115.83</v>
      </c>
      <c r="H218" s="2" t="s">
        <v>37</v>
      </c>
      <c r="I218" s="7">
        <f>_xlfn.XLOOKUP(Sales[[#This Row],[Product]],UnitPrices[Product Name],UnitPrices[Unit Cost])</f>
        <v>0.8</v>
      </c>
      <c r="J218" s="7">
        <f>IF(Sales[[#This Row],[Units Sold]]&gt;0,Sales[[#This Row],[Unit Cost]]*Sales[[#This Row],[Units Sold]],Sales[[#This Row],[Unit Cost]]*(-1))</f>
        <v>93.600000000000009</v>
      </c>
    </row>
    <row r="219" spans="2:10" x14ac:dyDescent="0.25">
      <c r="B219" s="3" t="s">
        <v>5</v>
      </c>
      <c r="C219" s="5" t="s">
        <v>10</v>
      </c>
      <c r="D219" s="5" t="s">
        <v>19</v>
      </c>
      <c r="E219" s="3">
        <v>2440</v>
      </c>
      <c r="F219" s="7">
        <v>0.72</v>
      </c>
      <c r="G219" s="8">
        <f>Sales[[#This Row],[Units Sold]]*Sales[[#This Row],[Unit Price]]</f>
        <v>1756.8</v>
      </c>
      <c r="H219" s="2" t="s">
        <v>36</v>
      </c>
      <c r="I219" s="7">
        <f>_xlfn.XLOOKUP(Sales[[#This Row],[Product]],UnitPrices[Product Name],UnitPrices[Unit Cost])</f>
        <v>1.05</v>
      </c>
      <c r="J219" s="7">
        <f>IF(Sales[[#This Row],[Units Sold]]&gt;0,Sales[[#This Row],[Unit Cost]]*Sales[[#This Row],[Units Sold]],Sales[[#This Row],[Unit Cost]]*(-1))</f>
        <v>2562</v>
      </c>
    </row>
    <row r="220" spans="2:10" x14ac:dyDescent="0.25">
      <c r="B220" s="3" t="s">
        <v>5</v>
      </c>
      <c r="C220" s="5" t="s">
        <v>6</v>
      </c>
      <c r="D220" s="5" t="s">
        <v>11</v>
      </c>
      <c r="F220" s="7">
        <v>1.03</v>
      </c>
      <c r="G220" s="8">
        <f>Sales[[#This Row],[Units Sold]]*Sales[[#This Row],[Unit Price]]</f>
        <v>0</v>
      </c>
      <c r="H220" s="2" t="s">
        <v>36</v>
      </c>
      <c r="I220" s="7">
        <f>_xlfn.XLOOKUP(Sales[[#This Row],[Product]],UnitPrices[Product Name],UnitPrices[Unit Cost])</f>
        <v>1.02</v>
      </c>
      <c r="J220" s="7">
        <f>IF(Sales[[#This Row],[Units Sold]]&gt;0,Sales[[#This Row],[Unit Cost]]*Sales[[#This Row],[Units Sold]],Sales[[#This Row],[Unit Cost]]*(-1))</f>
        <v>-1.02</v>
      </c>
    </row>
    <row r="221" spans="2:10" x14ac:dyDescent="0.25">
      <c r="B221" s="3" t="s">
        <v>12</v>
      </c>
      <c r="C221" s="5" t="s">
        <v>16</v>
      </c>
      <c r="D221" s="5" t="s">
        <v>7</v>
      </c>
      <c r="E221" s="3">
        <v>2091</v>
      </c>
      <c r="F221" s="7">
        <v>1.1599999999999999</v>
      </c>
      <c r="G221" s="8">
        <f>Sales[[#This Row],[Units Sold]]*Sales[[#This Row],[Unit Price]]</f>
        <v>2425.56</v>
      </c>
      <c r="H221" s="2" t="s">
        <v>36</v>
      </c>
      <c r="I221" s="7">
        <f>_xlfn.XLOOKUP(Sales[[#This Row],[Product]],UnitPrices[Product Name],UnitPrices[Unit Cost])</f>
        <v>1.25</v>
      </c>
      <c r="J221" s="7">
        <f>IF(Sales[[#This Row],[Units Sold]]&gt;0,Sales[[#This Row],[Unit Cost]]*Sales[[#This Row],[Units Sold]],Sales[[#This Row],[Unit Cost]]*(-1))</f>
        <v>2613.75</v>
      </c>
    </row>
    <row r="222" spans="2:10" x14ac:dyDescent="0.25">
      <c r="B222" s="3" t="s">
        <v>14</v>
      </c>
      <c r="C222" s="5" t="s">
        <v>6</v>
      </c>
      <c r="D222" s="5" t="s">
        <v>9</v>
      </c>
      <c r="E222" s="3">
        <v>2427</v>
      </c>
      <c r="F222" s="7">
        <v>0.87</v>
      </c>
      <c r="G222" s="8">
        <f>Sales[[#This Row],[Units Sold]]*Sales[[#This Row],[Unit Price]]</f>
        <v>2111.4899999999998</v>
      </c>
      <c r="H222" s="2" t="s">
        <v>37</v>
      </c>
      <c r="I222" s="7">
        <f>_xlfn.XLOOKUP(Sales[[#This Row],[Product]],UnitPrices[Product Name],UnitPrices[Unit Cost])</f>
        <v>0.8</v>
      </c>
      <c r="J222" s="7">
        <f>IF(Sales[[#This Row],[Units Sold]]&gt;0,Sales[[#This Row],[Unit Cost]]*Sales[[#This Row],[Units Sold]],Sales[[#This Row],[Unit Cost]]*(-1))</f>
        <v>1941.6000000000001</v>
      </c>
    </row>
    <row r="223" spans="2:10" x14ac:dyDescent="0.25">
      <c r="B223" s="3" t="s">
        <v>5</v>
      </c>
      <c r="C223" s="5" t="s">
        <v>10</v>
      </c>
      <c r="D223" s="5" t="s">
        <v>9</v>
      </c>
      <c r="E223" s="3">
        <v>1943</v>
      </c>
      <c r="F223" s="7">
        <v>1.21</v>
      </c>
      <c r="G223" s="8">
        <f>Sales[[#This Row],[Units Sold]]*Sales[[#This Row],[Unit Price]]</f>
        <v>2351.0299999999997</v>
      </c>
      <c r="H223" s="2" t="s">
        <v>37</v>
      </c>
      <c r="I223" s="7">
        <f>_xlfn.XLOOKUP(Sales[[#This Row],[Product]],UnitPrices[Product Name],UnitPrices[Unit Cost])</f>
        <v>0.8</v>
      </c>
      <c r="J223" s="7">
        <f>IF(Sales[[#This Row],[Units Sold]]&gt;0,Sales[[#This Row],[Unit Cost]]*Sales[[#This Row],[Units Sold]],Sales[[#This Row],[Unit Cost]]*(-1))</f>
        <v>1554.4</v>
      </c>
    </row>
    <row r="224" spans="2:10" x14ac:dyDescent="0.25">
      <c r="B224" s="3" t="s">
        <v>5</v>
      </c>
      <c r="C224" s="5" t="s">
        <v>40</v>
      </c>
      <c r="D224" s="5" t="s">
        <v>9</v>
      </c>
      <c r="E224" s="3">
        <v>1306</v>
      </c>
      <c r="F224" s="7">
        <v>0.91</v>
      </c>
      <c r="G224" s="8">
        <f>Sales[[#This Row],[Units Sold]]*Sales[[#This Row],[Unit Price]]</f>
        <v>1188.46</v>
      </c>
      <c r="H224" s="2" t="s">
        <v>37</v>
      </c>
      <c r="I224" s="7">
        <f>_xlfn.XLOOKUP(Sales[[#This Row],[Product]],UnitPrices[Product Name],UnitPrices[Unit Cost])</f>
        <v>0.8</v>
      </c>
      <c r="J224" s="7">
        <f>IF(Sales[[#This Row],[Units Sold]]&gt;0,Sales[[#This Row],[Unit Cost]]*Sales[[#This Row],[Units Sold]],Sales[[#This Row],[Unit Cost]]*(-1))</f>
        <v>1044.8</v>
      </c>
    </row>
    <row r="225" spans="2:10" x14ac:dyDescent="0.25">
      <c r="B225" s="3" t="s">
        <v>12</v>
      </c>
      <c r="C225" s="5" t="s">
        <v>40</v>
      </c>
      <c r="D225" s="5" t="s">
        <v>9</v>
      </c>
      <c r="E225" s="3">
        <v>475</v>
      </c>
      <c r="F225" s="7">
        <v>1.1399999999999999</v>
      </c>
      <c r="G225" s="8">
        <f>Sales[[#This Row],[Units Sold]]*Sales[[#This Row],[Unit Price]]</f>
        <v>541.5</v>
      </c>
      <c r="H225" s="2" t="s">
        <v>37</v>
      </c>
      <c r="I225" s="7">
        <f>_xlfn.XLOOKUP(Sales[[#This Row],[Product]],UnitPrices[Product Name],UnitPrices[Unit Cost])</f>
        <v>0.8</v>
      </c>
      <c r="J225" s="7">
        <f>IF(Sales[[#This Row],[Units Sold]]&gt;0,Sales[[#This Row],[Unit Cost]]*Sales[[#This Row],[Units Sold]],Sales[[#This Row],[Unit Cost]]*(-1))</f>
        <v>380</v>
      </c>
    </row>
    <row r="226" spans="2:10" x14ac:dyDescent="0.25">
      <c r="B226" s="3" t="s">
        <v>12</v>
      </c>
      <c r="C226" s="5" t="s">
        <v>8</v>
      </c>
      <c r="D226" s="5" t="s">
        <v>9</v>
      </c>
      <c r="E226" s="3">
        <v>631</v>
      </c>
      <c r="F226" s="7">
        <v>1.4</v>
      </c>
      <c r="G226" s="8">
        <f>Sales[[#This Row],[Units Sold]]*Sales[[#This Row],[Unit Price]]</f>
        <v>883.4</v>
      </c>
      <c r="H226" s="2" t="s">
        <v>37</v>
      </c>
      <c r="I226" s="7">
        <f>_xlfn.XLOOKUP(Sales[[#This Row],[Product]],UnitPrices[Product Name],UnitPrices[Unit Cost])</f>
        <v>0.8</v>
      </c>
      <c r="J226" s="7">
        <f>IF(Sales[[#This Row],[Units Sold]]&gt;0,Sales[[#This Row],[Unit Cost]]*Sales[[#This Row],[Units Sold]],Sales[[#This Row],[Unit Cost]]*(-1))</f>
        <v>504.8</v>
      </c>
    </row>
    <row r="227" spans="2:10" x14ac:dyDescent="0.25">
      <c r="B227" s="3" t="s">
        <v>14</v>
      </c>
      <c r="C227" s="5" t="s">
        <v>16</v>
      </c>
      <c r="D227" s="5" t="s">
        <v>9</v>
      </c>
      <c r="E227" s="3">
        <v>566</v>
      </c>
      <c r="F227" s="7">
        <v>0.88</v>
      </c>
      <c r="G227" s="8">
        <f>Sales[[#This Row],[Units Sold]]*Sales[[#This Row],[Unit Price]]</f>
        <v>498.08</v>
      </c>
      <c r="H227" s="2" t="s">
        <v>37</v>
      </c>
      <c r="I227" s="7">
        <f>_xlfn.XLOOKUP(Sales[[#This Row],[Product]],UnitPrices[Product Name],UnitPrices[Unit Cost])</f>
        <v>0.8</v>
      </c>
      <c r="J227" s="7">
        <f>IF(Sales[[#This Row],[Units Sold]]&gt;0,Sales[[#This Row],[Unit Cost]]*Sales[[#This Row],[Units Sold]],Sales[[#This Row],[Unit Cost]]*(-1))</f>
        <v>452.8</v>
      </c>
    </row>
    <row r="228" spans="2:10" x14ac:dyDescent="0.25">
      <c r="B228" s="3" t="s">
        <v>5</v>
      </c>
      <c r="C228" s="5" t="s">
        <v>10</v>
      </c>
      <c r="D228" s="5" t="s">
        <v>9</v>
      </c>
      <c r="E228" s="3">
        <v>1799</v>
      </c>
      <c r="F228" s="7">
        <v>1.25</v>
      </c>
      <c r="G228" s="8">
        <f>Sales[[#This Row],[Units Sold]]*Sales[[#This Row],[Unit Price]]</f>
        <v>2248.75</v>
      </c>
      <c r="H228" s="2" t="s">
        <v>37</v>
      </c>
      <c r="I228" s="7">
        <f>_xlfn.XLOOKUP(Sales[[#This Row],[Product]],UnitPrices[Product Name],UnitPrices[Unit Cost])</f>
        <v>0.8</v>
      </c>
      <c r="J228" s="7">
        <f>IF(Sales[[#This Row],[Units Sold]]&gt;0,Sales[[#This Row],[Unit Cost]]*Sales[[#This Row],[Units Sold]],Sales[[#This Row],[Unit Cost]]*(-1))</f>
        <v>1439.2</v>
      </c>
    </row>
    <row r="229" spans="2:10" x14ac:dyDescent="0.25">
      <c r="B229" s="3" t="s">
        <v>14</v>
      </c>
      <c r="C229" s="5" t="s">
        <v>40</v>
      </c>
      <c r="D229" s="5" t="s">
        <v>9</v>
      </c>
      <c r="E229" s="3">
        <v>2346</v>
      </c>
      <c r="F229" s="7">
        <v>1.26</v>
      </c>
      <c r="G229" s="8">
        <f>Sales[[#This Row],[Units Sold]]*Sales[[#This Row],[Unit Price]]</f>
        <v>2955.96</v>
      </c>
      <c r="H229" s="2" t="s">
        <v>37</v>
      </c>
      <c r="I229" s="7">
        <f>_xlfn.XLOOKUP(Sales[[#This Row],[Product]],UnitPrices[Product Name],UnitPrices[Unit Cost])</f>
        <v>0.8</v>
      </c>
      <c r="J229" s="7">
        <f>IF(Sales[[#This Row],[Units Sold]]&gt;0,Sales[[#This Row],[Unit Cost]]*Sales[[#This Row],[Units Sold]],Sales[[#This Row],[Unit Cost]]*(-1))</f>
        <v>1876.8000000000002</v>
      </c>
    </row>
    <row r="230" spans="2:10" x14ac:dyDescent="0.25">
      <c r="B230" s="3" t="s">
        <v>12</v>
      </c>
      <c r="C230" s="5" t="s">
        <v>8</v>
      </c>
      <c r="D230" s="5" t="s">
        <v>9</v>
      </c>
      <c r="E230" s="3">
        <v>55</v>
      </c>
      <c r="F230" s="7">
        <v>1.32</v>
      </c>
      <c r="G230" s="8">
        <f>Sales[[#This Row],[Units Sold]]*Sales[[#This Row],[Unit Price]]</f>
        <v>72.600000000000009</v>
      </c>
      <c r="H230" s="2" t="s">
        <v>37</v>
      </c>
      <c r="I230" s="7">
        <f>_xlfn.XLOOKUP(Sales[[#This Row],[Product]],UnitPrices[Product Name],UnitPrices[Unit Cost])</f>
        <v>0.8</v>
      </c>
      <c r="J230" s="7">
        <f>IF(Sales[[#This Row],[Units Sold]]&gt;0,Sales[[#This Row],[Unit Cost]]*Sales[[#This Row],[Units Sold]],Sales[[#This Row],[Unit Cost]]*(-1))</f>
        <v>44</v>
      </c>
    </row>
    <row r="231" spans="2:10" x14ac:dyDescent="0.25">
      <c r="B231" s="3" t="s">
        <v>5</v>
      </c>
      <c r="C231" s="5" t="s">
        <v>10</v>
      </c>
      <c r="D231" s="5" t="s">
        <v>9</v>
      </c>
      <c r="E231" s="3">
        <v>602</v>
      </c>
      <c r="F231" s="7">
        <v>0.91</v>
      </c>
      <c r="G231" s="8">
        <f>Sales[[#This Row],[Units Sold]]*Sales[[#This Row],[Unit Price]]</f>
        <v>547.82000000000005</v>
      </c>
      <c r="H231" s="2" t="s">
        <v>37</v>
      </c>
      <c r="I231" s="7">
        <f>_xlfn.XLOOKUP(Sales[[#This Row],[Product]],UnitPrices[Product Name],UnitPrices[Unit Cost])</f>
        <v>0.8</v>
      </c>
      <c r="J231" s="7">
        <f>IF(Sales[[#This Row],[Units Sold]]&gt;0,Sales[[#This Row],[Unit Cost]]*Sales[[#This Row],[Units Sold]],Sales[[#This Row],[Unit Cost]]*(-1))</f>
        <v>481.6</v>
      </c>
    </row>
    <row r="232" spans="2:10" x14ac:dyDescent="0.25">
      <c r="B232" s="3" t="s">
        <v>14</v>
      </c>
      <c r="C232" s="5" t="s">
        <v>6</v>
      </c>
      <c r="D232" s="5" t="s">
        <v>19</v>
      </c>
      <c r="E232" s="3">
        <v>1790</v>
      </c>
      <c r="F232" s="7">
        <v>1.17</v>
      </c>
      <c r="G232" s="8">
        <f>Sales[[#This Row],[Units Sold]]*Sales[[#This Row],[Unit Price]]</f>
        <v>2094.2999999999997</v>
      </c>
      <c r="H232" s="2" t="s">
        <v>36</v>
      </c>
      <c r="I232" s="7">
        <f>_xlfn.XLOOKUP(Sales[[#This Row],[Product]],UnitPrices[Product Name],UnitPrices[Unit Cost])</f>
        <v>1.05</v>
      </c>
      <c r="J232" s="7">
        <f>IF(Sales[[#This Row],[Units Sold]]&gt;0,Sales[[#This Row],[Unit Cost]]*Sales[[#This Row],[Units Sold]],Sales[[#This Row],[Unit Cost]]*(-1))</f>
        <v>1879.5</v>
      </c>
    </row>
    <row r="233" spans="2:10" x14ac:dyDescent="0.25">
      <c r="B233" s="3" t="s">
        <v>12</v>
      </c>
      <c r="C233" s="5" t="s">
        <v>8</v>
      </c>
      <c r="D233" s="5" t="s">
        <v>9</v>
      </c>
      <c r="E233" s="3">
        <v>2110</v>
      </c>
      <c r="F233" s="7">
        <v>1.49</v>
      </c>
      <c r="G233" s="8">
        <f>Sales[[#This Row],[Units Sold]]*Sales[[#This Row],[Unit Price]]</f>
        <v>3143.9</v>
      </c>
      <c r="H233" s="2" t="s">
        <v>37</v>
      </c>
      <c r="I233" s="7">
        <f>_xlfn.XLOOKUP(Sales[[#This Row],[Product]],UnitPrices[Product Name],UnitPrices[Unit Cost])</f>
        <v>0.8</v>
      </c>
      <c r="J233" s="7">
        <f>IF(Sales[[#This Row],[Units Sold]]&gt;0,Sales[[#This Row],[Unit Cost]]*Sales[[#This Row],[Units Sold]],Sales[[#This Row],[Unit Cost]]*(-1))</f>
        <v>1688</v>
      </c>
    </row>
    <row r="234" spans="2:10" x14ac:dyDescent="0.25">
      <c r="B234" s="3" t="s">
        <v>12</v>
      </c>
      <c r="C234" s="5" t="s">
        <v>40</v>
      </c>
      <c r="D234" s="5" t="s">
        <v>9</v>
      </c>
      <c r="E234" s="3">
        <v>1479</v>
      </c>
      <c r="F234" s="7">
        <v>1.33</v>
      </c>
      <c r="G234" s="8">
        <f>Sales[[#This Row],[Units Sold]]*Sales[[#This Row],[Unit Price]]</f>
        <v>1967.0700000000002</v>
      </c>
      <c r="H234" s="2" t="s">
        <v>37</v>
      </c>
      <c r="I234" s="7">
        <f>_xlfn.XLOOKUP(Sales[[#This Row],[Product]],UnitPrices[Product Name],UnitPrices[Unit Cost])</f>
        <v>0.8</v>
      </c>
      <c r="J234" s="7">
        <f>IF(Sales[[#This Row],[Units Sold]]&gt;0,Sales[[#This Row],[Unit Cost]]*Sales[[#This Row],[Units Sold]],Sales[[#This Row],[Unit Cost]]*(-1))</f>
        <v>1183.2</v>
      </c>
    </row>
    <row r="235" spans="2:10" x14ac:dyDescent="0.25">
      <c r="B235" s="3" t="s">
        <v>14</v>
      </c>
      <c r="C235" s="5" t="s">
        <v>8</v>
      </c>
      <c r="D235" s="5" t="s">
        <v>7</v>
      </c>
      <c r="E235" s="3">
        <v>777</v>
      </c>
      <c r="F235" s="7">
        <v>1.04</v>
      </c>
      <c r="G235" s="8">
        <f>Sales[[#This Row],[Units Sold]]*Sales[[#This Row],[Unit Price]]</f>
        <v>808.08</v>
      </c>
      <c r="H235" s="2" t="s">
        <v>36</v>
      </c>
      <c r="I235" s="7">
        <f>_xlfn.XLOOKUP(Sales[[#This Row],[Product]],UnitPrices[Product Name],UnitPrices[Unit Cost])</f>
        <v>1.25</v>
      </c>
      <c r="J235" s="7">
        <f>IF(Sales[[#This Row],[Units Sold]]&gt;0,Sales[[#This Row],[Unit Cost]]*Sales[[#This Row],[Units Sold]],Sales[[#This Row],[Unit Cost]]*(-1))</f>
        <v>971.25</v>
      </c>
    </row>
    <row r="236" spans="2:10" x14ac:dyDescent="0.25">
      <c r="B236" s="3" t="s">
        <v>14</v>
      </c>
      <c r="C236" s="5" t="s">
        <v>40</v>
      </c>
      <c r="D236" s="5" t="s">
        <v>7</v>
      </c>
      <c r="E236" s="3">
        <v>1737</v>
      </c>
      <c r="F236" s="7">
        <v>0.62</v>
      </c>
      <c r="G236" s="8">
        <f>Sales[[#This Row],[Units Sold]]*Sales[[#This Row],[Unit Price]]</f>
        <v>1076.94</v>
      </c>
      <c r="H236" s="2" t="s">
        <v>36</v>
      </c>
      <c r="I236" s="7">
        <f>_xlfn.XLOOKUP(Sales[[#This Row],[Product]],UnitPrices[Product Name],UnitPrices[Unit Cost])</f>
        <v>1.25</v>
      </c>
      <c r="J236" s="7">
        <f>IF(Sales[[#This Row],[Units Sold]]&gt;0,Sales[[#This Row],[Unit Cost]]*Sales[[#This Row],[Units Sold]],Sales[[#This Row],[Unit Cost]]*(-1))</f>
        <v>2171.25</v>
      </c>
    </row>
    <row r="237" spans="2:10" x14ac:dyDescent="0.25">
      <c r="B237" s="3" t="s">
        <v>12</v>
      </c>
      <c r="C237" s="5" t="s">
        <v>8</v>
      </c>
      <c r="D237" s="5" t="s">
        <v>11</v>
      </c>
      <c r="E237" s="3">
        <v>175</v>
      </c>
      <c r="F237" s="7">
        <v>0.74</v>
      </c>
      <c r="G237" s="8">
        <f>Sales[[#This Row],[Units Sold]]*Sales[[#This Row],[Unit Price]]</f>
        <v>129.5</v>
      </c>
      <c r="H237" s="2" t="s">
        <v>36</v>
      </c>
      <c r="I237" s="7">
        <f>_xlfn.XLOOKUP(Sales[[#This Row],[Product]],UnitPrices[Product Name],UnitPrices[Unit Cost])</f>
        <v>1.02</v>
      </c>
      <c r="J237" s="7">
        <f>IF(Sales[[#This Row],[Units Sold]]&gt;0,Sales[[#This Row],[Unit Cost]]*Sales[[#This Row],[Units Sold]],Sales[[#This Row],[Unit Cost]]*(-1))</f>
        <v>178.5</v>
      </c>
    </row>
    <row r="238" spans="2:10" x14ac:dyDescent="0.25">
      <c r="B238" s="3" t="s">
        <v>14</v>
      </c>
      <c r="C238" s="5" t="s">
        <v>6</v>
      </c>
      <c r="D238" s="5" t="s">
        <v>9</v>
      </c>
      <c r="E238" s="3">
        <v>760</v>
      </c>
      <c r="F238" s="7">
        <v>1.04</v>
      </c>
      <c r="G238" s="8">
        <f>Sales[[#This Row],[Units Sold]]*Sales[[#This Row],[Unit Price]]</f>
        <v>790.4</v>
      </c>
      <c r="H238" s="2" t="s">
        <v>37</v>
      </c>
      <c r="I238" s="7">
        <f>_xlfn.XLOOKUP(Sales[[#This Row],[Product]],UnitPrices[Product Name],UnitPrices[Unit Cost])</f>
        <v>0.8</v>
      </c>
      <c r="J238" s="7">
        <f>IF(Sales[[#This Row],[Units Sold]]&gt;0,Sales[[#This Row],[Unit Cost]]*Sales[[#This Row],[Units Sold]],Sales[[#This Row],[Unit Cost]]*(-1))</f>
        <v>608</v>
      </c>
    </row>
    <row r="239" spans="2:10" x14ac:dyDescent="0.25">
      <c r="B239" s="3" t="s">
        <v>5</v>
      </c>
      <c r="C239" s="5" t="s">
        <v>10</v>
      </c>
      <c r="D239" s="5" t="s">
        <v>9</v>
      </c>
      <c r="E239" s="3">
        <v>1663</v>
      </c>
      <c r="F239" s="7">
        <v>1.1299999999999999</v>
      </c>
      <c r="G239" s="8">
        <f>Sales[[#This Row],[Units Sold]]*Sales[[#This Row],[Unit Price]]</f>
        <v>1879.1899999999998</v>
      </c>
      <c r="H239" s="2" t="s">
        <v>37</v>
      </c>
      <c r="I239" s="7">
        <f>_xlfn.XLOOKUP(Sales[[#This Row],[Product]],UnitPrices[Product Name],UnitPrices[Unit Cost])</f>
        <v>0.8</v>
      </c>
      <c r="J239" s="7">
        <f>IF(Sales[[#This Row],[Units Sold]]&gt;0,Sales[[#This Row],[Unit Cost]]*Sales[[#This Row],[Units Sold]],Sales[[#This Row],[Unit Cost]]*(-1))</f>
        <v>1330.4</v>
      </c>
    </row>
    <row r="240" spans="2:10" x14ac:dyDescent="0.25">
      <c r="B240" s="3" t="s">
        <v>5</v>
      </c>
      <c r="C240" s="5" t="s">
        <v>16</v>
      </c>
      <c r="D240" s="5" t="s">
        <v>9</v>
      </c>
      <c r="E240" s="3">
        <v>782</v>
      </c>
      <c r="F240" s="7">
        <v>0.85</v>
      </c>
      <c r="G240" s="8">
        <f>Sales[[#This Row],[Units Sold]]*Sales[[#This Row],[Unit Price]]</f>
        <v>664.69999999999993</v>
      </c>
      <c r="H240" s="2" t="s">
        <v>37</v>
      </c>
      <c r="I240" s="7">
        <f>_xlfn.XLOOKUP(Sales[[#This Row],[Product]],UnitPrices[Product Name],UnitPrices[Unit Cost])</f>
        <v>0.8</v>
      </c>
      <c r="J240" s="7">
        <f>IF(Sales[[#This Row],[Units Sold]]&gt;0,Sales[[#This Row],[Unit Cost]]*Sales[[#This Row],[Units Sold]],Sales[[#This Row],[Unit Cost]]*(-1))</f>
        <v>625.6</v>
      </c>
    </row>
    <row r="241" spans="2:10" x14ac:dyDescent="0.25">
      <c r="B241" s="3" t="s">
        <v>14</v>
      </c>
      <c r="C241" s="5" t="s">
        <v>8</v>
      </c>
      <c r="D241" s="5" t="s">
        <v>9</v>
      </c>
      <c r="E241" s="3">
        <v>1135</v>
      </c>
      <c r="F241" s="7">
        <v>0.49</v>
      </c>
      <c r="G241" s="8">
        <f>Sales[[#This Row],[Units Sold]]*Sales[[#This Row],[Unit Price]]</f>
        <v>556.15</v>
      </c>
      <c r="H241" s="2" t="s">
        <v>37</v>
      </c>
      <c r="I241" s="7">
        <f>_xlfn.XLOOKUP(Sales[[#This Row],[Product]],UnitPrices[Product Name],UnitPrices[Unit Cost])</f>
        <v>0.8</v>
      </c>
      <c r="J241" s="7">
        <f>IF(Sales[[#This Row],[Units Sold]]&gt;0,Sales[[#This Row],[Unit Cost]]*Sales[[#This Row],[Units Sold]],Sales[[#This Row],[Unit Cost]]*(-1))</f>
        <v>908</v>
      </c>
    </row>
    <row r="242" spans="2:10" x14ac:dyDescent="0.25">
      <c r="B242" s="3" t="s">
        <v>12</v>
      </c>
      <c r="C242" s="5" t="s">
        <v>8</v>
      </c>
      <c r="D242" s="5" t="s">
        <v>9</v>
      </c>
      <c r="E242" s="3">
        <v>81</v>
      </c>
      <c r="F242" s="7">
        <v>1.18</v>
      </c>
      <c r="G242" s="8">
        <f>Sales[[#This Row],[Units Sold]]*Sales[[#This Row],[Unit Price]]</f>
        <v>95.58</v>
      </c>
      <c r="H242" s="2" t="s">
        <v>37</v>
      </c>
      <c r="I242" s="7">
        <f>_xlfn.XLOOKUP(Sales[[#This Row],[Product]],UnitPrices[Product Name],UnitPrices[Unit Cost])</f>
        <v>0.8</v>
      </c>
      <c r="J242" s="7">
        <f>IF(Sales[[#This Row],[Units Sold]]&gt;0,Sales[[#This Row],[Unit Cost]]*Sales[[#This Row],[Units Sold]],Sales[[#This Row],[Unit Cost]]*(-1))</f>
        <v>64.8</v>
      </c>
    </row>
    <row r="243" spans="2:10" x14ac:dyDescent="0.25">
      <c r="B243" s="3" t="s">
        <v>12</v>
      </c>
      <c r="C243" s="5" t="s">
        <v>6</v>
      </c>
      <c r="D243" s="5" t="s">
        <v>9</v>
      </c>
      <c r="E243" s="3">
        <v>1676</v>
      </c>
      <c r="F243" s="7">
        <v>0.52</v>
      </c>
      <c r="G243" s="8">
        <f>Sales[[#This Row],[Units Sold]]*Sales[[#This Row],[Unit Price]]</f>
        <v>871.52</v>
      </c>
      <c r="H243" s="2" t="s">
        <v>37</v>
      </c>
      <c r="I243" s="7">
        <f>_xlfn.XLOOKUP(Sales[[#This Row],[Product]],UnitPrices[Product Name],UnitPrices[Unit Cost])</f>
        <v>0.8</v>
      </c>
      <c r="J243" s="7">
        <f>IF(Sales[[#This Row],[Units Sold]]&gt;0,Sales[[#This Row],[Unit Cost]]*Sales[[#This Row],[Units Sold]],Sales[[#This Row],[Unit Cost]]*(-1))</f>
        <v>1340.8000000000002</v>
      </c>
    </row>
    <row r="244" spans="2:10" x14ac:dyDescent="0.25">
      <c r="B244" s="3" t="s">
        <v>12</v>
      </c>
      <c r="C244" s="5" t="s">
        <v>6</v>
      </c>
      <c r="D244" s="5" t="s">
        <v>7</v>
      </c>
      <c r="E244" s="3">
        <v>179</v>
      </c>
      <c r="F244" s="7">
        <v>1.0900000000000001</v>
      </c>
      <c r="G244" s="8">
        <f>Sales[[#This Row],[Units Sold]]*Sales[[#This Row],[Unit Price]]</f>
        <v>195.11</v>
      </c>
      <c r="H244" s="2" t="s">
        <v>36</v>
      </c>
      <c r="I244" s="7">
        <f>_xlfn.XLOOKUP(Sales[[#This Row],[Product]],UnitPrices[Product Name],UnitPrices[Unit Cost])</f>
        <v>1.25</v>
      </c>
      <c r="J244" s="7">
        <f>IF(Sales[[#This Row],[Units Sold]]&gt;0,Sales[[#This Row],[Unit Cost]]*Sales[[#This Row],[Units Sold]],Sales[[#This Row],[Unit Cost]]*(-1))</f>
        <v>223.75</v>
      </c>
    </row>
    <row r="245" spans="2:10" x14ac:dyDescent="0.25">
      <c r="B245" s="3" t="s">
        <v>5</v>
      </c>
      <c r="C245" s="5" t="s">
        <v>6</v>
      </c>
      <c r="D245" s="5" t="s">
        <v>7</v>
      </c>
      <c r="E245" s="3">
        <v>1390</v>
      </c>
      <c r="F245" s="7">
        <v>0.78</v>
      </c>
      <c r="G245" s="8">
        <f>Sales[[#This Row],[Units Sold]]*Sales[[#This Row],[Unit Price]]</f>
        <v>1084.2</v>
      </c>
      <c r="H245" s="2" t="s">
        <v>36</v>
      </c>
      <c r="I245" s="7">
        <f>_xlfn.XLOOKUP(Sales[[#This Row],[Product]],UnitPrices[Product Name],UnitPrices[Unit Cost])</f>
        <v>1.25</v>
      </c>
      <c r="J245" s="7">
        <f>IF(Sales[[#This Row],[Units Sold]]&gt;0,Sales[[#This Row],[Unit Cost]]*Sales[[#This Row],[Units Sold]],Sales[[#This Row],[Unit Cost]]*(-1))</f>
        <v>1737.5</v>
      </c>
    </row>
    <row r="246" spans="2:10" x14ac:dyDescent="0.25">
      <c r="B246" s="3" t="s">
        <v>5</v>
      </c>
      <c r="C246" s="5" t="s">
        <v>6</v>
      </c>
      <c r="D246" s="5" t="s">
        <v>9</v>
      </c>
      <c r="E246" s="3">
        <v>758</v>
      </c>
      <c r="F246" s="7">
        <v>0.73</v>
      </c>
      <c r="G246" s="8">
        <f>Sales[[#This Row],[Units Sold]]*Sales[[#This Row],[Unit Price]]</f>
        <v>553.34</v>
      </c>
      <c r="H246" s="2" t="s">
        <v>37</v>
      </c>
      <c r="I246" s="7">
        <f>_xlfn.XLOOKUP(Sales[[#This Row],[Product]],UnitPrices[Product Name],UnitPrices[Unit Cost])</f>
        <v>0.8</v>
      </c>
      <c r="J246" s="7">
        <f>IF(Sales[[#This Row],[Units Sold]]&gt;0,Sales[[#This Row],[Unit Cost]]*Sales[[#This Row],[Units Sold]],Sales[[#This Row],[Unit Cost]]*(-1))</f>
        <v>606.4</v>
      </c>
    </row>
    <row r="247" spans="2:10" x14ac:dyDescent="0.25">
      <c r="B247" s="3" t="s">
        <v>5</v>
      </c>
      <c r="C247" s="5" t="s">
        <v>10</v>
      </c>
      <c r="D247" s="5" t="s">
        <v>7</v>
      </c>
      <c r="E247" s="3">
        <v>1289</v>
      </c>
      <c r="F247" s="7">
        <v>0.86</v>
      </c>
      <c r="G247" s="8">
        <f>Sales[[#This Row],[Units Sold]]*Sales[[#This Row],[Unit Price]]</f>
        <v>1108.54</v>
      </c>
      <c r="H247" s="2" t="s">
        <v>36</v>
      </c>
      <c r="I247" s="7">
        <f>_xlfn.XLOOKUP(Sales[[#This Row],[Product]],UnitPrices[Product Name],UnitPrices[Unit Cost])</f>
        <v>1.25</v>
      </c>
      <c r="J247" s="7">
        <f>IF(Sales[[#This Row],[Units Sold]]&gt;0,Sales[[#This Row],[Unit Cost]]*Sales[[#This Row],[Units Sold]],Sales[[#This Row],[Unit Cost]]*(-1))</f>
        <v>1611.25</v>
      </c>
    </row>
    <row r="248" spans="2:10" x14ac:dyDescent="0.25">
      <c r="B248" s="3" t="s">
        <v>14</v>
      </c>
      <c r="C248" s="5" t="s">
        <v>8</v>
      </c>
      <c r="D248" s="5" t="s">
        <v>9</v>
      </c>
      <c r="E248" s="3">
        <v>2033</v>
      </c>
      <c r="F248" s="7">
        <v>0.81</v>
      </c>
      <c r="G248" s="8">
        <f>Sales[[#This Row],[Units Sold]]*Sales[[#This Row],[Unit Price]]</f>
        <v>1646.73</v>
      </c>
      <c r="H248" s="2" t="s">
        <v>37</v>
      </c>
      <c r="I248" s="7">
        <f>_xlfn.XLOOKUP(Sales[[#This Row],[Product]],UnitPrices[Product Name],UnitPrices[Unit Cost])</f>
        <v>0.8</v>
      </c>
      <c r="J248" s="7">
        <f>IF(Sales[[#This Row],[Units Sold]]&gt;0,Sales[[#This Row],[Unit Cost]]*Sales[[#This Row],[Units Sold]],Sales[[#This Row],[Unit Cost]]*(-1))</f>
        <v>1626.4</v>
      </c>
    </row>
    <row r="249" spans="2:10" x14ac:dyDescent="0.25">
      <c r="B249" s="3" t="s">
        <v>12</v>
      </c>
      <c r="C249" s="5" t="s">
        <v>13</v>
      </c>
      <c r="D249" s="5" t="s">
        <v>9</v>
      </c>
      <c r="E249" s="3">
        <v>1534</v>
      </c>
      <c r="F249" s="7">
        <v>0.63</v>
      </c>
      <c r="G249" s="8">
        <f>Sales[[#This Row],[Units Sold]]*Sales[[#This Row],[Unit Price]]</f>
        <v>966.42</v>
      </c>
      <c r="H249" s="2" t="s">
        <v>37</v>
      </c>
      <c r="I249" s="7">
        <f>_xlfn.XLOOKUP(Sales[[#This Row],[Product]],UnitPrices[Product Name],UnitPrices[Unit Cost])</f>
        <v>0.8</v>
      </c>
      <c r="J249" s="7">
        <f>IF(Sales[[#This Row],[Units Sold]]&gt;0,Sales[[#This Row],[Unit Cost]]*Sales[[#This Row],[Units Sold]],Sales[[#This Row],[Unit Cost]]*(-1))</f>
        <v>1227.2</v>
      </c>
    </row>
    <row r="250" spans="2:10" x14ac:dyDescent="0.25">
      <c r="B250" s="3" t="s">
        <v>5</v>
      </c>
      <c r="C250" s="5" t="s">
        <v>40</v>
      </c>
      <c r="D250" s="5" t="s">
        <v>9</v>
      </c>
      <c r="E250" s="3">
        <v>752</v>
      </c>
      <c r="F250" s="7">
        <v>0.69</v>
      </c>
      <c r="G250" s="8">
        <f>Sales[[#This Row],[Units Sold]]*Sales[[#This Row],[Unit Price]]</f>
        <v>518.88</v>
      </c>
      <c r="H250" s="2" t="s">
        <v>37</v>
      </c>
      <c r="I250" s="7">
        <f>_xlfn.XLOOKUP(Sales[[#This Row],[Product]],UnitPrices[Product Name],UnitPrices[Unit Cost])</f>
        <v>0.8</v>
      </c>
      <c r="J250" s="7">
        <f>IF(Sales[[#This Row],[Units Sold]]&gt;0,Sales[[#This Row],[Unit Cost]]*Sales[[#This Row],[Units Sold]],Sales[[#This Row],[Unit Cost]]*(-1))</f>
        <v>601.6</v>
      </c>
    </row>
    <row r="251" spans="2:10" x14ac:dyDescent="0.25">
      <c r="B251" s="3" t="s">
        <v>5</v>
      </c>
      <c r="C251" s="5" t="s">
        <v>13</v>
      </c>
      <c r="D251" s="5" t="s">
        <v>9</v>
      </c>
      <c r="E251" s="3">
        <v>372</v>
      </c>
      <c r="F251" s="7">
        <v>0.8</v>
      </c>
      <c r="G251" s="8">
        <f>Sales[[#This Row],[Units Sold]]*Sales[[#This Row],[Unit Price]]</f>
        <v>297.60000000000002</v>
      </c>
      <c r="H251" s="2" t="s">
        <v>37</v>
      </c>
      <c r="I251" s="7">
        <f>_xlfn.XLOOKUP(Sales[[#This Row],[Product]],UnitPrices[Product Name],UnitPrices[Unit Cost])</f>
        <v>0.8</v>
      </c>
      <c r="J251" s="7">
        <f>IF(Sales[[#This Row],[Units Sold]]&gt;0,Sales[[#This Row],[Unit Cost]]*Sales[[#This Row],[Units Sold]],Sales[[#This Row],[Unit Cost]]*(-1))</f>
        <v>297.60000000000002</v>
      </c>
    </row>
    <row r="252" spans="2:10" x14ac:dyDescent="0.25">
      <c r="B252" s="3" t="s">
        <v>14</v>
      </c>
      <c r="C252" s="5" t="s">
        <v>16</v>
      </c>
      <c r="D252" s="5" t="s">
        <v>19</v>
      </c>
      <c r="E252" s="3">
        <v>1700</v>
      </c>
      <c r="F252" s="7">
        <v>0.86</v>
      </c>
      <c r="G252" s="8">
        <f>Sales[[#This Row],[Units Sold]]*Sales[[#This Row],[Unit Price]]</f>
        <v>1462</v>
      </c>
      <c r="H252" s="2" t="s">
        <v>36</v>
      </c>
      <c r="I252" s="7">
        <f>_xlfn.XLOOKUP(Sales[[#This Row],[Product]],UnitPrices[Product Name],UnitPrices[Unit Cost])</f>
        <v>1.05</v>
      </c>
      <c r="J252" s="7">
        <f>IF(Sales[[#This Row],[Units Sold]]&gt;0,Sales[[#This Row],[Unit Cost]]*Sales[[#This Row],[Units Sold]],Sales[[#This Row],[Unit Cost]]*(-1))</f>
        <v>1785</v>
      </c>
    </row>
    <row r="253" spans="2:10" x14ac:dyDescent="0.25">
      <c r="B253" s="3" t="s">
        <v>14</v>
      </c>
      <c r="C253" s="5" t="s">
        <v>8</v>
      </c>
      <c r="D253" s="5" t="s">
        <v>9</v>
      </c>
      <c r="E253" s="3">
        <v>932</v>
      </c>
      <c r="F253" s="7">
        <v>0.61</v>
      </c>
      <c r="G253" s="8">
        <f>Sales[[#This Row],[Units Sold]]*Sales[[#This Row],[Unit Price]]</f>
        <v>568.52</v>
      </c>
      <c r="H253" s="2" t="s">
        <v>37</v>
      </c>
      <c r="I253" s="7">
        <f>_xlfn.XLOOKUP(Sales[[#This Row],[Product]],UnitPrices[Product Name],UnitPrices[Unit Cost])</f>
        <v>0.8</v>
      </c>
      <c r="J253" s="7">
        <f>IF(Sales[[#This Row],[Units Sold]]&gt;0,Sales[[#This Row],[Unit Cost]]*Sales[[#This Row],[Units Sold]],Sales[[#This Row],[Unit Cost]]*(-1))</f>
        <v>745.6</v>
      </c>
    </row>
    <row r="254" spans="2:10" x14ac:dyDescent="0.25">
      <c r="B254" s="3" t="s">
        <v>5</v>
      </c>
      <c r="C254" s="5" t="s">
        <v>8</v>
      </c>
      <c r="D254" s="5" t="s">
        <v>19</v>
      </c>
      <c r="E254" s="3">
        <v>268</v>
      </c>
      <c r="F254" s="7">
        <v>0.54</v>
      </c>
      <c r="G254" s="8">
        <f>Sales[[#This Row],[Units Sold]]*Sales[[#This Row],[Unit Price]]</f>
        <v>144.72</v>
      </c>
      <c r="H254" s="2" t="s">
        <v>36</v>
      </c>
      <c r="I254" s="7">
        <f>_xlfn.XLOOKUP(Sales[[#This Row],[Product]],UnitPrices[Product Name],UnitPrices[Unit Cost])</f>
        <v>1.05</v>
      </c>
      <c r="J254" s="7">
        <f>IF(Sales[[#This Row],[Units Sold]]&gt;0,Sales[[#This Row],[Unit Cost]]*Sales[[#This Row],[Units Sold]],Sales[[#This Row],[Unit Cost]]*(-1))</f>
        <v>281.40000000000003</v>
      </c>
    </row>
    <row r="255" spans="2:10" x14ac:dyDescent="0.25">
      <c r="B255" s="3" t="s">
        <v>5</v>
      </c>
      <c r="C255" s="5" t="s">
        <v>10</v>
      </c>
      <c r="D255" s="5" t="s">
        <v>11</v>
      </c>
      <c r="E255" s="3">
        <v>1906</v>
      </c>
      <c r="F255" s="7">
        <v>0.96</v>
      </c>
      <c r="G255" s="8">
        <f>Sales[[#This Row],[Units Sold]]*Sales[[#This Row],[Unit Price]]</f>
        <v>1829.76</v>
      </c>
      <c r="H255" s="2" t="s">
        <v>36</v>
      </c>
      <c r="I255" s="7">
        <f>_xlfn.XLOOKUP(Sales[[#This Row],[Product]],UnitPrices[Product Name],UnitPrices[Unit Cost])</f>
        <v>1.02</v>
      </c>
      <c r="J255" s="7">
        <f>IF(Sales[[#This Row],[Units Sold]]&gt;0,Sales[[#This Row],[Unit Cost]]*Sales[[#This Row],[Units Sold]],Sales[[#This Row],[Unit Cost]]*(-1))</f>
        <v>1944.1200000000001</v>
      </c>
    </row>
    <row r="256" spans="2:10" x14ac:dyDescent="0.25">
      <c r="B256" s="3" t="s">
        <v>12</v>
      </c>
      <c r="C256" s="5" t="s">
        <v>40</v>
      </c>
      <c r="D256" s="5" t="s">
        <v>9</v>
      </c>
      <c r="E256" s="3">
        <v>2492</v>
      </c>
      <c r="F256" s="7">
        <v>0.48</v>
      </c>
      <c r="G256" s="8">
        <f>Sales[[#This Row],[Units Sold]]*Sales[[#This Row],[Unit Price]]</f>
        <v>1196.1599999999999</v>
      </c>
      <c r="H256" s="2" t="s">
        <v>37</v>
      </c>
      <c r="I256" s="7">
        <f>_xlfn.XLOOKUP(Sales[[#This Row],[Product]],UnitPrices[Product Name],UnitPrices[Unit Cost])</f>
        <v>0.8</v>
      </c>
      <c r="J256" s="7">
        <f>IF(Sales[[#This Row],[Units Sold]]&gt;0,Sales[[#This Row],[Unit Cost]]*Sales[[#This Row],[Units Sold]],Sales[[#This Row],[Unit Cost]]*(-1))</f>
        <v>1993.6000000000001</v>
      </c>
    </row>
    <row r="257" spans="2:10" x14ac:dyDescent="0.25">
      <c r="B257" s="3" t="s">
        <v>14</v>
      </c>
      <c r="C257" s="5" t="s">
        <v>6</v>
      </c>
      <c r="D257" s="5" t="s">
        <v>9</v>
      </c>
      <c r="E257" s="3">
        <v>953</v>
      </c>
      <c r="F257" s="7">
        <v>1.1200000000000001</v>
      </c>
      <c r="G257" s="8">
        <f>Sales[[#This Row],[Units Sold]]*Sales[[#This Row],[Unit Price]]</f>
        <v>1067.3600000000001</v>
      </c>
      <c r="H257" s="2" t="s">
        <v>37</v>
      </c>
      <c r="I257" s="7">
        <f>_xlfn.XLOOKUP(Sales[[#This Row],[Product]],UnitPrices[Product Name],UnitPrices[Unit Cost])</f>
        <v>0.8</v>
      </c>
      <c r="J257" s="7">
        <f>IF(Sales[[#This Row],[Units Sold]]&gt;0,Sales[[#This Row],[Unit Cost]]*Sales[[#This Row],[Units Sold]],Sales[[#This Row],[Unit Cost]]*(-1))</f>
        <v>762.40000000000009</v>
      </c>
    </row>
    <row r="258" spans="2:10" x14ac:dyDescent="0.25">
      <c r="B258" s="3" t="s">
        <v>14</v>
      </c>
      <c r="C258" s="5" t="s">
        <v>13</v>
      </c>
      <c r="D258" s="5" t="s">
        <v>9</v>
      </c>
      <c r="E258" s="3">
        <v>2467</v>
      </c>
      <c r="F258" s="7">
        <v>0.74</v>
      </c>
      <c r="G258" s="8">
        <f>Sales[[#This Row],[Units Sold]]*Sales[[#This Row],[Unit Price]]</f>
        <v>1825.58</v>
      </c>
      <c r="H258" s="2" t="s">
        <v>37</v>
      </c>
      <c r="I258" s="7">
        <f>_xlfn.XLOOKUP(Sales[[#This Row],[Product]],UnitPrices[Product Name],UnitPrices[Unit Cost])</f>
        <v>0.8</v>
      </c>
      <c r="J258" s="7">
        <f>IF(Sales[[#This Row],[Units Sold]]&gt;0,Sales[[#This Row],[Unit Cost]]*Sales[[#This Row],[Units Sold]],Sales[[#This Row],[Unit Cost]]*(-1))</f>
        <v>1973.6000000000001</v>
      </c>
    </row>
    <row r="259" spans="2:10" x14ac:dyDescent="0.25">
      <c r="B259" s="3" t="s">
        <v>12</v>
      </c>
      <c r="C259" s="5" t="s">
        <v>16</v>
      </c>
      <c r="D259" s="5" t="s">
        <v>9</v>
      </c>
      <c r="E259" s="3">
        <v>2219</v>
      </c>
      <c r="F259" s="7">
        <v>0.85</v>
      </c>
      <c r="G259" s="8">
        <f>Sales[[#This Row],[Units Sold]]*Sales[[#This Row],[Unit Price]]</f>
        <v>1886.1499999999999</v>
      </c>
      <c r="H259" s="2" t="s">
        <v>37</v>
      </c>
      <c r="I259" s="7">
        <f>_xlfn.XLOOKUP(Sales[[#This Row],[Product]],UnitPrices[Product Name],UnitPrices[Unit Cost])</f>
        <v>0.8</v>
      </c>
      <c r="J259" s="7">
        <f>IF(Sales[[#This Row],[Units Sold]]&gt;0,Sales[[#This Row],[Unit Cost]]*Sales[[#This Row],[Units Sold]],Sales[[#This Row],[Unit Cost]]*(-1))</f>
        <v>1775.2</v>
      </c>
    </row>
    <row r="260" spans="2:10" x14ac:dyDescent="0.25">
      <c r="B260" s="3" t="s">
        <v>14</v>
      </c>
      <c r="C260" s="5" t="s">
        <v>8</v>
      </c>
      <c r="D260" s="5" t="s">
        <v>9</v>
      </c>
      <c r="E260" s="3">
        <v>1006</v>
      </c>
      <c r="F260" s="7">
        <v>0.93</v>
      </c>
      <c r="G260" s="8">
        <f>Sales[[#This Row],[Units Sold]]*Sales[[#This Row],[Unit Price]]</f>
        <v>935.58</v>
      </c>
      <c r="H260" s="2" t="s">
        <v>37</v>
      </c>
      <c r="I260" s="7">
        <f>_xlfn.XLOOKUP(Sales[[#This Row],[Product]],UnitPrices[Product Name],UnitPrices[Unit Cost])</f>
        <v>0.8</v>
      </c>
      <c r="J260" s="7">
        <f>IF(Sales[[#This Row],[Units Sold]]&gt;0,Sales[[#This Row],[Unit Cost]]*Sales[[#This Row],[Units Sold]],Sales[[#This Row],[Unit Cost]]*(-1))</f>
        <v>804.80000000000007</v>
      </c>
    </row>
    <row r="261" spans="2:10" x14ac:dyDescent="0.25">
      <c r="B261" s="3" t="s">
        <v>12</v>
      </c>
      <c r="C261" s="5" t="s">
        <v>40</v>
      </c>
      <c r="D261" s="5" t="s">
        <v>9</v>
      </c>
      <c r="E261" s="3">
        <v>842</v>
      </c>
      <c r="F261" s="7">
        <v>0.75</v>
      </c>
      <c r="G261" s="8">
        <f>Sales[[#This Row],[Units Sold]]*Sales[[#This Row],[Unit Price]]</f>
        <v>631.5</v>
      </c>
      <c r="H261" s="2" t="s">
        <v>37</v>
      </c>
      <c r="I261" s="7">
        <f>_xlfn.XLOOKUP(Sales[[#This Row],[Product]],UnitPrices[Product Name],UnitPrices[Unit Cost])</f>
        <v>0.8</v>
      </c>
      <c r="J261" s="7">
        <f>IF(Sales[[#This Row],[Units Sold]]&gt;0,Sales[[#This Row],[Unit Cost]]*Sales[[#This Row],[Units Sold]],Sales[[#This Row],[Unit Cost]]*(-1))</f>
        <v>673.6</v>
      </c>
    </row>
    <row r="262" spans="2:10" x14ac:dyDescent="0.25">
      <c r="B262" s="3" t="s">
        <v>14</v>
      </c>
      <c r="C262" s="5" t="s">
        <v>13</v>
      </c>
      <c r="D262" s="5" t="s">
        <v>9</v>
      </c>
      <c r="E262" s="3">
        <v>1938</v>
      </c>
      <c r="F262" s="7">
        <v>1.26</v>
      </c>
      <c r="G262" s="8">
        <f>Sales[[#This Row],[Units Sold]]*Sales[[#This Row],[Unit Price]]</f>
        <v>2441.88</v>
      </c>
      <c r="H262" s="2" t="s">
        <v>37</v>
      </c>
      <c r="I262" s="7">
        <f>_xlfn.XLOOKUP(Sales[[#This Row],[Product]],UnitPrices[Product Name],UnitPrices[Unit Cost])</f>
        <v>0.8</v>
      </c>
      <c r="J262" s="7">
        <f>IF(Sales[[#This Row],[Units Sold]]&gt;0,Sales[[#This Row],[Unit Cost]]*Sales[[#This Row],[Units Sold]],Sales[[#This Row],[Unit Cost]]*(-1))</f>
        <v>1550.4</v>
      </c>
    </row>
    <row r="263" spans="2:10" x14ac:dyDescent="0.25">
      <c r="B263" s="3" t="s">
        <v>5</v>
      </c>
      <c r="C263" s="5" t="s">
        <v>13</v>
      </c>
      <c r="D263" s="5" t="s">
        <v>9</v>
      </c>
      <c r="E263" s="3">
        <v>1895</v>
      </c>
      <c r="F263" s="7">
        <v>1.47</v>
      </c>
      <c r="G263" s="8">
        <f>Sales[[#This Row],[Units Sold]]*Sales[[#This Row],[Unit Price]]</f>
        <v>2785.65</v>
      </c>
      <c r="H263" s="2" t="s">
        <v>37</v>
      </c>
      <c r="I263" s="7">
        <f>_xlfn.XLOOKUP(Sales[[#This Row],[Product]],UnitPrices[Product Name],UnitPrices[Unit Cost])</f>
        <v>0.8</v>
      </c>
      <c r="J263" s="7">
        <f>IF(Sales[[#This Row],[Units Sold]]&gt;0,Sales[[#This Row],[Unit Cost]]*Sales[[#This Row],[Units Sold]],Sales[[#This Row],[Unit Cost]]*(-1))</f>
        <v>1516</v>
      </c>
    </row>
    <row r="264" spans="2:10" x14ac:dyDescent="0.25">
      <c r="B264" s="3" t="s">
        <v>12</v>
      </c>
      <c r="C264" s="5" t="s">
        <v>8</v>
      </c>
      <c r="D264" s="5" t="s">
        <v>9</v>
      </c>
      <c r="E264" s="3">
        <v>756</v>
      </c>
      <c r="F264" s="7">
        <v>1.08</v>
      </c>
      <c r="G264" s="8">
        <f>Sales[[#This Row],[Units Sold]]*Sales[[#This Row],[Unit Price]]</f>
        <v>816.48</v>
      </c>
      <c r="H264" s="2" t="s">
        <v>37</v>
      </c>
      <c r="I264" s="7">
        <f>_xlfn.XLOOKUP(Sales[[#This Row],[Product]],UnitPrices[Product Name],UnitPrices[Unit Cost])</f>
        <v>0.8</v>
      </c>
      <c r="J264" s="7">
        <f>IF(Sales[[#This Row],[Units Sold]]&gt;0,Sales[[#This Row],[Unit Cost]]*Sales[[#This Row],[Units Sold]],Sales[[#This Row],[Unit Cost]]*(-1))</f>
        <v>604.80000000000007</v>
      </c>
    </row>
    <row r="265" spans="2:10" x14ac:dyDescent="0.25">
      <c r="B265" s="3" t="s">
        <v>12</v>
      </c>
      <c r="C265" s="5" t="s">
        <v>10</v>
      </c>
      <c r="D265" s="5" t="s">
        <v>7</v>
      </c>
      <c r="E265" s="3">
        <v>1358</v>
      </c>
      <c r="F265" s="7">
        <v>0.91</v>
      </c>
      <c r="G265" s="8">
        <f>Sales[[#This Row],[Units Sold]]*Sales[[#This Row],[Unit Price]]</f>
        <v>1235.78</v>
      </c>
      <c r="H265" s="2" t="s">
        <v>36</v>
      </c>
      <c r="I265" s="7">
        <f>_xlfn.XLOOKUP(Sales[[#This Row],[Product]],UnitPrices[Product Name],UnitPrices[Unit Cost])</f>
        <v>1.25</v>
      </c>
      <c r="J265" s="7">
        <f>IF(Sales[[#This Row],[Units Sold]]&gt;0,Sales[[#This Row],[Unit Cost]]*Sales[[#This Row],[Units Sold]],Sales[[#This Row],[Unit Cost]]*(-1))</f>
        <v>1697.5</v>
      </c>
    </row>
    <row r="266" spans="2:10" x14ac:dyDescent="0.25">
      <c r="B266" s="3" t="s">
        <v>12</v>
      </c>
      <c r="C266" s="5" t="s">
        <v>8</v>
      </c>
      <c r="D266" s="5" t="s">
        <v>11</v>
      </c>
      <c r="E266" s="3">
        <v>49</v>
      </c>
      <c r="F266" s="7">
        <v>0.92</v>
      </c>
      <c r="G266" s="8">
        <f>Sales[[#This Row],[Units Sold]]*Sales[[#This Row],[Unit Price]]</f>
        <v>45.080000000000005</v>
      </c>
      <c r="H266" s="2" t="s">
        <v>36</v>
      </c>
      <c r="I266" s="7">
        <f>_xlfn.XLOOKUP(Sales[[#This Row],[Product]],UnitPrices[Product Name],UnitPrices[Unit Cost])</f>
        <v>1.02</v>
      </c>
      <c r="J266" s="7">
        <f>IF(Sales[[#This Row],[Units Sold]]&gt;0,Sales[[#This Row],[Unit Cost]]*Sales[[#This Row],[Units Sold]],Sales[[#This Row],[Unit Cost]]*(-1))</f>
        <v>49.980000000000004</v>
      </c>
    </row>
    <row r="267" spans="2:10" x14ac:dyDescent="0.25">
      <c r="B267" s="3" t="s">
        <v>12</v>
      </c>
      <c r="C267" s="5" t="s">
        <v>40</v>
      </c>
      <c r="D267" s="5" t="s">
        <v>7</v>
      </c>
      <c r="E267" s="3">
        <v>1109</v>
      </c>
      <c r="F267" s="7">
        <v>0.54</v>
      </c>
      <c r="G267" s="8">
        <f>Sales[[#This Row],[Units Sold]]*Sales[[#This Row],[Unit Price]]</f>
        <v>598.86</v>
      </c>
      <c r="H267" s="2" t="s">
        <v>36</v>
      </c>
      <c r="I267" s="7">
        <f>_xlfn.XLOOKUP(Sales[[#This Row],[Product]],UnitPrices[Product Name],UnitPrices[Unit Cost])</f>
        <v>1.25</v>
      </c>
      <c r="J267" s="7">
        <f>IF(Sales[[#This Row],[Units Sold]]&gt;0,Sales[[#This Row],[Unit Cost]]*Sales[[#This Row],[Units Sold]],Sales[[#This Row],[Unit Cost]]*(-1))</f>
        <v>1386.25</v>
      </c>
    </row>
    <row r="268" spans="2:10" x14ac:dyDescent="0.25">
      <c r="B268" s="3" t="s">
        <v>12</v>
      </c>
      <c r="C268" s="5" t="s">
        <v>6</v>
      </c>
      <c r="D268" s="5" t="s">
        <v>11</v>
      </c>
      <c r="E268" s="3">
        <v>1496</v>
      </c>
      <c r="F268" s="7">
        <v>1.43</v>
      </c>
      <c r="G268" s="8">
        <f>Sales[[#This Row],[Units Sold]]*Sales[[#This Row],[Unit Price]]</f>
        <v>2139.2799999999997</v>
      </c>
      <c r="H268" s="2" t="s">
        <v>36</v>
      </c>
      <c r="I268" s="7">
        <f>_xlfn.XLOOKUP(Sales[[#This Row],[Product]],UnitPrices[Product Name],UnitPrices[Unit Cost])</f>
        <v>1.02</v>
      </c>
      <c r="J268" s="7">
        <f>IF(Sales[[#This Row],[Units Sold]]&gt;0,Sales[[#This Row],[Unit Cost]]*Sales[[#This Row],[Units Sold]],Sales[[#This Row],[Unit Cost]]*(-1))</f>
        <v>1525.92</v>
      </c>
    </row>
    <row r="269" spans="2:10" x14ac:dyDescent="0.25">
      <c r="B269" s="3" t="s">
        <v>12</v>
      </c>
      <c r="C269" s="5" t="s">
        <v>6</v>
      </c>
      <c r="D269" s="5" t="s">
        <v>9</v>
      </c>
      <c r="E269" s="3">
        <v>725</v>
      </c>
      <c r="F269" s="7">
        <v>0.98</v>
      </c>
      <c r="G269" s="8">
        <f>Sales[[#This Row],[Units Sold]]*Sales[[#This Row],[Unit Price]]</f>
        <v>710.5</v>
      </c>
      <c r="H269" s="2" t="s">
        <v>37</v>
      </c>
      <c r="I269" s="7">
        <f>_xlfn.XLOOKUP(Sales[[#This Row],[Product]],UnitPrices[Product Name],UnitPrices[Unit Cost])</f>
        <v>0.8</v>
      </c>
      <c r="J269" s="7">
        <f>IF(Sales[[#This Row],[Units Sold]]&gt;0,Sales[[#This Row],[Unit Cost]]*Sales[[#This Row],[Units Sold]],Sales[[#This Row],[Unit Cost]]*(-1))</f>
        <v>580</v>
      </c>
    </row>
    <row r="270" spans="2:10" x14ac:dyDescent="0.25">
      <c r="B270" s="3" t="s">
        <v>5</v>
      </c>
      <c r="C270" s="5" t="s">
        <v>40</v>
      </c>
      <c r="D270" s="5" t="s">
        <v>19</v>
      </c>
      <c r="E270" s="3">
        <v>965</v>
      </c>
      <c r="F270" s="7">
        <v>1.03</v>
      </c>
      <c r="G270" s="8">
        <f>Sales[[#This Row],[Units Sold]]*Sales[[#This Row],[Unit Price]]</f>
        <v>993.95</v>
      </c>
      <c r="H270" s="2" t="s">
        <v>36</v>
      </c>
      <c r="I270" s="7">
        <f>_xlfn.XLOOKUP(Sales[[#This Row],[Product]],UnitPrices[Product Name],UnitPrices[Unit Cost])</f>
        <v>1.05</v>
      </c>
      <c r="J270" s="7">
        <f>IF(Sales[[#This Row],[Units Sold]]&gt;0,Sales[[#This Row],[Unit Cost]]*Sales[[#This Row],[Units Sold]],Sales[[#This Row],[Unit Cost]]*(-1))</f>
        <v>1013.25</v>
      </c>
    </row>
    <row r="271" spans="2:10" x14ac:dyDescent="0.25">
      <c r="B271" s="3" t="s">
        <v>12</v>
      </c>
      <c r="C271" s="5" t="s">
        <v>40</v>
      </c>
      <c r="D271" s="5" t="s">
        <v>7</v>
      </c>
      <c r="E271" s="3">
        <v>911</v>
      </c>
      <c r="F271" s="7">
        <v>1.03</v>
      </c>
      <c r="G271" s="8">
        <f>Sales[[#This Row],[Units Sold]]*Sales[[#This Row],[Unit Price]]</f>
        <v>938.33</v>
      </c>
      <c r="H271" s="2" t="s">
        <v>36</v>
      </c>
      <c r="I271" s="7">
        <f>_xlfn.XLOOKUP(Sales[[#This Row],[Product]],UnitPrices[Product Name],UnitPrices[Unit Cost])</f>
        <v>1.25</v>
      </c>
      <c r="J271" s="7">
        <f>IF(Sales[[#This Row],[Units Sold]]&gt;0,Sales[[#This Row],[Unit Cost]]*Sales[[#This Row],[Units Sold]],Sales[[#This Row],[Unit Cost]]*(-1))</f>
        <v>1138.75</v>
      </c>
    </row>
    <row r="272" spans="2:10" x14ac:dyDescent="0.25">
      <c r="B272" s="3" t="s">
        <v>12</v>
      </c>
      <c r="C272" s="5" t="s">
        <v>8</v>
      </c>
      <c r="D272" s="5" t="s">
        <v>9</v>
      </c>
      <c r="F272" s="7">
        <v>0.7</v>
      </c>
      <c r="G272" s="8">
        <f>Sales[[#This Row],[Units Sold]]*Sales[[#This Row],[Unit Price]]</f>
        <v>0</v>
      </c>
      <c r="H272" s="2" t="s">
        <v>37</v>
      </c>
      <c r="I272" s="7">
        <f>_xlfn.XLOOKUP(Sales[[#This Row],[Product]],UnitPrices[Product Name],UnitPrices[Unit Cost])</f>
        <v>0.8</v>
      </c>
      <c r="J272" s="7">
        <f>IF(Sales[[#This Row],[Units Sold]]&gt;0,Sales[[#This Row],[Unit Cost]]*Sales[[#This Row],[Units Sold]],Sales[[#This Row],[Unit Cost]]*(-1))</f>
        <v>-0.8</v>
      </c>
    </row>
    <row r="273" spans="2:10" x14ac:dyDescent="0.25">
      <c r="B273" s="3" t="s">
        <v>14</v>
      </c>
      <c r="C273" s="5" t="s">
        <v>16</v>
      </c>
      <c r="D273" s="5" t="s">
        <v>9</v>
      </c>
      <c r="E273" s="3">
        <v>502</v>
      </c>
      <c r="F273" s="7">
        <v>0.39</v>
      </c>
      <c r="G273" s="8">
        <f>Sales[[#This Row],[Units Sold]]*Sales[[#This Row],[Unit Price]]</f>
        <v>195.78</v>
      </c>
      <c r="H273" s="2" t="s">
        <v>37</v>
      </c>
      <c r="I273" s="7">
        <f>_xlfn.XLOOKUP(Sales[[#This Row],[Product]],UnitPrices[Product Name],UnitPrices[Unit Cost])</f>
        <v>0.8</v>
      </c>
      <c r="J273" s="7">
        <f>IF(Sales[[#This Row],[Units Sold]]&gt;0,Sales[[#This Row],[Unit Cost]]*Sales[[#This Row],[Units Sold]],Sales[[#This Row],[Unit Cost]]*(-1))</f>
        <v>401.6</v>
      </c>
    </row>
    <row r="274" spans="2:10" x14ac:dyDescent="0.25">
      <c r="B274" s="3" t="s">
        <v>12</v>
      </c>
      <c r="C274" s="5" t="s">
        <v>6</v>
      </c>
      <c r="D274" s="5" t="s">
        <v>11</v>
      </c>
      <c r="E274" s="3">
        <v>2201</v>
      </c>
      <c r="F274" s="7">
        <v>0.88</v>
      </c>
      <c r="G274" s="8">
        <f>Sales[[#This Row],[Units Sold]]*Sales[[#This Row],[Unit Price]]</f>
        <v>1936.88</v>
      </c>
      <c r="H274" s="2" t="s">
        <v>36</v>
      </c>
      <c r="I274" s="7">
        <f>_xlfn.XLOOKUP(Sales[[#This Row],[Product]],UnitPrices[Product Name],UnitPrices[Unit Cost])</f>
        <v>1.02</v>
      </c>
      <c r="J274" s="7">
        <f>IF(Sales[[#This Row],[Units Sold]]&gt;0,Sales[[#This Row],[Unit Cost]]*Sales[[#This Row],[Units Sold]],Sales[[#This Row],[Unit Cost]]*(-1))</f>
        <v>2245.02</v>
      </c>
    </row>
    <row r="275" spans="2:10" x14ac:dyDescent="0.25">
      <c r="B275" s="3" t="s">
        <v>5</v>
      </c>
      <c r="C275" s="5" t="s">
        <v>6</v>
      </c>
      <c r="D275" s="5" t="s">
        <v>9</v>
      </c>
      <c r="E275" s="3">
        <v>2130</v>
      </c>
      <c r="F275" s="7">
        <v>0.94</v>
      </c>
      <c r="G275" s="8">
        <f>Sales[[#This Row],[Units Sold]]*Sales[[#This Row],[Unit Price]]</f>
        <v>2002.1999999999998</v>
      </c>
      <c r="H275" s="2" t="s">
        <v>37</v>
      </c>
      <c r="I275" s="7">
        <f>_xlfn.XLOOKUP(Sales[[#This Row],[Product]],UnitPrices[Product Name],UnitPrices[Unit Cost])</f>
        <v>0.8</v>
      </c>
      <c r="J275" s="7">
        <f>IF(Sales[[#This Row],[Units Sold]]&gt;0,Sales[[#This Row],[Unit Cost]]*Sales[[#This Row],[Units Sold]],Sales[[#This Row],[Unit Cost]]*(-1))</f>
        <v>1704</v>
      </c>
    </row>
    <row r="276" spans="2:10" x14ac:dyDescent="0.25">
      <c r="B276" s="3" t="s">
        <v>5</v>
      </c>
      <c r="C276" s="5" t="s">
        <v>8</v>
      </c>
      <c r="D276" s="5" t="s">
        <v>9</v>
      </c>
      <c r="E276" s="3">
        <v>2190</v>
      </c>
      <c r="F276" s="7">
        <v>0.57999999999999996</v>
      </c>
      <c r="G276" s="8">
        <f>Sales[[#This Row],[Units Sold]]*Sales[[#This Row],[Unit Price]]</f>
        <v>1270.1999999999998</v>
      </c>
      <c r="H276" s="2" t="s">
        <v>37</v>
      </c>
      <c r="I276" s="7">
        <f>_xlfn.XLOOKUP(Sales[[#This Row],[Product]],UnitPrices[Product Name],UnitPrices[Unit Cost])</f>
        <v>0.8</v>
      </c>
      <c r="J276" s="7">
        <f>IF(Sales[[#This Row],[Units Sold]]&gt;0,Sales[[#This Row],[Unit Cost]]*Sales[[#This Row],[Units Sold]],Sales[[#This Row],[Unit Cost]]*(-1))</f>
        <v>1752</v>
      </c>
    </row>
    <row r="277" spans="2:10" x14ac:dyDescent="0.25">
      <c r="B277" s="3" t="s">
        <v>5</v>
      </c>
      <c r="C277" s="5" t="s">
        <v>6</v>
      </c>
      <c r="D277" s="5" t="s">
        <v>9</v>
      </c>
      <c r="E277" s="3">
        <v>1251</v>
      </c>
      <c r="F277" s="7">
        <v>0.79</v>
      </c>
      <c r="G277" s="8">
        <f>Sales[[#This Row],[Units Sold]]*Sales[[#This Row],[Unit Price]]</f>
        <v>988.29000000000008</v>
      </c>
      <c r="H277" s="2" t="s">
        <v>37</v>
      </c>
      <c r="I277" s="7">
        <f>_xlfn.XLOOKUP(Sales[[#This Row],[Product]],UnitPrices[Product Name],UnitPrices[Unit Cost])</f>
        <v>0.8</v>
      </c>
      <c r="J277" s="7">
        <f>IF(Sales[[#This Row],[Units Sold]]&gt;0,Sales[[#This Row],[Unit Cost]]*Sales[[#This Row],[Units Sold]],Sales[[#This Row],[Unit Cost]]*(-1))</f>
        <v>1000.8000000000001</v>
      </c>
    </row>
    <row r="278" spans="2:10" x14ac:dyDescent="0.25">
      <c r="B278" s="3" t="s">
        <v>14</v>
      </c>
      <c r="C278" s="5" t="s">
        <v>40</v>
      </c>
      <c r="D278" s="5" t="s">
        <v>7</v>
      </c>
      <c r="E278" s="3">
        <v>2006</v>
      </c>
      <c r="F278" s="7">
        <v>0.56000000000000005</v>
      </c>
      <c r="G278" s="8">
        <f>Sales[[#This Row],[Units Sold]]*Sales[[#This Row],[Unit Price]]</f>
        <v>1123.3600000000001</v>
      </c>
      <c r="H278" s="2" t="s">
        <v>36</v>
      </c>
      <c r="I278" s="7">
        <f>_xlfn.XLOOKUP(Sales[[#This Row],[Product]],UnitPrices[Product Name],UnitPrices[Unit Cost])</f>
        <v>1.25</v>
      </c>
      <c r="J278" s="7">
        <f>IF(Sales[[#This Row],[Units Sold]]&gt;0,Sales[[#This Row],[Unit Cost]]*Sales[[#This Row],[Units Sold]],Sales[[#This Row],[Unit Cost]]*(-1))</f>
        <v>2507.5</v>
      </c>
    </row>
    <row r="279" spans="2:10" x14ac:dyDescent="0.25">
      <c r="B279" s="3" t="s">
        <v>14</v>
      </c>
      <c r="C279" s="5" t="s">
        <v>6</v>
      </c>
      <c r="D279" s="5" t="s">
        <v>9</v>
      </c>
      <c r="E279" s="3">
        <v>1014</v>
      </c>
      <c r="F279" s="7">
        <v>0.73</v>
      </c>
      <c r="G279" s="8">
        <f>Sales[[#This Row],[Units Sold]]*Sales[[#This Row],[Unit Price]]</f>
        <v>740.22</v>
      </c>
      <c r="H279" s="2" t="s">
        <v>37</v>
      </c>
      <c r="I279" s="7">
        <f>_xlfn.XLOOKUP(Sales[[#This Row],[Product]],UnitPrices[Product Name],UnitPrices[Unit Cost])</f>
        <v>0.8</v>
      </c>
      <c r="J279" s="7">
        <f>IF(Sales[[#This Row],[Units Sold]]&gt;0,Sales[[#This Row],[Unit Cost]]*Sales[[#This Row],[Units Sold]],Sales[[#This Row],[Unit Cost]]*(-1))</f>
        <v>811.2</v>
      </c>
    </row>
    <row r="280" spans="2:10" x14ac:dyDescent="0.25">
      <c r="B280" s="3" t="s">
        <v>5</v>
      </c>
      <c r="C280" s="5" t="s">
        <v>13</v>
      </c>
      <c r="D280" s="5" t="s">
        <v>9</v>
      </c>
      <c r="E280" s="3">
        <v>309</v>
      </c>
      <c r="F280" s="7">
        <v>1.0900000000000001</v>
      </c>
      <c r="G280" s="8">
        <f>Sales[[#This Row],[Units Sold]]*Sales[[#This Row],[Unit Price]]</f>
        <v>336.81</v>
      </c>
      <c r="H280" s="2" t="s">
        <v>37</v>
      </c>
      <c r="I280" s="7">
        <f>_xlfn.XLOOKUP(Sales[[#This Row],[Product]],UnitPrices[Product Name],UnitPrices[Unit Cost])</f>
        <v>0.8</v>
      </c>
      <c r="J280" s="7">
        <f>IF(Sales[[#This Row],[Units Sold]]&gt;0,Sales[[#This Row],[Unit Cost]]*Sales[[#This Row],[Units Sold]],Sales[[#This Row],[Unit Cost]]*(-1))</f>
        <v>247.20000000000002</v>
      </c>
    </row>
    <row r="281" spans="2:10" x14ac:dyDescent="0.25">
      <c r="B281" s="3" t="s">
        <v>14</v>
      </c>
      <c r="C281" s="5" t="s">
        <v>40</v>
      </c>
      <c r="D281" s="5" t="s">
        <v>7</v>
      </c>
      <c r="E281" s="3">
        <v>2215</v>
      </c>
      <c r="F281" s="7">
        <v>1.0900000000000001</v>
      </c>
      <c r="G281" s="8">
        <f>Sales[[#This Row],[Units Sold]]*Sales[[#This Row],[Unit Price]]</f>
        <v>2414.3500000000004</v>
      </c>
      <c r="H281" s="2" t="s">
        <v>36</v>
      </c>
      <c r="I281" s="7">
        <f>_xlfn.XLOOKUP(Sales[[#This Row],[Product]],UnitPrices[Product Name],UnitPrices[Unit Cost])</f>
        <v>1.25</v>
      </c>
      <c r="J281" s="7">
        <f>IF(Sales[[#This Row],[Units Sold]]&gt;0,Sales[[#This Row],[Unit Cost]]*Sales[[#This Row],[Units Sold]],Sales[[#This Row],[Unit Cost]]*(-1))</f>
        <v>2768.75</v>
      </c>
    </row>
    <row r="282" spans="2:10" x14ac:dyDescent="0.25">
      <c r="B282" s="3" t="s">
        <v>5</v>
      </c>
      <c r="C282" s="5" t="s">
        <v>40</v>
      </c>
      <c r="D282" s="5" t="s">
        <v>9</v>
      </c>
      <c r="E282" s="3">
        <v>819</v>
      </c>
      <c r="F282" s="7">
        <v>0.87</v>
      </c>
      <c r="G282" s="8">
        <f>Sales[[#This Row],[Units Sold]]*Sales[[#This Row],[Unit Price]]</f>
        <v>712.53</v>
      </c>
      <c r="H282" s="2" t="s">
        <v>37</v>
      </c>
      <c r="I282" s="7">
        <f>_xlfn.XLOOKUP(Sales[[#This Row],[Product]],UnitPrices[Product Name],UnitPrices[Unit Cost])</f>
        <v>0.8</v>
      </c>
      <c r="J282" s="7">
        <f>IF(Sales[[#This Row],[Units Sold]]&gt;0,Sales[[#This Row],[Unit Cost]]*Sales[[#This Row],[Units Sold]],Sales[[#This Row],[Unit Cost]]*(-1))</f>
        <v>655.20000000000005</v>
      </c>
    </row>
    <row r="283" spans="2:10" x14ac:dyDescent="0.25">
      <c r="B283" s="3" t="s">
        <v>12</v>
      </c>
      <c r="C283" s="5" t="s">
        <v>8</v>
      </c>
      <c r="D283" s="5" t="s">
        <v>7</v>
      </c>
      <c r="E283" s="3">
        <v>1603</v>
      </c>
      <c r="F283" s="7">
        <v>0.83</v>
      </c>
      <c r="G283" s="8">
        <f>Sales[[#This Row],[Units Sold]]*Sales[[#This Row],[Unit Price]]</f>
        <v>1330.49</v>
      </c>
      <c r="H283" s="2" t="s">
        <v>36</v>
      </c>
      <c r="I283" s="7">
        <f>_xlfn.XLOOKUP(Sales[[#This Row],[Product]],UnitPrices[Product Name],UnitPrices[Unit Cost])</f>
        <v>1.25</v>
      </c>
      <c r="J283" s="7">
        <f>IF(Sales[[#This Row],[Units Sold]]&gt;0,Sales[[#This Row],[Unit Cost]]*Sales[[#This Row],[Units Sold]],Sales[[#This Row],[Unit Cost]]*(-1))</f>
        <v>2003.75</v>
      </c>
    </row>
    <row r="284" spans="2:10" x14ac:dyDescent="0.25">
      <c r="B284" s="3" t="s">
        <v>12</v>
      </c>
      <c r="C284" s="5" t="s">
        <v>8</v>
      </c>
      <c r="D284" s="5" t="s">
        <v>9</v>
      </c>
      <c r="E284" s="3">
        <v>2141</v>
      </c>
      <c r="F284" s="7">
        <v>0.85</v>
      </c>
      <c r="G284" s="8">
        <f>Sales[[#This Row],[Units Sold]]*Sales[[#This Row],[Unit Price]]</f>
        <v>1819.85</v>
      </c>
      <c r="H284" s="2" t="s">
        <v>37</v>
      </c>
      <c r="I284" s="7">
        <f>_xlfn.XLOOKUP(Sales[[#This Row],[Product]],UnitPrices[Product Name],UnitPrices[Unit Cost])</f>
        <v>0.8</v>
      </c>
      <c r="J284" s="7">
        <f>IF(Sales[[#This Row],[Units Sold]]&gt;0,Sales[[#This Row],[Unit Cost]]*Sales[[#This Row],[Units Sold]],Sales[[#This Row],[Unit Cost]]*(-1))</f>
        <v>1712.8000000000002</v>
      </c>
    </row>
    <row r="285" spans="2:10" x14ac:dyDescent="0.25">
      <c r="B285" s="3" t="s">
        <v>5</v>
      </c>
      <c r="C285" s="5" t="s">
        <v>13</v>
      </c>
      <c r="D285" s="5" t="s">
        <v>19</v>
      </c>
      <c r="E285" s="3">
        <v>983</v>
      </c>
      <c r="F285" s="7">
        <v>1.18</v>
      </c>
      <c r="G285" s="8">
        <f>Sales[[#This Row],[Units Sold]]*Sales[[#This Row],[Unit Price]]</f>
        <v>1159.9399999999998</v>
      </c>
      <c r="H285" s="2" t="s">
        <v>36</v>
      </c>
      <c r="I285" s="7">
        <f>_xlfn.XLOOKUP(Sales[[#This Row],[Product]],UnitPrices[Product Name],UnitPrices[Unit Cost])</f>
        <v>1.05</v>
      </c>
      <c r="J285" s="7">
        <f>IF(Sales[[#This Row],[Units Sold]]&gt;0,Sales[[#This Row],[Unit Cost]]*Sales[[#This Row],[Units Sold]],Sales[[#This Row],[Unit Cost]]*(-1))</f>
        <v>1032.1500000000001</v>
      </c>
    </row>
    <row r="286" spans="2:10" x14ac:dyDescent="0.25">
      <c r="B286" s="3" t="s">
        <v>5</v>
      </c>
      <c r="C286" s="5" t="s">
        <v>13</v>
      </c>
      <c r="D286" s="5" t="s">
        <v>19</v>
      </c>
      <c r="E286" s="3">
        <v>922</v>
      </c>
      <c r="F286" s="7">
        <v>1.07</v>
      </c>
      <c r="G286" s="8">
        <f>Sales[[#This Row],[Units Sold]]*Sales[[#This Row],[Unit Price]]</f>
        <v>986.54000000000008</v>
      </c>
      <c r="H286" s="2" t="s">
        <v>36</v>
      </c>
      <c r="I286" s="7">
        <f>_xlfn.XLOOKUP(Sales[[#This Row],[Product]],UnitPrices[Product Name],UnitPrices[Unit Cost])</f>
        <v>1.05</v>
      </c>
      <c r="J286" s="7">
        <f>IF(Sales[[#This Row],[Units Sold]]&gt;0,Sales[[#This Row],[Unit Cost]]*Sales[[#This Row],[Units Sold]],Sales[[#This Row],[Unit Cost]]*(-1))</f>
        <v>968.1</v>
      </c>
    </row>
    <row r="287" spans="2:10" x14ac:dyDescent="0.25">
      <c r="B287" s="3" t="s">
        <v>14</v>
      </c>
      <c r="C287" s="5" t="s">
        <v>40</v>
      </c>
      <c r="D287" s="5" t="s">
        <v>9</v>
      </c>
      <c r="E287" s="3">
        <v>1756</v>
      </c>
      <c r="F287" s="7">
        <v>1.1299999999999999</v>
      </c>
      <c r="G287" s="8">
        <f>Sales[[#This Row],[Units Sold]]*Sales[[#This Row],[Unit Price]]</f>
        <v>1984.2799999999997</v>
      </c>
      <c r="H287" s="2" t="s">
        <v>37</v>
      </c>
      <c r="I287" s="7">
        <f>_xlfn.XLOOKUP(Sales[[#This Row],[Product]],UnitPrices[Product Name],UnitPrices[Unit Cost])</f>
        <v>0.8</v>
      </c>
      <c r="J287" s="7">
        <f>IF(Sales[[#This Row],[Units Sold]]&gt;0,Sales[[#This Row],[Unit Cost]]*Sales[[#This Row],[Units Sold]],Sales[[#This Row],[Unit Cost]]*(-1))</f>
        <v>1404.8000000000002</v>
      </c>
    </row>
    <row r="288" spans="2:10" x14ac:dyDescent="0.25">
      <c r="B288" s="3" t="s">
        <v>14</v>
      </c>
      <c r="C288" s="5" t="s">
        <v>40</v>
      </c>
      <c r="D288" s="5" t="s">
        <v>9</v>
      </c>
      <c r="E288" s="3">
        <v>1398</v>
      </c>
      <c r="F288" s="7">
        <v>0.86</v>
      </c>
      <c r="G288" s="8">
        <f>Sales[[#This Row],[Units Sold]]*Sales[[#This Row],[Unit Price]]</f>
        <v>1202.28</v>
      </c>
      <c r="H288" s="2" t="s">
        <v>37</v>
      </c>
      <c r="I288" s="7">
        <f>_xlfn.XLOOKUP(Sales[[#This Row],[Product]],UnitPrices[Product Name],UnitPrices[Unit Cost])</f>
        <v>0.8</v>
      </c>
      <c r="J288" s="7">
        <f>IF(Sales[[#This Row],[Units Sold]]&gt;0,Sales[[#This Row],[Unit Cost]]*Sales[[#This Row],[Units Sold]],Sales[[#This Row],[Unit Cost]]*(-1))</f>
        <v>1118.4000000000001</v>
      </c>
    </row>
    <row r="289" spans="2:10" x14ac:dyDescent="0.25">
      <c r="B289" s="3" t="s">
        <v>5</v>
      </c>
      <c r="C289" s="5" t="s">
        <v>16</v>
      </c>
      <c r="D289" s="5" t="s">
        <v>9</v>
      </c>
      <c r="E289" s="3">
        <v>762</v>
      </c>
      <c r="F289" s="7">
        <v>0.92</v>
      </c>
      <c r="G289" s="8">
        <f>Sales[[#This Row],[Units Sold]]*Sales[[#This Row],[Unit Price]]</f>
        <v>701.04000000000008</v>
      </c>
      <c r="H289" s="2" t="s">
        <v>37</v>
      </c>
      <c r="I289" s="7">
        <f>_xlfn.XLOOKUP(Sales[[#This Row],[Product]],UnitPrices[Product Name],UnitPrices[Unit Cost])</f>
        <v>0.8</v>
      </c>
      <c r="J289" s="7">
        <f>IF(Sales[[#This Row],[Units Sold]]&gt;0,Sales[[#This Row],[Unit Cost]]*Sales[[#This Row],[Units Sold]],Sales[[#This Row],[Unit Cost]]*(-1))</f>
        <v>609.6</v>
      </c>
    </row>
    <row r="290" spans="2:10" x14ac:dyDescent="0.25">
      <c r="B290" s="3" t="s">
        <v>5</v>
      </c>
      <c r="C290" s="5" t="s">
        <v>6</v>
      </c>
      <c r="D290" s="5" t="s">
        <v>9</v>
      </c>
      <c r="E290" s="3">
        <v>2297</v>
      </c>
      <c r="F290" s="7">
        <v>0.86</v>
      </c>
      <c r="G290" s="8">
        <f>Sales[[#This Row],[Units Sold]]*Sales[[#This Row],[Unit Price]]</f>
        <v>1975.42</v>
      </c>
      <c r="H290" s="2" t="s">
        <v>37</v>
      </c>
      <c r="I290" s="7">
        <f>_xlfn.XLOOKUP(Sales[[#This Row],[Product]],UnitPrices[Product Name],UnitPrices[Unit Cost])</f>
        <v>0.8</v>
      </c>
      <c r="J290" s="7">
        <f>IF(Sales[[#This Row],[Units Sold]]&gt;0,Sales[[#This Row],[Unit Cost]]*Sales[[#This Row],[Units Sold]],Sales[[#This Row],[Unit Cost]]*(-1))</f>
        <v>1837.6000000000001</v>
      </c>
    </row>
    <row r="291" spans="2:10" x14ac:dyDescent="0.25">
      <c r="B291" s="3" t="s">
        <v>14</v>
      </c>
      <c r="C291" s="5" t="s">
        <v>6</v>
      </c>
      <c r="D291" s="5" t="s">
        <v>9</v>
      </c>
      <c r="E291" s="3">
        <v>1171</v>
      </c>
      <c r="F291" s="7">
        <v>1.06</v>
      </c>
      <c r="G291" s="8">
        <f>Sales[[#This Row],[Units Sold]]*Sales[[#This Row],[Unit Price]]</f>
        <v>1241.26</v>
      </c>
      <c r="H291" s="2" t="s">
        <v>37</v>
      </c>
      <c r="I291" s="7">
        <f>_xlfn.XLOOKUP(Sales[[#This Row],[Product]],UnitPrices[Product Name],UnitPrices[Unit Cost])</f>
        <v>0.8</v>
      </c>
      <c r="J291" s="7">
        <f>IF(Sales[[#This Row],[Units Sold]]&gt;0,Sales[[#This Row],[Unit Cost]]*Sales[[#This Row],[Units Sold]],Sales[[#This Row],[Unit Cost]]*(-1))</f>
        <v>936.80000000000007</v>
      </c>
    </row>
    <row r="292" spans="2:10" x14ac:dyDescent="0.25">
      <c r="B292" s="3" t="s">
        <v>5</v>
      </c>
      <c r="C292" s="5" t="s">
        <v>6</v>
      </c>
      <c r="D292" s="5" t="s">
        <v>9</v>
      </c>
      <c r="E292" s="3">
        <v>2132</v>
      </c>
      <c r="F292" s="7">
        <v>0.75</v>
      </c>
      <c r="G292" s="8">
        <f>Sales[[#This Row],[Units Sold]]*Sales[[#This Row],[Unit Price]]</f>
        <v>1599</v>
      </c>
      <c r="H292" s="2" t="s">
        <v>37</v>
      </c>
      <c r="I292" s="7">
        <f>_xlfn.XLOOKUP(Sales[[#This Row],[Product]],UnitPrices[Product Name],UnitPrices[Unit Cost])</f>
        <v>0.8</v>
      </c>
      <c r="J292" s="7">
        <f>IF(Sales[[#This Row],[Units Sold]]&gt;0,Sales[[#This Row],[Unit Cost]]*Sales[[#This Row],[Units Sold]],Sales[[#This Row],[Unit Cost]]*(-1))</f>
        <v>1705.6000000000001</v>
      </c>
    </row>
    <row r="293" spans="2:10" x14ac:dyDescent="0.25">
      <c r="B293" s="3" t="s">
        <v>14</v>
      </c>
      <c r="C293" s="5" t="s">
        <v>40</v>
      </c>
      <c r="D293" s="5" t="s">
        <v>9</v>
      </c>
      <c r="E293" s="3">
        <v>621</v>
      </c>
      <c r="F293" s="7">
        <v>1.1299999999999999</v>
      </c>
      <c r="G293" s="8">
        <f>Sales[[#This Row],[Units Sold]]*Sales[[#This Row],[Unit Price]]</f>
        <v>701.7299999999999</v>
      </c>
      <c r="H293" s="2" t="s">
        <v>37</v>
      </c>
      <c r="I293" s="7">
        <f>_xlfn.XLOOKUP(Sales[[#This Row],[Product]],UnitPrices[Product Name],UnitPrices[Unit Cost])</f>
        <v>0.8</v>
      </c>
      <c r="J293" s="7">
        <f>IF(Sales[[#This Row],[Units Sold]]&gt;0,Sales[[#This Row],[Unit Cost]]*Sales[[#This Row],[Units Sold]],Sales[[#This Row],[Unit Cost]]*(-1))</f>
        <v>496.8</v>
      </c>
    </row>
    <row r="294" spans="2:10" x14ac:dyDescent="0.25">
      <c r="B294" s="3" t="s">
        <v>12</v>
      </c>
      <c r="C294" s="5" t="s">
        <v>16</v>
      </c>
      <c r="D294" s="5" t="s">
        <v>11</v>
      </c>
      <c r="E294" s="3">
        <v>1613</v>
      </c>
      <c r="F294" s="7">
        <v>0.85</v>
      </c>
      <c r="G294" s="8">
        <f>Sales[[#This Row],[Units Sold]]*Sales[[#This Row],[Unit Price]]</f>
        <v>1371.05</v>
      </c>
      <c r="H294" s="2" t="s">
        <v>36</v>
      </c>
      <c r="I294" s="7">
        <f>_xlfn.XLOOKUP(Sales[[#This Row],[Product]],UnitPrices[Product Name],UnitPrices[Unit Cost])</f>
        <v>1.02</v>
      </c>
      <c r="J294" s="7">
        <f>IF(Sales[[#This Row],[Units Sold]]&gt;0,Sales[[#This Row],[Unit Cost]]*Sales[[#This Row],[Units Sold]],Sales[[#This Row],[Unit Cost]]*(-1))</f>
        <v>1645.26</v>
      </c>
    </row>
    <row r="295" spans="2:10" x14ac:dyDescent="0.25">
      <c r="B295" s="3" t="s">
        <v>12</v>
      </c>
      <c r="C295" s="5" t="s">
        <v>10</v>
      </c>
      <c r="D295" s="5" t="s">
        <v>9</v>
      </c>
      <c r="E295" s="3">
        <v>1888</v>
      </c>
      <c r="F295" s="7">
        <v>1.2</v>
      </c>
      <c r="G295" s="8">
        <f>Sales[[#This Row],[Units Sold]]*Sales[[#This Row],[Unit Price]]</f>
        <v>2265.6</v>
      </c>
      <c r="H295" s="2" t="s">
        <v>37</v>
      </c>
      <c r="I295" s="7">
        <f>_xlfn.XLOOKUP(Sales[[#This Row],[Product]],UnitPrices[Product Name],UnitPrices[Unit Cost])</f>
        <v>0.8</v>
      </c>
      <c r="J295" s="7">
        <f>IF(Sales[[#This Row],[Units Sold]]&gt;0,Sales[[#This Row],[Unit Cost]]*Sales[[#This Row],[Units Sold]],Sales[[#This Row],[Unit Cost]]*(-1))</f>
        <v>1510.4</v>
      </c>
    </row>
    <row r="296" spans="2:10" x14ac:dyDescent="0.25">
      <c r="B296" s="3" t="s">
        <v>5</v>
      </c>
      <c r="C296" s="5" t="s">
        <v>8</v>
      </c>
      <c r="D296" s="5" t="s">
        <v>9</v>
      </c>
      <c r="F296" s="7">
        <v>1.07</v>
      </c>
      <c r="G296" s="8">
        <f>Sales[[#This Row],[Units Sold]]*Sales[[#This Row],[Unit Price]]</f>
        <v>0</v>
      </c>
      <c r="H296" s="2" t="s">
        <v>37</v>
      </c>
      <c r="I296" s="7">
        <f>_xlfn.XLOOKUP(Sales[[#This Row],[Product]],UnitPrices[Product Name],UnitPrices[Unit Cost])</f>
        <v>0.8</v>
      </c>
      <c r="J296" s="7">
        <f>IF(Sales[[#This Row],[Units Sold]]&gt;0,Sales[[#This Row],[Unit Cost]]*Sales[[#This Row],[Units Sold]],Sales[[#This Row],[Unit Cost]]*(-1))</f>
        <v>-0.8</v>
      </c>
    </row>
    <row r="297" spans="2:10" x14ac:dyDescent="0.25">
      <c r="B297" s="3" t="s">
        <v>5</v>
      </c>
      <c r="C297" s="5" t="s">
        <v>40</v>
      </c>
      <c r="D297" s="5" t="s">
        <v>9</v>
      </c>
      <c r="E297" s="3">
        <v>910</v>
      </c>
      <c r="F297" s="7">
        <v>1.08</v>
      </c>
      <c r="G297" s="8">
        <f>Sales[[#This Row],[Units Sold]]*Sales[[#This Row],[Unit Price]]</f>
        <v>982.80000000000007</v>
      </c>
      <c r="H297" s="2" t="s">
        <v>37</v>
      </c>
      <c r="I297" s="7">
        <f>_xlfn.XLOOKUP(Sales[[#This Row],[Product]],UnitPrices[Product Name],UnitPrices[Unit Cost])</f>
        <v>0.8</v>
      </c>
      <c r="J297" s="7">
        <f>IF(Sales[[#This Row],[Units Sold]]&gt;0,Sales[[#This Row],[Unit Cost]]*Sales[[#This Row],[Units Sold]],Sales[[#This Row],[Unit Cost]]*(-1))</f>
        <v>728</v>
      </c>
    </row>
    <row r="298" spans="2:10" x14ac:dyDescent="0.25">
      <c r="B298" s="3" t="s">
        <v>14</v>
      </c>
      <c r="C298" s="5" t="s">
        <v>13</v>
      </c>
      <c r="D298" s="5" t="s">
        <v>17</v>
      </c>
      <c r="E298" s="3">
        <v>1193</v>
      </c>
      <c r="F298" s="7">
        <v>1.1399999999999999</v>
      </c>
      <c r="G298" s="8">
        <f>Sales[[#This Row],[Units Sold]]*Sales[[#This Row],[Unit Price]]</f>
        <v>1360.02</v>
      </c>
      <c r="H298" s="2" t="s">
        <v>37</v>
      </c>
      <c r="I298" s="7">
        <f>_xlfn.XLOOKUP(Sales[[#This Row],[Product]],UnitPrices[Product Name],UnitPrices[Unit Cost])</f>
        <v>0.73</v>
      </c>
      <c r="J298" s="7">
        <f>IF(Sales[[#This Row],[Units Sold]]&gt;0,Sales[[#This Row],[Unit Cost]]*Sales[[#This Row],[Units Sold]],Sales[[#This Row],[Unit Cost]]*(-1))</f>
        <v>870.89</v>
      </c>
    </row>
    <row r="299" spans="2:10" x14ac:dyDescent="0.25">
      <c r="B299" s="3" t="s">
        <v>5</v>
      </c>
      <c r="C299" s="5" t="s">
        <v>8</v>
      </c>
      <c r="D299" s="5" t="s">
        <v>19</v>
      </c>
      <c r="E299" s="3">
        <v>1665</v>
      </c>
      <c r="F299" s="7">
        <v>1</v>
      </c>
      <c r="G299" s="8">
        <f>Sales[[#This Row],[Units Sold]]*Sales[[#This Row],[Unit Price]]</f>
        <v>1665</v>
      </c>
      <c r="H299" s="2" t="s">
        <v>36</v>
      </c>
      <c r="I299" s="7">
        <f>_xlfn.XLOOKUP(Sales[[#This Row],[Product]],UnitPrices[Product Name],UnitPrices[Unit Cost])</f>
        <v>1.05</v>
      </c>
      <c r="J299" s="7">
        <f>IF(Sales[[#This Row],[Units Sold]]&gt;0,Sales[[#This Row],[Unit Cost]]*Sales[[#This Row],[Units Sold]],Sales[[#This Row],[Unit Cost]]*(-1))</f>
        <v>1748.25</v>
      </c>
    </row>
    <row r="300" spans="2:10" x14ac:dyDescent="0.25">
      <c r="B300" s="3" t="s">
        <v>14</v>
      </c>
      <c r="C300" s="5" t="s">
        <v>10</v>
      </c>
      <c r="D300" s="5" t="s">
        <v>17</v>
      </c>
      <c r="F300" s="7">
        <v>0.75</v>
      </c>
      <c r="G300" s="8">
        <f>Sales[[#This Row],[Units Sold]]*Sales[[#This Row],[Unit Price]]</f>
        <v>0</v>
      </c>
      <c r="H300" s="2" t="s">
        <v>37</v>
      </c>
      <c r="I300" s="7">
        <f>_xlfn.XLOOKUP(Sales[[#This Row],[Product]],UnitPrices[Product Name],UnitPrices[Unit Cost])</f>
        <v>0.73</v>
      </c>
      <c r="J300" s="7">
        <f>IF(Sales[[#This Row],[Units Sold]]&gt;0,Sales[[#This Row],[Unit Cost]]*Sales[[#This Row],[Units Sold]],Sales[[#This Row],[Unit Cost]]*(-1))</f>
        <v>-0.73</v>
      </c>
    </row>
    <row r="301" spans="2:10" x14ac:dyDescent="0.25">
      <c r="B301" s="3" t="s">
        <v>12</v>
      </c>
      <c r="C301" s="5" t="s">
        <v>6</v>
      </c>
      <c r="D301" s="5" t="s">
        <v>17</v>
      </c>
      <c r="E301" s="3">
        <v>477</v>
      </c>
      <c r="F301" s="7">
        <v>0.82</v>
      </c>
      <c r="G301" s="8">
        <f>Sales[[#This Row],[Units Sold]]*Sales[[#This Row],[Unit Price]]</f>
        <v>391.14</v>
      </c>
      <c r="H301" s="2" t="s">
        <v>37</v>
      </c>
      <c r="I301" s="7">
        <f>_xlfn.XLOOKUP(Sales[[#This Row],[Product]],UnitPrices[Product Name],UnitPrices[Unit Cost])</f>
        <v>0.73</v>
      </c>
      <c r="J301" s="7">
        <f>IF(Sales[[#This Row],[Units Sold]]&gt;0,Sales[[#This Row],[Unit Cost]]*Sales[[#This Row],[Units Sold]],Sales[[#This Row],[Unit Cost]]*(-1))</f>
        <v>348.21</v>
      </c>
    </row>
    <row r="302" spans="2:10" x14ac:dyDescent="0.25">
      <c r="B302" s="3" t="s">
        <v>5</v>
      </c>
      <c r="C302" s="5" t="s">
        <v>13</v>
      </c>
      <c r="D302" s="5" t="s">
        <v>19</v>
      </c>
      <c r="E302" s="3">
        <v>2397</v>
      </c>
      <c r="F302" s="7">
        <v>1.1599999999999999</v>
      </c>
      <c r="G302" s="8">
        <f>Sales[[#This Row],[Units Sold]]*Sales[[#This Row],[Unit Price]]</f>
        <v>2780.52</v>
      </c>
      <c r="H302" s="2" t="s">
        <v>36</v>
      </c>
      <c r="I302" s="7">
        <f>_xlfn.XLOOKUP(Sales[[#This Row],[Product]],UnitPrices[Product Name],UnitPrices[Unit Cost])</f>
        <v>1.05</v>
      </c>
      <c r="J302" s="7">
        <f>IF(Sales[[#This Row],[Units Sold]]&gt;0,Sales[[#This Row],[Unit Cost]]*Sales[[#This Row],[Units Sold]],Sales[[#This Row],[Unit Cost]]*(-1))</f>
        <v>2516.85</v>
      </c>
    </row>
    <row r="303" spans="2:10" x14ac:dyDescent="0.25">
      <c r="B303" s="3" t="s">
        <v>14</v>
      </c>
      <c r="C303" s="5" t="s">
        <v>13</v>
      </c>
      <c r="D303" s="5" t="s">
        <v>17</v>
      </c>
      <c r="E303" s="3">
        <v>1964</v>
      </c>
      <c r="F303" s="7">
        <v>1.32</v>
      </c>
      <c r="G303" s="8">
        <f>Sales[[#This Row],[Units Sold]]*Sales[[#This Row],[Unit Price]]</f>
        <v>2592.48</v>
      </c>
      <c r="H303" s="2" t="s">
        <v>37</v>
      </c>
      <c r="I303" s="7">
        <f>_xlfn.XLOOKUP(Sales[[#This Row],[Product]],UnitPrices[Product Name],UnitPrices[Unit Cost])</f>
        <v>0.73</v>
      </c>
      <c r="J303" s="7">
        <f>IF(Sales[[#This Row],[Units Sold]]&gt;0,Sales[[#This Row],[Unit Cost]]*Sales[[#This Row],[Units Sold]],Sales[[#This Row],[Unit Cost]]*(-1))</f>
        <v>1433.72</v>
      </c>
    </row>
    <row r="304" spans="2:10" x14ac:dyDescent="0.25">
      <c r="B304" s="3" t="s">
        <v>14</v>
      </c>
      <c r="C304" s="5" t="s">
        <v>13</v>
      </c>
      <c r="D304" s="5" t="s">
        <v>7</v>
      </c>
      <c r="E304" s="3">
        <v>112</v>
      </c>
      <c r="F304" s="7">
        <v>0.8</v>
      </c>
      <c r="G304" s="8">
        <f>Sales[[#This Row],[Units Sold]]*Sales[[#This Row],[Unit Price]]</f>
        <v>89.600000000000009</v>
      </c>
      <c r="H304" s="2" t="s">
        <v>36</v>
      </c>
      <c r="I304" s="7">
        <f>_xlfn.XLOOKUP(Sales[[#This Row],[Product]],UnitPrices[Product Name],UnitPrices[Unit Cost])</f>
        <v>1.25</v>
      </c>
      <c r="J304" s="7">
        <f>IF(Sales[[#This Row],[Units Sold]]&gt;0,Sales[[#This Row],[Unit Cost]]*Sales[[#This Row],[Units Sold]],Sales[[#This Row],[Unit Cost]]*(-1))</f>
        <v>140</v>
      </c>
    </row>
    <row r="305" spans="2:10" x14ac:dyDescent="0.25">
      <c r="B305" s="3" t="s">
        <v>12</v>
      </c>
      <c r="C305" s="5" t="s">
        <v>8</v>
      </c>
      <c r="D305" s="5" t="s">
        <v>17</v>
      </c>
      <c r="E305" s="3">
        <v>1268</v>
      </c>
      <c r="F305" s="7">
        <v>0.45</v>
      </c>
      <c r="G305" s="8">
        <f>Sales[[#This Row],[Units Sold]]*Sales[[#This Row],[Unit Price]]</f>
        <v>570.6</v>
      </c>
      <c r="H305" s="2" t="s">
        <v>37</v>
      </c>
      <c r="I305" s="7">
        <f>_xlfn.XLOOKUP(Sales[[#This Row],[Product]],UnitPrices[Product Name],UnitPrices[Unit Cost])</f>
        <v>0.73</v>
      </c>
      <c r="J305" s="7">
        <f>IF(Sales[[#This Row],[Units Sold]]&gt;0,Sales[[#This Row],[Unit Cost]]*Sales[[#This Row],[Units Sold]],Sales[[#This Row],[Unit Cost]]*(-1))</f>
        <v>925.64</v>
      </c>
    </row>
    <row r="306" spans="2:10" x14ac:dyDescent="0.25">
      <c r="B306" s="3" t="s">
        <v>5</v>
      </c>
      <c r="C306" s="5" t="s">
        <v>16</v>
      </c>
      <c r="D306" s="5" t="s">
        <v>17</v>
      </c>
      <c r="E306" s="3">
        <v>187</v>
      </c>
      <c r="F306" s="7">
        <v>1.28</v>
      </c>
      <c r="G306" s="8">
        <f>Sales[[#This Row],[Units Sold]]*Sales[[#This Row],[Unit Price]]</f>
        <v>239.36</v>
      </c>
      <c r="H306" s="2" t="s">
        <v>37</v>
      </c>
      <c r="I306" s="7">
        <f>_xlfn.XLOOKUP(Sales[[#This Row],[Product]],UnitPrices[Product Name],UnitPrices[Unit Cost])</f>
        <v>0.73</v>
      </c>
      <c r="J306" s="7">
        <f>IF(Sales[[#This Row],[Units Sold]]&gt;0,Sales[[#This Row],[Unit Cost]]*Sales[[#This Row],[Units Sold]],Sales[[#This Row],[Unit Cost]]*(-1))</f>
        <v>136.51</v>
      </c>
    </row>
    <row r="307" spans="2:10" x14ac:dyDescent="0.25">
      <c r="B307" s="3" t="s">
        <v>14</v>
      </c>
      <c r="C307" s="5" t="s">
        <v>6</v>
      </c>
      <c r="D307" s="5" t="s">
        <v>7</v>
      </c>
      <c r="E307" s="3">
        <v>127</v>
      </c>
      <c r="F307" s="7">
        <v>0.83</v>
      </c>
      <c r="G307" s="8">
        <f>Sales[[#This Row],[Units Sold]]*Sales[[#This Row],[Unit Price]]</f>
        <v>105.41</v>
      </c>
      <c r="H307" s="2" t="s">
        <v>36</v>
      </c>
      <c r="I307" s="7">
        <f>_xlfn.XLOOKUP(Sales[[#This Row],[Product]],UnitPrices[Product Name],UnitPrices[Unit Cost])</f>
        <v>1.25</v>
      </c>
      <c r="J307" s="7">
        <f>IF(Sales[[#This Row],[Units Sold]]&gt;0,Sales[[#This Row],[Unit Cost]]*Sales[[#This Row],[Units Sold]],Sales[[#This Row],[Unit Cost]]*(-1))</f>
        <v>158.75</v>
      </c>
    </row>
    <row r="308" spans="2:10" x14ac:dyDescent="0.25">
      <c r="B308" s="3" t="s">
        <v>5</v>
      </c>
      <c r="C308" s="5" t="s">
        <v>40</v>
      </c>
      <c r="D308" s="5" t="s">
        <v>19</v>
      </c>
      <c r="E308" s="3">
        <v>233</v>
      </c>
      <c r="F308" s="7">
        <v>1.04</v>
      </c>
      <c r="G308" s="8">
        <f>Sales[[#This Row],[Units Sold]]*Sales[[#This Row],[Unit Price]]</f>
        <v>242.32000000000002</v>
      </c>
      <c r="H308" s="2" t="s">
        <v>36</v>
      </c>
      <c r="I308" s="7">
        <f>_xlfn.XLOOKUP(Sales[[#This Row],[Product]],UnitPrices[Product Name],UnitPrices[Unit Cost])</f>
        <v>1.05</v>
      </c>
      <c r="J308" s="7">
        <f>IF(Sales[[#This Row],[Units Sold]]&gt;0,Sales[[#This Row],[Unit Cost]]*Sales[[#This Row],[Units Sold]],Sales[[#This Row],[Unit Cost]]*(-1))</f>
        <v>244.65</v>
      </c>
    </row>
    <row r="309" spans="2:10" x14ac:dyDescent="0.25">
      <c r="B309" s="3" t="s">
        <v>14</v>
      </c>
      <c r="C309" s="5" t="s">
        <v>10</v>
      </c>
      <c r="D309" s="5" t="s">
        <v>17</v>
      </c>
      <c r="E309" s="3">
        <v>729</v>
      </c>
      <c r="F309" s="7">
        <v>1.04</v>
      </c>
      <c r="G309" s="8">
        <f>Sales[[#This Row],[Units Sold]]*Sales[[#This Row],[Unit Price]]</f>
        <v>758.16000000000008</v>
      </c>
      <c r="H309" s="2" t="s">
        <v>37</v>
      </c>
      <c r="I309" s="7">
        <f>_xlfn.XLOOKUP(Sales[[#This Row],[Product]],UnitPrices[Product Name],UnitPrices[Unit Cost])</f>
        <v>0.73</v>
      </c>
      <c r="J309" s="7">
        <f>IF(Sales[[#This Row],[Units Sold]]&gt;0,Sales[[#This Row],[Unit Cost]]*Sales[[#This Row],[Units Sold]],Sales[[#This Row],[Unit Cost]]*(-1))</f>
        <v>532.16999999999996</v>
      </c>
    </row>
    <row r="310" spans="2:10" x14ac:dyDescent="0.25">
      <c r="B310" s="3" t="s">
        <v>5</v>
      </c>
      <c r="C310" s="5" t="s">
        <v>40</v>
      </c>
      <c r="D310" s="5" t="s">
        <v>17</v>
      </c>
      <c r="E310" s="3">
        <v>846</v>
      </c>
      <c r="F310" s="7">
        <v>0.55000000000000004</v>
      </c>
      <c r="G310" s="8">
        <f>Sales[[#This Row],[Units Sold]]*Sales[[#This Row],[Unit Price]]</f>
        <v>465.3</v>
      </c>
      <c r="H310" s="2" t="s">
        <v>37</v>
      </c>
      <c r="I310" s="7">
        <f>_xlfn.XLOOKUP(Sales[[#This Row],[Product]],UnitPrices[Product Name],UnitPrices[Unit Cost])</f>
        <v>0.73</v>
      </c>
      <c r="J310" s="7">
        <f>IF(Sales[[#This Row],[Units Sold]]&gt;0,Sales[[#This Row],[Unit Cost]]*Sales[[#This Row],[Units Sold]],Sales[[#This Row],[Unit Cost]]*(-1))</f>
        <v>617.58000000000004</v>
      </c>
    </row>
    <row r="311" spans="2:10" x14ac:dyDescent="0.25">
      <c r="B311" s="3" t="s">
        <v>5</v>
      </c>
      <c r="C311" s="5" t="s">
        <v>40</v>
      </c>
      <c r="D311" s="5" t="s">
        <v>17</v>
      </c>
      <c r="E311" s="3">
        <v>2479</v>
      </c>
      <c r="F311" s="7">
        <v>0.53</v>
      </c>
      <c r="G311" s="8">
        <f>Sales[[#This Row],[Units Sold]]*Sales[[#This Row],[Unit Price]]</f>
        <v>1313.8700000000001</v>
      </c>
      <c r="H311" s="2" t="s">
        <v>37</v>
      </c>
      <c r="I311" s="7">
        <f>_xlfn.XLOOKUP(Sales[[#This Row],[Product]],UnitPrices[Product Name],UnitPrices[Unit Cost])</f>
        <v>0.73</v>
      </c>
      <c r="J311" s="7">
        <f>IF(Sales[[#This Row],[Units Sold]]&gt;0,Sales[[#This Row],[Unit Cost]]*Sales[[#This Row],[Units Sold]],Sales[[#This Row],[Unit Cost]]*(-1))</f>
        <v>1809.6699999999998</v>
      </c>
    </row>
    <row r="312" spans="2:10" x14ac:dyDescent="0.25">
      <c r="B312" s="3" t="s">
        <v>5</v>
      </c>
      <c r="C312" s="5" t="s">
        <v>13</v>
      </c>
      <c r="D312" s="5" t="s">
        <v>7</v>
      </c>
      <c r="E312" s="3">
        <v>2498</v>
      </c>
      <c r="F312" s="7">
        <v>1.1100000000000001</v>
      </c>
      <c r="G312" s="8">
        <f>Sales[[#This Row],[Units Sold]]*Sales[[#This Row],[Unit Price]]</f>
        <v>2772.78</v>
      </c>
      <c r="H312" s="2" t="s">
        <v>36</v>
      </c>
      <c r="I312" s="7">
        <f>_xlfn.XLOOKUP(Sales[[#This Row],[Product]],UnitPrices[Product Name],UnitPrices[Unit Cost])</f>
        <v>1.25</v>
      </c>
      <c r="J312" s="7">
        <f>IF(Sales[[#This Row],[Units Sold]]&gt;0,Sales[[#This Row],[Unit Cost]]*Sales[[#This Row],[Units Sold]],Sales[[#This Row],[Unit Cost]]*(-1))</f>
        <v>3122.5</v>
      </c>
    </row>
    <row r="313" spans="2:10" x14ac:dyDescent="0.25">
      <c r="B313" s="3" t="s">
        <v>5</v>
      </c>
      <c r="C313" s="5" t="s">
        <v>16</v>
      </c>
      <c r="D313" s="5" t="s">
        <v>11</v>
      </c>
      <c r="E313" s="3">
        <v>1472</v>
      </c>
      <c r="F313" s="7">
        <v>1.1100000000000001</v>
      </c>
      <c r="G313" s="8">
        <f>Sales[[#This Row],[Units Sold]]*Sales[[#This Row],[Unit Price]]</f>
        <v>1633.92</v>
      </c>
      <c r="H313" s="2" t="s">
        <v>36</v>
      </c>
      <c r="I313" s="7">
        <f>_xlfn.XLOOKUP(Sales[[#This Row],[Product]],UnitPrices[Product Name],UnitPrices[Unit Cost])</f>
        <v>1.02</v>
      </c>
      <c r="J313" s="7">
        <f>IF(Sales[[#This Row],[Units Sold]]&gt;0,Sales[[#This Row],[Unit Cost]]*Sales[[#This Row],[Units Sold]],Sales[[#This Row],[Unit Cost]]*(-1))</f>
        <v>1501.44</v>
      </c>
    </row>
    <row r="314" spans="2:10" x14ac:dyDescent="0.25">
      <c r="B314" s="3" t="s">
        <v>14</v>
      </c>
      <c r="C314" s="5" t="s">
        <v>8</v>
      </c>
      <c r="D314" s="5" t="s">
        <v>17</v>
      </c>
      <c r="E314" s="3">
        <v>1000</v>
      </c>
      <c r="F314" s="7">
        <v>1.18</v>
      </c>
      <c r="G314" s="8">
        <f>Sales[[#This Row],[Units Sold]]*Sales[[#This Row],[Unit Price]]</f>
        <v>1180</v>
      </c>
      <c r="H314" s="2" t="s">
        <v>37</v>
      </c>
      <c r="I314" s="7">
        <f>_xlfn.XLOOKUP(Sales[[#This Row],[Product]],UnitPrices[Product Name],UnitPrices[Unit Cost])</f>
        <v>0.73</v>
      </c>
      <c r="J314" s="7">
        <f>IF(Sales[[#This Row],[Units Sold]]&gt;0,Sales[[#This Row],[Unit Cost]]*Sales[[#This Row],[Units Sold]],Sales[[#This Row],[Unit Cost]]*(-1))</f>
        <v>730</v>
      </c>
    </row>
    <row r="315" spans="2:10" x14ac:dyDescent="0.25">
      <c r="B315" s="3" t="s">
        <v>12</v>
      </c>
      <c r="C315" s="5" t="s">
        <v>16</v>
      </c>
      <c r="D315" s="5" t="s">
        <v>11</v>
      </c>
      <c r="E315" s="3">
        <v>2081</v>
      </c>
      <c r="F315" s="7">
        <v>1.07</v>
      </c>
      <c r="G315" s="8">
        <f>Sales[[#This Row],[Units Sold]]*Sales[[#This Row],[Unit Price]]</f>
        <v>2226.67</v>
      </c>
      <c r="H315" s="2" t="s">
        <v>36</v>
      </c>
      <c r="I315" s="7">
        <f>_xlfn.XLOOKUP(Sales[[#This Row],[Product]],UnitPrices[Product Name],UnitPrices[Unit Cost])</f>
        <v>1.02</v>
      </c>
      <c r="J315" s="7">
        <f>IF(Sales[[#This Row],[Units Sold]]&gt;0,Sales[[#This Row],[Unit Cost]]*Sales[[#This Row],[Units Sold]],Sales[[#This Row],[Unit Cost]]*(-1))</f>
        <v>2122.62</v>
      </c>
    </row>
    <row r="316" spans="2:10" x14ac:dyDescent="0.25">
      <c r="B316" s="3" t="s">
        <v>5</v>
      </c>
      <c r="C316" s="5" t="s">
        <v>40</v>
      </c>
      <c r="D316" s="5" t="s">
        <v>19</v>
      </c>
      <c r="E316" s="3">
        <v>1381</v>
      </c>
      <c r="F316" s="7">
        <v>1.31</v>
      </c>
      <c r="G316" s="8">
        <f>Sales[[#This Row],[Units Sold]]*Sales[[#This Row],[Unit Price]]</f>
        <v>1809.1100000000001</v>
      </c>
      <c r="H316" s="2" t="s">
        <v>36</v>
      </c>
      <c r="I316" s="7">
        <f>_xlfn.XLOOKUP(Sales[[#This Row],[Product]],UnitPrices[Product Name],UnitPrices[Unit Cost])</f>
        <v>1.05</v>
      </c>
      <c r="J316" s="7">
        <f>IF(Sales[[#This Row],[Units Sold]]&gt;0,Sales[[#This Row],[Unit Cost]]*Sales[[#This Row],[Units Sold]],Sales[[#This Row],[Unit Cost]]*(-1))</f>
        <v>1450.05</v>
      </c>
    </row>
    <row r="317" spans="2:10" x14ac:dyDescent="0.25">
      <c r="B317" s="3" t="s">
        <v>5</v>
      </c>
      <c r="C317" s="5" t="s">
        <v>8</v>
      </c>
      <c r="D317" s="5" t="s">
        <v>17</v>
      </c>
      <c r="E317" s="3">
        <v>38</v>
      </c>
      <c r="F317" s="7">
        <v>0.59</v>
      </c>
      <c r="G317" s="8">
        <f>Sales[[#This Row],[Units Sold]]*Sales[[#This Row],[Unit Price]]</f>
        <v>22.419999999999998</v>
      </c>
      <c r="H317" s="2" t="s">
        <v>37</v>
      </c>
      <c r="I317" s="7">
        <f>_xlfn.XLOOKUP(Sales[[#This Row],[Product]],UnitPrices[Product Name],UnitPrices[Unit Cost])</f>
        <v>0.73</v>
      </c>
      <c r="J317" s="7">
        <f>IF(Sales[[#This Row],[Units Sold]]&gt;0,Sales[[#This Row],[Unit Cost]]*Sales[[#This Row],[Units Sold]],Sales[[#This Row],[Unit Cost]]*(-1))</f>
        <v>27.74</v>
      </c>
    </row>
    <row r="318" spans="2:10" x14ac:dyDescent="0.25">
      <c r="B318" s="3" t="s">
        <v>12</v>
      </c>
      <c r="C318" s="5" t="s">
        <v>16</v>
      </c>
      <c r="D318" s="5" t="s">
        <v>17</v>
      </c>
      <c r="E318" s="3">
        <v>1800</v>
      </c>
      <c r="F318" s="7">
        <v>0.71</v>
      </c>
      <c r="G318" s="8">
        <f>Sales[[#This Row],[Units Sold]]*Sales[[#This Row],[Unit Price]]</f>
        <v>1278</v>
      </c>
      <c r="H318" s="2" t="s">
        <v>37</v>
      </c>
      <c r="I318" s="7">
        <f>_xlfn.XLOOKUP(Sales[[#This Row],[Product]],UnitPrices[Product Name],UnitPrices[Unit Cost])</f>
        <v>0.73</v>
      </c>
      <c r="J318" s="7">
        <f>IF(Sales[[#This Row],[Units Sold]]&gt;0,Sales[[#This Row],[Unit Cost]]*Sales[[#This Row],[Units Sold]],Sales[[#This Row],[Unit Cost]]*(-1))</f>
        <v>1314</v>
      </c>
    </row>
    <row r="319" spans="2:10" x14ac:dyDescent="0.25">
      <c r="B319" s="3" t="s">
        <v>14</v>
      </c>
      <c r="C319" s="5" t="s">
        <v>40</v>
      </c>
      <c r="D319" s="5" t="s">
        <v>17</v>
      </c>
      <c r="E319" s="3">
        <v>1095</v>
      </c>
      <c r="F319" s="7">
        <v>0.78</v>
      </c>
      <c r="G319" s="8">
        <f>Sales[[#This Row],[Units Sold]]*Sales[[#This Row],[Unit Price]]</f>
        <v>854.1</v>
      </c>
      <c r="H319" s="2" t="s">
        <v>37</v>
      </c>
      <c r="I319" s="7">
        <f>_xlfn.XLOOKUP(Sales[[#This Row],[Product]],UnitPrices[Product Name],UnitPrices[Unit Cost])</f>
        <v>0.73</v>
      </c>
      <c r="J319" s="7">
        <f>IF(Sales[[#This Row],[Units Sold]]&gt;0,Sales[[#This Row],[Unit Cost]]*Sales[[#This Row],[Units Sold]],Sales[[#This Row],[Unit Cost]]*(-1))</f>
        <v>799.35</v>
      </c>
    </row>
    <row r="320" spans="2:10" x14ac:dyDescent="0.25">
      <c r="B320" s="3" t="s">
        <v>14</v>
      </c>
      <c r="C320" s="5" t="s">
        <v>40</v>
      </c>
      <c r="D320" s="5" t="s">
        <v>19</v>
      </c>
      <c r="E320" s="3">
        <v>2036</v>
      </c>
      <c r="F320" s="7">
        <v>1.1399999999999999</v>
      </c>
      <c r="G320" s="8">
        <f>Sales[[#This Row],[Units Sold]]*Sales[[#This Row],[Unit Price]]</f>
        <v>2321.04</v>
      </c>
      <c r="H320" s="2" t="s">
        <v>36</v>
      </c>
      <c r="I320" s="7">
        <f>_xlfn.XLOOKUP(Sales[[#This Row],[Product]],UnitPrices[Product Name],UnitPrices[Unit Cost])</f>
        <v>1.05</v>
      </c>
      <c r="J320" s="7">
        <f>IF(Sales[[#This Row],[Units Sold]]&gt;0,Sales[[#This Row],[Unit Cost]]*Sales[[#This Row],[Units Sold]],Sales[[#This Row],[Unit Cost]]*(-1))</f>
        <v>2137.8000000000002</v>
      </c>
    </row>
    <row r="321" spans="2:10" x14ac:dyDescent="0.25">
      <c r="B321" s="3" t="s">
        <v>14</v>
      </c>
      <c r="C321" s="5" t="s">
        <v>6</v>
      </c>
      <c r="D321" s="5" t="s">
        <v>7</v>
      </c>
      <c r="E321" s="3">
        <v>1637</v>
      </c>
      <c r="F321" s="7">
        <v>1.26</v>
      </c>
      <c r="G321" s="8">
        <f>Sales[[#This Row],[Units Sold]]*Sales[[#This Row],[Unit Price]]</f>
        <v>2062.62</v>
      </c>
      <c r="H321" s="2" t="s">
        <v>36</v>
      </c>
      <c r="I321" s="7">
        <f>_xlfn.XLOOKUP(Sales[[#This Row],[Product]],UnitPrices[Product Name],UnitPrices[Unit Cost])</f>
        <v>1.25</v>
      </c>
      <c r="J321" s="7">
        <f>IF(Sales[[#This Row],[Units Sold]]&gt;0,Sales[[#This Row],[Unit Cost]]*Sales[[#This Row],[Units Sold]],Sales[[#This Row],[Unit Cost]]*(-1))</f>
        <v>2046.25</v>
      </c>
    </row>
    <row r="322" spans="2:10" x14ac:dyDescent="0.25">
      <c r="B322" s="3" t="s">
        <v>12</v>
      </c>
      <c r="C322" s="5" t="s">
        <v>8</v>
      </c>
      <c r="D322" s="5" t="s">
        <v>17</v>
      </c>
      <c r="E322" s="3">
        <v>320</v>
      </c>
      <c r="F322" s="7">
        <v>1.1299999999999999</v>
      </c>
      <c r="G322" s="8">
        <f>Sales[[#This Row],[Units Sold]]*Sales[[#This Row],[Unit Price]]</f>
        <v>361.59999999999997</v>
      </c>
      <c r="H322" s="2" t="s">
        <v>37</v>
      </c>
      <c r="I322" s="7">
        <f>_xlfn.XLOOKUP(Sales[[#This Row],[Product]],UnitPrices[Product Name],UnitPrices[Unit Cost])</f>
        <v>0.73</v>
      </c>
      <c r="J322" s="7">
        <f>IF(Sales[[#This Row],[Units Sold]]&gt;0,Sales[[#This Row],[Unit Cost]]*Sales[[#This Row],[Units Sold]],Sales[[#This Row],[Unit Cost]]*(-1))</f>
        <v>233.6</v>
      </c>
    </row>
    <row r="323" spans="2:10" x14ac:dyDescent="0.25">
      <c r="B323" s="3" t="s">
        <v>12</v>
      </c>
      <c r="C323" s="5" t="s">
        <v>13</v>
      </c>
      <c r="D323" s="5" t="s">
        <v>17</v>
      </c>
      <c r="E323" s="3">
        <v>585</v>
      </c>
      <c r="F323" s="7">
        <v>0.96</v>
      </c>
      <c r="G323" s="8">
        <f>Sales[[#This Row],[Units Sold]]*Sales[[#This Row],[Unit Price]]</f>
        <v>561.6</v>
      </c>
      <c r="H323" s="2" t="s">
        <v>37</v>
      </c>
      <c r="I323" s="7">
        <f>_xlfn.XLOOKUP(Sales[[#This Row],[Product]],UnitPrices[Product Name],UnitPrices[Unit Cost])</f>
        <v>0.73</v>
      </c>
      <c r="J323" s="7">
        <f>IF(Sales[[#This Row],[Units Sold]]&gt;0,Sales[[#This Row],[Unit Cost]]*Sales[[#This Row],[Units Sold]],Sales[[#This Row],[Unit Cost]]*(-1))</f>
        <v>427.05</v>
      </c>
    </row>
    <row r="324" spans="2:10" x14ac:dyDescent="0.25">
      <c r="B324" s="3" t="s">
        <v>12</v>
      </c>
      <c r="C324" s="5" t="s">
        <v>16</v>
      </c>
      <c r="D324" s="5" t="s">
        <v>11</v>
      </c>
      <c r="E324" s="3">
        <v>473</v>
      </c>
      <c r="F324" s="7">
        <v>1.05</v>
      </c>
      <c r="G324" s="8">
        <f>Sales[[#This Row],[Units Sold]]*Sales[[#This Row],[Unit Price]]</f>
        <v>496.65000000000003</v>
      </c>
      <c r="H324" s="2" t="s">
        <v>36</v>
      </c>
      <c r="I324" s="7">
        <f>_xlfn.XLOOKUP(Sales[[#This Row],[Product]],UnitPrices[Product Name],UnitPrices[Unit Cost])</f>
        <v>1.02</v>
      </c>
      <c r="J324" s="7">
        <f>IF(Sales[[#This Row],[Units Sold]]&gt;0,Sales[[#This Row],[Unit Cost]]*Sales[[#This Row],[Units Sold]],Sales[[#This Row],[Unit Cost]]*(-1))</f>
        <v>482.46000000000004</v>
      </c>
    </row>
    <row r="325" spans="2:10" x14ac:dyDescent="0.25">
      <c r="B325" s="3" t="s">
        <v>5</v>
      </c>
      <c r="C325" s="5" t="s">
        <v>8</v>
      </c>
      <c r="D325" s="5" t="s">
        <v>17</v>
      </c>
      <c r="E325" s="3">
        <v>2250</v>
      </c>
      <c r="F325" s="7">
        <v>0.88</v>
      </c>
      <c r="G325" s="8">
        <f>Sales[[#This Row],[Units Sold]]*Sales[[#This Row],[Unit Price]]</f>
        <v>1980</v>
      </c>
      <c r="H325" s="2" t="s">
        <v>37</v>
      </c>
      <c r="I325" s="7">
        <f>_xlfn.XLOOKUP(Sales[[#This Row],[Product]],UnitPrices[Product Name],UnitPrices[Unit Cost])</f>
        <v>0.73</v>
      </c>
      <c r="J325" s="7">
        <f>IF(Sales[[#This Row],[Units Sold]]&gt;0,Sales[[#This Row],[Unit Cost]]*Sales[[#This Row],[Units Sold]],Sales[[#This Row],[Unit Cost]]*(-1))</f>
        <v>1642.5</v>
      </c>
    </row>
    <row r="326" spans="2:10" x14ac:dyDescent="0.25">
      <c r="B326" s="3" t="s">
        <v>14</v>
      </c>
      <c r="C326" s="5" t="s">
        <v>8</v>
      </c>
      <c r="D326" s="5" t="s">
        <v>17</v>
      </c>
      <c r="E326" s="3">
        <v>1571</v>
      </c>
      <c r="F326" s="7">
        <v>1.44</v>
      </c>
      <c r="G326" s="8">
        <f>Sales[[#This Row],[Units Sold]]*Sales[[#This Row],[Unit Price]]</f>
        <v>2262.2399999999998</v>
      </c>
      <c r="H326" s="2" t="s">
        <v>37</v>
      </c>
      <c r="I326" s="7">
        <f>_xlfn.XLOOKUP(Sales[[#This Row],[Product]],UnitPrices[Product Name],UnitPrices[Unit Cost])</f>
        <v>0.73</v>
      </c>
      <c r="J326" s="7">
        <f>IF(Sales[[#This Row],[Units Sold]]&gt;0,Sales[[#This Row],[Unit Cost]]*Sales[[#This Row],[Units Sold]],Sales[[#This Row],[Unit Cost]]*(-1))</f>
        <v>1146.83</v>
      </c>
    </row>
    <row r="327" spans="2:10" x14ac:dyDescent="0.25">
      <c r="B327" s="3" t="s">
        <v>12</v>
      </c>
      <c r="C327" s="5" t="s">
        <v>16</v>
      </c>
      <c r="D327" s="5" t="s">
        <v>7</v>
      </c>
      <c r="E327" s="3">
        <v>886</v>
      </c>
      <c r="F327" s="7">
        <v>0.95</v>
      </c>
      <c r="G327" s="8">
        <f>Sales[[#This Row],[Units Sold]]*Sales[[#This Row],[Unit Price]]</f>
        <v>841.69999999999993</v>
      </c>
      <c r="H327" s="2" t="s">
        <v>36</v>
      </c>
      <c r="I327" s="7">
        <f>_xlfn.XLOOKUP(Sales[[#This Row],[Product]],UnitPrices[Product Name],UnitPrices[Unit Cost])</f>
        <v>1.25</v>
      </c>
      <c r="J327" s="7">
        <f>IF(Sales[[#This Row],[Units Sold]]&gt;0,Sales[[#This Row],[Unit Cost]]*Sales[[#This Row],[Units Sold]],Sales[[#This Row],[Unit Cost]]*(-1))</f>
        <v>1107.5</v>
      </c>
    </row>
    <row r="328" spans="2:10" x14ac:dyDescent="0.25">
      <c r="B328" s="3" t="s">
        <v>12</v>
      </c>
      <c r="C328" s="5" t="s">
        <v>8</v>
      </c>
      <c r="D328" s="5" t="s">
        <v>7</v>
      </c>
      <c r="E328" s="3">
        <v>2370</v>
      </c>
      <c r="F328" s="7">
        <v>1.19</v>
      </c>
      <c r="G328" s="8">
        <f>Sales[[#This Row],[Units Sold]]*Sales[[#This Row],[Unit Price]]</f>
        <v>2820.2999999999997</v>
      </c>
      <c r="H328" s="2" t="s">
        <v>36</v>
      </c>
      <c r="I328" s="7">
        <f>_xlfn.XLOOKUP(Sales[[#This Row],[Product]],UnitPrices[Product Name],UnitPrices[Unit Cost])</f>
        <v>1.25</v>
      </c>
      <c r="J328" s="7">
        <f>IF(Sales[[#This Row],[Units Sold]]&gt;0,Sales[[#This Row],[Unit Cost]]*Sales[[#This Row],[Units Sold]],Sales[[#This Row],[Unit Cost]]*(-1))</f>
        <v>2962.5</v>
      </c>
    </row>
    <row r="329" spans="2:10" x14ac:dyDescent="0.25">
      <c r="B329" s="3" t="s">
        <v>5</v>
      </c>
      <c r="C329" s="5" t="s">
        <v>16</v>
      </c>
      <c r="D329" s="5" t="s">
        <v>7</v>
      </c>
      <c r="E329" s="3">
        <v>970</v>
      </c>
      <c r="F329" s="7">
        <v>0.84</v>
      </c>
      <c r="G329" s="8">
        <f>Sales[[#This Row],[Units Sold]]*Sales[[#This Row],[Unit Price]]</f>
        <v>814.8</v>
      </c>
      <c r="H329" s="2" t="s">
        <v>36</v>
      </c>
      <c r="I329" s="7">
        <f>_xlfn.XLOOKUP(Sales[[#This Row],[Product]],UnitPrices[Product Name],UnitPrices[Unit Cost])</f>
        <v>1.25</v>
      </c>
      <c r="J329" s="7">
        <f>IF(Sales[[#This Row],[Units Sold]]&gt;0,Sales[[#This Row],[Unit Cost]]*Sales[[#This Row],[Units Sold]],Sales[[#This Row],[Unit Cost]]*(-1))</f>
        <v>1212.5</v>
      </c>
    </row>
    <row r="330" spans="2:10" x14ac:dyDescent="0.25">
      <c r="B330" s="3" t="s">
        <v>12</v>
      </c>
      <c r="C330" s="5" t="s">
        <v>8</v>
      </c>
      <c r="D330" s="5" t="s">
        <v>17</v>
      </c>
      <c r="E330" s="3">
        <v>2168</v>
      </c>
      <c r="F330" s="7">
        <v>0.89</v>
      </c>
      <c r="G330" s="8">
        <f>Sales[[#This Row],[Units Sold]]*Sales[[#This Row],[Unit Price]]</f>
        <v>1929.52</v>
      </c>
      <c r="H330" s="2" t="s">
        <v>37</v>
      </c>
      <c r="I330" s="7">
        <f>_xlfn.XLOOKUP(Sales[[#This Row],[Product]],UnitPrices[Product Name],UnitPrices[Unit Cost])</f>
        <v>0.73</v>
      </c>
      <c r="J330" s="7">
        <f>IF(Sales[[#This Row],[Units Sold]]&gt;0,Sales[[#This Row],[Unit Cost]]*Sales[[#This Row],[Units Sold]],Sales[[#This Row],[Unit Cost]]*(-1))</f>
        <v>1582.6399999999999</v>
      </c>
    </row>
    <row r="331" spans="2:10" x14ac:dyDescent="0.25">
      <c r="B331" s="3" t="s">
        <v>12</v>
      </c>
      <c r="C331" s="5" t="s">
        <v>13</v>
      </c>
      <c r="D331" s="5" t="s">
        <v>7</v>
      </c>
      <c r="E331" s="3">
        <v>1701</v>
      </c>
      <c r="F331" s="7">
        <v>1.36</v>
      </c>
      <c r="G331" s="8">
        <f>Sales[[#This Row],[Units Sold]]*Sales[[#This Row],[Unit Price]]</f>
        <v>2313.36</v>
      </c>
      <c r="H331" s="2" t="s">
        <v>36</v>
      </c>
      <c r="I331" s="7">
        <f>_xlfn.XLOOKUP(Sales[[#This Row],[Product]],UnitPrices[Product Name],UnitPrices[Unit Cost])</f>
        <v>1.25</v>
      </c>
      <c r="J331" s="7">
        <f>IF(Sales[[#This Row],[Units Sold]]&gt;0,Sales[[#This Row],[Unit Cost]]*Sales[[#This Row],[Units Sold]],Sales[[#This Row],[Unit Cost]]*(-1))</f>
        <v>2126.25</v>
      </c>
    </row>
    <row r="332" spans="2:10" x14ac:dyDescent="0.25">
      <c r="B332" s="3" t="s">
        <v>5</v>
      </c>
      <c r="C332" s="5" t="s">
        <v>8</v>
      </c>
      <c r="D332" s="5" t="s">
        <v>7</v>
      </c>
      <c r="E332" s="3">
        <v>2214</v>
      </c>
      <c r="F332" s="7">
        <v>0.77</v>
      </c>
      <c r="G332" s="8">
        <f>Sales[[#This Row],[Units Sold]]*Sales[[#This Row],[Unit Price]]</f>
        <v>1704.78</v>
      </c>
      <c r="H332" s="2" t="s">
        <v>36</v>
      </c>
      <c r="I332" s="7">
        <f>_xlfn.XLOOKUP(Sales[[#This Row],[Product]],UnitPrices[Product Name],UnitPrices[Unit Cost])</f>
        <v>1.25</v>
      </c>
      <c r="J332" s="7">
        <f>IF(Sales[[#This Row],[Units Sold]]&gt;0,Sales[[#This Row],[Unit Cost]]*Sales[[#This Row],[Units Sold]],Sales[[#This Row],[Unit Cost]]*(-1))</f>
        <v>2767.5</v>
      </c>
    </row>
    <row r="333" spans="2:10" x14ac:dyDescent="0.25">
      <c r="B333" s="3" t="s">
        <v>12</v>
      </c>
      <c r="C333" s="5" t="s">
        <v>16</v>
      </c>
      <c r="D333" s="5" t="s">
        <v>17</v>
      </c>
      <c r="E333" s="3">
        <v>504</v>
      </c>
      <c r="F333" s="7">
        <v>0.96</v>
      </c>
      <c r="G333" s="8">
        <f>Sales[[#This Row],[Units Sold]]*Sales[[#This Row],[Unit Price]]</f>
        <v>483.84</v>
      </c>
      <c r="H333" s="2" t="s">
        <v>37</v>
      </c>
      <c r="I333" s="7">
        <f>_xlfn.XLOOKUP(Sales[[#This Row],[Product]],UnitPrices[Product Name],UnitPrices[Unit Cost])</f>
        <v>0.73</v>
      </c>
      <c r="J333" s="7">
        <f>IF(Sales[[#This Row],[Units Sold]]&gt;0,Sales[[#This Row],[Unit Cost]]*Sales[[#This Row],[Units Sold]],Sales[[#This Row],[Unit Cost]]*(-1))</f>
        <v>367.92</v>
      </c>
    </row>
    <row r="334" spans="2:10" x14ac:dyDescent="0.25">
      <c r="B334" s="3" t="s">
        <v>14</v>
      </c>
      <c r="C334" s="5" t="s">
        <v>13</v>
      </c>
      <c r="D334" s="5" t="s">
        <v>17</v>
      </c>
      <c r="E334" s="3">
        <v>1104</v>
      </c>
      <c r="F334" s="7">
        <v>0.78</v>
      </c>
      <c r="G334" s="8">
        <f>Sales[[#This Row],[Units Sold]]*Sales[[#This Row],[Unit Price]]</f>
        <v>861.12</v>
      </c>
      <c r="H334" s="2" t="s">
        <v>37</v>
      </c>
      <c r="I334" s="7">
        <f>_xlfn.XLOOKUP(Sales[[#This Row],[Product]],UnitPrices[Product Name],UnitPrices[Unit Cost])</f>
        <v>0.73</v>
      </c>
      <c r="J334" s="7">
        <f>IF(Sales[[#This Row],[Units Sold]]&gt;0,Sales[[#This Row],[Unit Cost]]*Sales[[#This Row],[Units Sold]],Sales[[#This Row],[Unit Cost]]*(-1))</f>
        <v>805.92</v>
      </c>
    </row>
    <row r="335" spans="2:10" x14ac:dyDescent="0.25">
      <c r="B335" s="3" t="s">
        <v>5</v>
      </c>
      <c r="C335" s="5" t="s">
        <v>13</v>
      </c>
      <c r="D335" s="5" t="s">
        <v>11</v>
      </c>
      <c r="F335" s="7">
        <v>1.2</v>
      </c>
      <c r="G335" s="8">
        <f>Sales[[#This Row],[Units Sold]]*Sales[[#This Row],[Unit Price]]</f>
        <v>0</v>
      </c>
      <c r="H335" s="2" t="s">
        <v>36</v>
      </c>
      <c r="I335" s="7">
        <f>_xlfn.XLOOKUP(Sales[[#This Row],[Product]],UnitPrices[Product Name],UnitPrices[Unit Cost])</f>
        <v>1.02</v>
      </c>
      <c r="J335" s="7">
        <f>IF(Sales[[#This Row],[Units Sold]]&gt;0,Sales[[#This Row],[Unit Cost]]*Sales[[#This Row],[Units Sold]],Sales[[#This Row],[Unit Cost]]*(-1))</f>
        <v>-1.02</v>
      </c>
    </row>
    <row r="336" spans="2:10" x14ac:dyDescent="0.25">
      <c r="B336" s="3" t="s">
        <v>12</v>
      </c>
      <c r="C336" s="5" t="s">
        <v>40</v>
      </c>
      <c r="D336" s="5" t="s">
        <v>17</v>
      </c>
      <c r="E336" s="3">
        <v>540</v>
      </c>
      <c r="F336" s="7">
        <v>0.94</v>
      </c>
      <c r="G336" s="8">
        <f>Sales[[#This Row],[Units Sold]]*Sales[[#This Row],[Unit Price]]</f>
        <v>507.59999999999997</v>
      </c>
      <c r="H336" s="2" t="s">
        <v>37</v>
      </c>
      <c r="I336" s="7">
        <f>_xlfn.XLOOKUP(Sales[[#This Row],[Product]],UnitPrices[Product Name],UnitPrices[Unit Cost])</f>
        <v>0.73</v>
      </c>
      <c r="J336" s="7">
        <f>IF(Sales[[#This Row],[Units Sold]]&gt;0,Sales[[#This Row],[Unit Cost]]*Sales[[#This Row],[Units Sold]],Sales[[#This Row],[Unit Cost]]*(-1))</f>
        <v>394.2</v>
      </c>
    </row>
    <row r="337" spans="2:10" x14ac:dyDescent="0.25">
      <c r="B337" s="3" t="s">
        <v>14</v>
      </c>
      <c r="C337" s="5" t="s">
        <v>6</v>
      </c>
      <c r="D337" s="5" t="s">
        <v>17</v>
      </c>
      <c r="E337" s="3">
        <v>863</v>
      </c>
      <c r="F337" s="7">
        <v>0.99</v>
      </c>
      <c r="G337" s="8">
        <f>Sales[[#This Row],[Units Sold]]*Sales[[#This Row],[Unit Price]]</f>
        <v>854.37</v>
      </c>
      <c r="H337" s="2" t="s">
        <v>37</v>
      </c>
      <c r="I337" s="7">
        <f>_xlfn.XLOOKUP(Sales[[#This Row],[Product]],UnitPrices[Product Name],UnitPrices[Unit Cost])</f>
        <v>0.73</v>
      </c>
      <c r="J337" s="7">
        <f>IF(Sales[[#This Row],[Units Sold]]&gt;0,Sales[[#This Row],[Unit Cost]]*Sales[[#This Row],[Units Sold]],Sales[[#This Row],[Unit Cost]]*(-1))</f>
        <v>629.99</v>
      </c>
    </row>
    <row r="338" spans="2:10" x14ac:dyDescent="0.25">
      <c r="B338" s="3" t="s">
        <v>5</v>
      </c>
      <c r="C338" s="5" t="s">
        <v>13</v>
      </c>
      <c r="D338" s="5" t="s">
        <v>19</v>
      </c>
      <c r="E338" s="3">
        <v>1472</v>
      </c>
      <c r="F338" s="7">
        <v>1.25</v>
      </c>
      <c r="G338" s="8">
        <f>Sales[[#This Row],[Units Sold]]*Sales[[#This Row],[Unit Price]]</f>
        <v>1840</v>
      </c>
      <c r="H338" s="2" t="s">
        <v>36</v>
      </c>
      <c r="I338" s="7">
        <f>_xlfn.XLOOKUP(Sales[[#This Row],[Product]],UnitPrices[Product Name],UnitPrices[Unit Cost])</f>
        <v>1.05</v>
      </c>
      <c r="J338" s="7">
        <f>IF(Sales[[#This Row],[Units Sold]]&gt;0,Sales[[#This Row],[Unit Cost]]*Sales[[#This Row],[Units Sold]],Sales[[#This Row],[Unit Cost]]*(-1))</f>
        <v>1545.6000000000001</v>
      </c>
    </row>
    <row r="339" spans="2:10" x14ac:dyDescent="0.25">
      <c r="B339" s="3" t="s">
        <v>5</v>
      </c>
      <c r="C339" s="5" t="s">
        <v>13</v>
      </c>
      <c r="D339" s="5" t="s">
        <v>17</v>
      </c>
      <c r="E339" s="3">
        <v>1328</v>
      </c>
      <c r="F339" s="7">
        <v>0.77</v>
      </c>
      <c r="G339" s="8">
        <f>Sales[[#This Row],[Units Sold]]*Sales[[#This Row],[Unit Price]]</f>
        <v>1022.5600000000001</v>
      </c>
      <c r="H339" s="2" t="s">
        <v>37</v>
      </c>
      <c r="I339" s="7">
        <f>_xlfn.XLOOKUP(Sales[[#This Row],[Product]],UnitPrices[Product Name],UnitPrices[Unit Cost])</f>
        <v>0.73</v>
      </c>
      <c r="J339" s="7">
        <f>IF(Sales[[#This Row],[Units Sold]]&gt;0,Sales[[#This Row],[Unit Cost]]*Sales[[#This Row],[Units Sold]],Sales[[#This Row],[Unit Cost]]*(-1))</f>
        <v>969.43999999999994</v>
      </c>
    </row>
    <row r="340" spans="2:10" x14ac:dyDescent="0.25">
      <c r="B340" s="3" t="s">
        <v>5</v>
      </c>
      <c r="C340" s="5" t="s">
        <v>40</v>
      </c>
      <c r="D340" s="5" t="s">
        <v>17</v>
      </c>
      <c r="F340" s="7">
        <v>1.1000000000000001</v>
      </c>
      <c r="G340" s="8">
        <f>Sales[[#This Row],[Units Sold]]*Sales[[#This Row],[Unit Price]]</f>
        <v>0</v>
      </c>
      <c r="H340" s="2" t="s">
        <v>37</v>
      </c>
      <c r="I340" s="7">
        <f>_xlfn.XLOOKUP(Sales[[#This Row],[Product]],UnitPrices[Product Name],UnitPrices[Unit Cost])</f>
        <v>0.73</v>
      </c>
      <c r="J340" s="7">
        <f>IF(Sales[[#This Row],[Units Sold]]&gt;0,Sales[[#This Row],[Unit Cost]]*Sales[[#This Row],[Units Sold]],Sales[[#This Row],[Unit Cost]]*(-1))</f>
        <v>-0.73</v>
      </c>
    </row>
    <row r="341" spans="2:10" x14ac:dyDescent="0.25">
      <c r="B341" s="3" t="s">
        <v>5</v>
      </c>
      <c r="C341" s="5" t="s">
        <v>6</v>
      </c>
      <c r="D341" s="5" t="s">
        <v>17</v>
      </c>
      <c r="E341" s="3">
        <v>893</v>
      </c>
      <c r="F341" s="7">
        <v>1.07</v>
      </c>
      <c r="G341" s="8">
        <f>Sales[[#This Row],[Units Sold]]*Sales[[#This Row],[Unit Price]]</f>
        <v>955.5100000000001</v>
      </c>
      <c r="H341" s="2" t="s">
        <v>37</v>
      </c>
      <c r="I341" s="7">
        <f>_xlfn.XLOOKUP(Sales[[#This Row],[Product]],UnitPrices[Product Name],UnitPrices[Unit Cost])</f>
        <v>0.73</v>
      </c>
      <c r="J341" s="7">
        <f>IF(Sales[[#This Row],[Units Sold]]&gt;0,Sales[[#This Row],[Unit Cost]]*Sales[[#This Row],[Units Sold]],Sales[[#This Row],[Unit Cost]]*(-1))</f>
        <v>651.89</v>
      </c>
    </row>
    <row r="342" spans="2:10" x14ac:dyDescent="0.25">
      <c r="B342" s="3" t="s">
        <v>5</v>
      </c>
      <c r="C342" s="5" t="s">
        <v>8</v>
      </c>
      <c r="D342" s="5" t="s">
        <v>17</v>
      </c>
      <c r="F342" s="7">
        <v>1.1100000000000001</v>
      </c>
      <c r="G342" s="8">
        <f>Sales[[#This Row],[Units Sold]]*Sales[[#This Row],[Unit Price]]</f>
        <v>0</v>
      </c>
      <c r="H342" s="2" t="s">
        <v>37</v>
      </c>
      <c r="I342" s="7">
        <f>_xlfn.XLOOKUP(Sales[[#This Row],[Product]],UnitPrices[Product Name],UnitPrices[Unit Cost])</f>
        <v>0.73</v>
      </c>
      <c r="J342" s="7">
        <f>IF(Sales[[#This Row],[Units Sold]]&gt;0,Sales[[#This Row],[Unit Cost]]*Sales[[#This Row],[Units Sold]],Sales[[#This Row],[Unit Cost]]*(-1))</f>
        <v>-0.73</v>
      </c>
    </row>
    <row r="343" spans="2:10" x14ac:dyDescent="0.25">
      <c r="B343" s="3" t="s">
        <v>14</v>
      </c>
      <c r="C343" s="5" t="s">
        <v>10</v>
      </c>
      <c r="D343" s="5" t="s">
        <v>7</v>
      </c>
      <c r="E343" s="3">
        <v>227</v>
      </c>
      <c r="F343" s="7">
        <v>0.93</v>
      </c>
      <c r="G343" s="8">
        <f>Sales[[#This Row],[Units Sold]]*Sales[[#This Row],[Unit Price]]</f>
        <v>211.11</v>
      </c>
      <c r="H343" s="2" t="s">
        <v>36</v>
      </c>
      <c r="I343" s="7">
        <f>_xlfn.XLOOKUP(Sales[[#This Row],[Product]],UnitPrices[Product Name],UnitPrices[Unit Cost])</f>
        <v>1.25</v>
      </c>
      <c r="J343" s="7">
        <f>IF(Sales[[#This Row],[Units Sold]]&gt;0,Sales[[#This Row],[Unit Cost]]*Sales[[#This Row],[Units Sold]],Sales[[#This Row],[Unit Cost]]*(-1))</f>
        <v>283.75</v>
      </c>
    </row>
    <row r="344" spans="2:10" x14ac:dyDescent="0.25">
      <c r="B344" s="3" t="s">
        <v>14</v>
      </c>
      <c r="C344" s="5" t="s">
        <v>16</v>
      </c>
      <c r="D344" s="5" t="s">
        <v>17</v>
      </c>
      <c r="E344" s="3">
        <v>1724</v>
      </c>
      <c r="F344" s="7">
        <v>1.3</v>
      </c>
      <c r="G344" s="8">
        <f>Sales[[#This Row],[Units Sold]]*Sales[[#This Row],[Unit Price]]</f>
        <v>2241.2000000000003</v>
      </c>
      <c r="H344" s="2" t="s">
        <v>37</v>
      </c>
      <c r="I344" s="7">
        <f>_xlfn.XLOOKUP(Sales[[#This Row],[Product]],UnitPrices[Product Name],UnitPrices[Unit Cost])</f>
        <v>0.73</v>
      </c>
      <c r="J344" s="7">
        <f>IF(Sales[[#This Row],[Units Sold]]&gt;0,Sales[[#This Row],[Unit Cost]]*Sales[[#This Row],[Units Sold]],Sales[[#This Row],[Unit Cost]]*(-1))</f>
        <v>1258.52</v>
      </c>
    </row>
    <row r="345" spans="2:10" x14ac:dyDescent="0.25">
      <c r="B345" s="3" t="s">
        <v>5</v>
      </c>
      <c r="C345" s="5" t="s">
        <v>8</v>
      </c>
      <c r="D345" s="5" t="s">
        <v>17</v>
      </c>
      <c r="F345" s="7">
        <v>0.87</v>
      </c>
      <c r="G345" s="8">
        <f>Sales[[#This Row],[Units Sold]]*Sales[[#This Row],[Unit Price]]</f>
        <v>0</v>
      </c>
      <c r="H345" s="2" t="s">
        <v>37</v>
      </c>
      <c r="I345" s="7">
        <f>_xlfn.XLOOKUP(Sales[[#This Row],[Product]],UnitPrices[Product Name],UnitPrices[Unit Cost])</f>
        <v>0.73</v>
      </c>
      <c r="J345" s="7">
        <f>IF(Sales[[#This Row],[Units Sold]]&gt;0,Sales[[#This Row],[Unit Cost]]*Sales[[#This Row],[Units Sold]],Sales[[#This Row],[Unit Cost]]*(-1))</f>
        <v>-0.73</v>
      </c>
    </row>
    <row r="346" spans="2:10" x14ac:dyDescent="0.25">
      <c r="B346" s="3" t="s">
        <v>12</v>
      </c>
      <c r="C346" s="5" t="s">
        <v>6</v>
      </c>
      <c r="D346" s="5" t="s">
        <v>19</v>
      </c>
      <c r="E346" s="3">
        <v>640</v>
      </c>
      <c r="F346" s="7">
        <v>0.56999999999999995</v>
      </c>
      <c r="G346" s="8">
        <f>Sales[[#This Row],[Units Sold]]*Sales[[#This Row],[Unit Price]]</f>
        <v>364.79999999999995</v>
      </c>
      <c r="H346" s="2" t="s">
        <v>36</v>
      </c>
      <c r="I346" s="7">
        <f>_xlfn.XLOOKUP(Sales[[#This Row],[Product]],UnitPrices[Product Name],UnitPrices[Unit Cost])</f>
        <v>1.05</v>
      </c>
      <c r="J346" s="7">
        <f>IF(Sales[[#This Row],[Units Sold]]&gt;0,Sales[[#This Row],[Unit Cost]]*Sales[[#This Row],[Units Sold]],Sales[[#This Row],[Unit Cost]]*(-1))</f>
        <v>672</v>
      </c>
    </row>
    <row r="347" spans="2:10" x14ac:dyDescent="0.25">
      <c r="B347" s="3" t="s">
        <v>14</v>
      </c>
      <c r="C347" s="5" t="s">
        <v>10</v>
      </c>
      <c r="D347" s="5" t="s">
        <v>17</v>
      </c>
      <c r="E347" s="3">
        <v>1239</v>
      </c>
      <c r="F347" s="7">
        <v>1.04</v>
      </c>
      <c r="G347" s="8">
        <f>Sales[[#This Row],[Units Sold]]*Sales[[#This Row],[Unit Price]]</f>
        <v>1288.56</v>
      </c>
      <c r="H347" s="2" t="s">
        <v>37</v>
      </c>
      <c r="I347" s="7">
        <f>_xlfn.XLOOKUP(Sales[[#This Row],[Product]],UnitPrices[Product Name],UnitPrices[Unit Cost])</f>
        <v>0.73</v>
      </c>
      <c r="J347" s="7">
        <f>IF(Sales[[#This Row],[Units Sold]]&gt;0,Sales[[#This Row],[Unit Cost]]*Sales[[#This Row],[Units Sold]],Sales[[#This Row],[Unit Cost]]*(-1))</f>
        <v>904.47</v>
      </c>
    </row>
    <row r="348" spans="2:10" x14ac:dyDescent="0.25">
      <c r="B348" s="3" t="s">
        <v>12</v>
      </c>
      <c r="C348" s="5" t="s">
        <v>13</v>
      </c>
      <c r="D348" s="5" t="s">
        <v>17</v>
      </c>
      <c r="E348" s="3">
        <v>1946</v>
      </c>
      <c r="F348" s="7">
        <v>1.52</v>
      </c>
      <c r="G348" s="8">
        <f>Sales[[#This Row],[Units Sold]]*Sales[[#This Row],[Unit Price]]</f>
        <v>2957.92</v>
      </c>
      <c r="H348" s="2" t="s">
        <v>37</v>
      </c>
      <c r="I348" s="7">
        <f>_xlfn.XLOOKUP(Sales[[#This Row],[Product]],UnitPrices[Product Name],UnitPrices[Unit Cost])</f>
        <v>0.73</v>
      </c>
      <c r="J348" s="7">
        <f>IF(Sales[[#This Row],[Units Sold]]&gt;0,Sales[[#This Row],[Unit Cost]]*Sales[[#This Row],[Units Sold]],Sales[[#This Row],[Unit Cost]]*(-1))</f>
        <v>1420.58</v>
      </c>
    </row>
    <row r="349" spans="2:10" x14ac:dyDescent="0.25">
      <c r="B349" s="3" t="s">
        <v>12</v>
      </c>
      <c r="C349" s="5" t="s">
        <v>10</v>
      </c>
      <c r="D349" s="5" t="s">
        <v>11</v>
      </c>
      <c r="E349" s="3">
        <v>1493</v>
      </c>
      <c r="F349" s="7">
        <v>0.84</v>
      </c>
      <c r="G349" s="8">
        <f>Sales[[#This Row],[Units Sold]]*Sales[[#This Row],[Unit Price]]</f>
        <v>1254.1199999999999</v>
      </c>
      <c r="H349" s="2" t="s">
        <v>36</v>
      </c>
      <c r="I349" s="7">
        <f>_xlfn.XLOOKUP(Sales[[#This Row],[Product]],UnitPrices[Product Name],UnitPrices[Unit Cost])</f>
        <v>1.02</v>
      </c>
      <c r="J349" s="7">
        <f>IF(Sales[[#This Row],[Units Sold]]&gt;0,Sales[[#This Row],[Unit Cost]]*Sales[[#This Row],[Units Sold]],Sales[[#This Row],[Unit Cost]]*(-1))</f>
        <v>1522.8600000000001</v>
      </c>
    </row>
    <row r="350" spans="2:10" x14ac:dyDescent="0.25">
      <c r="B350" s="3" t="s">
        <v>5</v>
      </c>
      <c r="C350" s="5" t="s">
        <v>8</v>
      </c>
      <c r="D350" s="5" t="s">
        <v>19</v>
      </c>
      <c r="E350" s="3">
        <v>2463</v>
      </c>
      <c r="F350" s="7">
        <v>0.74</v>
      </c>
      <c r="G350" s="8">
        <f>Sales[[#This Row],[Units Sold]]*Sales[[#This Row],[Unit Price]]</f>
        <v>1822.62</v>
      </c>
      <c r="H350" s="2" t="s">
        <v>36</v>
      </c>
      <c r="I350" s="7">
        <f>_xlfn.XLOOKUP(Sales[[#This Row],[Product]],UnitPrices[Product Name],UnitPrices[Unit Cost])</f>
        <v>1.05</v>
      </c>
      <c r="J350" s="7">
        <f>IF(Sales[[#This Row],[Units Sold]]&gt;0,Sales[[#This Row],[Unit Cost]]*Sales[[#This Row],[Units Sold]],Sales[[#This Row],[Unit Cost]]*(-1))</f>
        <v>2586.15</v>
      </c>
    </row>
    <row r="351" spans="2:10" x14ac:dyDescent="0.25">
      <c r="B351" s="3" t="s">
        <v>12</v>
      </c>
      <c r="C351" s="5" t="s">
        <v>10</v>
      </c>
      <c r="D351" s="5" t="s">
        <v>17</v>
      </c>
      <c r="E351" s="3">
        <v>1527</v>
      </c>
      <c r="F351" s="7">
        <v>0.93</v>
      </c>
      <c r="G351" s="8">
        <f>Sales[[#This Row],[Units Sold]]*Sales[[#This Row],[Unit Price]]</f>
        <v>1420.1100000000001</v>
      </c>
      <c r="H351" s="2" t="s">
        <v>37</v>
      </c>
      <c r="I351" s="7">
        <f>_xlfn.XLOOKUP(Sales[[#This Row],[Product]],UnitPrices[Product Name],UnitPrices[Unit Cost])</f>
        <v>0.73</v>
      </c>
      <c r="J351" s="7">
        <f>IF(Sales[[#This Row],[Units Sold]]&gt;0,Sales[[#This Row],[Unit Cost]]*Sales[[#This Row],[Units Sold]],Sales[[#This Row],[Unit Cost]]*(-1))</f>
        <v>1114.71</v>
      </c>
    </row>
    <row r="352" spans="2:10" x14ac:dyDescent="0.25">
      <c r="B352" s="3" t="s">
        <v>5</v>
      </c>
      <c r="C352" s="5" t="s">
        <v>16</v>
      </c>
      <c r="D352" s="5" t="s">
        <v>17</v>
      </c>
      <c r="E352" s="3">
        <v>1345</v>
      </c>
      <c r="F352" s="7">
        <v>0.69</v>
      </c>
      <c r="G352" s="8">
        <f>Sales[[#This Row],[Units Sold]]*Sales[[#This Row],[Unit Price]]</f>
        <v>928.05</v>
      </c>
      <c r="H352" s="2" t="s">
        <v>37</v>
      </c>
      <c r="I352" s="7">
        <f>_xlfn.XLOOKUP(Sales[[#This Row],[Product]],UnitPrices[Product Name],UnitPrices[Unit Cost])</f>
        <v>0.73</v>
      </c>
      <c r="J352" s="7">
        <f>IF(Sales[[#This Row],[Units Sold]]&gt;0,Sales[[#This Row],[Unit Cost]]*Sales[[#This Row],[Units Sold]],Sales[[#This Row],[Unit Cost]]*(-1))</f>
        <v>981.85</v>
      </c>
    </row>
    <row r="353" spans="2:10" x14ac:dyDescent="0.25">
      <c r="B353" s="3" t="s">
        <v>14</v>
      </c>
      <c r="C353" s="5" t="s">
        <v>40</v>
      </c>
      <c r="D353" s="5" t="s">
        <v>7</v>
      </c>
      <c r="E353" s="3">
        <v>1277</v>
      </c>
      <c r="F353" s="7">
        <v>1.1000000000000001</v>
      </c>
      <c r="G353" s="8">
        <f>Sales[[#This Row],[Units Sold]]*Sales[[#This Row],[Unit Price]]</f>
        <v>1404.7</v>
      </c>
      <c r="H353" s="2" t="s">
        <v>36</v>
      </c>
      <c r="I353" s="7">
        <f>_xlfn.XLOOKUP(Sales[[#This Row],[Product]],UnitPrices[Product Name],UnitPrices[Unit Cost])</f>
        <v>1.25</v>
      </c>
      <c r="J353" s="7">
        <f>IF(Sales[[#This Row],[Units Sold]]&gt;0,Sales[[#This Row],[Unit Cost]]*Sales[[#This Row],[Units Sold]],Sales[[#This Row],[Unit Cost]]*(-1))</f>
        <v>1596.25</v>
      </c>
    </row>
    <row r="354" spans="2:10" x14ac:dyDescent="0.25">
      <c r="B354" s="3" t="s">
        <v>14</v>
      </c>
      <c r="C354" s="5" t="s">
        <v>16</v>
      </c>
      <c r="D354" s="5" t="s">
        <v>19</v>
      </c>
      <c r="E354" s="3">
        <v>1626</v>
      </c>
      <c r="F354" s="7">
        <v>1.1000000000000001</v>
      </c>
      <c r="G354" s="8">
        <f>Sales[[#This Row],[Units Sold]]*Sales[[#This Row],[Unit Price]]</f>
        <v>1788.6000000000001</v>
      </c>
      <c r="H354" s="2" t="s">
        <v>36</v>
      </c>
      <c r="I354" s="7">
        <f>_xlfn.XLOOKUP(Sales[[#This Row],[Product]],UnitPrices[Product Name],UnitPrices[Unit Cost])</f>
        <v>1.05</v>
      </c>
      <c r="J354" s="7">
        <f>IF(Sales[[#This Row],[Units Sold]]&gt;0,Sales[[#This Row],[Unit Cost]]*Sales[[#This Row],[Units Sold]],Sales[[#This Row],[Unit Cost]]*(-1))</f>
        <v>1707.3000000000002</v>
      </c>
    </row>
    <row r="355" spans="2:10" x14ac:dyDescent="0.25">
      <c r="B355" s="3" t="s">
        <v>14</v>
      </c>
      <c r="C355" s="5" t="s">
        <v>13</v>
      </c>
      <c r="D355" s="5" t="s">
        <v>7</v>
      </c>
      <c r="E355" s="3">
        <v>160</v>
      </c>
      <c r="F355" s="7">
        <v>1.0900000000000001</v>
      </c>
      <c r="G355" s="8">
        <f>Sales[[#This Row],[Units Sold]]*Sales[[#This Row],[Unit Price]]</f>
        <v>174.4</v>
      </c>
      <c r="H355" s="2" t="s">
        <v>36</v>
      </c>
      <c r="I355" s="7">
        <f>_xlfn.XLOOKUP(Sales[[#This Row],[Product]],UnitPrices[Product Name],UnitPrices[Unit Cost])</f>
        <v>1.25</v>
      </c>
      <c r="J355" s="7">
        <f>IF(Sales[[#This Row],[Units Sold]]&gt;0,Sales[[#This Row],[Unit Cost]]*Sales[[#This Row],[Units Sold]],Sales[[#This Row],[Unit Cost]]*(-1))</f>
        <v>200</v>
      </c>
    </row>
    <row r="356" spans="2:10" x14ac:dyDescent="0.25">
      <c r="B356" s="3" t="s">
        <v>5</v>
      </c>
      <c r="C356" s="5" t="s">
        <v>13</v>
      </c>
      <c r="D356" s="5" t="s">
        <v>7</v>
      </c>
      <c r="E356" s="3">
        <v>856</v>
      </c>
      <c r="F356" s="7">
        <v>0.89</v>
      </c>
      <c r="G356" s="8">
        <f>Sales[[#This Row],[Units Sold]]*Sales[[#This Row],[Unit Price]]</f>
        <v>761.84</v>
      </c>
      <c r="H356" s="2" t="s">
        <v>36</v>
      </c>
      <c r="I356" s="7">
        <f>_xlfn.XLOOKUP(Sales[[#This Row],[Product]],UnitPrices[Product Name],UnitPrices[Unit Cost])</f>
        <v>1.25</v>
      </c>
      <c r="J356" s="7">
        <f>IF(Sales[[#This Row],[Units Sold]]&gt;0,Sales[[#This Row],[Unit Cost]]*Sales[[#This Row],[Units Sold]],Sales[[#This Row],[Unit Cost]]*(-1))</f>
        <v>1070</v>
      </c>
    </row>
    <row r="357" spans="2:10" x14ac:dyDescent="0.25">
      <c r="B357" s="3" t="s">
        <v>14</v>
      </c>
      <c r="C357" s="5" t="s">
        <v>6</v>
      </c>
      <c r="D357" s="5" t="s">
        <v>17</v>
      </c>
      <c r="F357" s="7">
        <v>1.18</v>
      </c>
      <c r="G357" s="8">
        <f>Sales[[#This Row],[Units Sold]]*Sales[[#This Row],[Unit Price]]</f>
        <v>0</v>
      </c>
      <c r="H357" s="2" t="s">
        <v>37</v>
      </c>
      <c r="I357" s="7">
        <f>_xlfn.XLOOKUP(Sales[[#This Row],[Product]],UnitPrices[Product Name],UnitPrices[Unit Cost])</f>
        <v>0.73</v>
      </c>
      <c r="J357" s="7">
        <f>IF(Sales[[#This Row],[Units Sold]]&gt;0,Sales[[#This Row],[Unit Cost]]*Sales[[#This Row],[Units Sold]],Sales[[#This Row],[Unit Cost]]*(-1))</f>
        <v>-0.73</v>
      </c>
    </row>
    <row r="358" spans="2:10" x14ac:dyDescent="0.25">
      <c r="B358" s="3" t="s">
        <v>12</v>
      </c>
      <c r="C358" s="5" t="s">
        <v>16</v>
      </c>
      <c r="D358" s="5" t="s">
        <v>17</v>
      </c>
      <c r="E358" s="3">
        <v>1917</v>
      </c>
      <c r="F358" s="7">
        <v>1.1299999999999999</v>
      </c>
      <c r="G358" s="8">
        <f>Sales[[#This Row],[Units Sold]]*Sales[[#This Row],[Unit Price]]</f>
        <v>2166.2099999999996</v>
      </c>
      <c r="H358" s="2" t="s">
        <v>37</v>
      </c>
      <c r="I358" s="7">
        <f>_xlfn.XLOOKUP(Sales[[#This Row],[Product]],UnitPrices[Product Name],UnitPrices[Unit Cost])</f>
        <v>0.73</v>
      </c>
      <c r="J358" s="7">
        <f>IF(Sales[[#This Row],[Units Sold]]&gt;0,Sales[[#This Row],[Unit Cost]]*Sales[[#This Row],[Units Sold]],Sales[[#This Row],[Unit Cost]]*(-1))</f>
        <v>1399.4099999999999</v>
      </c>
    </row>
    <row r="359" spans="2:10" x14ac:dyDescent="0.25">
      <c r="B359" s="3" t="s">
        <v>5</v>
      </c>
      <c r="C359" s="5" t="s">
        <v>8</v>
      </c>
      <c r="D359" s="5" t="s">
        <v>17</v>
      </c>
      <c r="E359" s="3">
        <v>2421</v>
      </c>
      <c r="F359" s="7">
        <v>0.81</v>
      </c>
      <c r="G359" s="8">
        <f>Sales[[#This Row],[Units Sold]]*Sales[[#This Row],[Unit Price]]</f>
        <v>1961.0100000000002</v>
      </c>
      <c r="H359" s="2" t="s">
        <v>37</v>
      </c>
      <c r="I359" s="7">
        <f>_xlfn.XLOOKUP(Sales[[#This Row],[Product]],UnitPrices[Product Name],UnitPrices[Unit Cost])</f>
        <v>0.73</v>
      </c>
      <c r="J359" s="7">
        <f>IF(Sales[[#This Row],[Units Sold]]&gt;0,Sales[[#This Row],[Unit Cost]]*Sales[[#This Row],[Units Sold]],Sales[[#This Row],[Unit Cost]]*(-1))</f>
        <v>1767.33</v>
      </c>
    </row>
    <row r="360" spans="2:10" x14ac:dyDescent="0.25">
      <c r="B360" s="3" t="s">
        <v>5</v>
      </c>
      <c r="C360" s="5" t="s">
        <v>6</v>
      </c>
      <c r="D360" s="5" t="s">
        <v>19</v>
      </c>
      <c r="E360" s="3">
        <v>1467</v>
      </c>
      <c r="F360" s="7">
        <v>0.97</v>
      </c>
      <c r="G360" s="8">
        <f>Sales[[#This Row],[Units Sold]]*Sales[[#This Row],[Unit Price]]</f>
        <v>1422.99</v>
      </c>
      <c r="H360" s="2" t="s">
        <v>36</v>
      </c>
      <c r="I360" s="7">
        <f>_xlfn.XLOOKUP(Sales[[#This Row],[Product]],UnitPrices[Product Name],UnitPrices[Unit Cost])</f>
        <v>1.05</v>
      </c>
      <c r="J360" s="7">
        <f>IF(Sales[[#This Row],[Units Sold]]&gt;0,Sales[[#This Row],[Unit Cost]]*Sales[[#This Row],[Units Sold]],Sales[[#This Row],[Unit Cost]]*(-1))</f>
        <v>1540.3500000000001</v>
      </c>
    </row>
    <row r="361" spans="2:10" x14ac:dyDescent="0.25">
      <c r="B361" s="3" t="s">
        <v>5</v>
      </c>
      <c r="C361" s="5" t="s">
        <v>8</v>
      </c>
      <c r="D361" s="5" t="s">
        <v>17</v>
      </c>
      <c r="E361" s="3">
        <v>517</v>
      </c>
      <c r="F361" s="7">
        <v>0.45</v>
      </c>
      <c r="G361" s="8">
        <f>Sales[[#This Row],[Units Sold]]*Sales[[#This Row],[Unit Price]]</f>
        <v>232.65</v>
      </c>
      <c r="H361" s="2" t="s">
        <v>37</v>
      </c>
      <c r="I361" s="7">
        <f>_xlfn.XLOOKUP(Sales[[#This Row],[Product]],UnitPrices[Product Name],UnitPrices[Unit Cost])</f>
        <v>0.73</v>
      </c>
      <c r="J361" s="7">
        <f>IF(Sales[[#This Row],[Units Sold]]&gt;0,Sales[[#This Row],[Unit Cost]]*Sales[[#This Row],[Units Sold]],Sales[[#This Row],[Unit Cost]]*(-1))</f>
        <v>377.40999999999997</v>
      </c>
    </row>
    <row r="362" spans="2:10" x14ac:dyDescent="0.25">
      <c r="B362" s="3" t="s">
        <v>5</v>
      </c>
      <c r="C362" s="5" t="s">
        <v>13</v>
      </c>
      <c r="D362" s="5" t="s">
        <v>7</v>
      </c>
      <c r="E362" s="3">
        <v>916</v>
      </c>
      <c r="F362" s="7">
        <v>1.21</v>
      </c>
      <c r="G362" s="8">
        <f>Sales[[#This Row],[Units Sold]]*Sales[[#This Row],[Unit Price]]</f>
        <v>1108.3599999999999</v>
      </c>
      <c r="H362" s="2" t="s">
        <v>36</v>
      </c>
      <c r="I362" s="7">
        <f>_xlfn.XLOOKUP(Sales[[#This Row],[Product]],UnitPrices[Product Name],UnitPrices[Unit Cost])</f>
        <v>1.25</v>
      </c>
      <c r="J362" s="7">
        <f>IF(Sales[[#This Row],[Units Sold]]&gt;0,Sales[[#This Row],[Unit Cost]]*Sales[[#This Row],[Units Sold]],Sales[[#This Row],[Unit Cost]]*(-1))</f>
        <v>1145</v>
      </c>
    </row>
    <row r="363" spans="2:10" x14ac:dyDescent="0.25">
      <c r="B363" s="3" t="s">
        <v>5</v>
      </c>
      <c r="C363" s="5" t="s">
        <v>8</v>
      </c>
      <c r="D363" s="5" t="s">
        <v>17</v>
      </c>
      <c r="E363" s="3">
        <v>1881</v>
      </c>
      <c r="F363" s="7">
        <v>0.81</v>
      </c>
      <c r="G363" s="8">
        <f>Sales[[#This Row],[Units Sold]]*Sales[[#This Row],[Unit Price]]</f>
        <v>1523.6100000000001</v>
      </c>
      <c r="H363" s="2" t="s">
        <v>37</v>
      </c>
      <c r="I363" s="7">
        <f>_xlfn.XLOOKUP(Sales[[#This Row],[Product]],UnitPrices[Product Name],UnitPrices[Unit Cost])</f>
        <v>0.73</v>
      </c>
      <c r="J363" s="7">
        <f>IF(Sales[[#This Row],[Units Sold]]&gt;0,Sales[[#This Row],[Unit Cost]]*Sales[[#This Row],[Units Sold]],Sales[[#This Row],[Unit Cost]]*(-1))</f>
        <v>1373.1299999999999</v>
      </c>
    </row>
    <row r="364" spans="2:10" x14ac:dyDescent="0.25">
      <c r="B364" s="3" t="s">
        <v>5</v>
      </c>
      <c r="C364" s="5" t="s">
        <v>10</v>
      </c>
      <c r="D364" s="5" t="s">
        <v>11</v>
      </c>
      <c r="E364" s="3">
        <v>552</v>
      </c>
      <c r="F364" s="7">
        <v>0.69</v>
      </c>
      <c r="G364" s="8">
        <f>Sales[[#This Row],[Units Sold]]*Sales[[#This Row],[Unit Price]]</f>
        <v>380.88</v>
      </c>
      <c r="H364" s="2" t="s">
        <v>36</v>
      </c>
      <c r="I364" s="7">
        <f>_xlfn.XLOOKUP(Sales[[#This Row],[Product]],UnitPrices[Product Name],UnitPrices[Unit Cost])</f>
        <v>1.02</v>
      </c>
      <c r="J364" s="7">
        <f>IF(Sales[[#This Row],[Units Sold]]&gt;0,Sales[[#This Row],[Unit Cost]]*Sales[[#This Row],[Units Sold]],Sales[[#This Row],[Unit Cost]]*(-1))</f>
        <v>563.04</v>
      </c>
    </row>
    <row r="365" spans="2:10" x14ac:dyDescent="0.25">
      <c r="B365" s="3" t="s">
        <v>14</v>
      </c>
      <c r="C365" s="5" t="s">
        <v>8</v>
      </c>
      <c r="D365" s="5" t="s">
        <v>17</v>
      </c>
      <c r="E365" s="3">
        <v>462</v>
      </c>
      <c r="F365" s="7">
        <v>0.91</v>
      </c>
      <c r="G365" s="8">
        <f>Sales[[#This Row],[Units Sold]]*Sales[[#This Row],[Unit Price]]</f>
        <v>420.42</v>
      </c>
      <c r="H365" s="2" t="s">
        <v>37</v>
      </c>
      <c r="I365" s="7">
        <f>_xlfn.XLOOKUP(Sales[[#This Row],[Product]],UnitPrices[Product Name],UnitPrices[Unit Cost])</f>
        <v>0.73</v>
      </c>
      <c r="J365" s="7">
        <f>IF(Sales[[#This Row],[Units Sold]]&gt;0,Sales[[#This Row],[Unit Cost]]*Sales[[#This Row],[Units Sold]],Sales[[#This Row],[Unit Cost]]*(-1))</f>
        <v>337.26</v>
      </c>
    </row>
    <row r="366" spans="2:10" x14ac:dyDescent="0.25">
      <c r="B366" s="3" t="s">
        <v>5</v>
      </c>
      <c r="C366" s="5" t="s">
        <v>6</v>
      </c>
      <c r="D366" s="5" t="s">
        <v>17</v>
      </c>
      <c r="E366" s="3">
        <v>704</v>
      </c>
      <c r="F366" s="7">
        <v>0.93</v>
      </c>
      <c r="G366" s="8">
        <f>Sales[[#This Row],[Units Sold]]*Sales[[#This Row],[Unit Price]]</f>
        <v>654.72</v>
      </c>
      <c r="H366" s="2" t="s">
        <v>37</v>
      </c>
      <c r="I366" s="7">
        <f>_xlfn.XLOOKUP(Sales[[#This Row],[Product]],UnitPrices[Product Name],UnitPrices[Unit Cost])</f>
        <v>0.73</v>
      </c>
      <c r="J366" s="7">
        <f>IF(Sales[[#This Row],[Units Sold]]&gt;0,Sales[[#This Row],[Unit Cost]]*Sales[[#This Row],[Units Sold]],Sales[[#This Row],[Unit Cost]]*(-1))</f>
        <v>513.91999999999996</v>
      </c>
    </row>
    <row r="367" spans="2:10" x14ac:dyDescent="0.25">
      <c r="B367" s="3" t="s">
        <v>14</v>
      </c>
      <c r="C367" s="5" t="s">
        <v>40</v>
      </c>
      <c r="D367" s="5" t="s">
        <v>11</v>
      </c>
      <c r="E367" s="3">
        <v>495</v>
      </c>
      <c r="F367" s="7">
        <v>0.82</v>
      </c>
      <c r="G367" s="8">
        <f>Sales[[#This Row],[Units Sold]]*Sales[[#This Row],[Unit Price]]</f>
        <v>405.9</v>
      </c>
      <c r="H367" s="2" t="s">
        <v>36</v>
      </c>
      <c r="I367" s="7">
        <f>_xlfn.XLOOKUP(Sales[[#This Row],[Product]],UnitPrices[Product Name],UnitPrices[Unit Cost])</f>
        <v>1.02</v>
      </c>
      <c r="J367" s="7">
        <f>IF(Sales[[#This Row],[Units Sold]]&gt;0,Sales[[#This Row],[Unit Cost]]*Sales[[#This Row],[Units Sold]],Sales[[#This Row],[Unit Cost]]*(-1))</f>
        <v>504.90000000000003</v>
      </c>
    </row>
    <row r="368" spans="2:10" x14ac:dyDescent="0.25">
      <c r="B368" s="3" t="s">
        <v>12</v>
      </c>
      <c r="C368" s="5" t="s">
        <v>10</v>
      </c>
      <c r="D368" s="5" t="s">
        <v>7</v>
      </c>
      <c r="E368" s="3">
        <v>50</v>
      </c>
      <c r="F368" s="7">
        <v>1.06</v>
      </c>
      <c r="G368" s="8">
        <f>Sales[[#This Row],[Units Sold]]*Sales[[#This Row],[Unit Price]]</f>
        <v>53</v>
      </c>
      <c r="H368" s="2" t="s">
        <v>36</v>
      </c>
      <c r="I368" s="7">
        <f>_xlfn.XLOOKUP(Sales[[#This Row],[Product]],UnitPrices[Product Name],UnitPrices[Unit Cost])</f>
        <v>1.25</v>
      </c>
      <c r="J368" s="7">
        <f>IF(Sales[[#This Row],[Units Sold]]&gt;0,Sales[[#This Row],[Unit Cost]]*Sales[[#This Row],[Units Sold]],Sales[[#This Row],[Unit Cost]]*(-1))</f>
        <v>62.5</v>
      </c>
    </row>
    <row r="369" spans="2:10" x14ac:dyDescent="0.25">
      <c r="B369" s="3" t="s">
        <v>5</v>
      </c>
      <c r="C369" s="5" t="s">
        <v>16</v>
      </c>
      <c r="D369" s="5" t="s">
        <v>11</v>
      </c>
      <c r="E369" s="3">
        <v>743</v>
      </c>
      <c r="F369" s="7">
        <v>1.06</v>
      </c>
      <c r="G369" s="8">
        <f>Sales[[#This Row],[Units Sold]]*Sales[[#This Row],[Unit Price]]</f>
        <v>787.58</v>
      </c>
      <c r="H369" s="2" t="s">
        <v>36</v>
      </c>
      <c r="I369" s="7">
        <f>_xlfn.XLOOKUP(Sales[[#This Row],[Product]],UnitPrices[Product Name],UnitPrices[Unit Cost])</f>
        <v>1.02</v>
      </c>
      <c r="J369" s="7">
        <f>IF(Sales[[#This Row],[Units Sold]]&gt;0,Sales[[#This Row],[Unit Cost]]*Sales[[#This Row],[Units Sold]],Sales[[#This Row],[Unit Cost]]*(-1))</f>
        <v>757.86</v>
      </c>
    </row>
    <row r="370" spans="2:10" x14ac:dyDescent="0.25">
      <c r="B370" s="3" t="s">
        <v>12</v>
      </c>
      <c r="C370" s="5" t="s">
        <v>13</v>
      </c>
      <c r="D370" s="5" t="s">
        <v>17</v>
      </c>
      <c r="E370" s="3">
        <v>91</v>
      </c>
      <c r="F370" s="7">
        <v>0.82</v>
      </c>
      <c r="G370" s="8">
        <f>Sales[[#This Row],[Units Sold]]*Sales[[#This Row],[Unit Price]]</f>
        <v>74.61999999999999</v>
      </c>
      <c r="H370" s="2" t="s">
        <v>37</v>
      </c>
      <c r="I370" s="7">
        <f>_xlfn.XLOOKUP(Sales[[#This Row],[Product]],UnitPrices[Product Name],UnitPrices[Unit Cost])</f>
        <v>0.73</v>
      </c>
      <c r="J370" s="7">
        <f>IF(Sales[[#This Row],[Units Sold]]&gt;0,Sales[[#This Row],[Unit Cost]]*Sales[[#This Row],[Units Sold]],Sales[[#This Row],[Unit Cost]]*(-1))</f>
        <v>66.429999999999993</v>
      </c>
    </row>
    <row r="371" spans="2:10" x14ac:dyDescent="0.25">
      <c r="B371" s="3" t="s">
        <v>12</v>
      </c>
      <c r="C371" s="5" t="s">
        <v>16</v>
      </c>
      <c r="D371" s="5" t="s">
        <v>17</v>
      </c>
      <c r="E371" s="3">
        <v>75</v>
      </c>
      <c r="F371" s="7">
        <v>1.2</v>
      </c>
      <c r="G371" s="8">
        <f>Sales[[#This Row],[Units Sold]]*Sales[[#This Row],[Unit Price]]</f>
        <v>90</v>
      </c>
      <c r="H371" s="2" t="s">
        <v>37</v>
      </c>
      <c r="I371" s="7">
        <f>_xlfn.XLOOKUP(Sales[[#This Row],[Product]],UnitPrices[Product Name],UnitPrices[Unit Cost])</f>
        <v>0.73</v>
      </c>
      <c r="J371" s="7">
        <f>IF(Sales[[#This Row],[Units Sold]]&gt;0,Sales[[#This Row],[Unit Cost]]*Sales[[#This Row],[Units Sold]],Sales[[#This Row],[Unit Cost]]*(-1))</f>
        <v>54.75</v>
      </c>
    </row>
    <row r="372" spans="2:10" x14ac:dyDescent="0.25">
      <c r="B372" s="3" t="s">
        <v>12</v>
      </c>
      <c r="C372" s="5" t="s">
        <v>16</v>
      </c>
      <c r="D372" s="5" t="s">
        <v>7</v>
      </c>
      <c r="E372" s="3">
        <v>866</v>
      </c>
      <c r="F372" s="7">
        <v>0.86</v>
      </c>
      <c r="G372" s="8">
        <f>Sales[[#This Row],[Units Sold]]*Sales[[#This Row],[Unit Price]]</f>
        <v>744.76</v>
      </c>
      <c r="H372" s="2" t="s">
        <v>36</v>
      </c>
      <c r="I372" s="7">
        <f>_xlfn.XLOOKUP(Sales[[#This Row],[Product]],UnitPrices[Product Name],UnitPrices[Unit Cost])</f>
        <v>1.25</v>
      </c>
      <c r="J372" s="7">
        <f>IF(Sales[[#This Row],[Units Sold]]&gt;0,Sales[[#This Row],[Unit Cost]]*Sales[[#This Row],[Units Sold]],Sales[[#This Row],[Unit Cost]]*(-1))</f>
        <v>1082.5</v>
      </c>
    </row>
    <row r="373" spans="2:10" x14ac:dyDescent="0.25">
      <c r="B373" s="3" t="s">
        <v>14</v>
      </c>
      <c r="C373" s="5" t="s">
        <v>40</v>
      </c>
      <c r="D373" s="5" t="s">
        <v>11</v>
      </c>
      <c r="E373" s="3">
        <v>1809</v>
      </c>
      <c r="F373" s="7">
        <v>1.05</v>
      </c>
      <c r="G373" s="8">
        <f>Sales[[#This Row],[Units Sold]]*Sales[[#This Row],[Unit Price]]</f>
        <v>1899.45</v>
      </c>
      <c r="H373" s="2" t="s">
        <v>36</v>
      </c>
      <c r="I373" s="7">
        <f>_xlfn.XLOOKUP(Sales[[#This Row],[Product]],UnitPrices[Product Name],UnitPrices[Unit Cost])</f>
        <v>1.02</v>
      </c>
      <c r="J373" s="7">
        <f>IF(Sales[[#This Row],[Units Sold]]&gt;0,Sales[[#This Row],[Unit Cost]]*Sales[[#This Row],[Units Sold]],Sales[[#This Row],[Unit Cost]]*(-1))</f>
        <v>1845.18</v>
      </c>
    </row>
    <row r="374" spans="2:10" x14ac:dyDescent="0.25">
      <c r="B374" s="3" t="s">
        <v>12</v>
      </c>
      <c r="C374" s="5" t="s">
        <v>40</v>
      </c>
      <c r="D374" s="5" t="s">
        <v>17</v>
      </c>
      <c r="E374" s="3">
        <v>1785</v>
      </c>
      <c r="F374" s="7">
        <v>0.86</v>
      </c>
      <c r="G374" s="8">
        <f>Sales[[#This Row],[Units Sold]]*Sales[[#This Row],[Unit Price]]</f>
        <v>1535.1</v>
      </c>
      <c r="H374" s="2" t="s">
        <v>37</v>
      </c>
      <c r="I374" s="7">
        <f>_xlfn.XLOOKUP(Sales[[#This Row],[Product]],UnitPrices[Product Name],UnitPrices[Unit Cost])</f>
        <v>0.73</v>
      </c>
      <c r="J374" s="7">
        <f>IF(Sales[[#This Row],[Units Sold]]&gt;0,Sales[[#This Row],[Unit Cost]]*Sales[[#This Row],[Units Sold]],Sales[[#This Row],[Unit Cost]]*(-1))</f>
        <v>1303.05</v>
      </c>
    </row>
    <row r="375" spans="2:10" x14ac:dyDescent="0.25">
      <c r="B375" s="3" t="s">
        <v>12</v>
      </c>
      <c r="C375" s="5" t="s">
        <v>8</v>
      </c>
      <c r="D375" s="5" t="s">
        <v>7</v>
      </c>
      <c r="F375" s="7">
        <v>1</v>
      </c>
      <c r="G375" s="8">
        <f>Sales[[#This Row],[Units Sold]]*Sales[[#This Row],[Unit Price]]</f>
        <v>0</v>
      </c>
      <c r="H375" s="2" t="s">
        <v>36</v>
      </c>
      <c r="I375" s="7">
        <f>_xlfn.XLOOKUP(Sales[[#This Row],[Product]],UnitPrices[Product Name],UnitPrices[Unit Cost])</f>
        <v>1.25</v>
      </c>
      <c r="J375" s="7">
        <f>IF(Sales[[#This Row],[Units Sold]]&gt;0,Sales[[#This Row],[Unit Cost]]*Sales[[#This Row],[Units Sold]],Sales[[#This Row],[Unit Cost]]*(-1))</f>
        <v>-1.25</v>
      </c>
    </row>
    <row r="376" spans="2:10" x14ac:dyDescent="0.25">
      <c r="B376" s="3" t="s">
        <v>5</v>
      </c>
      <c r="C376" s="5" t="s">
        <v>6</v>
      </c>
      <c r="D376" s="5" t="s">
        <v>17</v>
      </c>
      <c r="E376" s="3">
        <v>2348</v>
      </c>
      <c r="F376" s="7">
        <v>1.07</v>
      </c>
      <c r="G376" s="8">
        <f>Sales[[#This Row],[Units Sold]]*Sales[[#This Row],[Unit Price]]</f>
        <v>2512.36</v>
      </c>
      <c r="H376" s="2" t="s">
        <v>37</v>
      </c>
      <c r="I376" s="7">
        <f>_xlfn.XLOOKUP(Sales[[#This Row],[Product]],UnitPrices[Product Name],UnitPrices[Unit Cost])</f>
        <v>0.73</v>
      </c>
      <c r="J376" s="7">
        <f>IF(Sales[[#This Row],[Units Sold]]&gt;0,Sales[[#This Row],[Unit Cost]]*Sales[[#This Row],[Units Sold]],Sales[[#This Row],[Unit Cost]]*(-1))</f>
        <v>1714.04</v>
      </c>
    </row>
    <row r="377" spans="2:10" x14ac:dyDescent="0.25">
      <c r="B377" s="3" t="s">
        <v>12</v>
      </c>
      <c r="C377" s="5" t="s">
        <v>8</v>
      </c>
      <c r="D377" s="5" t="s">
        <v>17</v>
      </c>
      <c r="E377" s="3">
        <v>549</v>
      </c>
      <c r="F377" s="7">
        <v>1.1499999999999999</v>
      </c>
      <c r="G377" s="8">
        <f>Sales[[#This Row],[Units Sold]]*Sales[[#This Row],[Unit Price]]</f>
        <v>631.34999999999991</v>
      </c>
      <c r="H377" s="2" t="s">
        <v>37</v>
      </c>
      <c r="I377" s="7">
        <f>_xlfn.XLOOKUP(Sales[[#This Row],[Product]],UnitPrices[Product Name],UnitPrices[Unit Cost])</f>
        <v>0.73</v>
      </c>
      <c r="J377" s="7">
        <f>IF(Sales[[#This Row],[Units Sold]]&gt;0,Sales[[#This Row],[Unit Cost]]*Sales[[#This Row],[Units Sold]],Sales[[#This Row],[Unit Cost]]*(-1))</f>
        <v>400.77</v>
      </c>
    </row>
    <row r="378" spans="2:10" x14ac:dyDescent="0.25">
      <c r="B378" s="3" t="s">
        <v>5</v>
      </c>
      <c r="C378" s="5" t="s">
        <v>8</v>
      </c>
      <c r="D378" s="5" t="s">
        <v>17</v>
      </c>
      <c r="E378" s="3">
        <v>1630</v>
      </c>
      <c r="F378" s="7">
        <v>0.87</v>
      </c>
      <c r="G378" s="8">
        <f>Sales[[#This Row],[Units Sold]]*Sales[[#This Row],[Unit Price]]</f>
        <v>1418.1</v>
      </c>
      <c r="H378" s="2" t="s">
        <v>37</v>
      </c>
      <c r="I378" s="7">
        <f>_xlfn.XLOOKUP(Sales[[#This Row],[Product]],UnitPrices[Product Name],UnitPrices[Unit Cost])</f>
        <v>0.73</v>
      </c>
      <c r="J378" s="7">
        <f>IF(Sales[[#This Row],[Units Sold]]&gt;0,Sales[[#This Row],[Unit Cost]]*Sales[[#This Row],[Units Sold]],Sales[[#This Row],[Unit Cost]]*(-1))</f>
        <v>1189.8999999999999</v>
      </c>
    </row>
    <row r="379" spans="2:10" x14ac:dyDescent="0.25">
      <c r="B379" s="3" t="s">
        <v>12</v>
      </c>
      <c r="C379" s="5" t="s">
        <v>8</v>
      </c>
      <c r="D379" s="5" t="s">
        <v>17</v>
      </c>
      <c r="E379" s="3">
        <v>254</v>
      </c>
      <c r="F379" s="7">
        <v>0.89</v>
      </c>
      <c r="G379" s="8">
        <f>Sales[[#This Row],[Units Sold]]*Sales[[#This Row],[Unit Price]]</f>
        <v>226.06</v>
      </c>
      <c r="H379" s="2" t="s">
        <v>37</v>
      </c>
      <c r="I379" s="7">
        <f>_xlfn.XLOOKUP(Sales[[#This Row],[Product]],UnitPrices[Product Name],UnitPrices[Unit Cost])</f>
        <v>0.73</v>
      </c>
      <c r="J379" s="7">
        <f>IF(Sales[[#This Row],[Units Sold]]&gt;0,Sales[[#This Row],[Unit Cost]]*Sales[[#This Row],[Units Sold]],Sales[[#This Row],[Unit Cost]]*(-1))</f>
        <v>185.42</v>
      </c>
    </row>
    <row r="380" spans="2:10" x14ac:dyDescent="0.25">
      <c r="B380" s="3" t="s">
        <v>5</v>
      </c>
      <c r="C380" s="5" t="s">
        <v>8</v>
      </c>
      <c r="D380" s="5" t="s">
        <v>7</v>
      </c>
      <c r="E380" s="3">
        <v>1918</v>
      </c>
      <c r="F380" s="7">
        <v>1.24</v>
      </c>
      <c r="G380" s="8">
        <f>Sales[[#This Row],[Units Sold]]*Sales[[#This Row],[Unit Price]]</f>
        <v>2378.3200000000002</v>
      </c>
      <c r="H380" s="2" t="s">
        <v>36</v>
      </c>
      <c r="I380" s="7">
        <f>_xlfn.XLOOKUP(Sales[[#This Row],[Product]],UnitPrices[Product Name],UnitPrices[Unit Cost])</f>
        <v>1.25</v>
      </c>
      <c r="J380" s="7">
        <f>IF(Sales[[#This Row],[Units Sold]]&gt;0,Sales[[#This Row],[Unit Cost]]*Sales[[#This Row],[Units Sold]],Sales[[#This Row],[Unit Cost]]*(-1))</f>
        <v>2397.5</v>
      </c>
    </row>
    <row r="381" spans="2:10" x14ac:dyDescent="0.25">
      <c r="B381" s="3" t="s">
        <v>12</v>
      </c>
      <c r="C381" s="5" t="s">
        <v>10</v>
      </c>
      <c r="D381" s="5" t="s">
        <v>17</v>
      </c>
      <c r="E381" s="3">
        <v>701</v>
      </c>
      <c r="F381" s="7">
        <v>1.48</v>
      </c>
      <c r="G381" s="8">
        <f>Sales[[#This Row],[Units Sold]]*Sales[[#This Row],[Unit Price]]</f>
        <v>1037.48</v>
      </c>
      <c r="H381" s="2" t="s">
        <v>37</v>
      </c>
      <c r="I381" s="7">
        <f>_xlfn.XLOOKUP(Sales[[#This Row],[Product]],UnitPrices[Product Name],UnitPrices[Unit Cost])</f>
        <v>0.73</v>
      </c>
      <c r="J381" s="7">
        <f>IF(Sales[[#This Row],[Units Sold]]&gt;0,Sales[[#This Row],[Unit Cost]]*Sales[[#This Row],[Units Sold]],Sales[[#This Row],[Unit Cost]]*(-1))</f>
        <v>511.72999999999996</v>
      </c>
    </row>
    <row r="382" spans="2:10" x14ac:dyDescent="0.25">
      <c r="B382" s="3" t="s">
        <v>12</v>
      </c>
      <c r="C382" s="5" t="s">
        <v>16</v>
      </c>
      <c r="D382" s="5" t="s">
        <v>17</v>
      </c>
      <c r="E382" s="3">
        <v>479</v>
      </c>
      <c r="F382" s="7">
        <v>0.86</v>
      </c>
      <c r="G382" s="8">
        <f>Sales[[#This Row],[Units Sold]]*Sales[[#This Row],[Unit Price]]</f>
        <v>411.94</v>
      </c>
      <c r="H382" s="2" t="s">
        <v>37</v>
      </c>
      <c r="I382" s="7">
        <f>_xlfn.XLOOKUP(Sales[[#This Row],[Product]],UnitPrices[Product Name],UnitPrices[Unit Cost])</f>
        <v>0.73</v>
      </c>
      <c r="J382" s="7">
        <f>IF(Sales[[#This Row],[Units Sold]]&gt;0,Sales[[#This Row],[Unit Cost]]*Sales[[#This Row],[Units Sold]],Sales[[#This Row],[Unit Cost]]*(-1))</f>
        <v>349.67</v>
      </c>
    </row>
    <row r="383" spans="2:10" x14ac:dyDescent="0.25">
      <c r="B383" s="3" t="s">
        <v>14</v>
      </c>
      <c r="C383" s="5" t="s">
        <v>6</v>
      </c>
      <c r="D383" s="5" t="s">
        <v>17</v>
      </c>
      <c r="E383" s="3">
        <v>2124</v>
      </c>
      <c r="F383" s="7">
        <v>1.08</v>
      </c>
      <c r="G383" s="8">
        <f>Sales[[#This Row],[Units Sold]]*Sales[[#This Row],[Unit Price]]</f>
        <v>2293.92</v>
      </c>
      <c r="H383" s="2" t="s">
        <v>37</v>
      </c>
      <c r="I383" s="7">
        <f>_xlfn.XLOOKUP(Sales[[#This Row],[Product]],UnitPrices[Product Name],UnitPrices[Unit Cost])</f>
        <v>0.73</v>
      </c>
      <c r="J383" s="7">
        <f>IF(Sales[[#This Row],[Units Sold]]&gt;0,Sales[[#This Row],[Unit Cost]]*Sales[[#This Row],[Units Sold]],Sales[[#This Row],[Unit Cost]]*(-1))</f>
        <v>1550.52</v>
      </c>
    </row>
    <row r="384" spans="2:10" x14ac:dyDescent="0.25">
      <c r="B384" s="3" t="s">
        <v>12</v>
      </c>
      <c r="C384" s="5" t="s">
        <v>13</v>
      </c>
      <c r="D384" s="5" t="s">
        <v>17</v>
      </c>
      <c r="E384" s="3">
        <v>1963</v>
      </c>
      <c r="F384" s="7">
        <v>0.88</v>
      </c>
      <c r="G384" s="8">
        <f>Sales[[#This Row],[Units Sold]]*Sales[[#This Row],[Unit Price]]</f>
        <v>1727.44</v>
      </c>
      <c r="H384" s="2" t="s">
        <v>37</v>
      </c>
      <c r="I384" s="7">
        <f>_xlfn.XLOOKUP(Sales[[#This Row],[Product]],UnitPrices[Product Name],UnitPrices[Unit Cost])</f>
        <v>0.73</v>
      </c>
      <c r="J384" s="7">
        <f>IF(Sales[[#This Row],[Units Sold]]&gt;0,Sales[[#This Row],[Unit Cost]]*Sales[[#This Row],[Units Sold]],Sales[[#This Row],[Unit Cost]]*(-1))</f>
        <v>1432.99</v>
      </c>
    </row>
    <row r="385" spans="2:10" x14ac:dyDescent="0.25">
      <c r="B385" s="3" t="s">
        <v>5</v>
      </c>
      <c r="C385" s="5" t="s">
        <v>40</v>
      </c>
      <c r="D385" s="5" t="s">
        <v>7</v>
      </c>
      <c r="E385" s="3">
        <v>1103</v>
      </c>
      <c r="F385" s="7">
        <v>0.99</v>
      </c>
      <c r="G385" s="8">
        <f>Sales[[#This Row],[Units Sold]]*Sales[[#This Row],[Unit Price]]</f>
        <v>1091.97</v>
      </c>
      <c r="H385" s="2" t="s">
        <v>36</v>
      </c>
      <c r="I385" s="7">
        <f>_xlfn.XLOOKUP(Sales[[#This Row],[Product]],UnitPrices[Product Name],UnitPrices[Unit Cost])</f>
        <v>1.25</v>
      </c>
      <c r="J385" s="7">
        <f>IF(Sales[[#This Row],[Units Sold]]&gt;0,Sales[[#This Row],[Unit Cost]]*Sales[[#This Row],[Units Sold]],Sales[[#This Row],[Unit Cost]]*(-1))</f>
        <v>1378.75</v>
      </c>
    </row>
    <row r="386" spans="2:10" x14ac:dyDescent="0.25">
      <c r="B386" s="3" t="s">
        <v>5</v>
      </c>
      <c r="C386" s="5" t="s">
        <v>8</v>
      </c>
      <c r="D386" s="5" t="s">
        <v>17</v>
      </c>
      <c r="E386" s="3">
        <v>605</v>
      </c>
      <c r="F386" s="7">
        <v>1.44</v>
      </c>
      <c r="G386" s="8">
        <f>Sales[[#This Row],[Units Sold]]*Sales[[#This Row],[Unit Price]]</f>
        <v>871.19999999999993</v>
      </c>
      <c r="H386" s="2" t="s">
        <v>37</v>
      </c>
      <c r="I386" s="7">
        <f>_xlfn.XLOOKUP(Sales[[#This Row],[Product]],UnitPrices[Product Name],UnitPrices[Unit Cost])</f>
        <v>0.73</v>
      </c>
      <c r="J386" s="7">
        <f>IF(Sales[[#This Row],[Units Sold]]&gt;0,Sales[[#This Row],[Unit Cost]]*Sales[[#This Row],[Units Sold]],Sales[[#This Row],[Unit Cost]]*(-1))</f>
        <v>441.65</v>
      </c>
    </row>
    <row r="387" spans="2:10" x14ac:dyDescent="0.25">
      <c r="B387" s="3" t="s">
        <v>12</v>
      </c>
      <c r="C387" s="5" t="s">
        <v>40</v>
      </c>
      <c r="D387" s="5" t="s">
        <v>11</v>
      </c>
      <c r="E387" s="3">
        <v>1953</v>
      </c>
      <c r="F387" s="7">
        <v>0.39</v>
      </c>
      <c r="G387" s="8">
        <f>Sales[[#This Row],[Units Sold]]*Sales[[#This Row],[Unit Price]]</f>
        <v>761.67000000000007</v>
      </c>
      <c r="H387" s="2" t="s">
        <v>36</v>
      </c>
      <c r="I387" s="7">
        <f>_xlfn.XLOOKUP(Sales[[#This Row],[Product]],UnitPrices[Product Name],UnitPrices[Unit Cost])</f>
        <v>1.02</v>
      </c>
      <c r="J387" s="7">
        <f>IF(Sales[[#This Row],[Units Sold]]&gt;0,Sales[[#This Row],[Unit Cost]]*Sales[[#This Row],[Units Sold]],Sales[[#This Row],[Unit Cost]]*(-1))</f>
        <v>1992.06</v>
      </c>
    </row>
    <row r="388" spans="2:10" x14ac:dyDescent="0.25">
      <c r="B388" s="3" t="s">
        <v>14</v>
      </c>
      <c r="C388" s="5" t="s">
        <v>6</v>
      </c>
      <c r="D388" s="5" t="s">
        <v>7</v>
      </c>
      <c r="E388" s="3">
        <v>2110</v>
      </c>
      <c r="F388" s="7">
        <v>0.71</v>
      </c>
      <c r="G388" s="8">
        <f>Sales[[#This Row],[Units Sold]]*Sales[[#This Row],[Unit Price]]</f>
        <v>1498.1</v>
      </c>
      <c r="H388" s="2" t="s">
        <v>36</v>
      </c>
      <c r="I388" s="7">
        <f>_xlfn.XLOOKUP(Sales[[#This Row],[Product]],UnitPrices[Product Name],UnitPrices[Unit Cost])</f>
        <v>1.25</v>
      </c>
      <c r="J388" s="7">
        <f>IF(Sales[[#This Row],[Units Sold]]&gt;0,Sales[[#This Row],[Unit Cost]]*Sales[[#This Row],[Units Sold]],Sales[[#This Row],[Unit Cost]]*(-1))</f>
        <v>2637.5</v>
      </c>
    </row>
    <row r="389" spans="2:10" x14ac:dyDescent="0.25">
      <c r="B389" s="3" t="s">
        <v>14</v>
      </c>
      <c r="C389" s="5" t="s">
        <v>10</v>
      </c>
      <c r="D389" s="5" t="s">
        <v>17</v>
      </c>
      <c r="E389" s="3">
        <v>1435</v>
      </c>
      <c r="F389" s="7">
        <v>0.61</v>
      </c>
      <c r="G389" s="8">
        <f>Sales[[#This Row],[Units Sold]]*Sales[[#This Row],[Unit Price]]</f>
        <v>875.35</v>
      </c>
      <c r="H389" s="2" t="s">
        <v>37</v>
      </c>
      <c r="I389" s="7">
        <f>_xlfn.XLOOKUP(Sales[[#This Row],[Product]],UnitPrices[Product Name],UnitPrices[Unit Cost])</f>
        <v>0.73</v>
      </c>
      <c r="J389" s="7">
        <f>IF(Sales[[#This Row],[Units Sold]]&gt;0,Sales[[#This Row],[Unit Cost]]*Sales[[#This Row],[Units Sold]],Sales[[#This Row],[Unit Cost]]*(-1))</f>
        <v>1047.55</v>
      </c>
    </row>
    <row r="390" spans="2:10" x14ac:dyDescent="0.25">
      <c r="B390" s="3" t="s">
        <v>5</v>
      </c>
      <c r="C390" s="5" t="s">
        <v>16</v>
      </c>
      <c r="D390" s="5" t="s">
        <v>17</v>
      </c>
      <c r="E390" s="3">
        <v>1095</v>
      </c>
      <c r="F390" s="7">
        <v>1.21</v>
      </c>
      <c r="G390" s="8">
        <f>Sales[[#This Row],[Units Sold]]*Sales[[#This Row],[Unit Price]]</f>
        <v>1324.95</v>
      </c>
      <c r="H390" s="2" t="s">
        <v>37</v>
      </c>
      <c r="I390" s="7">
        <f>_xlfn.XLOOKUP(Sales[[#This Row],[Product]],UnitPrices[Product Name],UnitPrices[Unit Cost])</f>
        <v>0.73</v>
      </c>
      <c r="J390" s="7">
        <f>IF(Sales[[#This Row],[Units Sold]]&gt;0,Sales[[#This Row],[Unit Cost]]*Sales[[#This Row],[Units Sold]],Sales[[#This Row],[Unit Cost]]*(-1))</f>
        <v>799.35</v>
      </c>
    </row>
    <row r="391" spans="2:10" x14ac:dyDescent="0.25">
      <c r="B391" s="3" t="s">
        <v>14</v>
      </c>
      <c r="C391" s="5" t="s">
        <v>8</v>
      </c>
      <c r="D391" s="5" t="s">
        <v>17</v>
      </c>
      <c r="E391" s="3">
        <v>1626</v>
      </c>
      <c r="F391" s="7">
        <v>0.75</v>
      </c>
      <c r="G391" s="8">
        <f>Sales[[#This Row],[Units Sold]]*Sales[[#This Row],[Unit Price]]</f>
        <v>1219.5</v>
      </c>
      <c r="H391" s="2" t="s">
        <v>37</v>
      </c>
      <c r="I391" s="7">
        <f>_xlfn.XLOOKUP(Sales[[#This Row],[Product]],UnitPrices[Product Name],UnitPrices[Unit Cost])</f>
        <v>0.73</v>
      </c>
      <c r="J391" s="7">
        <f>IF(Sales[[#This Row],[Units Sold]]&gt;0,Sales[[#This Row],[Unit Cost]]*Sales[[#This Row],[Units Sold]],Sales[[#This Row],[Unit Cost]]*(-1))</f>
        <v>1186.98</v>
      </c>
    </row>
    <row r="392" spans="2:10" x14ac:dyDescent="0.25">
      <c r="B392" s="3" t="s">
        <v>12</v>
      </c>
      <c r="C392" s="5" t="s">
        <v>16</v>
      </c>
      <c r="D392" s="5" t="s">
        <v>17</v>
      </c>
      <c r="E392" s="3">
        <v>530</v>
      </c>
      <c r="F392" s="7">
        <v>0.91</v>
      </c>
      <c r="G392" s="8">
        <f>Sales[[#This Row],[Units Sold]]*Sales[[#This Row],[Unit Price]]</f>
        <v>482.3</v>
      </c>
      <c r="H392" s="2" t="s">
        <v>37</v>
      </c>
      <c r="I392" s="7">
        <f>_xlfn.XLOOKUP(Sales[[#This Row],[Product]],UnitPrices[Product Name],UnitPrices[Unit Cost])</f>
        <v>0.73</v>
      </c>
      <c r="J392" s="7">
        <f>IF(Sales[[#This Row],[Units Sold]]&gt;0,Sales[[#This Row],[Unit Cost]]*Sales[[#This Row],[Units Sold]],Sales[[#This Row],[Unit Cost]]*(-1))</f>
        <v>386.9</v>
      </c>
    </row>
    <row r="393" spans="2:10" x14ac:dyDescent="0.25">
      <c r="B393" s="3" t="s">
        <v>12</v>
      </c>
      <c r="C393" s="5" t="s">
        <v>13</v>
      </c>
      <c r="D393" s="5" t="s">
        <v>17</v>
      </c>
      <c r="E393" s="3">
        <v>1730</v>
      </c>
      <c r="F393" s="7">
        <v>0.73</v>
      </c>
      <c r="G393" s="8">
        <f>Sales[[#This Row],[Units Sold]]*Sales[[#This Row],[Unit Price]]</f>
        <v>1262.8999999999999</v>
      </c>
      <c r="H393" s="2" t="s">
        <v>37</v>
      </c>
      <c r="I393" s="7">
        <f>_xlfn.XLOOKUP(Sales[[#This Row],[Product]],UnitPrices[Product Name],UnitPrices[Unit Cost])</f>
        <v>0.73</v>
      </c>
      <c r="J393" s="7">
        <f>IF(Sales[[#This Row],[Units Sold]]&gt;0,Sales[[#This Row],[Unit Cost]]*Sales[[#This Row],[Units Sold]],Sales[[#This Row],[Unit Cost]]*(-1))</f>
        <v>1262.8999999999999</v>
      </c>
    </row>
    <row r="394" spans="2:10" x14ac:dyDescent="0.25">
      <c r="B394" s="3" t="s">
        <v>5</v>
      </c>
      <c r="C394" s="5" t="s">
        <v>16</v>
      </c>
      <c r="D394" s="5" t="s">
        <v>17</v>
      </c>
      <c r="E394" s="3">
        <v>2488</v>
      </c>
      <c r="F394" s="7">
        <v>0.84</v>
      </c>
      <c r="G394" s="8">
        <f>Sales[[#This Row],[Units Sold]]*Sales[[#This Row],[Unit Price]]</f>
        <v>2089.92</v>
      </c>
      <c r="H394" s="2" t="s">
        <v>37</v>
      </c>
      <c r="I394" s="7">
        <f>_xlfn.XLOOKUP(Sales[[#This Row],[Product]],UnitPrices[Product Name],UnitPrices[Unit Cost])</f>
        <v>0.73</v>
      </c>
      <c r="J394" s="7">
        <f>IF(Sales[[#This Row],[Units Sold]]&gt;0,Sales[[#This Row],[Unit Cost]]*Sales[[#This Row],[Units Sold]],Sales[[#This Row],[Unit Cost]]*(-1))</f>
        <v>1816.24</v>
      </c>
    </row>
    <row r="395" spans="2:10" x14ac:dyDescent="0.25">
      <c r="B395" s="3" t="s">
        <v>5</v>
      </c>
      <c r="C395" s="5" t="s">
        <v>8</v>
      </c>
      <c r="D395" s="5" t="s">
        <v>17</v>
      </c>
      <c r="E395" s="3">
        <v>1155</v>
      </c>
      <c r="F395" s="7">
        <v>1.04</v>
      </c>
      <c r="G395" s="8">
        <f>Sales[[#This Row],[Units Sold]]*Sales[[#This Row],[Unit Price]]</f>
        <v>1201.2</v>
      </c>
      <c r="H395" s="2" t="s">
        <v>37</v>
      </c>
      <c r="I395" s="7">
        <f>_xlfn.XLOOKUP(Sales[[#This Row],[Product]],UnitPrices[Product Name],UnitPrices[Unit Cost])</f>
        <v>0.73</v>
      </c>
      <c r="J395" s="7">
        <f>IF(Sales[[#This Row],[Units Sold]]&gt;0,Sales[[#This Row],[Unit Cost]]*Sales[[#This Row],[Units Sold]],Sales[[#This Row],[Unit Cost]]*(-1))</f>
        <v>843.15</v>
      </c>
    </row>
    <row r="396" spans="2:10" x14ac:dyDescent="0.25">
      <c r="B396" s="3" t="s">
        <v>14</v>
      </c>
      <c r="C396" s="5" t="s">
        <v>10</v>
      </c>
      <c r="D396" s="5" t="s">
        <v>17</v>
      </c>
      <c r="E396" s="3">
        <v>1147</v>
      </c>
      <c r="F396" s="7">
        <v>1.08</v>
      </c>
      <c r="G396" s="8">
        <f>Sales[[#This Row],[Units Sold]]*Sales[[#This Row],[Unit Price]]</f>
        <v>1238.76</v>
      </c>
      <c r="H396" s="2" t="s">
        <v>37</v>
      </c>
      <c r="I396" s="7">
        <f>_xlfn.XLOOKUP(Sales[[#This Row],[Product]],UnitPrices[Product Name],UnitPrices[Unit Cost])</f>
        <v>0.73</v>
      </c>
      <c r="J396" s="7">
        <f>IF(Sales[[#This Row],[Units Sold]]&gt;0,Sales[[#This Row],[Unit Cost]]*Sales[[#This Row],[Units Sold]],Sales[[#This Row],[Unit Cost]]*(-1))</f>
        <v>837.31</v>
      </c>
    </row>
    <row r="397" spans="2:10" x14ac:dyDescent="0.25">
      <c r="B397" s="3" t="s">
        <v>12</v>
      </c>
      <c r="C397" s="5" t="s">
        <v>6</v>
      </c>
      <c r="D397" s="5" t="s">
        <v>11</v>
      </c>
      <c r="E397" s="3">
        <v>1331</v>
      </c>
      <c r="F397" s="7">
        <v>1.31</v>
      </c>
      <c r="G397" s="8">
        <f>Sales[[#This Row],[Units Sold]]*Sales[[#This Row],[Unit Price]]</f>
        <v>1743.6100000000001</v>
      </c>
      <c r="H397" s="2" t="s">
        <v>36</v>
      </c>
      <c r="I397" s="7">
        <f>_xlfn.XLOOKUP(Sales[[#This Row],[Product]],UnitPrices[Product Name],UnitPrices[Unit Cost])</f>
        <v>1.02</v>
      </c>
      <c r="J397" s="7">
        <f>IF(Sales[[#This Row],[Units Sold]]&gt;0,Sales[[#This Row],[Unit Cost]]*Sales[[#This Row],[Units Sold]],Sales[[#This Row],[Unit Cost]]*(-1))</f>
        <v>1357.6200000000001</v>
      </c>
    </row>
    <row r="398" spans="2:10" x14ac:dyDescent="0.25">
      <c r="B398" s="3" t="s">
        <v>12</v>
      </c>
      <c r="C398" s="5" t="s">
        <v>6</v>
      </c>
      <c r="D398" s="5" t="s">
        <v>7</v>
      </c>
      <c r="E398" s="3">
        <v>1785</v>
      </c>
      <c r="F398" s="7">
        <v>1.08</v>
      </c>
      <c r="G398" s="8">
        <f>Sales[[#This Row],[Units Sold]]*Sales[[#This Row],[Unit Price]]</f>
        <v>1927.8000000000002</v>
      </c>
      <c r="H398" s="2" t="s">
        <v>36</v>
      </c>
      <c r="I398" s="7">
        <f>_xlfn.XLOOKUP(Sales[[#This Row],[Product]],UnitPrices[Product Name],UnitPrices[Unit Cost])</f>
        <v>1.25</v>
      </c>
      <c r="J398" s="7">
        <f>IF(Sales[[#This Row],[Units Sold]]&gt;0,Sales[[#This Row],[Unit Cost]]*Sales[[#This Row],[Units Sold]],Sales[[#This Row],[Unit Cost]]*(-1))</f>
        <v>2231.25</v>
      </c>
    </row>
    <row r="399" spans="2:10" x14ac:dyDescent="0.25">
      <c r="B399" s="3" t="s">
        <v>12</v>
      </c>
      <c r="C399" s="5" t="s">
        <v>40</v>
      </c>
      <c r="D399" s="5" t="s">
        <v>19</v>
      </c>
      <c r="E399" s="3">
        <v>1357</v>
      </c>
      <c r="F399" s="7">
        <v>0.81</v>
      </c>
      <c r="G399" s="8">
        <f>Sales[[#This Row],[Units Sold]]*Sales[[#This Row],[Unit Price]]</f>
        <v>1099.17</v>
      </c>
      <c r="H399" s="2" t="s">
        <v>36</v>
      </c>
      <c r="I399" s="7">
        <f>_xlfn.XLOOKUP(Sales[[#This Row],[Product]],UnitPrices[Product Name],UnitPrices[Unit Cost])</f>
        <v>1.05</v>
      </c>
      <c r="J399" s="7">
        <f>IF(Sales[[#This Row],[Units Sold]]&gt;0,Sales[[#This Row],[Unit Cost]]*Sales[[#This Row],[Units Sold]],Sales[[#This Row],[Unit Cost]]*(-1))</f>
        <v>1424.8500000000001</v>
      </c>
    </row>
    <row r="400" spans="2:10" x14ac:dyDescent="0.25">
      <c r="B400" s="3" t="s">
        <v>14</v>
      </c>
      <c r="C400" s="5" t="s">
        <v>10</v>
      </c>
      <c r="D400" s="5" t="s">
        <v>17</v>
      </c>
      <c r="E400" s="3">
        <v>1514</v>
      </c>
      <c r="F400" s="7">
        <v>1</v>
      </c>
      <c r="G400" s="8">
        <f>Sales[[#This Row],[Units Sold]]*Sales[[#This Row],[Unit Price]]</f>
        <v>1514</v>
      </c>
      <c r="H400" s="2" t="s">
        <v>37</v>
      </c>
      <c r="I400" s="7">
        <f>_xlfn.XLOOKUP(Sales[[#This Row],[Product]],UnitPrices[Product Name],UnitPrices[Unit Cost])</f>
        <v>0.73</v>
      </c>
      <c r="J400" s="7">
        <f>IF(Sales[[#This Row],[Units Sold]]&gt;0,Sales[[#This Row],[Unit Cost]]*Sales[[#This Row],[Units Sold]],Sales[[#This Row],[Unit Cost]]*(-1))</f>
        <v>1105.22</v>
      </c>
    </row>
    <row r="401" spans="2:10" x14ac:dyDescent="0.25">
      <c r="B401" s="3" t="s">
        <v>5</v>
      </c>
      <c r="C401" s="5" t="s">
        <v>40</v>
      </c>
      <c r="D401" s="5" t="s">
        <v>17</v>
      </c>
      <c r="E401" s="3">
        <v>2159</v>
      </c>
      <c r="F401" s="7">
        <v>1.19</v>
      </c>
      <c r="G401" s="8">
        <f>Sales[[#This Row],[Units Sold]]*Sales[[#This Row],[Unit Price]]</f>
        <v>2569.21</v>
      </c>
      <c r="H401" s="2" t="s">
        <v>37</v>
      </c>
      <c r="I401" s="7">
        <f>_xlfn.XLOOKUP(Sales[[#This Row],[Product]],UnitPrices[Product Name],UnitPrices[Unit Cost])</f>
        <v>0.73</v>
      </c>
      <c r="J401" s="7">
        <f>IF(Sales[[#This Row],[Units Sold]]&gt;0,Sales[[#This Row],[Unit Cost]]*Sales[[#This Row],[Units Sold]],Sales[[#This Row],[Unit Cost]]*(-1))</f>
        <v>1576.07</v>
      </c>
    </row>
    <row r="402" spans="2:10" x14ac:dyDescent="0.25">
      <c r="B402" s="3" t="s">
        <v>5</v>
      </c>
      <c r="C402" s="5" t="s">
        <v>13</v>
      </c>
      <c r="D402" s="5" t="s">
        <v>17</v>
      </c>
      <c r="E402" s="3">
        <v>2035</v>
      </c>
      <c r="F402" s="7">
        <v>0.99</v>
      </c>
      <c r="G402" s="8">
        <f>Sales[[#This Row],[Units Sold]]*Sales[[#This Row],[Unit Price]]</f>
        <v>2014.65</v>
      </c>
      <c r="H402" s="2" t="s">
        <v>37</v>
      </c>
      <c r="I402" s="7">
        <f>_xlfn.XLOOKUP(Sales[[#This Row],[Product]],UnitPrices[Product Name],UnitPrices[Unit Cost])</f>
        <v>0.73</v>
      </c>
      <c r="J402" s="7">
        <f>IF(Sales[[#This Row],[Units Sold]]&gt;0,Sales[[#This Row],[Unit Cost]]*Sales[[#This Row],[Units Sold]],Sales[[#This Row],[Unit Cost]]*(-1))</f>
        <v>1485.55</v>
      </c>
    </row>
    <row r="403" spans="2:10" x14ac:dyDescent="0.25">
      <c r="B403" s="3" t="s">
        <v>5</v>
      </c>
      <c r="C403" s="5" t="s">
        <v>6</v>
      </c>
      <c r="D403" s="5" t="s">
        <v>7</v>
      </c>
      <c r="E403" s="3">
        <v>1792</v>
      </c>
      <c r="F403" s="7">
        <v>0.85</v>
      </c>
      <c r="G403" s="8">
        <f>Sales[[#This Row],[Units Sold]]*Sales[[#This Row],[Unit Price]]</f>
        <v>1523.2</v>
      </c>
      <c r="H403" s="2" t="s">
        <v>36</v>
      </c>
      <c r="I403" s="7">
        <f>_xlfn.XLOOKUP(Sales[[#This Row],[Product]],UnitPrices[Product Name],UnitPrices[Unit Cost])</f>
        <v>1.25</v>
      </c>
      <c r="J403" s="7">
        <f>IF(Sales[[#This Row],[Units Sold]]&gt;0,Sales[[#This Row],[Unit Cost]]*Sales[[#This Row],[Units Sold]],Sales[[#This Row],[Unit Cost]]*(-1))</f>
        <v>2240</v>
      </c>
    </row>
    <row r="404" spans="2:10" x14ac:dyDescent="0.25">
      <c r="B404" s="3" t="s">
        <v>12</v>
      </c>
      <c r="C404" s="5" t="s">
        <v>8</v>
      </c>
      <c r="D404" s="5" t="s">
        <v>7</v>
      </c>
      <c r="E404" s="3">
        <v>833</v>
      </c>
      <c r="F404" s="7">
        <v>1.22</v>
      </c>
      <c r="G404" s="8">
        <f>Sales[[#This Row],[Units Sold]]*Sales[[#This Row],[Unit Price]]</f>
        <v>1016.26</v>
      </c>
      <c r="H404" s="2" t="s">
        <v>36</v>
      </c>
      <c r="I404" s="7">
        <f>_xlfn.XLOOKUP(Sales[[#This Row],[Product]],UnitPrices[Product Name],UnitPrices[Unit Cost])</f>
        <v>1.25</v>
      </c>
      <c r="J404" s="7">
        <f>IF(Sales[[#This Row],[Units Sold]]&gt;0,Sales[[#This Row],[Unit Cost]]*Sales[[#This Row],[Units Sold]],Sales[[#This Row],[Unit Cost]]*(-1))</f>
        <v>1041.25</v>
      </c>
    </row>
    <row r="405" spans="2:10" x14ac:dyDescent="0.25">
      <c r="B405" s="3" t="s">
        <v>14</v>
      </c>
      <c r="C405" s="5" t="s">
        <v>8</v>
      </c>
      <c r="D405" s="5" t="s">
        <v>17</v>
      </c>
      <c r="E405" s="3">
        <v>1363</v>
      </c>
      <c r="F405" s="7">
        <v>0.93</v>
      </c>
      <c r="G405" s="8">
        <f>Sales[[#This Row],[Units Sold]]*Sales[[#This Row],[Unit Price]]</f>
        <v>1267.5900000000001</v>
      </c>
      <c r="H405" s="2" t="s">
        <v>37</v>
      </c>
      <c r="I405" s="7">
        <f>_xlfn.XLOOKUP(Sales[[#This Row],[Product]],UnitPrices[Product Name],UnitPrices[Unit Cost])</f>
        <v>0.73</v>
      </c>
      <c r="J405" s="7">
        <f>IF(Sales[[#This Row],[Units Sold]]&gt;0,Sales[[#This Row],[Unit Cost]]*Sales[[#This Row],[Units Sold]],Sales[[#This Row],[Unit Cost]]*(-1))</f>
        <v>994.99</v>
      </c>
    </row>
    <row r="406" spans="2:10" x14ac:dyDescent="0.25">
      <c r="B406" s="3" t="s">
        <v>14</v>
      </c>
      <c r="C406" s="5" t="s">
        <v>6</v>
      </c>
      <c r="D406" s="5" t="s">
        <v>17</v>
      </c>
      <c r="E406" s="3">
        <v>1937</v>
      </c>
      <c r="F406" s="7">
        <v>1.1000000000000001</v>
      </c>
      <c r="G406" s="8">
        <f>Sales[[#This Row],[Units Sold]]*Sales[[#This Row],[Unit Price]]</f>
        <v>2130.7000000000003</v>
      </c>
      <c r="H406" s="2" t="s">
        <v>37</v>
      </c>
      <c r="I406" s="7">
        <f>_xlfn.XLOOKUP(Sales[[#This Row],[Product]],UnitPrices[Product Name],UnitPrices[Unit Cost])</f>
        <v>0.73</v>
      </c>
      <c r="J406" s="7">
        <f>IF(Sales[[#This Row],[Units Sold]]&gt;0,Sales[[#This Row],[Unit Cost]]*Sales[[#This Row],[Units Sold]],Sales[[#This Row],[Unit Cost]]*(-1))</f>
        <v>1414.01</v>
      </c>
    </row>
    <row r="407" spans="2:10" x14ac:dyDescent="0.25">
      <c r="B407" s="3" t="s">
        <v>12</v>
      </c>
      <c r="C407" s="5" t="s">
        <v>13</v>
      </c>
      <c r="D407" s="5" t="s">
        <v>17</v>
      </c>
      <c r="E407" s="3">
        <v>985</v>
      </c>
      <c r="F407" s="7">
        <v>1.42</v>
      </c>
      <c r="G407" s="8">
        <f>Sales[[#This Row],[Units Sold]]*Sales[[#This Row],[Unit Price]]</f>
        <v>1398.6999999999998</v>
      </c>
      <c r="H407" s="2" t="s">
        <v>37</v>
      </c>
      <c r="I407" s="7">
        <f>_xlfn.XLOOKUP(Sales[[#This Row],[Product]],UnitPrices[Product Name],UnitPrices[Unit Cost])</f>
        <v>0.73</v>
      </c>
      <c r="J407" s="7">
        <f>IF(Sales[[#This Row],[Units Sold]]&gt;0,Sales[[#This Row],[Unit Cost]]*Sales[[#This Row],[Units Sold]],Sales[[#This Row],[Unit Cost]]*(-1))</f>
        <v>719.05</v>
      </c>
    </row>
    <row r="408" spans="2:10" x14ac:dyDescent="0.25">
      <c r="B408" s="3" t="s">
        <v>12</v>
      </c>
      <c r="C408" s="5" t="s">
        <v>8</v>
      </c>
      <c r="D408" s="5" t="s">
        <v>19</v>
      </c>
      <c r="E408" s="3">
        <v>1188</v>
      </c>
      <c r="F408" s="7">
        <v>0.96</v>
      </c>
      <c r="G408" s="8">
        <f>Sales[[#This Row],[Units Sold]]*Sales[[#This Row],[Unit Price]]</f>
        <v>1140.48</v>
      </c>
      <c r="H408" s="2" t="s">
        <v>36</v>
      </c>
      <c r="I408" s="7">
        <f>_xlfn.XLOOKUP(Sales[[#This Row],[Product]],UnitPrices[Product Name],UnitPrices[Unit Cost])</f>
        <v>1.05</v>
      </c>
      <c r="J408" s="7">
        <f>IF(Sales[[#This Row],[Units Sold]]&gt;0,Sales[[#This Row],[Unit Cost]]*Sales[[#This Row],[Units Sold]],Sales[[#This Row],[Unit Cost]]*(-1))</f>
        <v>1247.4000000000001</v>
      </c>
    </row>
    <row r="409" spans="2:10" x14ac:dyDescent="0.25">
      <c r="B409" s="3" t="s">
        <v>14</v>
      </c>
      <c r="C409" s="5" t="s">
        <v>13</v>
      </c>
      <c r="D409" s="5" t="s">
        <v>19</v>
      </c>
      <c r="E409" s="3">
        <v>1719</v>
      </c>
      <c r="F409" s="7">
        <v>1.1000000000000001</v>
      </c>
      <c r="G409" s="8">
        <f>Sales[[#This Row],[Units Sold]]*Sales[[#This Row],[Unit Price]]</f>
        <v>1890.9</v>
      </c>
      <c r="H409" s="2" t="s">
        <v>36</v>
      </c>
      <c r="I409" s="7">
        <f>_xlfn.XLOOKUP(Sales[[#This Row],[Product]],UnitPrices[Product Name],UnitPrices[Unit Cost])</f>
        <v>1.05</v>
      </c>
      <c r="J409" s="7">
        <f>IF(Sales[[#This Row],[Units Sold]]&gt;0,Sales[[#This Row],[Unit Cost]]*Sales[[#This Row],[Units Sold]],Sales[[#This Row],[Unit Cost]]*(-1))</f>
        <v>1804.95</v>
      </c>
    </row>
    <row r="410" spans="2:10" x14ac:dyDescent="0.25">
      <c r="B410" s="3" t="s">
        <v>14</v>
      </c>
      <c r="C410" s="5" t="s">
        <v>8</v>
      </c>
      <c r="D410" s="5" t="s">
        <v>17</v>
      </c>
      <c r="E410" s="3">
        <v>674</v>
      </c>
      <c r="F410" s="7">
        <v>1.08</v>
      </c>
      <c r="G410" s="8">
        <f>Sales[[#This Row],[Units Sold]]*Sales[[#This Row],[Unit Price]]</f>
        <v>727.92000000000007</v>
      </c>
      <c r="H410" s="2" t="s">
        <v>37</v>
      </c>
      <c r="I410" s="7">
        <f>_xlfn.XLOOKUP(Sales[[#This Row],[Product]],UnitPrices[Product Name],UnitPrices[Unit Cost])</f>
        <v>0.73</v>
      </c>
      <c r="J410" s="7">
        <f>IF(Sales[[#This Row],[Units Sold]]&gt;0,Sales[[#This Row],[Unit Cost]]*Sales[[#This Row],[Units Sold]],Sales[[#This Row],[Unit Cost]]*(-1))</f>
        <v>492.02</v>
      </c>
    </row>
    <row r="411" spans="2:10" x14ac:dyDescent="0.25">
      <c r="B411" s="3" t="s">
        <v>12</v>
      </c>
      <c r="C411" s="5" t="s">
        <v>16</v>
      </c>
      <c r="D411" s="5" t="s">
        <v>17</v>
      </c>
      <c r="E411" s="3">
        <v>1552</v>
      </c>
      <c r="F411" s="7">
        <v>0.81</v>
      </c>
      <c r="G411" s="8">
        <f>Sales[[#This Row],[Units Sold]]*Sales[[#This Row],[Unit Price]]</f>
        <v>1257.1200000000001</v>
      </c>
      <c r="H411" s="2" t="s">
        <v>37</v>
      </c>
      <c r="I411" s="7">
        <f>_xlfn.XLOOKUP(Sales[[#This Row],[Product]],UnitPrices[Product Name],UnitPrices[Unit Cost])</f>
        <v>0.73</v>
      </c>
      <c r="J411" s="7">
        <f>IF(Sales[[#This Row],[Units Sold]]&gt;0,Sales[[#This Row],[Unit Cost]]*Sales[[#This Row],[Units Sold]],Sales[[#This Row],[Unit Cost]]*(-1))</f>
        <v>1132.96</v>
      </c>
    </row>
    <row r="412" spans="2:10" x14ac:dyDescent="0.25">
      <c r="B412" s="3" t="s">
        <v>5</v>
      </c>
      <c r="C412" s="5" t="s">
        <v>10</v>
      </c>
      <c r="D412" s="5" t="s">
        <v>17</v>
      </c>
      <c r="E412" s="3">
        <v>1270</v>
      </c>
      <c r="F412" s="7">
        <v>1.31</v>
      </c>
      <c r="G412" s="8">
        <f>Sales[[#This Row],[Units Sold]]*Sales[[#This Row],[Unit Price]]</f>
        <v>1663.7</v>
      </c>
      <c r="H412" s="2" t="s">
        <v>37</v>
      </c>
      <c r="I412" s="7">
        <f>_xlfn.XLOOKUP(Sales[[#This Row],[Product]],UnitPrices[Product Name],UnitPrices[Unit Cost])</f>
        <v>0.73</v>
      </c>
      <c r="J412" s="7">
        <f>IF(Sales[[#This Row],[Units Sold]]&gt;0,Sales[[#This Row],[Unit Cost]]*Sales[[#This Row],[Units Sold]],Sales[[#This Row],[Unit Cost]]*(-1))</f>
        <v>927.1</v>
      </c>
    </row>
    <row r="413" spans="2:10" x14ac:dyDescent="0.25">
      <c r="B413" s="3" t="s">
        <v>14</v>
      </c>
      <c r="C413" s="5" t="s">
        <v>16</v>
      </c>
      <c r="D413" s="5" t="s">
        <v>17</v>
      </c>
      <c r="E413" s="3">
        <v>173</v>
      </c>
      <c r="F413" s="7">
        <v>0.53</v>
      </c>
      <c r="G413" s="8">
        <f>Sales[[#This Row],[Units Sold]]*Sales[[#This Row],[Unit Price]]</f>
        <v>91.69</v>
      </c>
      <c r="H413" s="2" t="s">
        <v>37</v>
      </c>
      <c r="I413" s="7">
        <f>_xlfn.XLOOKUP(Sales[[#This Row],[Product]],UnitPrices[Product Name],UnitPrices[Unit Cost])</f>
        <v>0.73</v>
      </c>
      <c r="J413" s="7">
        <f>IF(Sales[[#This Row],[Units Sold]]&gt;0,Sales[[#This Row],[Unit Cost]]*Sales[[#This Row],[Units Sold]],Sales[[#This Row],[Unit Cost]]*(-1))</f>
        <v>126.28999999999999</v>
      </c>
    </row>
    <row r="414" spans="2:10" x14ac:dyDescent="0.25">
      <c r="B414" s="3" t="s">
        <v>12</v>
      </c>
      <c r="C414" s="5" t="s">
        <v>10</v>
      </c>
      <c r="D414" s="5" t="s">
        <v>17</v>
      </c>
      <c r="E414" s="3">
        <v>1603</v>
      </c>
      <c r="F414" s="7">
        <v>0.71</v>
      </c>
      <c r="G414" s="8">
        <f>Sales[[#This Row],[Units Sold]]*Sales[[#This Row],[Unit Price]]</f>
        <v>1138.1299999999999</v>
      </c>
      <c r="H414" s="2" t="s">
        <v>37</v>
      </c>
      <c r="I414" s="7">
        <f>_xlfn.XLOOKUP(Sales[[#This Row],[Product]],UnitPrices[Product Name],UnitPrices[Unit Cost])</f>
        <v>0.73</v>
      </c>
      <c r="J414" s="7">
        <f>IF(Sales[[#This Row],[Units Sold]]&gt;0,Sales[[#This Row],[Unit Cost]]*Sales[[#This Row],[Units Sold]],Sales[[#This Row],[Unit Cost]]*(-1))</f>
        <v>1170.19</v>
      </c>
    </row>
    <row r="415" spans="2:10" x14ac:dyDescent="0.25">
      <c r="B415" s="3" t="s">
        <v>5</v>
      </c>
      <c r="C415" s="5" t="s">
        <v>16</v>
      </c>
      <c r="D415" s="5" t="s">
        <v>17</v>
      </c>
      <c r="E415" s="3">
        <v>1991</v>
      </c>
      <c r="F415" s="7">
        <v>1.02</v>
      </c>
      <c r="G415" s="8">
        <f>Sales[[#This Row],[Units Sold]]*Sales[[#This Row],[Unit Price]]</f>
        <v>2030.82</v>
      </c>
      <c r="H415" s="2" t="s">
        <v>37</v>
      </c>
      <c r="I415" s="7">
        <f>_xlfn.XLOOKUP(Sales[[#This Row],[Product]],UnitPrices[Product Name],UnitPrices[Unit Cost])</f>
        <v>0.73</v>
      </c>
      <c r="J415" s="7">
        <f>IF(Sales[[#This Row],[Units Sold]]&gt;0,Sales[[#This Row],[Unit Cost]]*Sales[[#This Row],[Units Sold]],Sales[[#This Row],[Unit Cost]]*(-1))</f>
        <v>1453.43</v>
      </c>
    </row>
    <row r="416" spans="2:10" x14ac:dyDescent="0.25">
      <c r="B416" s="3" t="s">
        <v>14</v>
      </c>
      <c r="C416" s="5" t="s">
        <v>6</v>
      </c>
      <c r="D416" s="5" t="s">
        <v>17</v>
      </c>
      <c r="E416" s="3">
        <v>543</v>
      </c>
      <c r="F416" s="7">
        <v>0.67</v>
      </c>
      <c r="G416" s="8">
        <f>Sales[[#This Row],[Units Sold]]*Sales[[#This Row],[Unit Price]]</f>
        <v>363.81</v>
      </c>
      <c r="H416" s="2" t="s">
        <v>37</v>
      </c>
      <c r="I416" s="7">
        <f>_xlfn.XLOOKUP(Sales[[#This Row],[Product]],UnitPrices[Product Name],UnitPrices[Unit Cost])</f>
        <v>0.73</v>
      </c>
      <c r="J416" s="7">
        <f>IF(Sales[[#This Row],[Units Sold]]&gt;0,Sales[[#This Row],[Unit Cost]]*Sales[[#This Row],[Units Sold]],Sales[[#This Row],[Unit Cost]]*(-1))</f>
        <v>396.39</v>
      </c>
    </row>
    <row r="417" spans="2:10" x14ac:dyDescent="0.25">
      <c r="B417" s="3" t="s">
        <v>5</v>
      </c>
      <c r="C417" s="5" t="s">
        <v>13</v>
      </c>
      <c r="D417" s="5" t="s">
        <v>19</v>
      </c>
      <c r="E417" s="3">
        <v>630</v>
      </c>
      <c r="F417" s="7">
        <v>0.97</v>
      </c>
      <c r="G417" s="8">
        <f>Sales[[#This Row],[Units Sold]]*Sales[[#This Row],[Unit Price]]</f>
        <v>611.1</v>
      </c>
      <c r="H417" s="2" t="s">
        <v>36</v>
      </c>
      <c r="I417" s="7">
        <f>_xlfn.XLOOKUP(Sales[[#This Row],[Product]],UnitPrices[Product Name],UnitPrices[Unit Cost])</f>
        <v>1.05</v>
      </c>
      <c r="J417" s="7">
        <f>IF(Sales[[#This Row],[Units Sold]]&gt;0,Sales[[#This Row],[Unit Cost]]*Sales[[#This Row],[Units Sold]],Sales[[#This Row],[Unit Cost]]*(-1))</f>
        <v>661.5</v>
      </c>
    </row>
    <row r="418" spans="2:10" x14ac:dyDescent="0.25">
      <c r="B418" s="3" t="s">
        <v>12</v>
      </c>
      <c r="C418" s="5" t="s">
        <v>40</v>
      </c>
      <c r="D418" s="5" t="s">
        <v>17</v>
      </c>
      <c r="E418" s="3">
        <v>540</v>
      </c>
      <c r="F418" s="7">
        <v>1.57</v>
      </c>
      <c r="G418" s="8">
        <f>Sales[[#This Row],[Units Sold]]*Sales[[#This Row],[Unit Price]]</f>
        <v>847.80000000000007</v>
      </c>
      <c r="H418" s="2" t="s">
        <v>37</v>
      </c>
      <c r="I418" s="7">
        <f>_xlfn.XLOOKUP(Sales[[#This Row],[Product]],UnitPrices[Product Name],UnitPrices[Unit Cost])</f>
        <v>0.73</v>
      </c>
      <c r="J418" s="7">
        <f>IF(Sales[[#This Row],[Units Sold]]&gt;0,Sales[[#This Row],[Unit Cost]]*Sales[[#This Row],[Units Sold]],Sales[[#This Row],[Unit Cost]]*(-1))</f>
        <v>394.2</v>
      </c>
    </row>
    <row r="419" spans="2:10" x14ac:dyDescent="0.25">
      <c r="B419" s="3" t="s">
        <v>14</v>
      </c>
      <c r="C419" s="5" t="s">
        <v>10</v>
      </c>
      <c r="D419" s="5" t="s">
        <v>7</v>
      </c>
      <c r="E419" s="3">
        <v>2366</v>
      </c>
      <c r="F419" s="7">
        <v>1.01</v>
      </c>
      <c r="G419" s="8">
        <f>Sales[[#This Row],[Units Sold]]*Sales[[#This Row],[Unit Price]]</f>
        <v>2389.66</v>
      </c>
      <c r="H419" s="2" t="s">
        <v>36</v>
      </c>
      <c r="I419" s="7">
        <f>_xlfn.XLOOKUP(Sales[[#This Row],[Product]],UnitPrices[Product Name],UnitPrices[Unit Cost])</f>
        <v>1.25</v>
      </c>
      <c r="J419" s="7">
        <f>IF(Sales[[#This Row],[Units Sold]]&gt;0,Sales[[#This Row],[Unit Cost]]*Sales[[#This Row],[Units Sold]],Sales[[#This Row],[Unit Cost]]*(-1))</f>
        <v>2957.5</v>
      </c>
    </row>
    <row r="420" spans="2:10" x14ac:dyDescent="0.25">
      <c r="B420" s="3" t="s">
        <v>5</v>
      </c>
      <c r="C420" s="5" t="s">
        <v>13</v>
      </c>
      <c r="D420" s="5" t="s">
        <v>7</v>
      </c>
      <c r="E420" s="3">
        <v>1099</v>
      </c>
      <c r="F420" s="7">
        <v>1.29</v>
      </c>
      <c r="G420" s="8">
        <f>Sales[[#This Row],[Units Sold]]*Sales[[#This Row],[Unit Price]]</f>
        <v>1417.71</v>
      </c>
      <c r="H420" s="2" t="s">
        <v>36</v>
      </c>
      <c r="I420" s="7">
        <f>_xlfn.XLOOKUP(Sales[[#This Row],[Product]],UnitPrices[Product Name],UnitPrices[Unit Cost])</f>
        <v>1.25</v>
      </c>
      <c r="J420" s="7">
        <f>IF(Sales[[#This Row],[Units Sold]]&gt;0,Sales[[#This Row],[Unit Cost]]*Sales[[#This Row],[Units Sold]],Sales[[#This Row],[Unit Cost]]*(-1))</f>
        <v>1373.75</v>
      </c>
    </row>
    <row r="421" spans="2:10" x14ac:dyDescent="0.25">
      <c r="B421" s="3" t="s">
        <v>12</v>
      </c>
      <c r="C421" s="5" t="s">
        <v>16</v>
      </c>
      <c r="D421" s="5" t="s">
        <v>17</v>
      </c>
      <c r="E421" s="3">
        <v>1613</v>
      </c>
      <c r="F421" s="7">
        <v>0.94</v>
      </c>
      <c r="G421" s="8">
        <f>Sales[[#This Row],[Units Sold]]*Sales[[#This Row],[Unit Price]]</f>
        <v>1516.22</v>
      </c>
      <c r="H421" s="2" t="s">
        <v>37</v>
      </c>
      <c r="I421" s="7">
        <f>_xlfn.XLOOKUP(Sales[[#This Row],[Product]],UnitPrices[Product Name],UnitPrices[Unit Cost])</f>
        <v>0.73</v>
      </c>
      <c r="J421" s="7">
        <f>IF(Sales[[#This Row],[Units Sold]]&gt;0,Sales[[#This Row],[Unit Cost]]*Sales[[#This Row],[Units Sold]],Sales[[#This Row],[Unit Cost]]*(-1))</f>
        <v>1177.49</v>
      </c>
    </row>
    <row r="422" spans="2:10" x14ac:dyDescent="0.25">
      <c r="B422" s="3" t="s">
        <v>14</v>
      </c>
      <c r="C422" s="5" t="s">
        <v>40</v>
      </c>
      <c r="D422" s="5" t="s">
        <v>7</v>
      </c>
      <c r="F422" s="7">
        <v>1.35</v>
      </c>
      <c r="G422" s="8">
        <f>Sales[[#This Row],[Units Sold]]*Sales[[#This Row],[Unit Price]]</f>
        <v>0</v>
      </c>
      <c r="H422" s="2" t="s">
        <v>36</v>
      </c>
      <c r="I422" s="7">
        <f>_xlfn.XLOOKUP(Sales[[#This Row],[Product]],UnitPrices[Product Name],UnitPrices[Unit Cost])</f>
        <v>1.25</v>
      </c>
      <c r="J422" s="7">
        <f>IF(Sales[[#This Row],[Units Sold]]&gt;0,Sales[[#This Row],[Unit Cost]]*Sales[[#This Row],[Units Sold]],Sales[[#This Row],[Unit Cost]]*(-1))</f>
        <v>-1.25</v>
      </c>
    </row>
    <row r="423" spans="2:10" x14ac:dyDescent="0.25">
      <c r="B423" s="3" t="s">
        <v>5</v>
      </c>
      <c r="C423" s="5" t="s">
        <v>8</v>
      </c>
      <c r="D423" s="5" t="s">
        <v>17</v>
      </c>
      <c r="E423" s="3">
        <v>1409</v>
      </c>
      <c r="F423" s="7">
        <v>0.98</v>
      </c>
      <c r="G423" s="8">
        <f>Sales[[#This Row],[Units Sold]]*Sales[[#This Row],[Unit Price]]</f>
        <v>1380.82</v>
      </c>
      <c r="H423" s="2" t="s">
        <v>37</v>
      </c>
      <c r="I423" s="7">
        <f>_xlfn.XLOOKUP(Sales[[#This Row],[Product]],UnitPrices[Product Name],UnitPrices[Unit Cost])</f>
        <v>0.73</v>
      </c>
      <c r="J423" s="7">
        <f>IF(Sales[[#This Row],[Units Sold]]&gt;0,Sales[[#This Row],[Unit Cost]]*Sales[[#This Row],[Units Sold]],Sales[[#This Row],[Unit Cost]]*(-1))</f>
        <v>1028.57</v>
      </c>
    </row>
    <row r="424" spans="2:10" x14ac:dyDescent="0.25">
      <c r="B424" s="3" t="s">
        <v>14</v>
      </c>
      <c r="C424" s="5" t="s">
        <v>8</v>
      </c>
      <c r="D424" s="5" t="s">
        <v>19</v>
      </c>
      <c r="E424" s="3">
        <v>877</v>
      </c>
      <c r="F424" s="7">
        <v>1.38</v>
      </c>
      <c r="G424" s="8">
        <f>Sales[[#This Row],[Units Sold]]*Sales[[#This Row],[Unit Price]]</f>
        <v>1210.26</v>
      </c>
      <c r="H424" s="2" t="s">
        <v>36</v>
      </c>
      <c r="I424" s="7">
        <f>_xlfn.XLOOKUP(Sales[[#This Row],[Product]],UnitPrices[Product Name],UnitPrices[Unit Cost])</f>
        <v>1.05</v>
      </c>
      <c r="J424" s="7">
        <f>IF(Sales[[#This Row],[Units Sold]]&gt;0,Sales[[#This Row],[Unit Cost]]*Sales[[#This Row],[Units Sold]],Sales[[#This Row],[Unit Cost]]*(-1))</f>
        <v>920.85</v>
      </c>
    </row>
    <row r="425" spans="2:10" x14ac:dyDescent="0.25">
      <c r="B425" s="3" t="s">
        <v>14</v>
      </c>
      <c r="C425" s="5" t="s">
        <v>40</v>
      </c>
      <c r="D425" s="5" t="s">
        <v>17</v>
      </c>
      <c r="E425" s="3">
        <v>1206</v>
      </c>
      <c r="F425" s="7">
        <v>1.06</v>
      </c>
      <c r="G425" s="8">
        <f>Sales[[#This Row],[Units Sold]]*Sales[[#This Row],[Unit Price]]</f>
        <v>1278.3600000000001</v>
      </c>
      <c r="H425" s="2" t="s">
        <v>37</v>
      </c>
      <c r="I425" s="7">
        <f>_xlfn.XLOOKUP(Sales[[#This Row],[Product]],UnitPrices[Product Name],UnitPrices[Unit Cost])</f>
        <v>0.73</v>
      </c>
      <c r="J425" s="7">
        <f>IF(Sales[[#This Row],[Units Sold]]&gt;0,Sales[[#This Row],[Unit Cost]]*Sales[[#This Row],[Units Sold]],Sales[[#This Row],[Unit Cost]]*(-1))</f>
        <v>880.38</v>
      </c>
    </row>
    <row r="426" spans="2:10" x14ac:dyDescent="0.25">
      <c r="B426" s="3" t="s">
        <v>5</v>
      </c>
      <c r="C426" s="5" t="s">
        <v>16</v>
      </c>
      <c r="D426" s="5" t="s">
        <v>17</v>
      </c>
      <c r="E426" s="3">
        <v>2282</v>
      </c>
      <c r="F426" s="7">
        <v>1.27</v>
      </c>
      <c r="G426" s="8">
        <f>Sales[[#This Row],[Units Sold]]*Sales[[#This Row],[Unit Price]]</f>
        <v>2898.14</v>
      </c>
      <c r="H426" s="2" t="s">
        <v>37</v>
      </c>
      <c r="I426" s="7">
        <f>_xlfn.XLOOKUP(Sales[[#This Row],[Product]],UnitPrices[Product Name],UnitPrices[Unit Cost])</f>
        <v>0.73</v>
      </c>
      <c r="J426" s="7">
        <f>IF(Sales[[#This Row],[Units Sold]]&gt;0,Sales[[#This Row],[Unit Cost]]*Sales[[#This Row],[Units Sold]],Sales[[#This Row],[Unit Cost]]*(-1))</f>
        <v>1665.86</v>
      </c>
    </row>
    <row r="427" spans="2:10" x14ac:dyDescent="0.25">
      <c r="B427" s="3" t="s">
        <v>14</v>
      </c>
      <c r="C427" s="5" t="s">
        <v>16</v>
      </c>
      <c r="D427" s="5" t="s">
        <v>17</v>
      </c>
      <c r="E427" s="3">
        <v>1137</v>
      </c>
      <c r="F427" s="7">
        <v>1.01</v>
      </c>
      <c r="G427" s="8">
        <f>Sales[[#This Row],[Units Sold]]*Sales[[#This Row],[Unit Price]]</f>
        <v>1148.3700000000001</v>
      </c>
      <c r="H427" s="2" t="s">
        <v>37</v>
      </c>
      <c r="I427" s="7">
        <f>_xlfn.XLOOKUP(Sales[[#This Row],[Product]],UnitPrices[Product Name],UnitPrices[Unit Cost])</f>
        <v>0.73</v>
      </c>
      <c r="J427" s="7">
        <f>IF(Sales[[#This Row],[Units Sold]]&gt;0,Sales[[#This Row],[Unit Cost]]*Sales[[#This Row],[Units Sold]],Sales[[#This Row],[Unit Cost]]*(-1))</f>
        <v>830.01</v>
      </c>
    </row>
    <row r="428" spans="2:10" x14ac:dyDescent="0.25">
      <c r="B428" s="3" t="s">
        <v>14</v>
      </c>
      <c r="C428" s="5" t="s">
        <v>16</v>
      </c>
      <c r="D428" s="5" t="s">
        <v>19</v>
      </c>
      <c r="F428" s="7">
        <v>0.8</v>
      </c>
      <c r="G428" s="8">
        <f>Sales[[#This Row],[Units Sold]]*Sales[[#This Row],[Unit Price]]</f>
        <v>0</v>
      </c>
      <c r="H428" s="2" t="s">
        <v>36</v>
      </c>
      <c r="I428" s="7">
        <f>_xlfn.XLOOKUP(Sales[[#This Row],[Product]],UnitPrices[Product Name],UnitPrices[Unit Cost])</f>
        <v>1.05</v>
      </c>
      <c r="J428" s="7">
        <f>IF(Sales[[#This Row],[Units Sold]]&gt;0,Sales[[#This Row],[Unit Cost]]*Sales[[#This Row],[Units Sold]],Sales[[#This Row],[Unit Cost]]*(-1))</f>
        <v>-1.05</v>
      </c>
    </row>
    <row r="429" spans="2:10" x14ac:dyDescent="0.25">
      <c r="B429" s="3" t="s">
        <v>14</v>
      </c>
      <c r="C429" s="5" t="s">
        <v>40</v>
      </c>
      <c r="D429" s="5" t="s">
        <v>11</v>
      </c>
      <c r="E429" s="3">
        <v>2184</v>
      </c>
      <c r="F429" s="7">
        <v>1.18</v>
      </c>
      <c r="G429" s="8">
        <f>Sales[[#This Row],[Units Sold]]*Sales[[#This Row],[Unit Price]]</f>
        <v>2577.12</v>
      </c>
      <c r="H429" s="2" t="s">
        <v>36</v>
      </c>
      <c r="I429" s="7">
        <f>_xlfn.XLOOKUP(Sales[[#This Row],[Product]],UnitPrices[Product Name],UnitPrices[Unit Cost])</f>
        <v>1.02</v>
      </c>
      <c r="J429" s="7">
        <f>IF(Sales[[#This Row],[Units Sold]]&gt;0,Sales[[#This Row],[Unit Cost]]*Sales[[#This Row],[Units Sold]],Sales[[#This Row],[Unit Cost]]*(-1))</f>
        <v>2227.6799999999998</v>
      </c>
    </row>
    <row r="430" spans="2:10" x14ac:dyDescent="0.25">
      <c r="B430" s="3" t="s">
        <v>5</v>
      </c>
      <c r="C430" s="5" t="s">
        <v>6</v>
      </c>
      <c r="D430" s="5" t="s">
        <v>17</v>
      </c>
      <c r="E430" s="3">
        <v>2292</v>
      </c>
      <c r="F430" s="7">
        <v>1.02</v>
      </c>
      <c r="G430" s="8">
        <f>Sales[[#This Row],[Units Sold]]*Sales[[#This Row],[Unit Price]]</f>
        <v>2337.84</v>
      </c>
      <c r="H430" s="2" t="s">
        <v>37</v>
      </c>
      <c r="I430" s="7">
        <f>_xlfn.XLOOKUP(Sales[[#This Row],[Product]],UnitPrices[Product Name],UnitPrices[Unit Cost])</f>
        <v>0.73</v>
      </c>
      <c r="J430" s="7">
        <f>IF(Sales[[#This Row],[Units Sold]]&gt;0,Sales[[#This Row],[Unit Cost]]*Sales[[#This Row],[Units Sold]],Sales[[#This Row],[Unit Cost]]*(-1))</f>
        <v>1673.1599999999999</v>
      </c>
    </row>
    <row r="431" spans="2:10" x14ac:dyDescent="0.25">
      <c r="B431" s="3" t="s">
        <v>5</v>
      </c>
      <c r="C431" s="5" t="s">
        <v>8</v>
      </c>
      <c r="D431" s="5" t="s">
        <v>7</v>
      </c>
      <c r="E431" s="3">
        <v>849</v>
      </c>
      <c r="F431" s="7">
        <v>0.69</v>
      </c>
      <c r="G431" s="8">
        <f>Sales[[#This Row],[Units Sold]]*Sales[[#This Row],[Unit Price]]</f>
        <v>585.80999999999995</v>
      </c>
      <c r="H431" s="2" t="s">
        <v>36</v>
      </c>
      <c r="I431" s="7">
        <f>_xlfn.XLOOKUP(Sales[[#This Row],[Product]],UnitPrices[Product Name],UnitPrices[Unit Cost])</f>
        <v>1.25</v>
      </c>
      <c r="J431" s="7">
        <f>IF(Sales[[#This Row],[Units Sold]]&gt;0,Sales[[#This Row],[Unit Cost]]*Sales[[#This Row],[Units Sold]],Sales[[#This Row],[Unit Cost]]*(-1))</f>
        <v>1061.25</v>
      </c>
    </row>
    <row r="432" spans="2:10" x14ac:dyDescent="0.25">
      <c r="B432" s="3" t="s">
        <v>14</v>
      </c>
      <c r="C432" s="5" t="s">
        <v>16</v>
      </c>
      <c r="D432" s="5" t="s">
        <v>20</v>
      </c>
      <c r="E432" s="3">
        <v>991</v>
      </c>
      <c r="F432" s="7">
        <v>0.95</v>
      </c>
      <c r="G432" s="8">
        <f>Sales[[#This Row],[Units Sold]]*Sales[[#This Row],[Unit Price]]</f>
        <v>941.44999999999993</v>
      </c>
      <c r="H432" s="2" t="s">
        <v>37</v>
      </c>
      <c r="I432" s="7">
        <f>_xlfn.XLOOKUP(Sales[[#This Row],[Product]],UnitPrices[Product Name],UnitPrices[Unit Cost])</f>
        <v>0.91</v>
      </c>
      <c r="J432" s="7">
        <f>IF(Sales[[#This Row],[Units Sold]]&gt;0,Sales[[#This Row],[Unit Cost]]*Sales[[#This Row],[Units Sold]],Sales[[#This Row],[Unit Cost]]*(-1))</f>
        <v>901.81000000000006</v>
      </c>
    </row>
    <row r="433" spans="2:10" x14ac:dyDescent="0.25">
      <c r="B433" s="3" t="s">
        <v>5</v>
      </c>
      <c r="C433" s="5" t="s">
        <v>6</v>
      </c>
      <c r="D433" s="5" t="s">
        <v>20</v>
      </c>
      <c r="E433" s="3">
        <v>1188</v>
      </c>
      <c r="F433" s="7">
        <v>1.04</v>
      </c>
      <c r="G433" s="8">
        <f>Sales[[#This Row],[Units Sold]]*Sales[[#This Row],[Unit Price]]</f>
        <v>1235.52</v>
      </c>
      <c r="H433" s="2" t="s">
        <v>37</v>
      </c>
      <c r="I433" s="7">
        <f>_xlfn.XLOOKUP(Sales[[#This Row],[Product]],UnitPrices[Product Name],UnitPrices[Unit Cost])</f>
        <v>0.91</v>
      </c>
      <c r="J433" s="7">
        <f>IF(Sales[[#This Row],[Units Sold]]&gt;0,Sales[[#This Row],[Unit Cost]]*Sales[[#This Row],[Units Sold]],Sales[[#This Row],[Unit Cost]]*(-1))</f>
        <v>1081.08</v>
      </c>
    </row>
    <row r="434" spans="2:10" x14ac:dyDescent="0.25">
      <c r="B434" s="3" t="s">
        <v>5</v>
      </c>
      <c r="C434" s="5" t="s">
        <v>13</v>
      </c>
      <c r="D434" s="5" t="s">
        <v>20</v>
      </c>
      <c r="E434" s="3">
        <v>1598</v>
      </c>
      <c r="F434" s="7">
        <v>0.68</v>
      </c>
      <c r="G434" s="8">
        <f>Sales[[#This Row],[Units Sold]]*Sales[[#This Row],[Unit Price]]</f>
        <v>1086.6400000000001</v>
      </c>
      <c r="H434" s="2" t="s">
        <v>37</v>
      </c>
      <c r="I434" s="7">
        <f>_xlfn.XLOOKUP(Sales[[#This Row],[Product]],UnitPrices[Product Name],UnitPrices[Unit Cost])</f>
        <v>0.91</v>
      </c>
      <c r="J434" s="7">
        <f>IF(Sales[[#This Row],[Units Sold]]&gt;0,Sales[[#This Row],[Unit Cost]]*Sales[[#This Row],[Units Sold]],Sales[[#This Row],[Unit Cost]]*(-1))</f>
        <v>1454.18</v>
      </c>
    </row>
    <row r="435" spans="2:10" x14ac:dyDescent="0.25">
      <c r="B435" s="3" t="s">
        <v>12</v>
      </c>
      <c r="C435" s="5" t="s">
        <v>13</v>
      </c>
      <c r="D435" s="5" t="s">
        <v>11</v>
      </c>
      <c r="E435" s="3">
        <v>1367</v>
      </c>
      <c r="F435" s="7">
        <v>1.01</v>
      </c>
      <c r="G435" s="8">
        <f>Sales[[#This Row],[Units Sold]]*Sales[[#This Row],[Unit Price]]</f>
        <v>1380.67</v>
      </c>
      <c r="H435" s="2" t="s">
        <v>36</v>
      </c>
      <c r="I435" s="7">
        <f>_xlfn.XLOOKUP(Sales[[#This Row],[Product]],UnitPrices[Product Name],UnitPrices[Unit Cost])</f>
        <v>1.02</v>
      </c>
      <c r="J435" s="7">
        <f>IF(Sales[[#This Row],[Units Sold]]&gt;0,Sales[[#This Row],[Unit Cost]]*Sales[[#This Row],[Units Sold]],Sales[[#This Row],[Unit Cost]]*(-1))</f>
        <v>1394.34</v>
      </c>
    </row>
    <row r="436" spans="2:10" x14ac:dyDescent="0.25">
      <c r="B436" s="3" t="s">
        <v>12</v>
      </c>
      <c r="C436" s="5" t="s">
        <v>6</v>
      </c>
      <c r="D436" s="5" t="s">
        <v>20</v>
      </c>
      <c r="E436" s="3">
        <v>1991</v>
      </c>
      <c r="F436" s="7">
        <v>1.08</v>
      </c>
      <c r="G436" s="8">
        <f>Sales[[#This Row],[Units Sold]]*Sales[[#This Row],[Unit Price]]</f>
        <v>2150.2800000000002</v>
      </c>
      <c r="H436" s="2" t="s">
        <v>37</v>
      </c>
      <c r="I436" s="7">
        <f>_xlfn.XLOOKUP(Sales[[#This Row],[Product]],UnitPrices[Product Name],UnitPrices[Unit Cost])</f>
        <v>0.91</v>
      </c>
      <c r="J436" s="7">
        <f>IF(Sales[[#This Row],[Units Sold]]&gt;0,Sales[[#This Row],[Unit Cost]]*Sales[[#This Row],[Units Sold]],Sales[[#This Row],[Unit Cost]]*(-1))</f>
        <v>1811.8100000000002</v>
      </c>
    </row>
    <row r="437" spans="2:10" x14ac:dyDescent="0.25">
      <c r="B437" s="3" t="s">
        <v>5</v>
      </c>
      <c r="C437" s="5" t="s">
        <v>8</v>
      </c>
      <c r="D437" s="5" t="s">
        <v>7</v>
      </c>
      <c r="E437" s="3">
        <v>130</v>
      </c>
      <c r="F437" s="7">
        <v>0.92</v>
      </c>
      <c r="G437" s="8">
        <f>Sales[[#This Row],[Units Sold]]*Sales[[#This Row],[Unit Price]]</f>
        <v>119.60000000000001</v>
      </c>
      <c r="H437" s="2" t="s">
        <v>36</v>
      </c>
      <c r="I437" s="7">
        <f>_xlfn.XLOOKUP(Sales[[#This Row],[Product]],UnitPrices[Product Name],UnitPrices[Unit Cost])</f>
        <v>1.25</v>
      </c>
      <c r="J437" s="7">
        <f>IF(Sales[[#This Row],[Units Sold]]&gt;0,Sales[[#This Row],[Unit Cost]]*Sales[[#This Row],[Units Sold]],Sales[[#This Row],[Unit Cost]]*(-1))</f>
        <v>162.5</v>
      </c>
    </row>
    <row r="438" spans="2:10" x14ac:dyDescent="0.25">
      <c r="B438" s="3" t="s">
        <v>14</v>
      </c>
      <c r="C438" s="5" t="s">
        <v>40</v>
      </c>
      <c r="D438" s="5" t="s">
        <v>11</v>
      </c>
      <c r="E438" s="3">
        <v>234</v>
      </c>
      <c r="F438" s="7">
        <v>0.88</v>
      </c>
      <c r="G438" s="8">
        <f>Sales[[#This Row],[Units Sold]]*Sales[[#This Row],[Unit Price]]</f>
        <v>205.92</v>
      </c>
      <c r="H438" s="2" t="s">
        <v>36</v>
      </c>
      <c r="I438" s="7">
        <f>_xlfn.XLOOKUP(Sales[[#This Row],[Product]],UnitPrices[Product Name],UnitPrices[Unit Cost])</f>
        <v>1.02</v>
      </c>
      <c r="J438" s="7">
        <f>IF(Sales[[#This Row],[Units Sold]]&gt;0,Sales[[#This Row],[Unit Cost]]*Sales[[#This Row],[Units Sold]],Sales[[#This Row],[Unit Cost]]*(-1))</f>
        <v>238.68</v>
      </c>
    </row>
    <row r="439" spans="2:10" x14ac:dyDescent="0.25">
      <c r="B439" s="3" t="s">
        <v>5</v>
      </c>
      <c r="C439" s="5" t="s">
        <v>8</v>
      </c>
      <c r="D439" s="5" t="s">
        <v>20</v>
      </c>
      <c r="E439" s="3">
        <v>306</v>
      </c>
      <c r="F439" s="7">
        <v>0.84</v>
      </c>
      <c r="G439" s="8">
        <f>Sales[[#This Row],[Units Sold]]*Sales[[#This Row],[Unit Price]]</f>
        <v>257.03999999999996</v>
      </c>
      <c r="H439" s="2" t="s">
        <v>37</v>
      </c>
      <c r="I439" s="7">
        <f>_xlfn.XLOOKUP(Sales[[#This Row],[Product]],UnitPrices[Product Name],UnitPrices[Unit Cost])</f>
        <v>0.91</v>
      </c>
      <c r="J439" s="7">
        <f>IF(Sales[[#This Row],[Units Sold]]&gt;0,Sales[[#This Row],[Unit Cost]]*Sales[[#This Row],[Units Sold]],Sales[[#This Row],[Unit Cost]]*(-1))</f>
        <v>278.46000000000004</v>
      </c>
    </row>
    <row r="440" spans="2:10" x14ac:dyDescent="0.25">
      <c r="B440" s="3" t="s">
        <v>14</v>
      </c>
      <c r="C440" s="5" t="s">
        <v>10</v>
      </c>
      <c r="D440" s="5" t="s">
        <v>19</v>
      </c>
      <c r="E440" s="3">
        <v>280</v>
      </c>
      <c r="F440" s="7">
        <v>0.94</v>
      </c>
      <c r="G440" s="8">
        <f>Sales[[#This Row],[Units Sold]]*Sales[[#This Row],[Unit Price]]</f>
        <v>263.2</v>
      </c>
      <c r="H440" s="2" t="s">
        <v>36</v>
      </c>
      <c r="I440" s="7">
        <f>_xlfn.XLOOKUP(Sales[[#This Row],[Product]],UnitPrices[Product Name],UnitPrices[Unit Cost])</f>
        <v>1.05</v>
      </c>
      <c r="J440" s="7">
        <f>IF(Sales[[#This Row],[Units Sold]]&gt;0,Sales[[#This Row],[Unit Cost]]*Sales[[#This Row],[Units Sold]],Sales[[#This Row],[Unit Cost]]*(-1))</f>
        <v>294</v>
      </c>
    </row>
    <row r="441" spans="2:10" x14ac:dyDescent="0.25">
      <c r="B441" s="3" t="s">
        <v>5</v>
      </c>
      <c r="C441" s="5" t="s">
        <v>13</v>
      </c>
      <c r="D441" s="5" t="s">
        <v>20</v>
      </c>
      <c r="E441" s="3">
        <v>341</v>
      </c>
      <c r="F441" s="7">
        <v>0.91</v>
      </c>
      <c r="G441" s="8">
        <f>Sales[[#This Row],[Units Sold]]*Sales[[#This Row],[Unit Price]]</f>
        <v>310.31</v>
      </c>
      <c r="H441" s="2" t="s">
        <v>37</v>
      </c>
      <c r="I441" s="7">
        <f>_xlfn.XLOOKUP(Sales[[#This Row],[Product]],UnitPrices[Product Name],UnitPrices[Unit Cost])</f>
        <v>0.91</v>
      </c>
      <c r="J441" s="7">
        <f>IF(Sales[[#This Row],[Units Sold]]&gt;0,Sales[[#This Row],[Unit Cost]]*Sales[[#This Row],[Units Sold]],Sales[[#This Row],[Unit Cost]]*(-1))</f>
        <v>310.31</v>
      </c>
    </row>
    <row r="442" spans="2:10" x14ac:dyDescent="0.25">
      <c r="B442" s="3" t="s">
        <v>12</v>
      </c>
      <c r="C442" s="5" t="s">
        <v>16</v>
      </c>
      <c r="D442" s="5" t="s">
        <v>20</v>
      </c>
      <c r="E442" s="3">
        <v>534</v>
      </c>
      <c r="F442" s="7">
        <v>0.98</v>
      </c>
      <c r="G442" s="8">
        <f>Sales[[#This Row],[Units Sold]]*Sales[[#This Row],[Unit Price]]</f>
        <v>523.31999999999994</v>
      </c>
      <c r="H442" s="2" t="s">
        <v>37</v>
      </c>
      <c r="I442" s="7">
        <f>_xlfn.XLOOKUP(Sales[[#This Row],[Product]],UnitPrices[Product Name],UnitPrices[Unit Cost])</f>
        <v>0.91</v>
      </c>
      <c r="J442" s="7">
        <f>IF(Sales[[#This Row],[Units Sold]]&gt;0,Sales[[#This Row],[Unit Cost]]*Sales[[#This Row],[Units Sold]],Sales[[#This Row],[Unit Cost]]*(-1))</f>
        <v>485.94</v>
      </c>
    </row>
    <row r="443" spans="2:10" x14ac:dyDescent="0.25">
      <c r="B443" s="3" t="s">
        <v>12</v>
      </c>
      <c r="C443" s="5" t="s">
        <v>6</v>
      </c>
      <c r="D443" s="5" t="s">
        <v>20</v>
      </c>
      <c r="E443" s="3">
        <v>1418</v>
      </c>
      <c r="F443" s="7">
        <v>0.81</v>
      </c>
      <c r="G443" s="8">
        <f>Sales[[#This Row],[Units Sold]]*Sales[[#This Row],[Unit Price]]</f>
        <v>1148.5800000000002</v>
      </c>
      <c r="H443" s="2" t="s">
        <v>37</v>
      </c>
      <c r="I443" s="7">
        <f>_xlfn.XLOOKUP(Sales[[#This Row],[Product]],UnitPrices[Product Name],UnitPrices[Unit Cost])</f>
        <v>0.91</v>
      </c>
      <c r="J443" s="7">
        <f>IF(Sales[[#This Row],[Units Sold]]&gt;0,Sales[[#This Row],[Unit Cost]]*Sales[[#This Row],[Units Sold]],Sales[[#This Row],[Unit Cost]]*(-1))</f>
        <v>1290.3800000000001</v>
      </c>
    </row>
    <row r="444" spans="2:10" x14ac:dyDescent="0.25">
      <c r="B444" s="3" t="s">
        <v>12</v>
      </c>
      <c r="C444" s="5" t="s">
        <v>10</v>
      </c>
      <c r="D444" s="5" t="s">
        <v>20</v>
      </c>
      <c r="E444" s="3">
        <v>2242</v>
      </c>
      <c r="F444" s="7">
        <v>0.91</v>
      </c>
      <c r="G444" s="8">
        <f>Sales[[#This Row],[Units Sold]]*Sales[[#This Row],[Unit Price]]</f>
        <v>2040.22</v>
      </c>
      <c r="H444" s="2" t="s">
        <v>37</v>
      </c>
      <c r="I444" s="7">
        <f>_xlfn.XLOOKUP(Sales[[#This Row],[Product]],UnitPrices[Product Name],UnitPrices[Unit Cost])</f>
        <v>0.91</v>
      </c>
      <c r="J444" s="7">
        <f>IF(Sales[[#This Row],[Units Sold]]&gt;0,Sales[[#This Row],[Unit Cost]]*Sales[[#This Row],[Units Sold]],Sales[[#This Row],[Unit Cost]]*(-1))</f>
        <v>2040.22</v>
      </c>
    </row>
    <row r="445" spans="2:10" x14ac:dyDescent="0.25">
      <c r="B445" s="3" t="s">
        <v>12</v>
      </c>
      <c r="C445" s="5" t="s">
        <v>6</v>
      </c>
      <c r="D445" s="5" t="s">
        <v>20</v>
      </c>
      <c r="E445" s="3">
        <v>1993</v>
      </c>
      <c r="F445" s="7">
        <v>1.23</v>
      </c>
      <c r="G445" s="8">
        <f>Sales[[#This Row],[Units Sold]]*Sales[[#This Row],[Unit Price]]</f>
        <v>2451.39</v>
      </c>
      <c r="H445" s="2" t="s">
        <v>37</v>
      </c>
      <c r="I445" s="7">
        <f>_xlfn.XLOOKUP(Sales[[#This Row],[Product]],UnitPrices[Product Name],UnitPrices[Unit Cost])</f>
        <v>0.91</v>
      </c>
      <c r="J445" s="7">
        <f>IF(Sales[[#This Row],[Units Sold]]&gt;0,Sales[[#This Row],[Unit Cost]]*Sales[[#This Row],[Units Sold]],Sales[[#This Row],[Unit Cost]]*(-1))</f>
        <v>1813.63</v>
      </c>
    </row>
    <row r="446" spans="2:10" x14ac:dyDescent="0.25">
      <c r="B446" s="3" t="s">
        <v>14</v>
      </c>
      <c r="C446" s="5" t="s">
        <v>16</v>
      </c>
      <c r="D446" s="5" t="s">
        <v>11</v>
      </c>
      <c r="E446" s="3">
        <v>1583</v>
      </c>
      <c r="F446" s="7">
        <v>0.68</v>
      </c>
      <c r="G446" s="8">
        <f>Sales[[#This Row],[Units Sold]]*Sales[[#This Row],[Unit Price]]</f>
        <v>1076.44</v>
      </c>
      <c r="H446" s="2" t="s">
        <v>36</v>
      </c>
      <c r="I446" s="7">
        <f>_xlfn.XLOOKUP(Sales[[#This Row],[Product]],UnitPrices[Product Name],UnitPrices[Unit Cost])</f>
        <v>1.02</v>
      </c>
      <c r="J446" s="7">
        <f>IF(Sales[[#This Row],[Units Sold]]&gt;0,Sales[[#This Row],[Unit Cost]]*Sales[[#This Row],[Units Sold]],Sales[[#This Row],[Unit Cost]]*(-1))</f>
        <v>1614.66</v>
      </c>
    </row>
    <row r="447" spans="2:10" x14ac:dyDescent="0.25">
      <c r="B447" s="3" t="s">
        <v>14</v>
      </c>
      <c r="C447" s="5" t="s">
        <v>16</v>
      </c>
      <c r="D447" s="5" t="s">
        <v>20</v>
      </c>
      <c r="E447" s="3">
        <v>230</v>
      </c>
      <c r="F447" s="7">
        <v>1.0900000000000001</v>
      </c>
      <c r="G447" s="8">
        <f>Sales[[#This Row],[Units Sold]]*Sales[[#This Row],[Unit Price]]</f>
        <v>250.70000000000002</v>
      </c>
      <c r="H447" s="2" t="s">
        <v>37</v>
      </c>
      <c r="I447" s="7">
        <f>_xlfn.XLOOKUP(Sales[[#This Row],[Product]],UnitPrices[Product Name],UnitPrices[Unit Cost])</f>
        <v>0.91</v>
      </c>
      <c r="J447" s="7">
        <f>IF(Sales[[#This Row],[Units Sold]]&gt;0,Sales[[#This Row],[Unit Cost]]*Sales[[#This Row],[Units Sold]],Sales[[#This Row],[Unit Cost]]*(-1))</f>
        <v>209.3</v>
      </c>
    </row>
    <row r="448" spans="2:10" x14ac:dyDescent="0.25">
      <c r="B448" s="3" t="s">
        <v>5</v>
      </c>
      <c r="C448" s="5" t="s">
        <v>40</v>
      </c>
      <c r="D448" s="5" t="s">
        <v>20</v>
      </c>
      <c r="E448" s="3">
        <v>2384</v>
      </c>
      <c r="F448" s="7">
        <v>0.74</v>
      </c>
      <c r="G448" s="8">
        <f>Sales[[#This Row],[Units Sold]]*Sales[[#This Row],[Unit Price]]</f>
        <v>1764.16</v>
      </c>
      <c r="H448" s="2" t="s">
        <v>37</v>
      </c>
      <c r="I448" s="7">
        <f>_xlfn.XLOOKUP(Sales[[#This Row],[Product]],UnitPrices[Product Name],UnitPrices[Unit Cost])</f>
        <v>0.91</v>
      </c>
      <c r="J448" s="7">
        <f>IF(Sales[[#This Row],[Units Sold]]&gt;0,Sales[[#This Row],[Unit Cost]]*Sales[[#This Row],[Units Sold]],Sales[[#This Row],[Unit Cost]]*(-1))</f>
        <v>2169.44</v>
      </c>
    </row>
    <row r="449" spans="2:10" x14ac:dyDescent="0.25">
      <c r="B449" s="3" t="s">
        <v>12</v>
      </c>
      <c r="C449" s="5" t="s">
        <v>16</v>
      </c>
      <c r="D449" s="5" t="s">
        <v>20</v>
      </c>
      <c r="E449" s="3">
        <v>2114</v>
      </c>
      <c r="F449" s="7">
        <v>0.99</v>
      </c>
      <c r="G449" s="8">
        <f>Sales[[#This Row],[Units Sold]]*Sales[[#This Row],[Unit Price]]</f>
        <v>2092.86</v>
      </c>
      <c r="H449" s="2" t="s">
        <v>37</v>
      </c>
      <c r="I449" s="7">
        <f>_xlfn.XLOOKUP(Sales[[#This Row],[Product]],UnitPrices[Product Name],UnitPrices[Unit Cost])</f>
        <v>0.91</v>
      </c>
      <c r="J449" s="7">
        <f>IF(Sales[[#This Row],[Units Sold]]&gt;0,Sales[[#This Row],[Unit Cost]]*Sales[[#This Row],[Units Sold]],Sales[[#This Row],[Unit Cost]]*(-1))</f>
        <v>1923.74</v>
      </c>
    </row>
    <row r="450" spans="2:10" x14ac:dyDescent="0.25">
      <c r="B450" s="3" t="s">
        <v>14</v>
      </c>
      <c r="C450" s="5" t="s">
        <v>8</v>
      </c>
      <c r="D450" s="5" t="s">
        <v>20</v>
      </c>
      <c r="E450" s="3">
        <v>1343</v>
      </c>
      <c r="F450" s="7">
        <v>1.08</v>
      </c>
      <c r="G450" s="8">
        <f>Sales[[#This Row],[Units Sold]]*Sales[[#This Row],[Unit Price]]</f>
        <v>1450.44</v>
      </c>
      <c r="H450" s="2" t="s">
        <v>37</v>
      </c>
      <c r="I450" s="7">
        <f>_xlfn.XLOOKUP(Sales[[#This Row],[Product]],UnitPrices[Product Name],UnitPrices[Unit Cost])</f>
        <v>0.91</v>
      </c>
      <c r="J450" s="7">
        <f>IF(Sales[[#This Row],[Units Sold]]&gt;0,Sales[[#This Row],[Unit Cost]]*Sales[[#This Row],[Units Sold]],Sales[[#This Row],[Unit Cost]]*(-1))</f>
        <v>1222.1300000000001</v>
      </c>
    </row>
    <row r="451" spans="2:10" x14ac:dyDescent="0.25">
      <c r="B451" s="3" t="s">
        <v>12</v>
      </c>
      <c r="C451" s="5" t="s">
        <v>13</v>
      </c>
      <c r="D451" s="5" t="s">
        <v>20</v>
      </c>
      <c r="E451" s="3">
        <v>517</v>
      </c>
      <c r="F451" s="7">
        <v>1.18</v>
      </c>
      <c r="G451" s="8">
        <f>Sales[[#This Row],[Units Sold]]*Sales[[#This Row],[Unit Price]]</f>
        <v>610.05999999999995</v>
      </c>
      <c r="H451" s="2" t="s">
        <v>37</v>
      </c>
      <c r="I451" s="7">
        <f>_xlfn.XLOOKUP(Sales[[#This Row],[Product]],UnitPrices[Product Name],UnitPrices[Unit Cost])</f>
        <v>0.91</v>
      </c>
      <c r="J451" s="7">
        <f>IF(Sales[[#This Row],[Units Sold]]&gt;0,Sales[[#This Row],[Unit Cost]]*Sales[[#This Row],[Units Sold]],Sales[[#This Row],[Unit Cost]]*(-1))</f>
        <v>470.47</v>
      </c>
    </row>
    <row r="452" spans="2:10" x14ac:dyDescent="0.25">
      <c r="B452" s="3" t="s">
        <v>5</v>
      </c>
      <c r="C452" s="5" t="s">
        <v>10</v>
      </c>
      <c r="D452" s="5" t="s">
        <v>20</v>
      </c>
      <c r="E452" s="3">
        <v>703</v>
      </c>
      <c r="F452" s="7">
        <v>0.83</v>
      </c>
      <c r="G452" s="8">
        <f>Sales[[#This Row],[Units Sold]]*Sales[[#This Row],[Unit Price]]</f>
        <v>583.49</v>
      </c>
      <c r="H452" s="2" t="s">
        <v>37</v>
      </c>
      <c r="I452" s="7">
        <f>_xlfn.XLOOKUP(Sales[[#This Row],[Product]],UnitPrices[Product Name],UnitPrices[Unit Cost])</f>
        <v>0.91</v>
      </c>
      <c r="J452" s="7">
        <f>IF(Sales[[#This Row],[Units Sold]]&gt;0,Sales[[#This Row],[Unit Cost]]*Sales[[#This Row],[Units Sold]],Sales[[#This Row],[Unit Cost]]*(-1))</f>
        <v>639.73</v>
      </c>
    </row>
    <row r="453" spans="2:10" x14ac:dyDescent="0.25">
      <c r="B453" s="3" t="s">
        <v>14</v>
      </c>
      <c r="C453" s="5" t="s">
        <v>8</v>
      </c>
      <c r="D453" s="5" t="s">
        <v>20</v>
      </c>
      <c r="E453" s="3">
        <v>563</v>
      </c>
      <c r="F453" s="7">
        <v>1.1299999999999999</v>
      </c>
      <c r="G453" s="8">
        <f>Sales[[#This Row],[Units Sold]]*Sales[[#This Row],[Unit Price]]</f>
        <v>636.18999999999994</v>
      </c>
      <c r="H453" s="2" t="s">
        <v>37</v>
      </c>
      <c r="I453" s="7">
        <f>_xlfn.XLOOKUP(Sales[[#This Row],[Product]],UnitPrices[Product Name],UnitPrices[Unit Cost])</f>
        <v>0.91</v>
      </c>
      <c r="J453" s="7">
        <f>IF(Sales[[#This Row],[Units Sold]]&gt;0,Sales[[#This Row],[Unit Cost]]*Sales[[#This Row],[Units Sold]],Sales[[#This Row],[Unit Cost]]*(-1))</f>
        <v>512.33000000000004</v>
      </c>
    </row>
    <row r="454" spans="2:10" x14ac:dyDescent="0.25">
      <c r="B454" s="3" t="s">
        <v>12</v>
      </c>
      <c r="C454" s="5" t="s">
        <v>8</v>
      </c>
      <c r="D454" s="5" t="s">
        <v>20</v>
      </c>
      <c r="E454" s="3">
        <v>1895</v>
      </c>
      <c r="F454" s="7">
        <v>0.89</v>
      </c>
      <c r="G454" s="8">
        <f>Sales[[#This Row],[Units Sold]]*Sales[[#This Row],[Unit Price]]</f>
        <v>1686.55</v>
      </c>
      <c r="H454" s="2" t="s">
        <v>37</v>
      </c>
      <c r="I454" s="7">
        <f>_xlfn.XLOOKUP(Sales[[#This Row],[Product]],UnitPrices[Product Name],UnitPrices[Unit Cost])</f>
        <v>0.91</v>
      </c>
      <c r="J454" s="7">
        <f>IF(Sales[[#This Row],[Units Sold]]&gt;0,Sales[[#This Row],[Unit Cost]]*Sales[[#This Row],[Units Sold]],Sales[[#This Row],[Unit Cost]]*(-1))</f>
        <v>1724.45</v>
      </c>
    </row>
    <row r="455" spans="2:10" x14ac:dyDescent="0.25">
      <c r="B455" s="3" t="s">
        <v>12</v>
      </c>
      <c r="C455" s="5" t="s">
        <v>10</v>
      </c>
      <c r="D455" s="5" t="s">
        <v>19</v>
      </c>
      <c r="E455" s="3">
        <v>2490</v>
      </c>
      <c r="F455" s="7">
        <v>0.93</v>
      </c>
      <c r="G455" s="8">
        <f>Sales[[#This Row],[Units Sold]]*Sales[[#This Row],[Unit Price]]</f>
        <v>2315.7000000000003</v>
      </c>
      <c r="H455" s="2" t="s">
        <v>36</v>
      </c>
      <c r="I455" s="7">
        <f>_xlfn.XLOOKUP(Sales[[#This Row],[Product]],UnitPrices[Product Name],UnitPrices[Unit Cost])</f>
        <v>1.05</v>
      </c>
      <c r="J455" s="7">
        <f>IF(Sales[[#This Row],[Units Sold]]&gt;0,Sales[[#This Row],[Unit Cost]]*Sales[[#This Row],[Units Sold]],Sales[[#This Row],[Unit Cost]]*(-1))</f>
        <v>2614.5</v>
      </c>
    </row>
    <row r="456" spans="2:10" x14ac:dyDescent="0.25">
      <c r="B456" s="3" t="s">
        <v>14</v>
      </c>
      <c r="C456" s="5" t="s">
        <v>16</v>
      </c>
      <c r="D456" s="5" t="s">
        <v>20</v>
      </c>
      <c r="E456" s="3">
        <v>373</v>
      </c>
      <c r="F456" s="7">
        <v>1.07</v>
      </c>
      <c r="G456" s="8">
        <f>Sales[[#This Row],[Units Sold]]*Sales[[#This Row],[Unit Price]]</f>
        <v>399.11</v>
      </c>
      <c r="H456" s="2" t="s">
        <v>37</v>
      </c>
      <c r="I456" s="7">
        <f>_xlfn.XLOOKUP(Sales[[#This Row],[Product]],UnitPrices[Product Name],UnitPrices[Unit Cost])</f>
        <v>0.91</v>
      </c>
      <c r="J456" s="7">
        <f>IF(Sales[[#This Row],[Units Sold]]&gt;0,Sales[[#This Row],[Unit Cost]]*Sales[[#This Row],[Units Sold]],Sales[[#This Row],[Unit Cost]]*(-1))</f>
        <v>339.43</v>
      </c>
    </row>
    <row r="457" spans="2:10" x14ac:dyDescent="0.25">
      <c r="B457" s="3" t="s">
        <v>12</v>
      </c>
      <c r="C457" s="5" t="s">
        <v>8</v>
      </c>
      <c r="D457" s="5" t="s">
        <v>20</v>
      </c>
      <c r="F457" s="7">
        <v>0.73</v>
      </c>
      <c r="G457" s="8">
        <f>Sales[[#This Row],[Units Sold]]*Sales[[#This Row],[Unit Price]]</f>
        <v>0</v>
      </c>
      <c r="H457" s="2" t="s">
        <v>37</v>
      </c>
      <c r="I457" s="7">
        <f>_xlfn.XLOOKUP(Sales[[#This Row],[Product]],UnitPrices[Product Name],UnitPrices[Unit Cost])</f>
        <v>0.91</v>
      </c>
      <c r="J457" s="7">
        <f>IF(Sales[[#This Row],[Units Sold]]&gt;0,Sales[[#This Row],[Unit Cost]]*Sales[[#This Row],[Units Sold]],Sales[[#This Row],[Unit Cost]]*(-1))</f>
        <v>-0.91</v>
      </c>
    </row>
    <row r="458" spans="2:10" x14ac:dyDescent="0.25">
      <c r="B458" s="3" t="s">
        <v>12</v>
      </c>
      <c r="C458" s="5" t="s">
        <v>10</v>
      </c>
      <c r="D458" s="5" t="s">
        <v>7</v>
      </c>
      <c r="E458" s="3">
        <v>2270</v>
      </c>
      <c r="F458" s="7">
        <v>0.99</v>
      </c>
      <c r="G458" s="8">
        <f>Sales[[#This Row],[Units Sold]]*Sales[[#This Row],[Unit Price]]</f>
        <v>2247.3000000000002</v>
      </c>
      <c r="H458" s="2" t="s">
        <v>36</v>
      </c>
      <c r="I458" s="7">
        <f>_xlfn.XLOOKUP(Sales[[#This Row],[Product]],UnitPrices[Product Name],UnitPrices[Unit Cost])</f>
        <v>1.25</v>
      </c>
      <c r="J458" s="7">
        <f>IF(Sales[[#This Row],[Units Sold]]&gt;0,Sales[[#This Row],[Unit Cost]]*Sales[[#This Row],[Units Sold]],Sales[[#This Row],[Unit Cost]]*(-1))</f>
        <v>2837.5</v>
      </c>
    </row>
    <row r="459" spans="2:10" x14ac:dyDescent="0.25">
      <c r="B459" s="3" t="s">
        <v>12</v>
      </c>
      <c r="C459" s="5" t="s">
        <v>16</v>
      </c>
      <c r="D459" s="5" t="s">
        <v>20</v>
      </c>
      <c r="E459" s="3">
        <v>1667</v>
      </c>
      <c r="F459" s="7">
        <v>0.95</v>
      </c>
      <c r="G459" s="8">
        <f>Sales[[#This Row],[Units Sold]]*Sales[[#This Row],[Unit Price]]</f>
        <v>1583.6499999999999</v>
      </c>
      <c r="H459" s="2" t="s">
        <v>37</v>
      </c>
      <c r="I459" s="7">
        <f>_xlfn.XLOOKUP(Sales[[#This Row],[Product]],UnitPrices[Product Name],UnitPrices[Unit Cost])</f>
        <v>0.91</v>
      </c>
      <c r="J459" s="7">
        <f>IF(Sales[[#This Row],[Units Sold]]&gt;0,Sales[[#This Row],[Unit Cost]]*Sales[[#This Row],[Units Sold]],Sales[[#This Row],[Unit Cost]]*(-1))</f>
        <v>1516.97</v>
      </c>
    </row>
    <row r="460" spans="2:10" x14ac:dyDescent="0.25">
      <c r="B460" s="3" t="s">
        <v>5</v>
      </c>
      <c r="C460" s="5" t="s">
        <v>40</v>
      </c>
      <c r="D460" s="5" t="s">
        <v>7</v>
      </c>
      <c r="E460" s="3">
        <v>2054</v>
      </c>
      <c r="F460" s="7">
        <v>1.1000000000000001</v>
      </c>
      <c r="G460" s="8">
        <f>Sales[[#This Row],[Units Sold]]*Sales[[#This Row],[Unit Price]]</f>
        <v>2259.4</v>
      </c>
      <c r="H460" s="2" t="s">
        <v>36</v>
      </c>
      <c r="I460" s="7">
        <f>_xlfn.XLOOKUP(Sales[[#This Row],[Product]],UnitPrices[Product Name],UnitPrices[Unit Cost])</f>
        <v>1.25</v>
      </c>
      <c r="J460" s="7">
        <f>IF(Sales[[#This Row],[Units Sold]]&gt;0,Sales[[#This Row],[Unit Cost]]*Sales[[#This Row],[Units Sold]],Sales[[#This Row],[Unit Cost]]*(-1))</f>
        <v>2567.5</v>
      </c>
    </row>
    <row r="461" spans="2:10" x14ac:dyDescent="0.25">
      <c r="B461" s="3" t="s">
        <v>12</v>
      </c>
      <c r="C461" s="5" t="s">
        <v>8</v>
      </c>
      <c r="D461" s="5" t="s">
        <v>7</v>
      </c>
      <c r="E461" s="3">
        <v>2467</v>
      </c>
      <c r="F461" s="7">
        <v>0.84</v>
      </c>
      <c r="G461" s="8">
        <f>Sales[[#This Row],[Units Sold]]*Sales[[#This Row],[Unit Price]]</f>
        <v>2072.2799999999997</v>
      </c>
      <c r="H461" s="2" t="s">
        <v>36</v>
      </c>
      <c r="I461" s="7">
        <f>_xlfn.XLOOKUP(Sales[[#This Row],[Product]],UnitPrices[Product Name],UnitPrices[Unit Cost])</f>
        <v>1.25</v>
      </c>
      <c r="J461" s="7">
        <f>IF(Sales[[#This Row],[Units Sold]]&gt;0,Sales[[#This Row],[Unit Cost]]*Sales[[#This Row],[Units Sold]],Sales[[#This Row],[Unit Cost]]*(-1))</f>
        <v>3083.75</v>
      </c>
    </row>
    <row r="462" spans="2:10" x14ac:dyDescent="0.25">
      <c r="B462" s="3" t="s">
        <v>12</v>
      </c>
      <c r="C462" s="5" t="s">
        <v>13</v>
      </c>
      <c r="D462" s="5" t="s">
        <v>20</v>
      </c>
      <c r="E462" s="3">
        <v>683</v>
      </c>
      <c r="F462" s="7">
        <v>0.93</v>
      </c>
      <c r="G462" s="8">
        <f>Sales[[#This Row],[Units Sold]]*Sales[[#This Row],[Unit Price]]</f>
        <v>635.19000000000005</v>
      </c>
      <c r="H462" s="2" t="s">
        <v>37</v>
      </c>
      <c r="I462" s="7">
        <f>_xlfn.XLOOKUP(Sales[[#This Row],[Product]],UnitPrices[Product Name],UnitPrices[Unit Cost])</f>
        <v>0.91</v>
      </c>
      <c r="J462" s="7">
        <f>IF(Sales[[#This Row],[Units Sold]]&gt;0,Sales[[#This Row],[Unit Cost]]*Sales[[#This Row],[Units Sold]],Sales[[#This Row],[Unit Cost]]*(-1))</f>
        <v>621.53</v>
      </c>
    </row>
    <row r="463" spans="2:10" x14ac:dyDescent="0.25">
      <c r="B463" s="3" t="s">
        <v>5</v>
      </c>
      <c r="C463" s="5" t="s">
        <v>40</v>
      </c>
      <c r="D463" s="5" t="s">
        <v>20</v>
      </c>
      <c r="E463" s="3">
        <v>828</v>
      </c>
      <c r="F463" s="7">
        <v>1.1599999999999999</v>
      </c>
      <c r="G463" s="8">
        <f>Sales[[#This Row],[Units Sold]]*Sales[[#This Row],[Unit Price]]</f>
        <v>960.4799999999999</v>
      </c>
      <c r="H463" s="2" t="s">
        <v>37</v>
      </c>
      <c r="I463" s="7">
        <f>_xlfn.XLOOKUP(Sales[[#This Row],[Product]],UnitPrices[Product Name],UnitPrices[Unit Cost])</f>
        <v>0.91</v>
      </c>
      <c r="J463" s="7">
        <f>IF(Sales[[#This Row],[Units Sold]]&gt;0,Sales[[#This Row],[Unit Cost]]*Sales[[#This Row],[Units Sold]],Sales[[#This Row],[Unit Cost]]*(-1))</f>
        <v>753.48</v>
      </c>
    </row>
    <row r="464" spans="2:10" x14ac:dyDescent="0.25">
      <c r="B464" s="3" t="s">
        <v>12</v>
      </c>
      <c r="C464" s="5" t="s">
        <v>10</v>
      </c>
      <c r="D464" s="5" t="s">
        <v>20</v>
      </c>
      <c r="E464" s="3">
        <v>224</v>
      </c>
      <c r="F464" s="7">
        <v>1.42</v>
      </c>
      <c r="G464" s="8">
        <f>Sales[[#This Row],[Units Sold]]*Sales[[#This Row],[Unit Price]]</f>
        <v>318.08</v>
      </c>
      <c r="H464" s="2" t="s">
        <v>37</v>
      </c>
      <c r="I464" s="7">
        <f>_xlfn.XLOOKUP(Sales[[#This Row],[Product]],UnitPrices[Product Name],UnitPrices[Unit Cost])</f>
        <v>0.91</v>
      </c>
      <c r="J464" s="7">
        <f>IF(Sales[[#This Row],[Units Sold]]&gt;0,Sales[[#This Row],[Unit Cost]]*Sales[[#This Row],[Units Sold]],Sales[[#This Row],[Unit Cost]]*(-1))</f>
        <v>203.84</v>
      </c>
    </row>
    <row r="465" spans="2:10" x14ac:dyDescent="0.25">
      <c r="B465" s="3" t="s">
        <v>12</v>
      </c>
      <c r="C465" s="5" t="s">
        <v>13</v>
      </c>
      <c r="D465" s="5" t="s">
        <v>20</v>
      </c>
      <c r="E465" s="3">
        <v>1225</v>
      </c>
      <c r="F465" s="7">
        <v>0.63</v>
      </c>
      <c r="G465" s="8">
        <f>Sales[[#This Row],[Units Sold]]*Sales[[#This Row],[Unit Price]]</f>
        <v>771.75</v>
      </c>
      <c r="H465" s="2" t="s">
        <v>37</v>
      </c>
      <c r="I465" s="7">
        <f>_xlfn.XLOOKUP(Sales[[#This Row],[Product]],UnitPrices[Product Name],UnitPrices[Unit Cost])</f>
        <v>0.91</v>
      </c>
      <c r="J465" s="7">
        <f>IF(Sales[[#This Row],[Units Sold]]&gt;0,Sales[[#This Row],[Unit Cost]]*Sales[[#This Row],[Units Sold]],Sales[[#This Row],[Unit Cost]]*(-1))</f>
        <v>1114.75</v>
      </c>
    </row>
    <row r="466" spans="2:10" x14ac:dyDescent="0.25">
      <c r="B466" s="3" t="s">
        <v>5</v>
      </c>
      <c r="C466" s="5" t="s">
        <v>10</v>
      </c>
      <c r="D466" s="5" t="s">
        <v>11</v>
      </c>
      <c r="E466" s="3">
        <v>1501</v>
      </c>
      <c r="F466" s="7">
        <v>1.04</v>
      </c>
      <c r="G466" s="8">
        <f>Sales[[#This Row],[Units Sold]]*Sales[[#This Row],[Unit Price]]</f>
        <v>1561.04</v>
      </c>
      <c r="H466" s="2" t="s">
        <v>36</v>
      </c>
      <c r="I466" s="7">
        <f>_xlfn.XLOOKUP(Sales[[#This Row],[Product]],UnitPrices[Product Name],UnitPrices[Unit Cost])</f>
        <v>1.02</v>
      </c>
      <c r="J466" s="7">
        <f>IF(Sales[[#This Row],[Units Sold]]&gt;0,Sales[[#This Row],[Unit Cost]]*Sales[[#This Row],[Units Sold]],Sales[[#This Row],[Unit Cost]]*(-1))</f>
        <v>1531.02</v>
      </c>
    </row>
    <row r="467" spans="2:10" x14ac:dyDescent="0.25">
      <c r="B467" s="3" t="s">
        <v>5</v>
      </c>
      <c r="C467" s="5" t="s">
        <v>10</v>
      </c>
      <c r="D467" s="5" t="s">
        <v>11</v>
      </c>
      <c r="E467" s="3">
        <v>1344</v>
      </c>
      <c r="F467" s="7">
        <v>1.22</v>
      </c>
      <c r="G467" s="8">
        <f>Sales[[#This Row],[Units Sold]]*Sales[[#This Row],[Unit Price]]</f>
        <v>1639.68</v>
      </c>
      <c r="H467" s="2" t="s">
        <v>36</v>
      </c>
      <c r="I467" s="7">
        <f>_xlfn.XLOOKUP(Sales[[#This Row],[Product]],UnitPrices[Product Name],UnitPrices[Unit Cost])</f>
        <v>1.02</v>
      </c>
      <c r="J467" s="7">
        <f>IF(Sales[[#This Row],[Units Sold]]&gt;0,Sales[[#This Row],[Unit Cost]]*Sales[[#This Row],[Units Sold]],Sales[[#This Row],[Unit Cost]]*(-1))</f>
        <v>1370.88</v>
      </c>
    </row>
    <row r="468" spans="2:10" x14ac:dyDescent="0.25">
      <c r="B468" s="3" t="s">
        <v>5</v>
      </c>
      <c r="C468" s="5" t="s">
        <v>16</v>
      </c>
      <c r="D468" s="5" t="s">
        <v>19</v>
      </c>
      <c r="E468" s="3">
        <v>1860</v>
      </c>
      <c r="F468" s="7">
        <v>0.79</v>
      </c>
      <c r="G468" s="8">
        <f>Sales[[#This Row],[Units Sold]]*Sales[[#This Row],[Unit Price]]</f>
        <v>1469.4</v>
      </c>
      <c r="H468" s="2" t="s">
        <v>36</v>
      </c>
      <c r="I468" s="7">
        <f>_xlfn.XLOOKUP(Sales[[#This Row],[Product]],UnitPrices[Product Name],UnitPrices[Unit Cost])</f>
        <v>1.05</v>
      </c>
      <c r="J468" s="7">
        <f>IF(Sales[[#This Row],[Units Sold]]&gt;0,Sales[[#This Row],[Unit Cost]]*Sales[[#This Row],[Units Sold]],Sales[[#This Row],[Unit Cost]]*(-1))</f>
        <v>1953</v>
      </c>
    </row>
    <row r="469" spans="2:10" x14ac:dyDescent="0.25">
      <c r="B469" s="3" t="s">
        <v>12</v>
      </c>
      <c r="C469" s="5" t="s">
        <v>40</v>
      </c>
      <c r="D469" s="5" t="s">
        <v>19</v>
      </c>
      <c r="E469" s="3">
        <v>1193</v>
      </c>
      <c r="F469" s="7">
        <v>1</v>
      </c>
      <c r="G469" s="8">
        <f>Sales[[#This Row],[Units Sold]]*Sales[[#This Row],[Unit Price]]</f>
        <v>1193</v>
      </c>
      <c r="H469" s="2" t="s">
        <v>36</v>
      </c>
      <c r="I469" s="7">
        <f>_xlfn.XLOOKUP(Sales[[#This Row],[Product]],UnitPrices[Product Name],UnitPrices[Unit Cost])</f>
        <v>1.05</v>
      </c>
      <c r="J469" s="7">
        <f>IF(Sales[[#This Row],[Units Sold]]&gt;0,Sales[[#This Row],[Unit Cost]]*Sales[[#This Row],[Units Sold]],Sales[[#This Row],[Unit Cost]]*(-1))</f>
        <v>1252.6500000000001</v>
      </c>
    </row>
    <row r="470" spans="2:10" x14ac:dyDescent="0.25">
      <c r="B470" s="3" t="s">
        <v>14</v>
      </c>
      <c r="C470" s="5" t="s">
        <v>10</v>
      </c>
      <c r="D470" s="5" t="s">
        <v>20</v>
      </c>
      <c r="E470" s="3">
        <v>1444</v>
      </c>
      <c r="F470" s="7">
        <v>1.1399999999999999</v>
      </c>
      <c r="G470" s="8">
        <f>Sales[[#This Row],[Units Sold]]*Sales[[#This Row],[Unit Price]]</f>
        <v>1646.1599999999999</v>
      </c>
      <c r="H470" s="2" t="s">
        <v>37</v>
      </c>
      <c r="I470" s="7">
        <f>_xlfn.XLOOKUP(Sales[[#This Row],[Product]],UnitPrices[Product Name],UnitPrices[Unit Cost])</f>
        <v>0.91</v>
      </c>
      <c r="J470" s="7">
        <f>IF(Sales[[#This Row],[Units Sold]]&gt;0,Sales[[#This Row],[Unit Cost]]*Sales[[#This Row],[Units Sold]],Sales[[#This Row],[Unit Cost]]*(-1))</f>
        <v>1314.04</v>
      </c>
    </row>
    <row r="471" spans="2:10" x14ac:dyDescent="0.25">
      <c r="B471" s="3" t="s">
        <v>12</v>
      </c>
      <c r="C471" s="5" t="s">
        <v>16</v>
      </c>
      <c r="D471" s="5" t="s">
        <v>20</v>
      </c>
      <c r="E471" s="3">
        <v>400</v>
      </c>
      <c r="F471" s="7">
        <v>0.98</v>
      </c>
      <c r="G471" s="8">
        <f>Sales[[#This Row],[Units Sold]]*Sales[[#This Row],[Unit Price]]</f>
        <v>392</v>
      </c>
      <c r="H471" s="2" t="s">
        <v>37</v>
      </c>
      <c r="I471" s="7">
        <f>_xlfn.XLOOKUP(Sales[[#This Row],[Product]],UnitPrices[Product Name],UnitPrices[Unit Cost])</f>
        <v>0.91</v>
      </c>
      <c r="J471" s="7">
        <f>IF(Sales[[#This Row],[Units Sold]]&gt;0,Sales[[#This Row],[Unit Cost]]*Sales[[#This Row],[Units Sold]],Sales[[#This Row],[Unit Cost]]*(-1))</f>
        <v>364</v>
      </c>
    </row>
    <row r="472" spans="2:10" x14ac:dyDescent="0.25">
      <c r="B472" s="3" t="s">
        <v>14</v>
      </c>
      <c r="C472" s="5" t="s">
        <v>8</v>
      </c>
      <c r="D472" s="5" t="s">
        <v>20</v>
      </c>
      <c r="E472" s="3">
        <v>417</v>
      </c>
      <c r="F472" s="7">
        <v>0.56000000000000005</v>
      </c>
      <c r="G472" s="8">
        <f>Sales[[#This Row],[Units Sold]]*Sales[[#This Row],[Unit Price]]</f>
        <v>233.52</v>
      </c>
      <c r="H472" s="2" t="s">
        <v>37</v>
      </c>
      <c r="I472" s="7">
        <f>_xlfn.XLOOKUP(Sales[[#This Row],[Product]],UnitPrices[Product Name],UnitPrices[Unit Cost])</f>
        <v>0.91</v>
      </c>
      <c r="J472" s="7">
        <f>IF(Sales[[#This Row],[Units Sold]]&gt;0,Sales[[#This Row],[Unit Cost]]*Sales[[#This Row],[Units Sold]],Sales[[#This Row],[Unit Cost]]*(-1))</f>
        <v>379.47</v>
      </c>
    </row>
    <row r="473" spans="2:10" x14ac:dyDescent="0.25">
      <c r="B473" s="3" t="s">
        <v>14</v>
      </c>
      <c r="C473" s="5" t="s">
        <v>16</v>
      </c>
      <c r="D473" s="5" t="s">
        <v>20</v>
      </c>
      <c r="E473" s="3">
        <v>2267</v>
      </c>
      <c r="F473" s="7">
        <v>0.94</v>
      </c>
      <c r="G473" s="8">
        <f>Sales[[#This Row],[Units Sold]]*Sales[[#This Row],[Unit Price]]</f>
        <v>2130.98</v>
      </c>
      <c r="H473" s="2" t="s">
        <v>37</v>
      </c>
      <c r="I473" s="7">
        <f>_xlfn.XLOOKUP(Sales[[#This Row],[Product]],UnitPrices[Product Name],UnitPrices[Unit Cost])</f>
        <v>0.91</v>
      </c>
      <c r="J473" s="7">
        <f>IF(Sales[[#This Row],[Units Sold]]&gt;0,Sales[[#This Row],[Unit Cost]]*Sales[[#This Row],[Units Sold]],Sales[[#This Row],[Unit Cost]]*(-1))</f>
        <v>2062.9700000000003</v>
      </c>
    </row>
    <row r="474" spans="2:10" x14ac:dyDescent="0.25">
      <c r="B474" s="3" t="s">
        <v>12</v>
      </c>
      <c r="C474" s="5" t="s">
        <v>16</v>
      </c>
      <c r="D474" s="5" t="s">
        <v>19</v>
      </c>
      <c r="E474" s="3">
        <v>200</v>
      </c>
      <c r="F474" s="7">
        <v>0.45</v>
      </c>
      <c r="G474" s="8">
        <f>Sales[[#This Row],[Units Sold]]*Sales[[#This Row],[Unit Price]]</f>
        <v>90</v>
      </c>
      <c r="H474" s="2" t="s">
        <v>36</v>
      </c>
      <c r="I474" s="7">
        <f>_xlfn.XLOOKUP(Sales[[#This Row],[Product]],UnitPrices[Product Name],UnitPrices[Unit Cost])</f>
        <v>1.05</v>
      </c>
      <c r="J474" s="7">
        <f>IF(Sales[[#This Row],[Units Sold]]&gt;0,Sales[[#This Row],[Unit Cost]]*Sales[[#This Row],[Units Sold]],Sales[[#This Row],[Unit Cost]]*(-1))</f>
        <v>210</v>
      </c>
    </row>
    <row r="475" spans="2:10" x14ac:dyDescent="0.25">
      <c r="B475" s="3" t="s">
        <v>12</v>
      </c>
      <c r="C475" s="5" t="s">
        <v>13</v>
      </c>
      <c r="D475" s="5" t="s">
        <v>20</v>
      </c>
      <c r="E475" s="3">
        <v>1980</v>
      </c>
      <c r="F475" s="7">
        <v>0.95</v>
      </c>
      <c r="G475" s="8">
        <f>Sales[[#This Row],[Units Sold]]*Sales[[#This Row],[Unit Price]]</f>
        <v>1881</v>
      </c>
      <c r="H475" s="2" t="s">
        <v>37</v>
      </c>
      <c r="I475" s="7">
        <f>_xlfn.XLOOKUP(Sales[[#This Row],[Product]],UnitPrices[Product Name],UnitPrices[Unit Cost])</f>
        <v>0.91</v>
      </c>
      <c r="J475" s="7">
        <f>IF(Sales[[#This Row],[Units Sold]]&gt;0,Sales[[#This Row],[Unit Cost]]*Sales[[#This Row],[Units Sold]],Sales[[#This Row],[Unit Cost]]*(-1))</f>
        <v>1801.8</v>
      </c>
    </row>
    <row r="476" spans="2:10" x14ac:dyDescent="0.25">
      <c r="B476" s="3" t="s">
        <v>5</v>
      </c>
      <c r="C476" s="5" t="s">
        <v>10</v>
      </c>
      <c r="D476" s="5" t="s">
        <v>19</v>
      </c>
      <c r="E476" s="3">
        <v>970</v>
      </c>
      <c r="F476" s="7">
        <v>0.61</v>
      </c>
      <c r="G476" s="8">
        <f>Sales[[#This Row],[Units Sold]]*Sales[[#This Row],[Unit Price]]</f>
        <v>591.69999999999993</v>
      </c>
      <c r="H476" s="2" t="s">
        <v>36</v>
      </c>
      <c r="I476" s="7">
        <f>_xlfn.XLOOKUP(Sales[[#This Row],[Product]],UnitPrices[Product Name],UnitPrices[Unit Cost])</f>
        <v>1.05</v>
      </c>
      <c r="J476" s="7">
        <f>IF(Sales[[#This Row],[Units Sold]]&gt;0,Sales[[#This Row],[Unit Cost]]*Sales[[#This Row],[Units Sold]],Sales[[#This Row],[Unit Cost]]*(-1))</f>
        <v>1018.5</v>
      </c>
    </row>
    <row r="477" spans="2:10" x14ac:dyDescent="0.25">
      <c r="B477" s="3" t="s">
        <v>14</v>
      </c>
      <c r="C477" s="5" t="s">
        <v>16</v>
      </c>
      <c r="D477" s="5" t="s">
        <v>20</v>
      </c>
      <c r="E477" s="3">
        <v>1355</v>
      </c>
      <c r="F477" s="7">
        <v>0.84</v>
      </c>
      <c r="G477" s="8">
        <f>Sales[[#This Row],[Units Sold]]*Sales[[#This Row],[Unit Price]]</f>
        <v>1138.2</v>
      </c>
      <c r="H477" s="2" t="s">
        <v>37</v>
      </c>
      <c r="I477" s="7">
        <f>_xlfn.XLOOKUP(Sales[[#This Row],[Product]],UnitPrices[Product Name],UnitPrices[Unit Cost])</f>
        <v>0.91</v>
      </c>
      <c r="J477" s="7">
        <f>IF(Sales[[#This Row],[Units Sold]]&gt;0,Sales[[#This Row],[Unit Cost]]*Sales[[#This Row],[Units Sold]],Sales[[#This Row],[Unit Cost]]*(-1))</f>
        <v>1233.05</v>
      </c>
    </row>
    <row r="478" spans="2:10" x14ac:dyDescent="0.25">
      <c r="B478" s="3" t="s">
        <v>14</v>
      </c>
      <c r="C478" s="5" t="s">
        <v>16</v>
      </c>
      <c r="D478" s="5" t="s">
        <v>20</v>
      </c>
      <c r="E478" s="3">
        <v>138</v>
      </c>
      <c r="F478" s="7">
        <v>0.57999999999999996</v>
      </c>
      <c r="G478" s="8">
        <f>Sales[[#This Row],[Units Sold]]*Sales[[#This Row],[Unit Price]]</f>
        <v>80.039999999999992</v>
      </c>
      <c r="H478" s="2" t="s">
        <v>37</v>
      </c>
      <c r="I478" s="7">
        <f>_xlfn.XLOOKUP(Sales[[#This Row],[Product]],UnitPrices[Product Name],UnitPrices[Unit Cost])</f>
        <v>0.91</v>
      </c>
      <c r="J478" s="7">
        <f>IF(Sales[[#This Row],[Units Sold]]&gt;0,Sales[[#This Row],[Unit Cost]]*Sales[[#This Row],[Units Sold]],Sales[[#This Row],[Unit Cost]]*(-1))</f>
        <v>125.58</v>
      </c>
    </row>
    <row r="479" spans="2:10" x14ac:dyDescent="0.25">
      <c r="B479" s="3" t="s">
        <v>12</v>
      </c>
      <c r="C479" s="5" t="s">
        <v>8</v>
      </c>
      <c r="D479" s="5" t="s">
        <v>19</v>
      </c>
      <c r="E479" s="3">
        <v>296</v>
      </c>
      <c r="F479" s="7">
        <v>0.91</v>
      </c>
      <c r="G479" s="8">
        <f>Sales[[#This Row],[Units Sold]]*Sales[[#This Row],[Unit Price]]</f>
        <v>269.36</v>
      </c>
      <c r="H479" s="2" t="s">
        <v>36</v>
      </c>
      <c r="I479" s="7">
        <f>_xlfn.XLOOKUP(Sales[[#This Row],[Product]],UnitPrices[Product Name],UnitPrices[Unit Cost])</f>
        <v>1.05</v>
      </c>
      <c r="J479" s="7">
        <f>IF(Sales[[#This Row],[Units Sold]]&gt;0,Sales[[#This Row],[Unit Cost]]*Sales[[#This Row],[Units Sold]],Sales[[#This Row],[Unit Cost]]*(-1))</f>
        <v>310.8</v>
      </c>
    </row>
    <row r="480" spans="2:10" x14ac:dyDescent="0.25">
      <c r="B480" s="3" t="s">
        <v>12</v>
      </c>
      <c r="C480" s="5" t="s">
        <v>40</v>
      </c>
      <c r="D480" s="5" t="s">
        <v>20</v>
      </c>
      <c r="F480" s="7">
        <v>0.71</v>
      </c>
      <c r="G480" s="8">
        <f>Sales[[#This Row],[Units Sold]]*Sales[[#This Row],[Unit Price]]</f>
        <v>0</v>
      </c>
      <c r="H480" s="2" t="s">
        <v>37</v>
      </c>
      <c r="I480" s="7">
        <f>_xlfn.XLOOKUP(Sales[[#This Row],[Product]],UnitPrices[Product Name],UnitPrices[Unit Cost])</f>
        <v>0.91</v>
      </c>
      <c r="J480" s="7">
        <f>IF(Sales[[#This Row],[Units Sold]]&gt;0,Sales[[#This Row],[Unit Cost]]*Sales[[#This Row],[Units Sold]],Sales[[#This Row],[Unit Cost]]*(-1))</f>
        <v>-0.91</v>
      </c>
    </row>
    <row r="481" spans="2:10" x14ac:dyDescent="0.25">
      <c r="B481" s="3" t="s">
        <v>12</v>
      </c>
      <c r="C481" s="5" t="s">
        <v>40</v>
      </c>
      <c r="D481" s="5" t="s">
        <v>20</v>
      </c>
      <c r="E481" s="3">
        <v>2448</v>
      </c>
      <c r="F481" s="7">
        <v>1.04</v>
      </c>
      <c r="G481" s="8">
        <f>Sales[[#This Row],[Units Sold]]*Sales[[#This Row],[Unit Price]]</f>
        <v>2545.92</v>
      </c>
      <c r="H481" s="2" t="s">
        <v>37</v>
      </c>
      <c r="I481" s="7">
        <f>_xlfn.XLOOKUP(Sales[[#This Row],[Product]],UnitPrices[Product Name],UnitPrices[Unit Cost])</f>
        <v>0.91</v>
      </c>
      <c r="J481" s="7">
        <f>IF(Sales[[#This Row],[Units Sold]]&gt;0,Sales[[#This Row],[Unit Cost]]*Sales[[#This Row],[Units Sold]],Sales[[#This Row],[Unit Cost]]*(-1))</f>
        <v>2227.6800000000003</v>
      </c>
    </row>
    <row r="482" spans="2:10" x14ac:dyDescent="0.25">
      <c r="B482" s="3" t="s">
        <v>14</v>
      </c>
      <c r="C482" s="5" t="s">
        <v>10</v>
      </c>
      <c r="D482" s="5" t="s">
        <v>20</v>
      </c>
      <c r="F482" s="7">
        <v>0.71</v>
      </c>
      <c r="G482" s="8">
        <f>Sales[[#This Row],[Units Sold]]*Sales[[#This Row],[Unit Price]]</f>
        <v>0</v>
      </c>
      <c r="H482" s="2" t="s">
        <v>37</v>
      </c>
      <c r="I482" s="7">
        <f>_xlfn.XLOOKUP(Sales[[#This Row],[Product]],UnitPrices[Product Name],UnitPrices[Unit Cost])</f>
        <v>0.91</v>
      </c>
      <c r="J482" s="7">
        <f>IF(Sales[[#This Row],[Units Sold]]&gt;0,Sales[[#This Row],[Unit Cost]]*Sales[[#This Row],[Units Sold]],Sales[[#This Row],[Unit Cost]]*(-1))</f>
        <v>-0.91</v>
      </c>
    </row>
    <row r="483" spans="2:10" x14ac:dyDescent="0.25">
      <c r="B483" s="3" t="s">
        <v>14</v>
      </c>
      <c r="C483" s="5" t="s">
        <v>10</v>
      </c>
      <c r="D483" s="5" t="s">
        <v>19</v>
      </c>
      <c r="E483" s="3">
        <v>408</v>
      </c>
      <c r="F483" s="7">
        <v>0.87</v>
      </c>
      <c r="G483" s="8">
        <f>Sales[[#This Row],[Units Sold]]*Sales[[#This Row],[Unit Price]]</f>
        <v>354.96</v>
      </c>
      <c r="H483" s="2" t="s">
        <v>36</v>
      </c>
      <c r="I483" s="7">
        <f>_xlfn.XLOOKUP(Sales[[#This Row],[Product]],UnitPrices[Product Name],UnitPrices[Unit Cost])</f>
        <v>1.05</v>
      </c>
      <c r="J483" s="7">
        <f>IF(Sales[[#This Row],[Units Sold]]&gt;0,Sales[[#This Row],[Unit Cost]]*Sales[[#This Row],[Units Sold]],Sales[[#This Row],[Unit Cost]]*(-1))</f>
        <v>428.40000000000003</v>
      </c>
    </row>
    <row r="484" spans="2:10" x14ac:dyDescent="0.25">
      <c r="B484" s="3" t="s">
        <v>12</v>
      </c>
      <c r="C484" s="5" t="s">
        <v>16</v>
      </c>
      <c r="D484" s="5" t="s">
        <v>20</v>
      </c>
      <c r="E484" s="3">
        <v>2148</v>
      </c>
      <c r="F484" s="7">
        <v>0.97</v>
      </c>
      <c r="G484" s="8">
        <f>Sales[[#This Row],[Units Sold]]*Sales[[#This Row],[Unit Price]]</f>
        <v>2083.56</v>
      </c>
      <c r="H484" s="2" t="s">
        <v>37</v>
      </c>
      <c r="I484" s="7">
        <f>_xlfn.XLOOKUP(Sales[[#This Row],[Product]],UnitPrices[Product Name],UnitPrices[Unit Cost])</f>
        <v>0.91</v>
      </c>
      <c r="J484" s="7">
        <f>IF(Sales[[#This Row],[Units Sold]]&gt;0,Sales[[#This Row],[Unit Cost]]*Sales[[#This Row],[Units Sold]],Sales[[#This Row],[Unit Cost]]*(-1))</f>
        <v>1954.68</v>
      </c>
    </row>
    <row r="485" spans="2:10" x14ac:dyDescent="0.25">
      <c r="B485" s="3" t="s">
        <v>12</v>
      </c>
      <c r="C485" s="5" t="s">
        <v>6</v>
      </c>
      <c r="D485" s="5" t="s">
        <v>20</v>
      </c>
      <c r="E485" s="3">
        <v>196</v>
      </c>
      <c r="F485" s="7">
        <v>1.1599999999999999</v>
      </c>
      <c r="G485" s="8">
        <f>Sales[[#This Row],[Units Sold]]*Sales[[#This Row],[Unit Price]]</f>
        <v>227.35999999999999</v>
      </c>
      <c r="H485" s="2" t="s">
        <v>37</v>
      </c>
      <c r="I485" s="7">
        <f>_xlfn.XLOOKUP(Sales[[#This Row],[Product]],UnitPrices[Product Name],UnitPrices[Unit Cost])</f>
        <v>0.91</v>
      </c>
      <c r="J485" s="7">
        <f>IF(Sales[[#This Row],[Units Sold]]&gt;0,Sales[[#This Row],[Unit Cost]]*Sales[[#This Row],[Units Sold]],Sales[[#This Row],[Unit Cost]]*(-1))</f>
        <v>178.36</v>
      </c>
    </row>
    <row r="486" spans="2:10" x14ac:dyDescent="0.25">
      <c r="B486" s="3" t="s">
        <v>12</v>
      </c>
      <c r="C486" s="5" t="s">
        <v>10</v>
      </c>
      <c r="D486" s="5" t="s">
        <v>20</v>
      </c>
      <c r="E486" s="3">
        <v>432</v>
      </c>
      <c r="F486" s="7">
        <v>1.1000000000000001</v>
      </c>
      <c r="G486" s="8">
        <f>Sales[[#This Row],[Units Sold]]*Sales[[#This Row],[Unit Price]]</f>
        <v>475.20000000000005</v>
      </c>
      <c r="H486" s="2" t="s">
        <v>37</v>
      </c>
      <c r="I486" s="7">
        <f>_xlfn.XLOOKUP(Sales[[#This Row],[Product]],UnitPrices[Product Name],UnitPrices[Unit Cost])</f>
        <v>0.91</v>
      </c>
      <c r="J486" s="7">
        <f>IF(Sales[[#This Row],[Units Sold]]&gt;0,Sales[[#This Row],[Unit Cost]]*Sales[[#This Row],[Units Sold]],Sales[[#This Row],[Unit Cost]]*(-1))</f>
        <v>393.12</v>
      </c>
    </row>
    <row r="487" spans="2:10" x14ac:dyDescent="0.25">
      <c r="B487" s="3" t="s">
        <v>14</v>
      </c>
      <c r="C487" s="5" t="s">
        <v>13</v>
      </c>
      <c r="D487" s="5" t="s">
        <v>20</v>
      </c>
      <c r="E487" s="3">
        <v>795</v>
      </c>
      <c r="F487" s="7">
        <v>0.77</v>
      </c>
      <c r="G487" s="8">
        <f>Sales[[#This Row],[Units Sold]]*Sales[[#This Row],[Unit Price]]</f>
        <v>612.15</v>
      </c>
      <c r="H487" s="2" t="s">
        <v>37</v>
      </c>
      <c r="I487" s="7">
        <f>_xlfn.XLOOKUP(Sales[[#This Row],[Product]],UnitPrices[Product Name],UnitPrices[Unit Cost])</f>
        <v>0.91</v>
      </c>
      <c r="J487" s="7">
        <f>IF(Sales[[#This Row],[Units Sold]]&gt;0,Sales[[#This Row],[Unit Cost]]*Sales[[#This Row],[Units Sold]],Sales[[#This Row],[Unit Cost]]*(-1))</f>
        <v>723.45</v>
      </c>
    </row>
    <row r="488" spans="2:10" x14ac:dyDescent="0.25">
      <c r="B488" s="3" t="s">
        <v>14</v>
      </c>
      <c r="C488" s="5" t="s">
        <v>16</v>
      </c>
      <c r="D488" s="5" t="s">
        <v>20</v>
      </c>
      <c r="E488" s="3">
        <v>871</v>
      </c>
      <c r="F488" s="7">
        <v>1.08</v>
      </c>
      <c r="G488" s="8">
        <f>Sales[[#This Row],[Units Sold]]*Sales[[#This Row],[Unit Price]]</f>
        <v>940.68000000000006</v>
      </c>
      <c r="H488" s="2" t="s">
        <v>37</v>
      </c>
      <c r="I488" s="7">
        <f>_xlfn.XLOOKUP(Sales[[#This Row],[Product]],UnitPrices[Product Name],UnitPrices[Unit Cost])</f>
        <v>0.91</v>
      </c>
      <c r="J488" s="7">
        <f>IF(Sales[[#This Row],[Units Sold]]&gt;0,Sales[[#This Row],[Unit Cost]]*Sales[[#This Row],[Units Sold]],Sales[[#This Row],[Unit Cost]]*(-1))</f>
        <v>792.61</v>
      </c>
    </row>
    <row r="489" spans="2:10" x14ac:dyDescent="0.25">
      <c r="B489" s="3" t="s">
        <v>14</v>
      </c>
      <c r="C489" s="5" t="s">
        <v>8</v>
      </c>
      <c r="D489" s="5" t="s">
        <v>7</v>
      </c>
      <c r="E489" s="3">
        <v>698</v>
      </c>
      <c r="F489" s="7">
        <v>0.6</v>
      </c>
      <c r="G489" s="8">
        <f>Sales[[#This Row],[Units Sold]]*Sales[[#This Row],[Unit Price]]</f>
        <v>418.8</v>
      </c>
      <c r="H489" s="2" t="s">
        <v>36</v>
      </c>
      <c r="I489" s="7">
        <f>_xlfn.XLOOKUP(Sales[[#This Row],[Product]],UnitPrices[Product Name],UnitPrices[Unit Cost])</f>
        <v>1.25</v>
      </c>
      <c r="J489" s="7">
        <f>IF(Sales[[#This Row],[Units Sold]]&gt;0,Sales[[#This Row],[Unit Cost]]*Sales[[#This Row],[Units Sold]],Sales[[#This Row],[Unit Cost]]*(-1))</f>
        <v>872.5</v>
      </c>
    </row>
    <row r="490" spans="2:10" x14ac:dyDescent="0.25">
      <c r="B490" s="3" t="s">
        <v>12</v>
      </c>
      <c r="C490" s="5" t="s">
        <v>13</v>
      </c>
      <c r="D490" s="5" t="s">
        <v>11</v>
      </c>
      <c r="E490" s="3">
        <v>869</v>
      </c>
      <c r="F490" s="7">
        <v>1.22</v>
      </c>
      <c r="G490" s="8">
        <f>Sales[[#This Row],[Units Sold]]*Sales[[#This Row],[Unit Price]]</f>
        <v>1060.18</v>
      </c>
      <c r="H490" s="2" t="s">
        <v>36</v>
      </c>
      <c r="I490" s="7">
        <f>_xlfn.XLOOKUP(Sales[[#This Row],[Product]],UnitPrices[Product Name],UnitPrices[Unit Cost])</f>
        <v>1.02</v>
      </c>
      <c r="J490" s="7">
        <f>IF(Sales[[#This Row],[Units Sold]]&gt;0,Sales[[#This Row],[Unit Cost]]*Sales[[#This Row],[Units Sold]],Sales[[#This Row],[Unit Cost]]*(-1))</f>
        <v>886.38</v>
      </c>
    </row>
    <row r="491" spans="2:10" x14ac:dyDescent="0.25">
      <c r="B491" s="3" t="s">
        <v>14</v>
      </c>
      <c r="C491" s="5" t="s">
        <v>16</v>
      </c>
      <c r="D491" s="5" t="s">
        <v>19</v>
      </c>
      <c r="E491" s="3">
        <v>1695</v>
      </c>
      <c r="F491" s="7">
        <v>0.66</v>
      </c>
      <c r="G491" s="8">
        <f>Sales[[#This Row],[Units Sold]]*Sales[[#This Row],[Unit Price]]</f>
        <v>1118.7</v>
      </c>
      <c r="H491" s="2" t="s">
        <v>36</v>
      </c>
      <c r="I491" s="7">
        <f>_xlfn.XLOOKUP(Sales[[#This Row],[Product]],UnitPrices[Product Name],UnitPrices[Unit Cost])</f>
        <v>1.05</v>
      </c>
      <c r="J491" s="7">
        <f>IF(Sales[[#This Row],[Units Sold]]&gt;0,Sales[[#This Row],[Unit Cost]]*Sales[[#This Row],[Units Sold]],Sales[[#This Row],[Unit Cost]]*(-1))</f>
        <v>1779.75</v>
      </c>
    </row>
    <row r="492" spans="2:10" x14ac:dyDescent="0.25">
      <c r="B492" s="3" t="s">
        <v>12</v>
      </c>
      <c r="C492" s="5" t="s">
        <v>6</v>
      </c>
      <c r="D492" s="5" t="s">
        <v>19</v>
      </c>
      <c r="E492" s="3">
        <v>1825</v>
      </c>
      <c r="F492" s="7">
        <v>0.97</v>
      </c>
      <c r="G492" s="8">
        <f>Sales[[#This Row],[Units Sold]]*Sales[[#This Row],[Unit Price]]</f>
        <v>1770.25</v>
      </c>
      <c r="H492" s="2" t="s">
        <v>36</v>
      </c>
      <c r="I492" s="7">
        <f>_xlfn.XLOOKUP(Sales[[#This Row],[Product]],UnitPrices[Product Name],UnitPrices[Unit Cost])</f>
        <v>1.05</v>
      </c>
      <c r="J492" s="7">
        <f>IF(Sales[[#This Row],[Units Sold]]&gt;0,Sales[[#This Row],[Unit Cost]]*Sales[[#This Row],[Units Sold]],Sales[[#This Row],[Unit Cost]]*(-1))</f>
        <v>1916.25</v>
      </c>
    </row>
    <row r="493" spans="2:10" x14ac:dyDescent="0.25">
      <c r="B493" s="3" t="s">
        <v>14</v>
      </c>
      <c r="C493" s="5" t="s">
        <v>40</v>
      </c>
      <c r="D493" s="5" t="s">
        <v>20</v>
      </c>
      <c r="E493" s="3">
        <v>1546</v>
      </c>
      <c r="F493" s="7">
        <v>1.1399999999999999</v>
      </c>
      <c r="G493" s="8">
        <f>Sales[[#This Row],[Units Sold]]*Sales[[#This Row],[Unit Price]]</f>
        <v>1762.4399999999998</v>
      </c>
      <c r="H493" s="2" t="s">
        <v>37</v>
      </c>
      <c r="I493" s="7">
        <f>_xlfn.XLOOKUP(Sales[[#This Row],[Product]],UnitPrices[Product Name],UnitPrices[Unit Cost])</f>
        <v>0.91</v>
      </c>
      <c r="J493" s="7">
        <f>IF(Sales[[#This Row],[Units Sold]]&gt;0,Sales[[#This Row],[Unit Cost]]*Sales[[#This Row],[Units Sold]],Sales[[#This Row],[Unit Cost]]*(-1))</f>
        <v>1406.8600000000001</v>
      </c>
    </row>
    <row r="494" spans="2:10" x14ac:dyDescent="0.25">
      <c r="B494" s="3" t="s">
        <v>5</v>
      </c>
      <c r="C494" s="5" t="s">
        <v>16</v>
      </c>
      <c r="D494" s="5" t="s">
        <v>7</v>
      </c>
      <c r="E494" s="3">
        <v>135</v>
      </c>
      <c r="F494" s="7">
        <v>1.04</v>
      </c>
      <c r="G494" s="8">
        <f>Sales[[#This Row],[Units Sold]]*Sales[[#This Row],[Unit Price]]</f>
        <v>140.4</v>
      </c>
      <c r="H494" s="2" t="s">
        <v>36</v>
      </c>
      <c r="I494" s="7">
        <f>_xlfn.XLOOKUP(Sales[[#This Row],[Product]],UnitPrices[Product Name],UnitPrices[Unit Cost])</f>
        <v>1.25</v>
      </c>
      <c r="J494" s="7">
        <f>IF(Sales[[#This Row],[Units Sold]]&gt;0,Sales[[#This Row],[Unit Cost]]*Sales[[#This Row],[Units Sold]],Sales[[#This Row],[Unit Cost]]*(-1))</f>
        <v>168.75</v>
      </c>
    </row>
    <row r="495" spans="2:10" x14ac:dyDescent="0.25">
      <c r="B495" s="3" t="s">
        <v>12</v>
      </c>
      <c r="C495" s="5" t="s">
        <v>40</v>
      </c>
      <c r="D495" s="5" t="s">
        <v>20</v>
      </c>
      <c r="E495" s="3">
        <v>2435</v>
      </c>
      <c r="F495" s="7">
        <v>1.02</v>
      </c>
      <c r="G495" s="8">
        <f>Sales[[#This Row],[Units Sold]]*Sales[[#This Row],[Unit Price]]</f>
        <v>2483.6999999999998</v>
      </c>
      <c r="H495" s="2" t="s">
        <v>37</v>
      </c>
      <c r="I495" s="7">
        <f>_xlfn.XLOOKUP(Sales[[#This Row],[Product]],UnitPrices[Product Name],UnitPrices[Unit Cost])</f>
        <v>0.91</v>
      </c>
      <c r="J495" s="7">
        <f>IF(Sales[[#This Row],[Units Sold]]&gt;0,Sales[[#This Row],[Unit Cost]]*Sales[[#This Row],[Units Sold]],Sales[[#This Row],[Unit Cost]]*(-1))</f>
        <v>2215.85</v>
      </c>
    </row>
    <row r="496" spans="2:10" x14ac:dyDescent="0.25">
      <c r="B496" s="3" t="s">
        <v>12</v>
      </c>
      <c r="C496" s="5" t="s">
        <v>13</v>
      </c>
      <c r="D496" s="5" t="s">
        <v>20</v>
      </c>
      <c r="E496" s="3">
        <v>1905</v>
      </c>
      <c r="F496" s="7">
        <v>1.36</v>
      </c>
      <c r="G496" s="8">
        <f>Sales[[#This Row],[Units Sold]]*Sales[[#This Row],[Unit Price]]</f>
        <v>2590.8000000000002</v>
      </c>
      <c r="H496" s="2" t="s">
        <v>37</v>
      </c>
      <c r="I496" s="7">
        <f>_xlfn.XLOOKUP(Sales[[#This Row],[Product]],UnitPrices[Product Name],UnitPrices[Unit Cost])</f>
        <v>0.91</v>
      </c>
      <c r="J496" s="7">
        <f>IF(Sales[[#This Row],[Units Sold]]&gt;0,Sales[[#This Row],[Unit Cost]]*Sales[[#This Row],[Units Sold]],Sales[[#This Row],[Unit Cost]]*(-1))</f>
        <v>1733.55</v>
      </c>
    </row>
    <row r="497" spans="2:10" x14ac:dyDescent="0.25">
      <c r="B497" s="3" t="s">
        <v>12</v>
      </c>
      <c r="C497" s="5" t="s">
        <v>6</v>
      </c>
      <c r="D497" s="5" t="s">
        <v>20</v>
      </c>
      <c r="E497" s="3">
        <v>458</v>
      </c>
      <c r="F497" s="7">
        <v>0.75</v>
      </c>
      <c r="G497" s="8">
        <f>Sales[[#This Row],[Units Sold]]*Sales[[#This Row],[Unit Price]]</f>
        <v>343.5</v>
      </c>
      <c r="H497" s="2" t="s">
        <v>37</v>
      </c>
      <c r="I497" s="7">
        <f>_xlfn.XLOOKUP(Sales[[#This Row],[Product]],UnitPrices[Product Name],UnitPrices[Unit Cost])</f>
        <v>0.91</v>
      </c>
      <c r="J497" s="7">
        <f>IF(Sales[[#This Row],[Units Sold]]&gt;0,Sales[[#This Row],[Unit Cost]]*Sales[[#This Row],[Units Sold]],Sales[[#This Row],[Unit Cost]]*(-1))</f>
        <v>416.78000000000003</v>
      </c>
    </row>
    <row r="498" spans="2:10" x14ac:dyDescent="0.25">
      <c r="B498" s="3" t="s">
        <v>14</v>
      </c>
      <c r="C498" s="5" t="s">
        <v>6</v>
      </c>
      <c r="D498" s="5" t="s">
        <v>7</v>
      </c>
      <c r="E498" s="3">
        <v>1091</v>
      </c>
      <c r="F498" s="7">
        <v>0.93</v>
      </c>
      <c r="G498" s="8">
        <f>Sales[[#This Row],[Units Sold]]*Sales[[#This Row],[Unit Price]]</f>
        <v>1014.6300000000001</v>
      </c>
      <c r="H498" s="2" t="s">
        <v>36</v>
      </c>
      <c r="I498" s="7">
        <f>_xlfn.XLOOKUP(Sales[[#This Row],[Product]],UnitPrices[Product Name],UnitPrices[Unit Cost])</f>
        <v>1.25</v>
      </c>
      <c r="J498" s="7">
        <f>IF(Sales[[#This Row],[Units Sold]]&gt;0,Sales[[#This Row],[Unit Cost]]*Sales[[#This Row],[Units Sold]],Sales[[#This Row],[Unit Cost]]*(-1))</f>
        <v>1363.75</v>
      </c>
    </row>
    <row r="499" spans="2:10" x14ac:dyDescent="0.25">
      <c r="B499" s="3" t="s">
        <v>14</v>
      </c>
      <c r="C499" s="5" t="s">
        <v>40</v>
      </c>
      <c r="D499" s="5" t="s">
        <v>20</v>
      </c>
      <c r="E499" s="3">
        <v>1954</v>
      </c>
      <c r="F499" s="7">
        <v>0.93</v>
      </c>
      <c r="G499" s="8">
        <f>Sales[[#This Row],[Units Sold]]*Sales[[#This Row],[Unit Price]]</f>
        <v>1817.22</v>
      </c>
      <c r="H499" s="2" t="s">
        <v>37</v>
      </c>
      <c r="I499" s="7">
        <f>_xlfn.XLOOKUP(Sales[[#This Row],[Product]],UnitPrices[Product Name],UnitPrices[Unit Cost])</f>
        <v>0.91</v>
      </c>
      <c r="J499" s="7">
        <f>IF(Sales[[#This Row],[Units Sold]]&gt;0,Sales[[#This Row],[Unit Cost]]*Sales[[#This Row],[Units Sold]],Sales[[#This Row],[Unit Cost]]*(-1))</f>
        <v>1778.14</v>
      </c>
    </row>
    <row r="500" spans="2:10" x14ac:dyDescent="0.25">
      <c r="B500" s="3" t="s">
        <v>14</v>
      </c>
      <c r="C500" s="5" t="s">
        <v>13</v>
      </c>
      <c r="D500" s="5" t="s">
        <v>20</v>
      </c>
      <c r="E500" s="3">
        <v>2</v>
      </c>
      <c r="F500" s="7">
        <v>1.4</v>
      </c>
      <c r="G500" s="8">
        <f>Sales[[#This Row],[Units Sold]]*Sales[[#This Row],[Unit Price]]</f>
        <v>2.8</v>
      </c>
      <c r="H500" s="2" t="s">
        <v>37</v>
      </c>
      <c r="I500" s="7">
        <f>_xlfn.XLOOKUP(Sales[[#This Row],[Product]],UnitPrices[Product Name],UnitPrices[Unit Cost])</f>
        <v>0.91</v>
      </c>
      <c r="J500" s="7">
        <f>IF(Sales[[#This Row],[Units Sold]]&gt;0,Sales[[#This Row],[Unit Cost]]*Sales[[#This Row],[Units Sold]],Sales[[#This Row],[Unit Cost]]*(-1))</f>
        <v>1.82</v>
      </c>
    </row>
    <row r="501" spans="2:10" x14ac:dyDescent="0.25">
      <c r="B501" s="3" t="s">
        <v>12</v>
      </c>
      <c r="C501" s="5" t="s">
        <v>10</v>
      </c>
      <c r="D501" s="5" t="s">
        <v>7</v>
      </c>
      <c r="E501" s="3">
        <v>1374</v>
      </c>
      <c r="F501" s="7">
        <v>0.96</v>
      </c>
      <c r="G501" s="8">
        <f>Sales[[#This Row],[Units Sold]]*Sales[[#This Row],[Unit Price]]</f>
        <v>1319.04</v>
      </c>
      <c r="H501" s="2" t="s">
        <v>36</v>
      </c>
      <c r="I501" s="7">
        <f>_xlfn.XLOOKUP(Sales[[#This Row],[Product]],UnitPrices[Product Name],UnitPrices[Unit Cost])</f>
        <v>1.25</v>
      </c>
      <c r="J501" s="7">
        <f>IF(Sales[[#This Row],[Units Sold]]&gt;0,Sales[[#This Row],[Unit Cost]]*Sales[[#This Row],[Units Sold]],Sales[[#This Row],[Unit Cost]]*(-1))</f>
        <v>1717.5</v>
      </c>
    </row>
    <row r="502" spans="2:10" x14ac:dyDescent="0.25">
      <c r="B502" s="3" t="s">
        <v>14</v>
      </c>
      <c r="C502" s="5" t="s">
        <v>8</v>
      </c>
      <c r="D502" s="5" t="s">
        <v>20</v>
      </c>
      <c r="E502" s="3">
        <v>1865</v>
      </c>
      <c r="F502" s="7">
        <v>1.05</v>
      </c>
      <c r="G502" s="8">
        <f>Sales[[#This Row],[Units Sold]]*Sales[[#This Row],[Unit Price]]</f>
        <v>1958.25</v>
      </c>
      <c r="H502" s="2" t="s">
        <v>37</v>
      </c>
      <c r="I502" s="7">
        <f>_xlfn.XLOOKUP(Sales[[#This Row],[Product]],UnitPrices[Product Name],UnitPrices[Unit Cost])</f>
        <v>0.91</v>
      </c>
      <c r="J502" s="7">
        <f>IF(Sales[[#This Row],[Units Sold]]&gt;0,Sales[[#This Row],[Unit Cost]]*Sales[[#This Row],[Units Sold]],Sales[[#This Row],[Unit Cost]]*(-1))</f>
        <v>1697.15</v>
      </c>
    </row>
    <row r="503" spans="2:10" x14ac:dyDescent="0.25">
      <c r="B503" s="3" t="s">
        <v>12</v>
      </c>
      <c r="C503" s="5" t="s">
        <v>10</v>
      </c>
      <c r="D503" s="5" t="s">
        <v>20</v>
      </c>
      <c r="E503" s="3">
        <v>1937</v>
      </c>
      <c r="F503" s="7">
        <v>0.86</v>
      </c>
      <c r="G503" s="8">
        <f>Sales[[#This Row],[Units Sold]]*Sales[[#This Row],[Unit Price]]</f>
        <v>1665.82</v>
      </c>
      <c r="H503" s="2" t="s">
        <v>37</v>
      </c>
      <c r="I503" s="7">
        <f>_xlfn.XLOOKUP(Sales[[#This Row],[Product]],UnitPrices[Product Name],UnitPrices[Unit Cost])</f>
        <v>0.91</v>
      </c>
      <c r="J503" s="7">
        <f>IF(Sales[[#This Row],[Units Sold]]&gt;0,Sales[[#This Row],[Unit Cost]]*Sales[[#This Row],[Units Sold]],Sales[[#This Row],[Unit Cost]]*(-1))</f>
        <v>1762.67</v>
      </c>
    </row>
    <row r="504" spans="2:10" x14ac:dyDescent="0.25">
      <c r="B504" s="3" t="s">
        <v>12</v>
      </c>
      <c r="C504" s="5" t="s">
        <v>40</v>
      </c>
      <c r="D504" s="5" t="s">
        <v>20</v>
      </c>
      <c r="E504" s="3">
        <v>525</v>
      </c>
      <c r="F504" s="7">
        <v>0.72</v>
      </c>
      <c r="G504" s="8">
        <f>Sales[[#This Row],[Units Sold]]*Sales[[#This Row],[Unit Price]]</f>
        <v>378</v>
      </c>
      <c r="H504" s="2" t="s">
        <v>37</v>
      </c>
      <c r="I504" s="7">
        <f>_xlfn.XLOOKUP(Sales[[#This Row],[Product]],UnitPrices[Product Name],UnitPrices[Unit Cost])</f>
        <v>0.91</v>
      </c>
      <c r="J504" s="7">
        <f>IF(Sales[[#This Row],[Units Sold]]&gt;0,Sales[[#This Row],[Unit Cost]]*Sales[[#This Row],[Units Sold]],Sales[[#This Row],[Unit Cost]]*(-1))</f>
        <v>477.75</v>
      </c>
    </row>
    <row r="505" spans="2:10" x14ac:dyDescent="0.25">
      <c r="B505" s="3" t="s">
        <v>12</v>
      </c>
      <c r="C505" s="5" t="s">
        <v>13</v>
      </c>
      <c r="D505" s="5" t="s">
        <v>20</v>
      </c>
      <c r="E505" s="3">
        <v>1750</v>
      </c>
      <c r="F505" s="7">
        <v>0.55000000000000004</v>
      </c>
      <c r="G505" s="8">
        <f>Sales[[#This Row],[Units Sold]]*Sales[[#This Row],[Unit Price]]</f>
        <v>962.50000000000011</v>
      </c>
      <c r="H505" s="2" t="s">
        <v>37</v>
      </c>
      <c r="I505" s="7">
        <f>_xlfn.XLOOKUP(Sales[[#This Row],[Product]],UnitPrices[Product Name],UnitPrices[Unit Cost])</f>
        <v>0.91</v>
      </c>
      <c r="J505" s="7">
        <f>IF(Sales[[#This Row],[Units Sold]]&gt;0,Sales[[#This Row],[Unit Cost]]*Sales[[#This Row],[Units Sold]],Sales[[#This Row],[Unit Cost]]*(-1))</f>
        <v>1592.5</v>
      </c>
    </row>
    <row r="506" spans="2:10" x14ac:dyDescent="0.25">
      <c r="B506" s="3" t="s">
        <v>12</v>
      </c>
      <c r="C506" s="5" t="s">
        <v>10</v>
      </c>
      <c r="D506" s="5" t="s">
        <v>7</v>
      </c>
      <c r="E506" s="3">
        <v>1725</v>
      </c>
      <c r="F506" s="7">
        <v>1.18</v>
      </c>
      <c r="G506" s="8">
        <f>Sales[[#This Row],[Units Sold]]*Sales[[#This Row],[Unit Price]]</f>
        <v>2035.5</v>
      </c>
      <c r="H506" s="2" t="s">
        <v>36</v>
      </c>
      <c r="I506" s="7">
        <f>_xlfn.XLOOKUP(Sales[[#This Row],[Product]],UnitPrices[Product Name],UnitPrices[Unit Cost])</f>
        <v>1.25</v>
      </c>
      <c r="J506" s="7">
        <f>IF(Sales[[#This Row],[Units Sold]]&gt;0,Sales[[#This Row],[Unit Cost]]*Sales[[#This Row],[Units Sold]],Sales[[#This Row],[Unit Cost]]*(-1))</f>
        <v>2156.25</v>
      </c>
    </row>
    <row r="507" spans="2:10" x14ac:dyDescent="0.25">
      <c r="B507" s="3" t="s">
        <v>14</v>
      </c>
      <c r="C507" s="5" t="s">
        <v>13</v>
      </c>
      <c r="D507" s="5" t="s">
        <v>7</v>
      </c>
      <c r="E507" s="3">
        <v>2142</v>
      </c>
      <c r="F507" s="7">
        <v>0.74</v>
      </c>
      <c r="G507" s="8">
        <f>Sales[[#This Row],[Units Sold]]*Sales[[#This Row],[Unit Price]]</f>
        <v>1585.08</v>
      </c>
      <c r="H507" s="2" t="s">
        <v>36</v>
      </c>
      <c r="I507" s="7">
        <f>_xlfn.XLOOKUP(Sales[[#This Row],[Product]],UnitPrices[Product Name],UnitPrices[Unit Cost])</f>
        <v>1.25</v>
      </c>
      <c r="J507" s="7">
        <f>IF(Sales[[#This Row],[Units Sold]]&gt;0,Sales[[#This Row],[Unit Cost]]*Sales[[#This Row],[Units Sold]],Sales[[#This Row],[Unit Cost]]*(-1))</f>
        <v>2677.5</v>
      </c>
    </row>
    <row r="508" spans="2:10" x14ac:dyDescent="0.25">
      <c r="B508" s="3" t="s">
        <v>5</v>
      </c>
      <c r="C508" s="5" t="s">
        <v>13</v>
      </c>
      <c r="D508" s="5" t="s">
        <v>11</v>
      </c>
      <c r="E508" s="3">
        <v>2013</v>
      </c>
      <c r="F508" s="7">
        <v>0.65</v>
      </c>
      <c r="G508" s="8">
        <f>Sales[[#This Row],[Units Sold]]*Sales[[#This Row],[Unit Price]]</f>
        <v>1308.45</v>
      </c>
      <c r="H508" s="2" t="s">
        <v>36</v>
      </c>
      <c r="I508" s="7">
        <f>_xlfn.XLOOKUP(Sales[[#This Row],[Product]],UnitPrices[Product Name],UnitPrices[Unit Cost])</f>
        <v>1.02</v>
      </c>
      <c r="J508" s="7">
        <f>IF(Sales[[#This Row],[Units Sold]]&gt;0,Sales[[#This Row],[Unit Cost]]*Sales[[#This Row],[Units Sold]],Sales[[#This Row],[Unit Cost]]*(-1))</f>
        <v>2053.2600000000002</v>
      </c>
    </row>
    <row r="509" spans="2:10" x14ac:dyDescent="0.25">
      <c r="B509" s="3" t="s">
        <v>12</v>
      </c>
      <c r="C509" s="5" t="s">
        <v>8</v>
      </c>
      <c r="D509" s="5" t="s">
        <v>7</v>
      </c>
      <c r="E509" s="3">
        <v>2357</v>
      </c>
      <c r="F509" s="7">
        <v>0.83</v>
      </c>
      <c r="G509" s="8">
        <f>Sales[[#This Row],[Units Sold]]*Sales[[#This Row],[Unit Price]]</f>
        <v>1956.31</v>
      </c>
      <c r="H509" s="2" t="s">
        <v>36</v>
      </c>
      <c r="I509" s="7">
        <f>_xlfn.XLOOKUP(Sales[[#This Row],[Product]],UnitPrices[Product Name],UnitPrices[Unit Cost])</f>
        <v>1.25</v>
      </c>
      <c r="J509" s="7">
        <f>IF(Sales[[#This Row],[Units Sold]]&gt;0,Sales[[#This Row],[Unit Cost]]*Sales[[#This Row],[Units Sold]],Sales[[#This Row],[Unit Cost]]*(-1))</f>
        <v>2946.25</v>
      </c>
    </row>
    <row r="510" spans="2:10" x14ac:dyDescent="0.25">
      <c r="B510" s="3" t="s">
        <v>12</v>
      </c>
      <c r="C510" s="5" t="s">
        <v>13</v>
      </c>
      <c r="D510" s="5" t="s">
        <v>20</v>
      </c>
      <c r="E510" s="3">
        <v>365</v>
      </c>
      <c r="F510" s="7">
        <v>0.79</v>
      </c>
      <c r="G510" s="8">
        <f>Sales[[#This Row],[Units Sold]]*Sales[[#This Row],[Unit Price]]</f>
        <v>288.35000000000002</v>
      </c>
      <c r="H510" s="2" t="s">
        <v>37</v>
      </c>
      <c r="I510" s="7">
        <f>_xlfn.XLOOKUP(Sales[[#This Row],[Product]],UnitPrices[Product Name],UnitPrices[Unit Cost])</f>
        <v>0.91</v>
      </c>
      <c r="J510" s="7">
        <f>IF(Sales[[#This Row],[Units Sold]]&gt;0,Sales[[#This Row],[Unit Cost]]*Sales[[#This Row],[Units Sold]],Sales[[#This Row],[Unit Cost]]*(-1))</f>
        <v>332.15000000000003</v>
      </c>
    </row>
    <row r="511" spans="2:10" x14ac:dyDescent="0.25">
      <c r="B511" s="3" t="s">
        <v>12</v>
      </c>
      <c r="C511" s="5" t="s">
        <v>8</v>
      </c>
      <c r="D511" s="5" t="s">
        <v>20</v>
      </c>
      <c r="E511" s="3">
        <v>1766</v>
      </c>
      <c r="F511" s="7">
        <v>1.1200000000000001</v>
      </c>
      <c r="G511" s="8">
        <f>Sales[[#This Row],[Units Sold]]*Sales[[#This Row],[Unit Price]]</f>
        <v>1977.9200000000003</v>
      </c>
      <c r="H511" s="2" t="s">
        <v>37</v>
      </c>
      <c r="I511" s="7">
        <f>_xlfn.XLOOKUP(Sales[[#This Row],[Product]],UnitPrices[Product Name],UnitPrices[Unit Cost])</f>
        <v>0.91</v>
      </c>
      <c r="J511" s="7">
        <f>IF(Sales[[#This Row],[Units Sold]]&gt;0,Sales[[#This Row],[Unit Cost]]*Sales[[#This Row],[Units Sold]],Sales[[#This Row],[Unit Cost]]*(-1))</f>
        <v>1607.06</v>
      </c>
    </row>
    <row r="512" spans="2:10" x14ac:dyDescent="0.25">
      <c r="B512" s="3" t="s">
        <v>12</v>
      </c>
      <c r="C512" s="5" t="s">
        <v>16</v>
      </c>
      <c r="D512" s="5" t="s">
        <v>20</v>
      </c>
      <c r="E512" s="3">
        <v>1211</v>
      </c>
      <c r="F512" s="7">
        <v>1.42</v>
      </c>
      <c r="G512" s="8">
        <f>Sales[[#This Row],[Units Sold]]*Sales[[#This Row],[Unit Price]]</f>
        <v>1719.62</v>
      </c>
      <c r="H512" s="2" t="s">
        <v>37</v>
      </c>
      <c r="I512" s="7">
        <f>_xlfn.XLOOKUP(Sales[[#This Row],[Product]],UnitPrices[Product Name],UnitPrices[Unit Cost])</f>
        <v>0.91</v>
      </c>
      <c r="J512" s="7">
        <f>IF(Sales[[#This Row],[Units Sold]]&gt;0,Sales[[#This Row],[Unit Cost]]*Sales[[#This Row],[Units Sold]],Sales[[#This Row],[Unit Cost]]*(-1))</f>
        <v>1102.01</v>
      </c>
    </row>
    <row r="513" spans="2:10" x14ac:dyDescent="0.25">
      <c r="B513" s="3" t="s">
        <v>14</v>
      </c>
      <c r="C513" s="5" t="s">
        <v>8</v>
      </c>
      <c r="D513" s="5" t="s">
        <v>20</v>
      </c>
      <c r="F513" s="7">
        <v>0.97</v>
      </c>
      <c r="G513" s="8">
        <f>Sales[[#This Row],[Units Sold]]*Sales[[#This Row],[Unit Price]]</f>
        <v>0</v>
      </c>
      <c r="H513" s="2" t="s">
        <v>37</v>
      </c>
      <c r="I513" s="7">
        <f>_xlfn.XLOOKUP(Sales[[#This Row],[Product]],UnitPrices[Product Name],UnitPrices[Unit Cost])</f>
        <v>0.91</v>
      </c>
      <c r="J513" s="7">
        <f>IF(Sales[[#This Row],[Units Sold]]&gt;0,Sales[[#This Row],[Unit Cost]]*Sales[[#This Row],[Units Sold]],Sales[[#This Row],[Unit Cost]]*(-1))</f>
        <v>-0.91</v>
      </c>
    </row>
    <row r="514" spans="2:10" x14ac:dyDescent="0.25">
      <c r="B514" s="3" t="s">
        <v>12</v>
      </c>
      <c r="C514" s="5" t="s">
        <v>6</v>
      </c>
      <c r="D514" s="5" t="s">
        <v>20</v>
      </c>
      <c r="E514" s="3">
        <v>95</v>
      </c>
      <c r="F514" s="7">
        <v>0.97</v>
      </c>
      <c r="G514" s="8">
        <f>Sales[[#This Row],[Units Sold]]*Sales[[#This Row],[Unit Price]]</f>
        <v>92.149999999999991</v>
      </c>
      <c r="H514" s="2" t="s">
        <v>37</v>
      </c>
      <c r="I514" s="7">
        <f>_xlfn.XLOOKUP(Sales[[#This Row],[Product]],UnitPrices[Product Name],UnitPrices[Unit Cost])</f>
        <v>0.91</v>
      </c>
      <c r="J514" s="7">
        <f>IF(Sales[[#This Row],[Units Sold]]&gt;0,Sales[[#This Row],[Unit Cost]]*Sales[[#This Row],[Units Sold]],Sales[[#This Row],[Unit Cost]]*(-1))</f>
        <v>86.45</v>
      </c>
    </row>
    <row r="515" spans="2:10" x14ac:dyDescent="0.25">
      <c r="B515" s="3" t="s">
        <v>5</v>
      </c>
      <c r="C515" s="5" t="s">
        <v>8</v>
      </c>
      <c r="D515" s="5" t="s">
        <v>20</v>
      </c>
      <c r="F515" s="7">
        <v>1.39</v>
      </c>
      <c r="G515" s="8">
        <f>Sales[[#This Row],[Units Sold]]*Sales[[#This Row],[Unit Price]]</f>
        <v>0</v>
      </c>
      <c r="H515" s="2" t="s">
        <v>37</v>
      </c>
      <c r="I515" s="7">
        <f>_xlfn.XLOOKUP(Sales[[#This Row],[Product]],UnitPrices[Product Name],UnitPrices[Unit Cost])</f>
        <v>0.91</v>
      </c>
      <c r="J515" s="7">
        <f>IF(Sales[[#This Row],[Units Sold]]&gt;0,Sales[[#This Row],[Unit Cost]]*Sales[[#This Row],[Units Sold]],Sales[[#This Row],[Unit Cost]]*(-1))</f>
        <v>-0.91</v>
      </c>
    </row>
    <row r="516" spans="2:10" x14ac:dyDescent="0.25">
      <c r="B516" s="3" t="s">
        <v>5</v>
      </c>
      <c r="C516" s="5" t="s">
        <v>40</v>
      </c>
      <c r="D516" s="5" t="s">
        <v>11</v>
      </c>
      <c r="E516" s="3">
        <v>2019</v>
      </c>
      <c r="F516" s="7">
        <v>1.59</v>
      </c>
      <c r="G516" s="8">
        <f>Sales[[#This Row],[Units Sold]]*Sales[[#This Row],[Unit Price]]</f>
        <v>3210.21</v>
      </c>
      <c r="H516" s="2" t="s">
        <v>36</v>
      </c>
      <c r="I516" s="7">
        <f>_xlfn.XLOOKUP(Sales[[#This Row],[Product]],UnitPrices[Product Name],UnitPrices[Unit Cost])</f>
        <v>1.02</v>
      </c>
      <c r="J516" s="7">
        <f>IF(Sales[[#This Row],[Units Sold]]&gt;0,Sales[[#This Row],[Unit Cost]]*Sales[[#This Row],[Units Sold]],Sales[[#This Row],[Unit Cost]]*(-1))</f>
        <v>2059.38</v>
      </c>
    </row>
    <row r="517" spans="2:10" x14ac:dyDescent="0.25">
      <c r="B517" s="3" t="s">
        <v>14</v>
      </c>
      <c r="C517" s="5" t="s">
        <v>6</v>
      </c>
      <c r="D517" s="5" t="s">
        <v>7</v>
      </c>
      <c r="E517" s="3">
        <v>2383</v>
      </c>
      <c r="F517" s="7">
        <v>1</v>
      </c>
      <c r="G517" s="8">
        <f>Sales[[#This Row],[Units Sold]]*Sales[[#This Row],[Unit Price]]</f>
        <v>2383</v>
      </c>
      <c r="H517" s="2" t="s">
        <v>36</v>
      </c>
      <c r="I517" s="7">
        <f>_xlfn.XLOOKUP(Sales[[#This Row],[Product]],UnitPrices[Product Name],UnitPrices[Unit Cost])</f>
        <v>1.25</v>
      </c>
      <c r="J517" s="7">
        <f>IF(Sales[[#This Row],[Units Sold]]&gt;0,Sales[[#This Row],[Unit Cost]]*Sales[[#This Row],[Units Sold]],Sales[[#This Row],[Unit Cost]]*(-1))</f>
        <v>2978.75</v>
      </c>
    </row>
    <row r="518" spans="2:10" x14ac:dyDescent="0.25">
      <c r="B518" s="3" t="s">
        <v>5</v>
      </c>
      <c r="C518" s="5" t="s">
        <v>16</v>
      </c>
      <c r="D518" s="5" t="s">
        <v>19</v>
      </c>
      <c r="E518" s="3">
        <v>2311</v>
      </c>
      <c r="F518" s="7">
        <v>1.0900000000000001</v>
      </c>
      <c r="G518" s="8">
        <f>Sales[[#This Row],[Units Sold]]*Sales[[#This Row],[Unit Price]]</f>
        <v>2518.9900000000002</v>
      </c>
      <c r="H518" s="2" t="s">
        <v>36</v>
      </c>
      <c r="I518" s="7">
        <f>_xlfn.XLOOKUP(Sales[[#This Row],[Product]],UnitPrices[Product Name],UnitPrices[Unit Cost])</f>
        <v>1.05</v>
      </c>
      <c r="J518" s="7">
        <f>IF(Sales[[#This Row],[Units Sold]]&gt;0,Sales[[#This Row],[Unit Cost]]*Sales[[#This Row],[Units Sold]],Sales[[#This Row],[Unit Cost]]*(-1))</f>
        <v>2426.5500000000002</v>
      </c>
    </row>
    <row r="519" spans="2:10" x14ac:dyDescent="0.25">
      <c r="B519" s="3" t="s">
        <v>14</v>
      </c>
      <c r="C519" s="5" t="s">
        <v>40</v>
      </c>
      <c r="D519" s="5" t="s">
        <v>20</v>
      </c>
      <c r="E519" s="3">
        <v>1556</v>
      </c>
      <c r="F519" s="7">
        <v>1.42</v>
      </c>
      <c r="G519" s="8">
        <f>Sales[[#This Row],[Units Sold]]*Sales[[#This Row],[Unit Price]]</f>
        <v>2209.52</v>
      </c>
      <c r="H519" s="2" t="s">
        <v>37</v>
      </c>
      <c r="I519" s="7">
        <f>_xlfn.XLOOKUP(Sales[[#This Row],[Product]],UnitPrices[Product Name],UnitPrices[Unit Cost])</f>
        <v>0.91</v>
      </c>
      <c r="J519" s="7">
        <f>IF(Sales[[#This Row],[Units Sold]]&gt;0,Sales[[#This Row],[Unit Cost]]*Sales[[#This Row],[Units Sold]],Sales[[#This Row],[Unit Cost]]*(-1))</f>
        <v>1415.96</v>
      </c>
    </row>
    <row r="520" spans="2:10" x14ac:dyDescent="0.25">
      <c r="B520" s="3" t="s">
        <v>14</v>
      </c>
      <c r="C520" s="5" t="s">
        <v>8</v>
      </c>
      <c r="D520" s="5" t="s">
        <v>20</v>
      </c>
      <c r="E520" s="3">
        <v>1609</v>
      </c>
      <c r="F520" s="7">
        <v>1.1599999999999999</v>
      </c>
      <c r="G520" s="8">
        <f>Sales[[#This Row],[Units Sold]]*Sales[[#This Row],[Unit Price]]</f>
        <v>1866.4399999999998</v>
      </c>
      <c r="H520" s="2" t="s">
        <v>37</v>
      </c>
      <c r="I520" s="7">
        <f>_xlfn.XLOOKUP(Sales[[#This Row],[Product]],UnitPrices[Product Name],UnitPrices[Unit Cost])</f>
        <v>0.91</v>
      </c>
      <c r="J520" s="7">
        <f>IF(Sales[[#This Row],[Units Sold]]&gt;0,Sales[[#This Row],[Unit Cost]]*Sales[[#This Row],[Units Sold]],Sales[[#This Row],[Unit Cost]]*(-1))</f>
        <v>1464.19</v>
      </c>
    </row>
    <row r="521" spans="2:10" x14ac:dyDescent="0.25">
      <c r="B521" s="3" t="s">
        <v>5</v>
      </c>
      <c r="C521" s="5" t="s">
        <v>40</v>
      </c>
      <c r="D521" s="5" t="s">
        <v>20</v>
      </c>
      <c r="E521" s="3">
        <v>1970</v>
      </c>
      <c r="F521" s="7">
        <v>1.32</v>
      </c>
      <c r="G521" s="8">
        <f>Sales[[#This Row],[Units Sold]]*Sales[[#This Row],[Unit Price]]</f>
        <v>2600.4</v>
      </c>
      <c r="H521" s="2" t="s">
        <v>37</v>
      </c>
      <c r="I521" s="7">
        <f>_xlfn.XLOOKUP(Sales[[#This Row],[Product]],UnitPrices[Product Name],UnitPrices[Unit Cost])</f>
        <v>0.91</v>
      </c>
      <c r="J521" s="7">
        <f>IF(Sales[[#This Row],[Units Sold]]&gt;0,Sales[[#This Row],[Unit Cost]]*Sales[[#This Row],[Units Sold]],Sales[[#This Row],[Unit Cost]]*(-1))</f>
        <v>1792.7</v>
      </c>
    </row>
    <row r="522" spans="2:10" x14ac:dyDescent="0.25">
      <c r="B522" s="3" t="s">
        <v>5</v>
      </c>
      <c r="C522" s="5" t="s">
        <v>8</v>
      </c>
      <c r="D522" s="5" t="s">
        <v>20</v>
      </c>
      <c r="E522" s="3">
        <v>2080</v>
      </c>
      <c r="F522" s="7">
        <v>0.75</v>
      </c>
      <c r="G522" s="8">
        <f>Sales[[#This Row],[Units Sold]]*Sales[[#This Row],[Unit Price]]</f>
        <v>1560</v>
      </c>
      <c r="H522" s="2" t="s">
        <v>37</v>
      </c>
      <c r="I522" s="7">
        <f>_xlfn.XLOOKUP(Sales[[#This Row],[Product]],UnitPrices[Product Name],UnitPrices[Unit Cost])</f>
        <v>0.91</v>
      </c>
      <c r="J522" s="7">
        <f>IF(Sales[[#This Row],[Units Sold]]&gt;0,Sales[[#This Row],[Unit Cost]]*Sales[[#This Row],[Units Sold]],Sales[[#This Row],[Unit Cost]]*(-1))</f>
        <v>1892.8</v>
      </c>
    </row>
    <row r="523" spans="2:10" x14ac:dyDescent="0.25">
      <c r="B523" s="3" t="s">
        <v>14</v>
      </c>
      <c r="C523" s="5" t="s">
        <v>6</v>
      </c>
      <c r="D523" s="5" t="s">
        <v>20</v>
      </c>
      <c r="E523" s="3">
        <v>2291</v>
      </c>
      <c r="F523" s="7">
        <v>1.07</v>
      </c>
      <c r="G523" s="8">
        <f>Sales[[#This Row],[Units Sold]]*Sales[[#This Row],[Unit Price]]</f>
        <v>2451.3700000000003</v>
      </c>
      <c r="H523" s="2" t="s">
        <v>37</v>
      </c>
      <c r="I523" s="7">
        <f>_xlfn.XLOOKUP(Sales[[#This Row],[Product]],UnitPrices[Product Name],UnitPrices[Unit Cost])</f>
        <v>0.91</v>
      </c>
      <c r="J523" s="7">
        <f>IF(Sales[[#This Row],[Units Sold]]&gt;0,Sales[[#This Row],[Unit Cost]]*Sales[[#This Row],[Units Sold]],Sales[[#This Row],[Unit Cost]]*(-1))</f>
        <v>2084.81</v>
      </c>
    </row>
    <row r="524" spans="2:10" x14ac:dyDescent="0.25">
      <c r="B524" s="3" t="s">
        <v>5</v>
      </c>
      <c r="C524" s="5" t="s">
        <v>8</v>
      </c>
      <c r="D524" s="5" t="s">
        <v>20</v>
      </c>
      <c r="F524" s="7">
        <v>0.95</v>
      </c>
      <c r="G524" s="8">
        <f>Sales[[#This Row],[Units Sold]]*Sales[[#This Row],[Unit Price]]</f>
        <v>0</v>
      </c>
      <c r="H524" s="2" t="s">
        <v>37</v>
      </c>
      <c r="I524" s="7">
        <f>_xlfn.XLOOKUP(Sales[[#This Row],[Product]],UnitPrices[Product Name],UnitPrices[Unit Cost])</f>
        <v>0.91</v>
      </c>
      <c r="J524" s="7">
        <f>IF(Sales[[#This Row],[Units Sold]]&gt;0,Sales[[#This Row],[Unit Cost]]*Sales[[#This Row],[Units Sold]],Sales[[#This Row],[Unit Cost]]*(-1))</f>
        <v>-0.91</v>
      </c>
    </row>
    <row r="525" spans="2:10" x14ac:dyDescent="0.25">
      <c r="B525" s="3" t="s">
        <v>14</v>
      </c>
      <c r="C525" s="5" t="s">
        <v>40</v>
      </c>
      <c r="D525" s="5" t="s">
        <v>20</v>
      </c>
      <c r="E525" s="3">
        <v>331</v>
      </c>
      <c r="F525" s="7">
        <v>1.17</v>
      </c>
      <c r="G525" s="8">
        <f>Sales[[#This Row],[Units Sold]]*Sales[[#This Row],[Unit Price]]</f>
        <v>387.27</v>
      </c>
      <c r="H525" s="2" t="s">
        <v>37</v>
      </c>
      <c r="I525" s="7">
        <f>_xlfn.XLOOKUP(Sales[[#This Row],[Product]],UnitPrices[Product Name],UnitPrices[Unit Cost])</f>
        <v>0.91</v>
      </c>
      <c r="J525" s="7">
        <f>IF(Sales[[#This Row],[Units Sold]]&gt;0,Sales[[#This Row],[Unit Cost]]*Sales[[#This Row],[Units Sold]],Sales[[#This Row],[Unit Cost]]*(-1))</f>
        <v>301.21000000000004</v>
      </c>
    </row>
    <row r="526" spans="2:10" x14ac:dyDescent="0.25">
      <c r="B526" s="3" t="s">
        <v>12</v>
      </c>
      <c r="C526" s="5" t="s">
        <v>6</v>
      </c>
      <c r="D526" s="5" t="s">
        <v>11</v>
      </c>
      <c r="E526" s="3">
        <v>501</v>
      </c>
      <c r="F526" s="7">
        <v>1.48</v>
      </c>
      <c r="G526" s="8">
        <f>Sales[[#This Row],[Units Sold]]*Sales[[#This Row],[Unit Price]]</f>
        <v>741.48</v>
      </c>
      <c r="H526" s="2" t="s">
        <v>36</v>
      </c>
      <c r="I526" s="7">
        <f>_xlfn.XLOOKUP(Sales[[#This Row],[Product]],UnitPrices[Product Name],UnitPrices[Unit Cost])</f>
        <v>1.02</v>
      </c>
      <c r="J526" s="7">
        <f>IF(Sales[[#This Row],[Units Sold]]&gt;0,Sales[[#This Row],[Unit Cost]]*Sales[[#This Row],[Units Sold]],Sales[[#This Row],[Unit Cost]]*(-1))</f>
        <v>511.02</v>
      </c>
    </row>
    <row r="527" spans="2:10" x14ac:dyDescent="0.25">
      <c r="B527" s="3" t="s">
        <v>5</v>
      </c>
      <c r="C527" s="5" t="s">
        <v>6</v>
      </c>
      <c r="D527" s="5" t="s">
        <v>20</v>
      </c>
      <c r="E527" s="3">
        <v>340</v>
      </c>
      <c r="F527" s="7">
        <v>0.75</v>
      </c>
      <c r="G527" s="8">
        <f>Sales[[#This Row],[Units Sold]]*Sales[[#This Row],[Unit Price]]</f>
        <v>255</v>
      </c>
      <c r="H527" s="2" t="s">
        <v>37</v>
      </c>
      <c r="I527" s="7">
        <f>_xlfn.XLOOKUP(Sales[[#This Row],[Product]],UnitPrices[Product Name],UnitPrices[Unit Cost])</f>
        <v>0.91</v>
      </c>
      <c r="J527" s="7">
        <f>IF(Sales[[#This Row],[Units Sold]]&gt;0,Sales[[#This Row],[Unit Cost]]*Sales[[#This Row],[Units Sold]],Sales[[#This Row],[Unit Cost]]*(-1))</f>
        <v>309.40000000000003</v>
      </c>
    </row>
    <row r="528" spans="2:10" x14ac:dyDescent="0.25">
      <c r="B528" s="3" t="s">
        <v>5</v>
      </c>
      <c r="C528" s="5" t="s">
        <v>10</v>
      </c>
      <c r="D528" s="5" t="s">
        <v>20</v>
      </c>
      <c r="E528" s="3">
        <v>1371</v>
      </c>
      <c r="F528" s="7">
        <v>0.72</v>
      </c>
      <c r="G528" s="8">
        <f>Sales[[#This Row],[Units Sold]]*Sales[[#This Row],[Unit Price]]</f>
        <v>987.12</v>
      </c>
      <c r="H528" s="2" t="s">
        <v>37</v>
      </c>
      <c r="I528" s="7">
        <f>_xlfn.XLOOKUP(Sales[[#This Row],[Product]],UnitPrices[Product Name],UnitPrices[Unit Cost])</f>
        <v>0.91</v>
      </c>
      <c r="J528" s="7">
        <f>IF(Sales[[#This Row],[Units Sold]]&gt;0,Sales[[#This Row],[Unit Cost]]*Sales[[#This Row],[Units Sold]],Sales[[#This Row],[Unit Cost]]*(-1))</f>
        <v>1247.6100000000001</v>
      </c>
    </row>
    <row r="529" spans="2:10" x14ac:dyDescent="0.25">
      <c r="B529" s="3" t="s">
        <v>12</v>
      </c>
      <c r="C529" s="5" t="s">
        <v>16</v>
      </c>
      <c r="D529" s="5" t="s">
        <v>20</v>
      </c>
      <c r="E529" s="3">
        <v>720</v>
      </c>
      <c r="F529" s="7">
        <v>1.1499999999999999</v>
      </c>
      <c r="G529" s="8">
        <f>Sales[[#This Row],[Units Sold]]*Sales[[#This Row],[Unit Price]]</f>
        <v>827.99999999999989</v>
      </c>
      <c r="H529" s="2" t="s">
        <v>37</v>
      </c>
      <c r="I529" s="7">
        <f>_xlfn.XLOOKUP(Sales[[#This Row],[Product]],UnitPrices[Product Name],UnitPrices[Unit Cost])</f>
        <v>0.91</v>
      </c>
      <c r="J529" s="7">
        <f>IF(Sales[[#This Row],[Units Sold]]&gt;0,Sales[[#This Row],[Unit Cost]]*Sales[[#This Row],[Units Sold]],Sales[[#This Row],[Unit Cost]]*(-1))</f>
        <v>655.20000000000005</v>
      </c>
    </row>
    <row r="530" spans="2:10" x14ac:dyDescent="0.25">
      <c r="B530" s="3" t="s">
        <v>5</v>
      </c>
      <c r="C530" s="5" t="s">
        <v>13</v>
      </c>
      <c r="D530" s="5" t="s">
        <v>20</v>
      </c>
      <c r="E530" s="3">
        <v>2251</v>
      </c>
      <c r="F530" s="7">
        <v>0.7</v>
      </c>
      <c r="G530" s="8">
        <f>Sales[[#This Row],[Units Sold]]*Sales[[#This Row],[Unit Price]]</f>
        <v>1575.6999999999998</v>
      </c>
      <c r="H530" s="2" t="s">
        <v>37</v>
      </c>
      <c r="I530" s="7">
        <f>_xlfn.XLOOKUP(Sales[[#This Row],[Product]],UnitPrices[Product Name],UnitPrices[Unit Cost])</f>
        <v>0.91</v>
      </c>
      <c r="J530" s="7">
        <f>IF(Sales[[#This Row],[Units Sold]]&gt;0,Sales[[#This Row],[Unit Cost]]*Sales[[#This Row],[Units Sold]],Sales[[#This Row],[Unit Cost]]*(-1))</f>
        <v>2048.41</v>
      </c>
    </row>
    <row r="531" spans="2:10" x14ac:dyDescent="0.25">
      <c r="B531" s="3" t="s">
        <v>14</v>
      </c>
      <c r="C531" s="5" t="s">
        <v>13</v>
      </c>
      <c r="D531" s="5" t="s">
        <v>20</v>
      </c>
      <c r="E531" s="3">
        <v>598</v>
      </c>
      <c r="F531" s="7">
        <v>0.69</v>
      </c>
      <c r="G531" s="8">
        <f>Sales[[#This Row],[Units Sold]]*Sales[[#This Row],[Unit Price]]</f>
        <v>412.61999999999995</v>
      </c>
      <c r="H531" s="2" t="s">
        <v>37</v>
      </c>
      <c r="I531" s="7">
        <f>_xlfn.XLOOKUP(Sales[[#This Row],[Product]],UnitPrices[Product Name],UnitPrices[Unit Cost])</f>
        <v>0.91</v>
      </c>
      <c r="J531" s="7">
        <f>IF(Sales[[#This Row],[Units Sold]]&gt;0,Sales[[#This Row],[Unit Cost]]*Sales[[#This Row],[Units Sold]],Sales[[#This Row],[Unit Cost]]*(-1))</f>
        <v>544.18000000000006</v>
      </c>
    </row>
    <row r="532" spans="2:10" x14ac:dyDescent="0.25">
      <c r="B532" s="3" t="s">
        <v>12</v>
      </c>
      <c r="C532" s="5" t="s">
        <v>13</v>
      </c>
      <c r="D532" s="5" t="s">
        <v>20</v>
      </c>
      <c r="E532" s="3">
        <v>705</v>
      </c>
      <c r="F532" s="7">
        <v>0.46</v>
      </c>
      <c r="G532" s="8">
        <f>Sales[[#This Row],[Units Sold]]*Sales[[#This Row],[Unit Price]]</f>
        <v>324.3</v>
      </c>
      <c r="H532" s="2" t="s">
        <v>37</v>
      </c>
      <c r="I532" s="7">
        <f>_xlfn.XLOOKUP(Sales[[#This Row],[Product]],UnitPrices[Product Name],UnitPrices[Unit Cost])</f>
        <v>0.91</v>
      </c>
      <c r="J532" s="7">
        <f>IF(Sales[[#This Row],[Units Sold]]&gt;0,Sales[[#This Row],[Unit Cost]]*Sales[[#This Row],[Units Sold]],Sales[[#This Row],[Unit Cost]]*(-1))</f>
        <v>641.55000000000007</v>
      </c>
    </row>
    <row r="533" spans="2:10" x14ac:dyDescent="0.25">
      <c r="B533" s="3" t="s">
        <v>14</v>
      </c>
      <c r="C533" s="5" t="s">
        <v>8</v>
      </c>
      <c r="D533" s="5" t="s">
        <v>19</v>
      </c>
      <c r="E533" s="3">
        <v>2259</v>
      </c>
      <c r="F533" s="7">
        <v>0.81</v>
      </c>
      <c r="G533" s="8">
        <f>Sales[[#This Row],[Units Sold]]*Sales[[#This Row],[Unit Price]]</f>
        <v>1829.7900000000002</v>
      </c>
      <c r="H533" s="2" t="s">
        <v>36</v>
      </c>
      <c r="I533" s="7">
        <f>_xlfn.XLOOKUP(Sales[[#This Row],[Product]],UnitPrices[Product Name],UnitPrices[Unit Cost])</f>
        <v>1.05</v>
      </c>
      <c r="J533" s="7">
        <f>IF(Sales[[#This Row],[Units Sold]]&gt;0,Sales[[#This Row],[Unit Cost]]*Sales[[#This Row],[Units Sold]],Sales[[#This Row],[Unit Cost]]*(-1))</f>
        <v>2371.9500000000003</v>
      </c>
    </row>
    <row r="534" spans="2:10" x14ac:dyDescent="0.25">
      <c r="B534" s="3" t="s">
        <v>5</v>
      </c>
      <c r="C534" s="5" t="s">
        <v>40</v>
      </c>
      <c r="D534" s="5" t="s">
        <v>20</v>
      </c>
      <c r="E534" s="3">
        <v>306</v>
      </c>
      <c r="F534" s="7">
        <v>0.79</v>
      </c>
      <c r="G534" s="8">
        <f>Sales[[#This Row],[Units Sold]]*Sales[[#This Row],[Unit Price]]</f>
        <v>241.74</v>
      </c>
      <c r="H534" s="2" t="s">
        <v>37</v>
      </c>
      <c r="I534" s="7">
        <f>_xlfn.XLOOKUP(Sales[[#This Row],[Product]],UnitPrices[Product Name],UnitPrices[Unit Cost])</f>
        <v>0.91</v>
      </c>
      <c r="J534" s="7">
        <f>IF(Sales[[#This Row],[Units Sold]]&gt;0,Sales[[#This Row],[Unit Cost]]*Sales[[#This Row],[Units Sold]],Sales[[#This Row],[Unit Cost]]*(-1))</f>
        <v>278.46000000000004</v>
      </c>
    </row>
    <row r="535" spans="2:10" x14ac:dyDescent="0.25">
      <c r="B535" s="3" t="s">
        <v>12</v>
      </c>
      <c r="C535" s="5" t="s">
        <v>10</v>
      </c>
      <c r="D535" s="5" t="s">
        <v>11</v>
      </c>
      <c r="E535" s="3">
        <v>124</v>
      </c>
      <c r="F535" s="7">
        <v>1.2</v>
      </c>
      <c r="G535" s="8">
        <f>Sales[[#This Row],[Units Sold]]*Sales[[#This Row],[Unit Price]]</f>
        <v>148.79999999999998</v>
      </c>
      <c r="H535" s="2" t="s">
        <v>36</v>
      </c>
      <c r="I535" s="7">
        <f>_xlfn.XLOOKUP(Sales[[#This Row],[Product]],UnitPrices[Product Name],UnitPrices[Unit Cost])</f>
        <v>1.02</v>
      </c>
      <c r="J535" s="7">
        <f>IF(Sales[[#This Row],[Units Sold]]&gt;0,Sales[[#This Row],[Unit Cost]]*Sales[[#This Row],[Units Sold]],Sales[[#This Row],[Unit Cost]]*(-1))</f>
        <v>126.48</v>
      </c>
    </row>
    <row r="536" spans="2:10" x14ac:dyDescent="0.25">
      <c r="B536" s="3" t="s">
        <v>14</v>
      </c>
      <c r="C536" s="5" t="s">
        <v>13</v>
      </c>
      <c r="D536" s="5" t="s">
        <v>19</v>
      </c>
      <c r="E536" s="3">
        <v>1171</v>
      </c>
      <c r="F536" s="7">
        <v>0.86</v>
      </c>
      <c r="G536" s="8">
        <f>Sales[[#This Row],[Units Sold]]*Sales[[#This Row],[Unit Price]]</f>
        <v>1007.06</v>
      </c>
      <c r="H536" s="2" t="s">
        <v>36</v>
      </c>
      <c r="I536" s="7">
        <f>_xlfn.XLOOKUP(Sales[[#This Row],[Product]],UnitPrices[Product Name],UnitPrices[Unit Cost])</f>
        <v>1.05</v>
      </c>
      <c r="J536" s="7">
        <f>IF(Sales[[#This Row],[Units Sold]]&gt;0,Sales[[#This Row],[Unit Cost]]*Sales[[#This Row],[Units Sold]],Sales[[#This Row],[Unit Cost]]*(-1))</f>
        <v>1229.55</v>
      </c>
    </row>
    <row r="537" spans="2:10" x14ac:dyDescent="0.25">
      <c r="B537" s="3" t="s">
        <v>12</v>
      </c>
      <c r="C537" s="5" t="s">
        <v>10</v>
      </c>
      <c r="D537" s="5" t="s">
        <v>19</v>
      </c>
      <c r="E537" s="3">
        <v>2042</v>
      </c>
      <c r="F537" s="7">
        <v>0.86</v>
      </c>
      <c r="G537" s="8">
        <f>Sales[[#This Row],[Units Sold]]*Sales[[#This Row],[Unit Price]]</f>
        <v>1756.12</v>
      </c>
      <c r="H537" s="2" t="s">
        <v>36</v>
      </c>
      <c r="I537" s="7">
        <f>_xlfn.XLOOKUP(Sales[[#This Row],[Product]],UnitPrices[Product Name],UnitPrices[Unit Cost])</f>
        <v>1.05</v>
      </c>
      <c r="J537" s="7">
        <f>IF(Sales[[#This Row],[Units Sold]]&gt;0,Sales[[#This Row],[Unit Cost]]*Sales[[#This Row],[Units Sold]],Sales[[#This Row],[Unit Cost]]*(-1))</f>
        <v>2144.1</v>
      </c>
    </row>
    <row r="538" spans="2:10" x14ac:dyDescent="0.25">
      <c r="B538" s="3" t="s">
        <v>5</v>
      </c>
      <c r="C538" s="5" t="s">
        <v>6</v>
      </c>
      <c r="D538" s="5" t="s">
        <v>7</v>
      </c>
      <c r="E538" s="3">
        <v>70</v>
      </c>
      <c r="F538" s="7">
        <v>1.52</v>
      </c>
      <c r="G538" s="8">
        <f>Sales[[#This Row],[Units Sold]]*Sales[[#This Row],[Unit Price]]</f>
        <v>106.4</v>
      </c>
      <c r="H538" s="2" t="s">
        <v>36</v>
      </c>
      <c r="I538" s="7">
        <f>_xlfn.XLOOKUP(Sales[[#This Row],[Product]],UnitPrices[Product Name],UnitPrices[Unit Cost])</f>
        <v>1.25</v>
      </c>
      <c r="J538" s="7">
        <f>IF(Sales[[#This Row],[Units Sold]]&gt;0,Sales[[#This Row],[Unit Cost]]*Sales[[#This Row],[Units Sold]],Sales[[#This Row],[Unit Cost]]*(-1))</f>
        <v>87.5</v>
      </c>
    </row>
    <row r="539" spans="2:10" x14ac:dyDescent="0.25">
      <c r="B539" s="3" t="s">
        <v>14</v>
      </c>
      <c r="C539" s="5" t="s">
        <v>6</v>
      </c>
      <c r="D539" s="5" t="s">
        <v>20</v>
      </c>
      <c r="E539" s="3">
        <v>513</v>
      </c>
      <c r="F539" s="7">
        <v>1.49</v>
      </c>
      <c r="G539" s="8">
        <f>Sales[[#This Row],[Units Sold]]*Sales[[#This Row],[Unit Price]]</f>
        <v>764.37</v>
      </c>
      <c r="H539" s="2" t="s">
        <v>37</v>
      </c>
      <c r="I539" s="7">
        <f>_xlfn.XLOOKUP(Sales[[#This Row],[Product]],UnitPrices[Product Name],UnitPrices[Unit Cost])</f>
        <v>0.91</v>
      </c>
      <c r="J539" s="7">
        <f>IF(Sales[[#This Row],[Units Sold]]&gt;0,Sales[[#This Row],[Unit Cost]]*Sales[[#This Row],[Units Sold]],Sales[[#This Row],[Unit Cost]]*(-1))</f>
        <v>466.83000000000004</v>
      </c>
    </row>
    <row r="540" spans="2:10" x14ac:dyDescent="0.25">
      <c r="B540" s="3" t="s">
        <v>14</v>
      </c>
      <c r="C540" s="5" t="s">
        <v>13</v>
      </c>
      <c r="D540" s="5" t="s">
        <v>20</v>
      </c>
      <c r="E540" s="3">
        <v>2366</v>
      </c>
      <c r="F540" s="7">
        <v>1.19</v>
      </c>
      <c r="G540" s="8">
        <f>Sales[[#This Row],[Units Sold]]*Sales[[#This Row],[Unit Price]]</f>
        <v>2815.54</v>
      </c>
      <c r="H540" s="2" t="s">
        <v>37</v>
      </c>
      <c r="I540" s="7">
        <f>_xlfn.XLOOKUP(Sales[[#This Row],[Product]],UnitPrices[Product Name],UnitPrices[Unit Cost])</f>
        <v>0.91</v>
      </c>
      <c r="J540" s="7">
        <f>IF(Sales[[#This Row],[Units Sold]]&gt;0,Sales[[#This Row],[Unit Cost]]*Sales[[#This Row],[Units Sold]],Sales[[#This Row],[Unit Cost]]*(-1))</f>
        <v>2153.06</v>
      </c>
    </row>
    <row r="541" spans="2:10" x14ac:dyDescent="0.25">
      <c r="B541" s="3" t="s">
        <v>12</v>
      </c>
      <c r="C541" s="5" t="s">
        <v>10</v>
      </c>
      <c r="D541" s="5" t="s">
        <v>11</v>
      </c>
      <c r="E541" s="3">
        <v>191</v>
      </c>
      <c r="F541" s="7">
        <v>1.24</v>
      </c>
      <c r="G541" s="8">
        <f>Sales[[#This Row],[Units Sold]]*Sales[[#This Row],[Unit Price]]</f>
        <v>236.84</v>
      </c>
      <c r="H541" s="2" t="s">
        <v>36</v>
      </c>
      <c r="I541" s="7">
        <f>_xlfn.XLOOKUP(Sales[[#This Row],[Product]],UnitPrices[Product Name],UnitPrices[Unit Cost])</f>
        <v>1.02</v>
      </c>
      <c r="J541" s="7">
        <f>IF(Sales[[#This Row],[Units Sold]]&gt;0,Sales[[#This Row],[Unit Cost]]*Sales[[#This Row],[Units Sold]],Sales[[#This Row],[Unit Cost]]*(-1))</f>
        <v>194.82</v>
      </c>
    </row>
    <row r="542" spans="2:10" x14ac:dyDescent="0.25">
      <c r="B542" s="3" t="s">
        <v>12</v>
      </c>
      <c r="C542" s="5" t="s">
        <v>40</v>
      </c>
      <c r="D542" s="5" t="s">
        <v>20</v>
      </c>
      <c r="E542" s="3">
        <v>1663</v>
      </c>
      <c r="F542" s="7">
        <v>0.63</v>
      </c>
      <c r="G542" s="8">
        <f>Sales[[#This Row],[Units Sold]]*Sales[[#This Row],[Unit Price]]</f>
        <v>1047.69</v>
      </c>
      <c r="H542" s="2" t="s">
        <v>37</v>
      </c>
      <c r="I542" s="7">
        <f>_xlfn.XLOOKUP(Sales[[#This Row],[Product]],UnitPrices[Product Name],UnitPrices[Unit Cost])</f>
        <v>0.91</v>
      </c>
      <c r="J542" s="7">
        <f>IF(Sales[[#This Row],[Units Sold]]&gt;0,Sales[[#This Row],[Unit Cost]]*Sales[[#This Row],[Units Sold]],Sales[[#This Row],[Unit Cost]]*(-1))</f>
        <v>1513.3300000000002</v>
      </c>
    </row>
    <row r="543" spans="2:10" x14ac:dyDescent="0.25">
      <c r="B543" s="3" t="s">
        <v>14</v>
      </c>
      <c r="C543" s="5" t="s">
        <v>8</v>
      </c>
      <c r="D543" s="5" t="s">
        <v>20</v>
      </c>
      <c r="E543" s="3">
        <v>779</v>
      </c>
      <c r="F543" s="7">
        <v>1</v>
      </c>
      <c r="G543" s="8">
        <f>Sales[[#This Row],[Units Sold]]*Sales[[#This Row],[Unit Price]]</f>
        <v>779</v>
      </c>
      <c r="H543" s="2" t="s">
        <v>37</v>
      </c>
      <c r="I543" s="7">
        <f>_xlfn.XLOOKUP(Sales[[#This Row],[Product]],UnitPrices[Product Name],UnitPrices[Unit Cost])</f>
        <v>0.91</v>
      </c>
      <c r="J543" s="7">
        <f>IF(Sales[[#This Row],[Units Sold]]&gt;0,Sales[[#This Row],[Unit Cost]]*Sales[[#This Row],[Units Sold]],Sales[[#This Row],[Unit Cost]]*(-1))</f>
        <v>708.89</v>
      </c>
    </row>
    <row r="544" spans="2:10" x14ac:dyDescent="0.25">
      <c r="B544" s="3" t="s">
        <v>12</v>
      </c>
      <c r="C544" s="5" t="s">
        <v>8</v>
      </c>
      <c r="D544" s="5" t="s">
        <v>20</v>
      </c>
      <c r="E544" s="3">
        <v>862</v>
      </c>
      <c r="F544" s="7">
        <v>0.73</v>
      </c>
      <c r="G544" s="8">
        <f>Sales[[#This Row],[Units Sold]]*Sales[[#This Row],[Unit Price]]</f>
        <v>629.26</v>
      </c>
      <c r="H544" s="2" t="s">
        <v>37</v>
      </c>
      <c r="I544" s="7">
        <f>_xlfn.XLOOKUP(Sales[[#This Row],[Product]],UnitPrices[Product Name],UnitPrices[Unit Cost])</f>
        <v>0.91</v>
      </c>
      <c r="J544" s="7">
        <f>IF(Sales[[#This Row],[Units Sold]]&gt;0,Sales[[#This Row],[Unit Cost]]*Sales[[#This Row],[Units Sold]],Sales[[#This Row],[Unit Cost]]*(-1))</f>
        <v>784.42000000000007</v>
      </c>
    </row>
    <row r="545" spans="2:10" x14ac:dyDescent="0.25">
      <c r="B545" s="3" t="s">
        <v>5</v>
      </c>
      <c r="C545" s="5" t="s">
        <v>6</v>
      </c>
      <c r="D545" s="5" t="s">
        <v>20</v>
      </c>
      <c r="E545" s="3">
        <v>847</v>
      </c>
      <c r="F545" s="7">
        <v>1.31</v>
      </c>
      <c r="G545" s="8">
        <f>Sales[[#This Row],[Units Sold]]*Sales[[#This Row],[Unit Price]]</f>
        <v>1109.57</v>
      </c>
      <c r="H545" s="2" t="s">
        <v>37</v>
      </c>
      <c r="I545" s="7">
        <f>_xlfn.XLOOKUP(Sales[[#This Row],[Product]],UnitPrices[Product Name],UnitPrices[Unit Cost])</f>
        <v>0.91</v>
      </c>
      <c r="J545" s="7">
        <f>IF(Sales[[#This Row],[Units Sold]]&gt;0,Sales[[#This Row],[Unit Cost]]*Sales[[#This Row],[Units Sold]],Sales[[#This Row],[Unit Cost]]*(-1))</f>
        <v>770.77</v>
      </c>
    </row>
    <row r="546" spans="2:10" x14ac:dyDescent="0.25">
      <c r="B546" s="3" t="s">
        <v>14</v>
      </c>
      <c r="C546" s="5" t="s">
        <v>40</v>
      </c>
      <c r="D546" s="5" t="s">
        <v>20</v>
      </c>
      <c r="E546" s="3">
        <v>2286</v>
      </c>
      <c r="F546" s="7">
        <v>0.74</v>
      </c>
      <c r="G546" s="8">
        <f>Sales[[#This Row],[Units Sold]]*Sales[[#This Row],[Unit Price]]</f>
        <v>1691.6399999999999</v>
      </c>
      <c r="H546" s="2" t="s">
        <v>37</v>
      </c>
      <c r="I546" s="7">
        <f>_xlfn.XLOOKUP(Sales[[#This Row],[Product]],UnitPrices[Product Name],UnitPrices[Unit Cost])</f>
        <v>0.91</v>
      </c>
      <c r="J546" s="7">
        <f>IF(Sales[[#This Row],[Units Sold]]&gt;0,Sales[[#This Row],[Unit Cost]]*Sales[[#This Row],[Units Sold]],Sales[[#This Row],[Unit Cost]]*(-1))</f>
        <v>2080.2600000000002</v>
      </c>
    </row>
    <row r="547" spans="2:10" x14ac:dyDescent="0.25">
      <c r="B547" s="3" t="s">
        <v>5</v>
      </c>
      <c r="C547" s="5" t="s">
        <v>10</v>
      </c>
      <c r="D547" s="5" t="s">
        <v>20</v>
      </c>
      <c r="E547" s="3">
        <v>385</v>
      </c>
      <c r="F547" s="7">
        <v>1.08</v>
      </c>
      <c r="G547" s="8">
        <f>Sales[[#This Row],[Units Sold]]*Sales[[#This Row],[Unit Price]]</f>
        <v>415.8</v>
      </c>
      <c r="H547" s="2" t="s">
        <v>37</v>
      </c>
      <c r="I547" s="7">
        <f>_xlfn.XLOOKUP(Sales[[#This Row],[Product]],UnitPrices[Product Name],UnitPrices[Unit Cost])</f>
        <v>0.91</v>
      </c>
      <c r="J547" s="7">
        <f>IF(Sales[[#This Row],[Units Sold]]&gt;0,Sales[[#This Row],[Unit Cost]]*Sales[[#This Row],[Units Sold]],Sales[[#This Row],[Unit Cost]]*(-1))</f>
        <v>350.35</v>
      </c>
    </row>
    <row r="548" spans="2:10" x14ac:dyDescent="0.25">
      <c r="B548" s="3" t="s">
        <v>14</v>
      </c>
      <c r="C548" s="5" t="s">
        <v>6</v>
      </c>
      <c r="D548" s="5" t="s">
        <v>7</v>
      </c>
      <c r="E548" s="3">
        <v>1295</v>
      </c>
      <c r="F548" s="7">
        <v>1.41</v>
      </c>
      <c r="G548" s="8">
        <f>Sales[[#This Row],[Units Sold]]*Sales[[#This Row],[Unit Price]]</f>
        <v>1825.9499999999998</v>
      </c>
      <c r="H548" s="2" t="s">
        <v>36</v>
      </c>
      <c r="I548" s="7">
        <f>_xlfn.XLOOKUP(Sales[[#This Row],[Product]],UnitPrices[Product Name],UnitPrices[Unit Cost])</f>
        <v>1.25</v>
      </c>
      <c r="J548" s="7">
        <f>IF(Sales[[#This Row],[Units Sold]]&gt;0,Sales[[#This Row],[Unit Cost]]*Sales[[#This Row],[Units Sold]],Sales[[#This Row],[Unit Cost]]*(-1))</f>
        <v>1618.75</v>
      </c>
    </row>
    <row r="549" spans="2:10" x14ac:dyDescent="0.25">
      <c r="B549" s="3" t="s">
        <v>14</v>
      </c>
      <c r="C549" s="5" t="s">
        <v>10</v>
      </c>
      <c r="D549" s="5" t="s">
        <v>20</v>
      </c>
      <c r="E549" s="3">
        <v>979</v>
      </c>
      <c r="F549" s="7">
        <v>1.1399999999999999</v>
      </c>
      <c r="G549" s="8">
        <f>Sales[[#This Row],[Units Sold]]*Sales[[#This Row],[Unit Price]]</f>
        <v>1116.06</v>
      </c>
      <c r="H549" s="2" t="s">
        <v>37</v>
      </c>
      <c r="I549" s="7">
        <f>_xlfn.XLOOKUP(Sales[[#This Row],[Product]],UnitPrices[Product Name],UnitPrices[Unit Cost])</f>
        <v>0.91</v>
      </c>
      <c r="J549" s="7">
        <f>IF(Sales[[#This Row],[Units Sold]]&gt;0,Sales[[#This Row],[Unit Cost]]*Sales[[#This Row],[Units Sold]],Sales[[#This Row],[Unit Cost]]*(-1))</f>
        <v>890.89</v>
      </c>
    </row>
    <row r="550" spans="2:10" x14ac:dyDescent="0.25">
      <c r="B550" s="3" t="s">
        <v>12</v>
      </c>
      <c r="C550" s="5" t="s">
        <v>6</v>
      </c>
      <c r="D550" s="5" t="s">
        <v>19</v>
      </c>
      <c r="E550" s="3">
        <v>681</v>
      </c>
      <c r="F550" s="7">
        <v>1.07</v>
      </c>
      <c r="G550" s="8">
        <f>Sales[[#This Row],[Units Sold]]*Sales[[#This Row],[Unit Price]]</f>
        <v>728.67000000000007</v>
      </c>
      <c r="H550" s="2" t="s">
        <v>36</v>
      </c>
      <c r="I550" s="7">
        <f>_xlfn.XLOOKUP(Sales[[#This Row],[Product]],UnitPrices[Product Name],UnitPrices[Unit Cost])</f>
        <v>1.05</v>
      </c>
      <c r="J550" s="7">
        <f>IF(Sales[[#This Row],[Units Sold]]&gt;0,Sales[[#This Row],[Unit Cost]]*Sales[[#This Row],[Units Sold]],Sales[[#This Row],[Unit Cost]]*(-1))</f>
        <v>715.05000000000007</v>
      </c>
    </row>
    <row r="551" spans="2:10" x14ac:dyDescent="0.25">
      <c r="B551" s="3" t="s">
        <v>12</v>
      </c>
      <c r="C551" s="5" t="s">
        <v>6</v>
      </c>
      <c r="D551" s="5" t="s">
        <v>7</v>
      </c>
      <c r="E551" s="3">
        <v>2069</v>
      </c>
      <c r="F551" s="7">
        <v>0.98</v>
      </c>
      <c r="G551" s="8">
        <f>Sales[[#This Row],[Units Sold]]*Sales[[#This Row],[Unit Price]]</f>
        <v>2027.62</v>
      </c>
      <c r="H551" s="2" t="s">
        <v>36</v>
      </c>
      <c r="I551" s="7">
        <f>_xlfn.XLOOKUP(Sales[[#This Row],[Product]],UnitPrices[Product Name],UnitPrices[Unit Cost])</f>
        <v>1.25</v>
      </c>
      <c r="J551" s="7">
        <f>IF(Sales[[#This Row],[Units Sold]]&gt;0,Sales[[#This Row],[Unit Cost]]*Sales[[#This Row],[Units Sold]],Sales[[#This Row],[Unit Cost]]*(-1))</f>
        <v>2586.25</v>
      </c>
    </row>
    <row r="552" spans="2:10" x14ac:dyDescent="0.25">
      <c r="B552" s="3" t="s">
        <v>14</v>
      </c>
      <c r="C552" s="5" t="s">
        <v>40</v>
      </c>
      <c r="D552" s="5" t="s">
        <v>19</v>
      </c>
      <c r="E552" s="3">
        <v>764</v>
      </c>
      <c r="F552" s="7">
        <v>0.52</v>
      </c>
      <c r="G552" s="8">
        <f>Sales[[#This Row],[Units Sold]]*Sales[[#This Row],[Unit Price]]</f>
        <v>397.28000000000003</v>
      </c>
      <c r="H552" s="2" t="s">
        <v>36</v>
      </c>
      <c r="I552" s="7">
        <f>_xlfn.XLOOKUP(Sales[[#This Row],[Product]],UnitPrices[Product Name],UnitPrices[Unit Cost])</f>
        <v>1.05</v>
      </c>
      <c r="J552" s="7">
        <f>IF(Sales[[#This Row],[Units Sold]]&gt;0,Sales[[#This Row],[Unit Cost]]*Sales[[#This Row],[Units Sold]],Sales[[#This Row],[Unit Cost]]*(-1))</f>
        <v>802.2</v>
      </c>
    </row>
    <row r="553" spans="2:10" x14ac:dyDescent="0.25">
      <c r="B553" s="3" t="s">
        <v>14</v>
      </c>
      <c r="C553" s="5" t="s">
        <v>10</v>
      </c>
      <c r="D553" s="5" t="s">
        <v>20</v>
      </c>
      <c r="E553" s="3">
        <v>1783</v>
      </c>
      <c r="F553" s="7">
        <v>1.19</v>
      </c>
      <c r="G553" s="8">
        <f>Sales[[#This Row],[Units Sold]]*Sales[[#This Row],[Unit Price]]</f>
        <v>2121.77</v>
      </c>
      <c r="H553" s="2" t="s">
        <v>37</v>
      </c>
      <c r="I553" s="7">
        <f>_xlfn.XLOOKUP(Sales[[#This Row],[Product]],UnitPrices[Product Name],UnitPrices[Unit Cost])</f>
        <v>0.91</v>
      </c>
      <c r="J553" s="7">
        <f>IF(Sales[[#This Row],[Units Sold]]&gt;0,Sales[[#This Row],[Unit Cost]]*Sales[[#This Row],[Units Sold]],Sales[[#This Row],[Unit Cost]]*(-1))</f>
        <v>1622.53</v>
      </c>
    </row>
    <row r="554" spans="2:10" x14ac:dyDescent="0.25">
      <c r="B554" s="3" t="s">
        <v>14</v>
      </c>
      <c r="C554" s="5" t="s">
        <v>6</v>
      </c>
      <c r="D554" s="5" t="s">
        <v>20</v>
      </c>
      <c r="E554" s="3">
        <v>1473</v>
      </c>
      <c r="F554" s="7">
        <v>1.31</v>
      </c>
      <c r="G554" s="8">
        <f>Sales[[#This Row],[Units Sold]]*Sales[[#This Row],[Unit Price]]</f>
        <v>1929.63</v>
      </c>
      <c r="H554" s="2" t="s">
        <v>37</v>
      </c>
      <c r="I554" s="7">
        <f>_xlfn.XLOOKUP(Sales[[#This Row],[Product]],UnitPrices[Product Name],UnitPrices[Unit Cost])</f>
        <v>0.91</v>
      </c>
      <c r="J554" s="7">
        <f>IF(Sales[[#This Row],[Units Sold]]&gt;0,Sales[[#This Row],[Unit Cost]]*Sales[[#This Row],[Units Sold]],Sales[[#This Row],[Unit Cost]]*(-1))</f>
        <v>1340.43</v>
      </c>
    </row>
    <row r="555" spans="2:10" x14ac:dyDescent="0.25">
      <c r="B555" s="3" t="s">
        <v>14</v>
      </c>
      <c r="C555" s="5" t="s">
        <v>8</v>
      </c>
      <c r="D555" s="5" t="s">
        <v>20</v>
      </c>
      <c r="E555" s="3">
        <v>2060</v>
      </c>
      <c r="F555" s="7">
        <v>0.79</v>
      </c>
      <c r="G555" s="8">
        <f>Sales[[#This Row],[Units Sold]]*Sales[[#This Row],[Unit Price]]</f>
        <v>1627.4</v>
      </c>
      <c r="H555" s="2" t="s">
        <v>37</v>
      </c>
      <c r="I555" s="7">
        <f>_xlfn.XLOOKUP(Sales[[#This Row],[Product]],UnitPrices[Product Name],UnitPrices[Unit Cost])</f>
        <v>0.91</v>
      </c>
      <c r="J555" s="7">
        <f>IF(Sales[[#This Row],[Units Sold]]&gt;0,Sales[[#This Row],[Unit Cost]]*Sales[[#This Row],[Units Sold]],Sales[[#This Row],[Unit Cost]]*(-1))</f>
        <v>1874.6000000000001</v>
      </c>
    </row>
    <row r="556" spans="2:10" x14ac:dyDescent="0.25">
      <c r="B556" s="3" t="s">
        <v>14</v>
      </c>
      <c r="C556" s="5" t="s">
        <v>6</v>
      </c>
      <c r="D556" s="5" t="s">
        <v>20</v>
      </c>
      <c r="E556" s="3">
        <v>1025</v>
      </c>
      <c r="F556" s="7">
        <v>0.87</v>
      </c>
      <c r="G556" s="8">
        <f>Sales[[#This Row],[Units Sold]]*Sales[[#This Row],[Unit Price]]</f>
        <v>891.75</v>
      </c>
      <c r="H556" s="2" t="s">
        <v>37</v>
      </c>
      <c r="I556" s="7">
        <f>_xlfn.XLOOKUP(Sales[[#This Row],[Product]],UnitPrices[Product Name],UnitPrices[Unit Cost])</f>
        <v>0.91</v>
      </c>
      <c r="J556" s="7">
        <f>IF(Sales[[#This Row],[Units Sold]]&gt;0,Sales[[#This Row],[Unit Cost]]*Sales[[#This Row],[Units Sold]],Sales[[#This Row],[Unit Cost]]*(-1))</f>
        <v>932.75</v>
      </c>
    </row>
    <row r="557" spans="2:10" x14ac:dyDescent="0.25">
      <c r="B557" s="3" t="s">
        <v>14</v>
      </c>
      <c r="C557" s="5" t="s">
        <v>13</v>
      </c>
      <c r="D557" s="5" t="s">
        <v>20</v>
      </c>
      <c r="E557" s="3">
        <v>907</v>
      </c>
      <c r="F557" s="7">
        <v>1.34</v>
      </c>
      <c r="G557" s="8">
        <f>Sales[[#This Row],[Units Sold]]*Sales[[#This Row],[Unit Price]]</f>
        <v>1215.3800000000001</v>
      </c>
      <c r="H557" s="2" t="s">
        <v>37</v>
      </c>
      <c r="I557" s="7">
        <f>_xlfn.XLOOKUP(Sales[[#This Row],[Product]],UnitPrices[Product Name],UnitPrices[Unit Cost])</f>
        <v>0.91</v>
      </c>
      <c r="J557" s="7">
        <f>IF(Sales[[#This Row],[Units Sold]]&gt;0,Sales[[#This Row],[Unit Cost]]*Sales[[#This Row],[Units Sold]],Sales[[#This Row],[Unit Cost]]*(-1))</f>
        <v>825.37</v>
      </c>
    </row>
    <row r="558" spans="2:10" x14ac:dyDescent="0.25">
      <c r="B558" s="3" t="s">
        <v>12</v>
      </c>
      <c r="C558" s="5" t="s">
        <v>10</v>
      </c>
      <c r="D558" s="5" t="s">
        <v>20</v>
      </c>
      <c r="E558" s="3">
        <v>2493</v>
      </c>
      <c r="F558" s="7">
        <v>0.79</v>
      </c>
      <c r="G558" s="8">
        <f>Sales[[#This Row],[Units Sold]]*Sales[[#This Row],[Unit Price]]</f>
        <v>1969.47</v>
      </c>
      <c r="H558" s="2" t="s">
        <v>37</v>
      </c>
      <c r="I558" s="7">
        <f>_xlfn.XLOOKUP(Sales[[#This Row],[Product]],UnitPrices[Product Name],UnitPrices[Unit Cost])</f>
        <v>0.91</v>
      </c>
      <c r="J558" s="7">
        <f>IF(Sales[[#This Row],[Units Sold]]&gt;0,Sales[[#This Row],[Unit Cost]]*Sales[[#This Row],[Units Sold]],Sales[[#This Row],[Unit Cost]]*(-1))</f>
        <v>2268.63</v>
      </c>
    </row>
    <row r="559" spans="2:10" x14ac:dyDescent="0.25">
      <c r="B559" s="3" t="s">
        <v>14</v>
      </c>
      <c r="C559" s="5" t="s">
        <v>13</v>
      </c>
      <c r="D559" s="5" t="s">
        <v>20</v>
      </c>
      <c r="E559" s="3">
        <v>336</v>
      </c>
      <c r="F559" s="7">
        <v>1.18</v>
      </c>
      <c r="G559" s="8">
        <f>Sales[[#This Row],[Units Sold]]*Sales[[#This Row],[Unit Price]]</f>
        <v>396.47999999999996</v>
      </c>
      <c r="H559" s="2" t="s">
        <v>37</v>
      </c>
      <c r="I559" s="7">
        <f>_xlfn.XLOOKUP(Sales[[#This Row],[Product]],UnitPrices[Product Name],UnitPrices[Unit Cost])</f>
        <v>0.91</v>
      </c>
      <c r="J559" s="7">
        <f>IF(Sales[[#This Row],[Units Sold]]&gt;0,Sales[[#This Row],[Unit Cost]]*Sales[[#This Row],[Units Sold]],Sales[[#This Row],[Unit Cost]]*(-1))</f>
        <v>305.76</v>
      </c>
    </row>
    <row r="560" spans="2:10" x14ac:dyDescent="0.25">
      <c r="B560" s="3" t="s">
        <v>14</v>
      </c>
      <c r="C560" s="5" t="s">
        <v>6</v>
      </c>
      <c r="D560" s="5" t="s">
        <v>20</v>
      </c>
      <c r="E560" s="3">
        <v>565</v>
      </c>
      <c r="F560" s="7">
        <v>0.94</v>
      </c>
      <c r="G560" s="8">
        <f>Sales[[#This Row],[Units Sold]]*Sales[[#This Row],[Unit Price]]</f>
        <v>531.1</v>
      </c>
      <c r="H560" s="2" t="s">
        <v>37</v>
      </c>
      <c r="I560" s="7">
        <f>_xlfn.XLOOKUP(Sales[[#This Row],[Product]],UnitPrices[Product Name],UnitPrices[Unit Cost])</f>
        <v>0.91</v>
      </c>
      <c r="J560" s="7">
        <f>IF(Sales[[#This Row],[Units Sold]]&gt;0,Sales[[#This Row],[Unit Cost]]*Sales[[#This Row],[Units Sold]],Sales[[#This Row],[Unit Cost]]*(-1))</f>
        <v>514.15</v>
      </c>
    </row>
    <row r="561" spans="2:10" x14ac:dyDescent="0.25">
      <c r="B561" s="3" t="s">
        <v>5</v>
      </c>
      <c r="C561" s="5" t="s">
        <v>10</v>
      </c>
      <c r="D561" s="5" t="s">
        <v>20</v>
      </c>
      <c r="E561" s="3">
        <v>951</v>
      </c>
      <c r="F561" s="7">
        <v>0.83</v>
      </c>
      <c r="G561" s="8">
        <f>Sales[[#This Row],[Units Sold]]*Sales[[#This Row],[Unit Price]]</f>
        <v>789.32999999999993</v>
      </c>
      <c r="H561" s="2" t="s">
        <v>37</v>
      </c>
      <c r="I561" s="7">
        <f>_xlfn.XLOOKUP(Sales[[#This Row],[Product]],UnitPrices[Product Name],UnitPrices[Unit Cost])</f>
        <v>0.91</v>
      </c>
      <c r="J561" s="7">
        <f>IF(Sales[[#This Row],[Units Sold]]&gt;0,Sales[[#This Row],[Unit Cost]]*Sales[[#This Row],[Units Sold]],Sales[[#This Row],[Unit Cost]]*(-1))</f>
        <v>865.41000000000008</v>
      </c>
    </row>
    <row r="562" spans="2:10" x14ac:dyDescent="0.25">
      <c r="B562" s="3" t="s">
        <v>12</v>
      </c>
      <c r="C562" s="5" t="s">
        <v>6</v>
      </c>
      <c r="D562" s="5" t="s">
        <v>7</v>
      </c>
      <c r="E562" s="3">
        <v>1846</v>
      </c>
      <c r="F562" s="7">
        <v>0.91</v>
      </c>
      <c r="G562" s="8">
        <f>Sales[[#This Row],[Units Sold]]*Sales[[#This Row],[Unit Price]]</f>
        <v>1679.8600000000001</v>
      </c>
      <c r="H562" s="2" t="s">
        <v>36</v>
      </c>
      <c r="I562" s="7">
        <f>_xlfn.XLOOKUP(Sales[[#This Row],[Product]],UnitPrices[Product Name],UnitPrices[Unit Cost])</f>
        <v>1.25</v>
      </c>
      <c r="J562" s="7">
        <f>IF(Sales[[#This Row],[Units Sold]]&gt;0,Sales[[#This Row],[Unit Cost]]*Sales[[#This Row],[Units Sold]],Sales[[#This Row],[Unit Cost]]*(-1))</f>
        <v>2307.5</v>
      </c>
    </row>
    <row r="563" spans="2:10" x14ac:dyDescent="0.25">
      <c r="B563" s="3" t="s">
        <v>12</v>
      </c>
      <c r="C563" s="5" t="s">
        <v>40</v>
      </c>
      <c r="D563" s="5" t="s">
        <v>7</v>
      </c>
      <c r="E563" s="3">
        <v>1724</v>
      </c>
      <c r="F563" s="7">
        <v>0.78</v>
      </c>
      <c r="G563" s="8">
        <f>Sales[[#This Row],[Units Sold]]*Sales[[#This Row],[Unit Price]]</f>
        <v>1344.72</v>
      </c>
      <c r="H563" s="2" t="s">
        <v>36</v>
      </c>
      <c r="I563" s="7">
        <f>_xlfn.XLOOKUP(Sales[[#This Row],[Product]],UnitPrices[Product Name],UnitPrices[Unit Cost])</f>
        <v>1.25</v>
      </c>
      <c r="J563" s="7">
        <f>IF(Sales[[#This Row],[Units Sold]]&gt;0,Sales[[#This Row],[Unit Cost]]*Sales[[#This Row],[Units Sold]],Sales[[#This Row],[Unit Cost]]*(-1))</f>
        <v>2155</v>
      </c>
    </row>
    <row r="564" spans="2:10" x14ac:dyDescent="0.25">
      <c r="B564" s="3" t="s">
        <v>14</v>
      </c>
      <c r="C564" s="5" t="s">
        <v>6</v>
      </c>
      <c r="D564" s="5" t="s">
        <v>19</v>
      </c>
      <c r="E564" s="3">
        <v>834</v>
      </c>
      <c r="F564" s="7">
        <v>0.87</v>
      </c>
      <c r="G564" s="8">
        <f>Sales[[#This Row],[Units Sold]]*Sales[[#This Row],[Unit Price]]</f>
        <v>725.58</v>
      </c>
      <c r="H564" s="2" t="s">
        <v>36</v>
      </c>
      <c r="I564" s="7">
        <f>_xlfn.XLOOKUP(Sales[[#This Row],[Product]],UnitPrices[Product Name],UnitPrices[Unit Cost])</f>
        <v>1.05</v>
      </c>
      <c r="J564" s="7">
        <f>IF(Sales[[#This Row],[Units Sold]]&gt;0,Sales[[#This Row],[Unit Cost]]*Sales[[#This Row],[Units Sold]],Sales[[#This Row],[Unit Cost]]*(-1))</f>
        <v>875.7</v>
      </c>
    </row>
    <row r="565" spans="2:10" x14ac:dyDescent="0.25">
      <c r="B565" s="3" t="s">
        <v>14</v>
      </c>
      <c r="C565" s="5" t="s">
        <v>13</v>
      </c>
      <c r="D565" s="5" t="s">
        <v>7</v>
      </c>
      <c r="E565" s="3">
        <v>1700</v>
      </c>
      <c r="F565" s="7">
        <v>1.25</v>
      </c>
      <c r="G565" s="8">
        <f>Sales[[#This Row],[Units Sold]]*Sales[[#This Row],[Unit Price]]</f>
        <v>2125</v>
      </c>
      <c r="H565" s="2" t="s">
        <v>36</v>
      </c>
      <c r="I565" s="7">
        <f>_xlfn.XLOOKUP(Sales[[#This Row],[Product]],UnitPrices[Product Name],UnitPrices[Unit Cost])</f>
        <v>1.25</v>
      </c>
      <c r="J565" s="7">
        <f>IF(Sales[[#This Row],[Units Sold]]&gt;0,Sales[[#This Row],[Unit Cost]]*Sales[[#This Row],[Units Sold]],Sales[[#This Row],[Unit Cost]]*(-1))</f>
        <v>2125</v>
      </c>
    </row>
    <row r="566" spans="2:10" x14ac:dyDescent="0.25">
      <c r="B566" s="3" t="s">
        <v>12</v>
      </c>
      <c r="C566" s="5" t="s">
        <v>13</v>
      </c>
      <c r="D566" s="5" t="s">
        <v>20</v>
      </c>
      <c r="E566" s="3">
        <v>87</v>
      </c>
      <c r="F566" s="7">
        <v>1</v>
      </c>
      <c r="G566" s="8">
        <f>Sales[[#This Row],[Units Sold]]*Sales[[#This Row],[Unit Price]]</f>
        <v>87</v>
      </c>
      <c r="H566" s="2" t="s">
        <v>37</v>
      </c>
      <c r="I566" s="7">
        <f>_xlfn.XLOOKUP(Sales[[#This Row],[Product]],UnitPrices[Product Name],UnitPrices[Unit Cost])</f>
        <v>0.91</v>
      </c>
      <c r="J566" s="7">
        <f>IF(Sales[[#This Row],[Units Sold]]&gt;0,Sales[[#This Row],[Unit Cost]]*Sales[[#This Row],[Units Sold]],Sales[[#This Row],[Unit Cost]]*(-1))</f>
        <v>79.17</v>
      </c>
    </row>
    <row r="567" spans="2:10" x14ac:dyDescent="0.25">
      <c r="B567" s="3" t="s">
        <v>5</v>
      </c>
      <c r="C567" s="5" t="s">
        <v>10</v>
      </c>
      <c r="D567" s="5" t="s">
        <v>20</v>
      </c>
      <c r="E567" s="3">
        <v>637</v>
      </c>
      <c r="F567" s="7">
        <v>1.1100000000000001</v>
      </c>
      <c r="G567" s="8">
        <f>Sales[[#This Row],[Units Sold]]*Sales[[#This Row],[Unit Price]]</f>
        <v>707.07</v>
      </c>
      <c r="H567" s="2" t="s">
        <v>37</v>
      </c>
      <c r="I567" s="7">
        <f>_xlfn.XLOOKUP(Sales[[#This Row],[Product]],UnitPrices[Product Name],UnitPrices[Unit Cost])</f>
        <v>0.91</v>
      </c>
      <c r="J567" s="7">
        <f>IF(Sales[[#This Row],[Units Sold]]&gt;0,Sales[[#This Row],[Unit Cost]]*Sales[[#This Row],[Units Sold]],Sales[[#This Row],[Unit Cost]]*(-1))</f>
        <v>579.67000000000007</v>
      </c>
    </row>
    <row r="568" spans="2:10" x14ac:dyDescent="0.25">
      <c r="B568" s="3" t="s">
        <v>5</v>
      </c>
      <c r="C568" s="5" t="s">
        <v>16</v>
      </c>
      <c r="D568" s="5" t="s">
        <v>20</v>
      </c>
      <c r="E568" s="3">
        <v>199</v>
      </c>
      <c r="F568" s="7">
        <v>0.95</v>
      </c>
      <c r="G568" s="8">
        <f>Sales[[#This Row],[Units Sold]]*Sales[[#This Row],[Unit Price]]</f>
        <v>189.04999999999998</v>
      </c>
      <c r="H568" s="2" t="s">
        <v>37</v>
      </c>
      <c r="I568" s="7">
        <f>_xlfn.XLOOKUP(Sales[[#This Row],[Product]],UnitPrices[Product Name],UnitPrices[Unit Cost])</f>
        <v>0.91</v>
      </c>
      <c r="J568" s="7">
        <f>IF(Sales[[#This Row],[Units Sold]]&gt;0,Sales[[#This Row],[Unit Cost]]*Sales[[#This Row],[Units Sold]],Sales[[#This Row],[Unit Cost]]*(-1))</f>
        <v>181.09</v>
      </c>
    </row>
    <row r="569" spans="2:10" x14ac:dyDescent="0.25">
      <c r="B569" s="3" t="s">
        <v>14</v>
      </c>
      <c r="C569" s="5" t="s">
        <v>13</v>
      </c>
      <c r="D569" s="5" t="s">
        <v>20</v>
      </c>
      <c r="F569" s="7">
        <v>0.98</v>
      </c>
      <c r="G569" s="8">
        <f>Sales[[#This Row],[Units Sold]]*Sales[[#This Row],[Unit Price]]</f>
        <v>0</v>
      </c>
      <c r="H569" s="2" t="s">
        <v>37</v>
      </c>
      <c r="I569" s="7">
        <f>_xlfn.XLOOKUP(Sales[[#This Row],[Product]],UnitPrices[Product Name],UnitPrices[Unit Cost])</f>
        <v>0.91</v>
      </c>
      <c r="J569" s="7">
        <f>IF(Sales[[#This Row],[Units Sold]]&gt;0,Sales[[#This Row],[Unit Cost]]*Sales[[#This Row],[Units Sold]],Sales[[#This Row],[Unit Cost]]*(-1))</f>
        <v>-0.91</v>
      </c>
    </row>
    <row r="570" spans="2:10" x14ac:dyDescent="0.25">
      <c r="B570" s="3" t="s">
        <v>5</v>
      </c>
      <c r="C570" s="5" t="s">
        <v>8</v>
      </c>
      <c r="D570" s="5" t="s">
        <v>20</v>
      </c>
      <c r="E570" s="3">
        <v>223</v>
      </c>
      <c r="F570" s="7">
        <v>0.53</v>
      </c>
      <c r="G570" s="8">
        <f>Sales[[#This Row],[Units Sold]]*Sales[[#This Row],[Unit Price]]</f>
        <v>118.19000000000001</v>
      </c>
      <c r="H570" s="2" t="s">
        <v>37</v>
      </c>
      <c r="I570" s="7">
        <f>_xlfn.XLOOKUP(Sales[[#This Row],[Product]],UnitPrices[Product Name],UnitPrices[Unit Cost])</f>
        <v>0.91</v>
      </c>
      <c r="J570" s="7">
        <f>IF(Sales[[#This Row],[Units Sold]]&gt;0,Sales[[#This Row],[Unit Cost]]*Sales[[#This Row],[Units Sold]],Sales[[#This Row],[Unit Cost]]*(-1))</f>
        <v>202.93</v>
      </c>
    </row>
    <row r="571" spans="2:10" x14ac:dyDescent="0.25">
      <c r="B571" s="3" t="s">
        <v>14</v>
      </c>
      <c r="C571" s="5" t="s">
        <v>10</v>
      </c>
      <c r="D571" s="5" t="s">
        <v>7</v>
      </c>
      <c r="E571" s="3">
        <v>486</v>
      </c>
      <c r="F571" s="7">
        <v>1.1100000000000001</v>
      </c>
      <c r="G571" s="8">
        <f>Sales[[#This Row],[Units Sold]]*Sales[[#This Row],[Unit Price]]</f>
        <v>539.46</v>
      </c>
      <c r="H571" s="2" t="s">
        <v>36</v>
      </c>
      <c r="I571" s="7">
        <f>_xlfn.XLOOKUP(Sales[[#This Row],[Product]],UnitPrices[Product Name],UnitPrices[Unit Cost])</f>
        <v>1.25</v>
      </c>
      <c r="J571" s="7">
        <f>IF(Sales[[#This Row],[Units Sold]]&gt;0,Sales[[#This Row],[Unit Cost]]*Sales[[#This Row],[Units Sold]],Sales[[#This Row],[Unit Cost]]*(-1))</f>
        <v>607.5</v>
      </c>
    </row>
    <row r="572" spans="2:10" x14ac:dyDescent="0.25">
      <c r="B572" s="3" t="s">
        <v>12</v>
      </c>
      <c r="C572" s="5" t="s">
        <v>13</v>
      </c>
      <c r="D572" s="5" t="s">
        <v>19</v>
      </c>
      <c r="E572" s="3">
        <v>1500</v>
      </c>
      <c r="F572" s="7">
        <v>0.87</v>
      </c>
      <c r="G572" s="8">
        <f>Sales[[#This Row],[Units Sold]]*Sales[[#This Row],[Unit Price]]</f>
        <v>1305</v>
      </c>
      <c r="H572" s="2" t="s">
        <v>36</v>
      </c>
      <c r="I572" s="7">
        <f>_xlfn.XLOOKUP(Sales[[#This Row],[Product]],UnitPrices[Product Name],UnitPrices[Unit Cost])</f>
        <v>1.05</v>
      </c>
      <c r="J572" s="7">
        <f>IF(Sales[[#This Row],[Units Sold]]&gt;0,Sales[[#This Row],[Unit Cost]]*Sales[[#This Row],[Units Sold]],Sales[[#This Row],[Unit Cost]]*(-1))</f>
        <v>1575</v>
      </c>
    </row>
    <row r="573" spans="2:10" x14ac:dyDescent="0.25">
      <c r="B573" s="3" t="s">
        <v>14</v>
      </c>
      <c r="C573" s="5" t="s">
        <v>8</v>
      </c>
      <c r="D573" s="5" t="s">
        <v>15</v>
      </c>
      <c r="E573" s="3">
        <v>970</v>
      </c>
      <c r="F573" s="7">
        <v>1.62</v>
      </c>
      <c r="G573" s="8">
        <f>Sales[[#This Row],[Units Sold]]*Sales[[#This Row],[Unit Price]]</f>
        <v>1571.4</v>
      </c>
      <c r="H573" s="2" t="s">
        <v>37</v>
      </c>
      <c r="I573" s="7">
        <f>_xlfn.XLOOKUP(Sales[[#This Row],[Product]],UnitPrices[Product Name],UnitPrices[Unit Cost])</f>
        <v>0.79</v>
      </c>
      <c r="J573" s="7">
        <f>IF(Sales[[#This Row],[Units Sold]]&gt;0,Sales[[#This Row],[Unit Cost]]*Sales[[#This Row],[Units Sold]],Sales[[#This Row],[Unit Cost]]*(-1))</f>
        <v>766.30000000000007</v>
      </c>
    </row>
    <row r="574" spans="2:10" x14ac:dyDescent="0.25">
      <c r="B574" s="3" t="s">
        <v>5</v>
      </c>
      <c r="C574" s="5" t="s">
        <v>40</v>
      </c>
      <c r="D574" s="5" t="s">
        <v>19</v>
      </c>
      <c r="E574" s="3">
        <v>546</v>
      </c>
      <c r="F574" s="7">
        <v>0.98</v>
      </c>
      <c r="G574" s="8">
        <f>Sales[[#This Row],[Units Sold]]*Sales[[#This Row],[Unit Price]]</f>
        <v>535.08000000000004</v>
      </c>
      <c r="H574" s="2" t="s">
        <v>36</v>
      </c>
      <c r="I574" s="7">
        <f>_xlfn.XLOOKUP(Sales[[#This Row],[Product]],UnitPrices[Product Name],UnitPrices[Unit Cost])</f>
        <v>1.05</v>
      </c>
      <c r="J574" s="7">
        <f>IF(Sales[[#This Row],[Units Sold]]&gt;0,Sales[[#This Row],[Unit Cost]]*Sales[[#This Row],[Units Sold]],Sales[[#This Row],[Unit Cost]]*(-1))</f>
        <v>573.30000000000007</v>
      </c>
    </row>
    <row r="575" spans="2:10" x14ac:dyDescent="0.25">
      <c r="B575" s="3" t="s">
        <v>12</v>
      </c>
      <c r="C575" s="5" t="s">
        <v>16</v>
      </c>
      <c r="D575" s="5" t="s">
        <v>15</v>
      </c>
      <c r="E575" s="3">
        <v>1124</v>
      </c>
      <c r="F575" s="7">
        <v>0.76</v>
      </c>
      <c r="G575" s="8">
        <f>Sales[[#This Row],[Units Sold]]*Sales[[#This Row],[Unit Price]]</f>
        <v>854.24</v>
      </c>
      <c r="H575" s="2" t="s">
        <v>37</v>
      </c>
      <c r="I575" s="7">
        <f>_xlfn.XLOOKUP(Sales[[#This Row],[Product]],UnitPrices[Product Name],UnitPrices[Unit Cost])</f>
        <v>0.79</v>
      </c>
      <c r="J575" s="7">
        <f>IF(Sales[[#This Row],[Units Sold]]&gt;0,Sales[[#This Row],[Unit Cost]]*Sales[[#This Row],[Units Sold]],Sales[[#This Row],[Unit Cost]]*(-1))</f>
        <v>887.96</v>
      </c>
    </row>
    <row r="576" spans="2:10" x14ac:dyDescent="0.25">
      <c r="B576" s="3" t="s">
        <v>5</v>
      </c>
      <c r="C576" s="5" t="s">
        <v>16</v>
      </c>
      <c r="D576" s="5" t="s">
        <v>15</v>
      </c>
      <c r="E576" s="3">
        <v>2490</v>
      </c>
      <c r="F576" s="7">
        <v>1.25</v>
      </c>
      <c r="G576" s="8">
        <f>Sales[[#This Row],[Units Sold]]*Sales[[#This Row],[Unit Price]]</f>
        <v>3112.5</v>
      </c>
      <c r="H576" s="2" t="s">
        <v>37</v>
      </c>
      <c r="I576" s="7">
        <f>_xlfn.XLOOKUP(Sales[[#This Row],[Product]],UnitPrices[Product Name],UnitPrices[Unit Cost])</f>
        <v>0.79</v>
      </c>
      <c r="J576" s="7">
        <f>IF(Sales[[#This Row],[Units Sold]]&gt;0,Sales[[#This Row],[Unit Cost]]*Sales[[#This Row],[Units Sold]],Sales[[#This Row],[Unit Cost]]*(-1))</f>
        <v>1967.1000000000001</v>
      </c>
    </row>
    <row r="577" spans="2:10" x14ac:dyDescent="0.25">
      <c r="B577" s="3" t="s">
        <v>14</v>
      </c>
      <c r="C577" s="5" t="s">
        <v>13</v>
      </c>
      <c r="D577" s="5" t="s">
        <v>15</v>
      </c>
      <c r="E577" s="3">
        <v>98</v>
      </c>
      <c r="F577" s="7">
        <v>0.62</v>
      </c>
      <c r="G577" s="8">
        <f>Sales[[#This Row],[Units Sold]]*Sales[[#This Row],[Unit Price]]</f>
        <v>60.76</v>
      </c>
      <c r="H577" s="2" t="s">
        <v>37</v>
      </c>
      <c r="I577" s="7">
        <f>_xlfn.XLOOKUP(Sales[[#This Row],[Product]],UnitPrices[Product Name],UnitPrices[Unit Cost])</f>
        <v>0.79</v>
      </c>
      <c r="J577" s="7">
        <f>IF(Sales[[#This Row],[Units Sold]]&gt;0,Sales[[#This Row],[Unit Cost]]*Sales[[#This Row],[Units Sold]],Sales[[#This Row],[Unit Cost]]*(-1))</f>
        <v>77.42</v>
      </c>
    </row>
    <row r="578" spans="2:10" x14ac:dyDescent="0.25">
      <c r="B578" s="3" t="s">
        <v>14</v>
      </c>
      <c r="C578" s="5" t="s">
        <v>13</v>
      </c>
      <c r="D578" s="5" t="s">
        <v>15</v>
      </c>
      <c r="E578" s="3">
        <v>376</v>
      </c>
      <c r="F578" s="7">
        <v>0.84</v>
      </c>
      <c r="G578" s="8">
        <f>Sales[[#This Row],[Units Sold]]*Sales[[#This Row],[Unit Price]]</f>
        <v>315.83999999999997</v>
      </c>
      <c r="H578" s="2" t="s">
        <v>37</v>
      </c>
      <c r="I578" s="7">
        <f>_xlfn.XLOOKUP(Sales[[#This Row],[Product]],UnitPrices[Product Name],UnitPrices[Unit Cost])</f>
        <v>0.79</v>
      </c>
      <c r="J578" s="7">
        <f>IF(Sales[[#This Row],[Units Sold]]&gt;0,Sales[[#This Row],[Unit Cost]]*Sales[[#This Row],[Units Sold]],Sales[[#This Row],[Unit Cost]]*(-1))</f>
        <v>297.04000000000002</v>
      </c>
    </row>
    <row r="579" spans="2:10" x14ac:dyDescent="0.25">
      <c r="B579" s="3" t="s">
        <v>12</v>
      </c>
      <c r="C579" s="5" t="s">
        <v>40</v>
      </c>
      <c r="D579" s="5" t="s">
        <v>15</v>
      </c>
      <c r="E579" s="3">
        <v>1017</v>
      </c>
      <c r="F579" s="7">
        <v>1.02</v>
      </c>
      <c r="G579" s="8">
        <f>Sales[[#This Row],[Units Sold]]*Sales[[#This Row],[Unit Price]]</f>
        <v>1037.3399999999999</v>
      </c>
      <c r="H579" s="2" t="s">
        <v>37</v>
      </c>
      <c r="I579" s="7">
        <f>_xlfn.XLOOKUP(Sales[[#This Row],[Product]],UnitPrices[Product Name],UnitPrices[Unit Cost])</f>
        <v>0.79</v>
      </c>
      <c r="J579" s="7">
        <f>IF(Sales[[#This Row],[Units Sold]]&gt;0,Sales[[#This Row],[Unit Cost]]*Sales[[#This Row],[Units Sold]],Sales[[#This Row],[Unit Cost]]*(-1))</f>
        <v>803.43000000000006</v>
      </c>
    </row>
    <row r="580" spans="2:10" x14ac:dyDescent="0.25">
      <c r="B580" s="3" t="s">
        <v>5</v>
      </c>
      <c r="C580" s="5" t="s">
        <v>8</v>
      </c>
      <c r="D580" s="5" t="s">
        <v>15</v>
      </c>
      <c r="E580" s="3">
        <v>327</v>
      </c>
      <c r="F580" s="7">
        <v>0.36</v>
      </c>
      <c r="G580" s="8">
        <f>Sales[[#This Row],[Units Sold]]*Sales[[#This Row],[Unit Price]]</f>
        <v>117.72</v>
      </c>
      <c r="H580" s="2" t="s">
        <v>37</v>
      </c>
      <c r="I580" s="7">
        <f>_xlfn.XLOOKUP(Sales[[#This Row],[Product]],UnitPrices[Product Name],UnitPrices[Unit Cost])</f>
        <v>0.79</v>
      </c>
      <c r="J580" s="7">
        <f>IF(Sales[[#This Row],[Units Sold]]&gt;0,Sales[[#This Row],[Unit Cost]]*Sales[[#This Row],[Units Sold]],Sales[[#This Row],[Unit Cost]]*(-1))</f>
        <v>258.33</v>
      </c>
    </row>
    <row r="581" spans="2:10" x14ac:dyDescent="0.25">
      <c r="B581" s="3" t="s">
        <v>5</v>
      </c>
      <c r="C581" s="5" t="s">
        <v>10</v>
      </c>
      <c r="D581" s="5" t="s">
        <v>19</v>
      </c>
      <c r="E581" s="3">
        <v>1761</v>
      </c>
      <c r="F581" s="7">
        <v>0.87</v>
      </c>
      <c r="G581" s="8">
        <f>Sales[[#This Row],[Units Sold]]*Sales[[#This Row],[Unit Price]]</f>
        <v>1532.07</v>
      </c>
      <c r="H581" s="2" t="s">
        <v>36</v>
      </c>
      <c r="I581" s="7">
        <f>_xlfn.XLOOKUP(Sales[[#This Row],[Product]],UnitPrices[Product Name],UnitPrices[Unit Cost])</f>
        <v>1.05</v>
      </c>
      <c r="J581" s="7">
        <f>IF(Sales[[#This Row],[Units Sold]]&gt;0,Sales[[#This Row],[Unit Cost]]*Sales[[#This Row],[Units Sold]],Sales[[#This Row],[Unit Cost]]*(-1))</f>
        <v>1849.0500000000002</v>
      </c>
    </row>
    <row r="582" spans="2:10" x14ac:dyDescent="0.25">
      <c r="B582" s="3" t="s">
        <v>5</v>
      </c>
      <c r="C582" s="5" t="s">
        <v>13</v>
      </c>
      <c r="D582" s="5" t="s">
        <v>7</v>
      </c>
      <c r="E582" s="3">
        <v>2081</v>
      </c>
      <c r="F582" s="7">
        <v>1.08</v>
      </c>
      <c r="G582" s="8">
        <f>Sales[[#This Row],[Units Sold]]*Sales[[#This Row],[Unit Price]]</f>
        <v>2247.48</v>
      </c>
      <c r="H582" s="2" t="s">
        <v>36</v>
      </c>
      <c r="I582" s="7">
        <f>_xlfn.XLOOKUP(Sales[[#This Row],[Product]],UnitPrices[Product Name],UnitPrices[Unit Cost])</f>
        <v>1.25</v>
      </c>
      <c r="J582" s="7">
        <f>IF(Sales[[#This Row],[Units Sold]]&gt;0,Sales[[#This Row],[Unit Cost]]*Sales[[#This Row],[Units Sold]],Sales[[#This Row],[Unit Cost]]*(-1))</f>
        <v>2601.25</v>
      </c>
    </row>
    <row r="583" spans="2:10" x14ac:dyDescent="0.25">
      <c r="B583" s="3" t="s">
        <v>12</v>
      </c>
      <c r="C583" s="5" t="s">
        <v>13</v>
      </c>
      <c r="D583" s="5" t="s">
        <v>15</v>
      </c>
      <c r="E583" s="3">
        <v>1987</v>
      </c>
      <c r="F583" s="7">
        <v>1.19</v>
      </c>
      <c r="G583" s="8">
        <f>Sales[[#This Row],[Units Sold]]*Sales[[#This Row],[Unit Price]]</f>
        <v>2364.5299999999997</v>
      </c>
      <c r="H583" s="2" t="s">
        <v>37</v>
      </c>
      <c r="I583" s="7">
        <f>_xlfn.XLOOKUP(Sales[[#This Row],[Product]],UnitPrices[Product Name],UnitPrices[Unit Cost])</f>
        <v>0.79</v>
      </c>
      <c r="J583" s="7">
        <f>IF(Sales[[#This Row],[Units Sold]]&gt;0,Sales[[#This Row],[Unit Cost]]*Sales[[#This Row],[Units Sold]],Sales[[#This Row],[Unit Cost]]*(-1))</f>
        <v>1569.73</v>
      </c>
    </row>
    <row r="584" spans="2:10" x14ac:dyDescent="0.25">
      <c r="B584" s="3" t="s">
        <v>14</v>
      </c>
      <c r="C584" s="5" t="s">
        <v>40</v>
      </c>
      <c r="D584" s="5" t="s">
        <v>15</v>
      </c>
      <c r="E584" s="3">
        <v>182</v>
      </c>
      <c r="F584" s="7">
        <v>1.0900000000000001</v>
      </c>
      <c r="G584" s="8">
        <f>Sales[[#This Row],[Units Sold]]*Sales[[#This Row],[Unit Price]]</f>
        <v>198.38000000000002</v>
      </c>
      <c r="H584" s="2" t="s">
        <v>37</v>
      </c>
      <c r="I584" s="7">
        <f>_xlfn.XLOOKUP(Sales[[#This Row],[Product]],UnitPrices[Product Name],UnitPrices[Unit Cost])</f>
        <v>0.79</v>
      </c>
      <c r="J584" s="7">
        <f>IF(Sales[[#This Row],[Units Sold]]&gt;0,Sales[[#This Row],[Unit Cost]]*Sales[[#This Row],[Units Sold]],Sales[[#This Row],[Unit Cost]]*(-1))</f>
        <v>143.78</v>
      </c>
    </row>
    <row r="585" spans="2:10" x14ac:dyDescent="0.25">
      <c r="B585" s="3" t="s">
        <v>12</v>
      </c>
      <c r="C585" s="5" t="s">
        <v>16</v>
      </c>
      <c r="D585" s="5" t="s">
        <v>7</v>
      </c>
      <c r="E585" s="3">
        <v>1127</v>
      </c>
      <c r="F585" s="7">
        <v>0.91</v>
      </c>
      <c r="G585" s="8">
        <f>Sales[[#This Row],[Units Sold]]*Sales[[#This Row],[Unit Price]]</f>
        <v>1025.57</v>
      </c>
      <c r="H585" s="2" t="s">
        <v>36</v>
      </c>
      <c r="I585" s="7">
        <f>_xlfn.XLOOKUP(Sales[[#This Row],[Product]],UnitPrices[Product Name],UnitPrices[Unit Cost])</f>
        <v>1.25</v>
      </c>
      <c r="J585" s="7">
        <f>IF(Sales[[#This Row],[Units Sold]]&gt;0,Sales[[#This Row],[Unit Cost]]*Sales[[#This Row],[Units Sold]],Sales[[#This Row],[Unit Cost]]*(-1))</f>
        <v>1408.75</v>
      </c>
    </row>
    <row r="586" spans="2:10" x14ac:dyDescent="0.25">
      <c r="B586" s="3" t="s">
        <v>12</v>
      </c>
      <c r="C586" s="5" t="s">
        <v>8</v>
      </c>
      <c r="D586" s="5" t="s">
        <v>15</v>
      </c>
      <c r="E586" s="3">
        <v>103</v>
      </c>
      <c r="F586" s="7">
        <v>0.57999999999999996</v>
      </c>
      <c r="G586" s="8">
        <f>Sales[[#This Row],[Units Sold]]*Sales[[#This Row],[Unit Price]]</f>
        <v>59.739999999999995</v>
      </c>
      <c r="H586" s="2" t="s">
        <v>37</v>
      </c>
      <c r="I586" s="7">
        <f>_xlfn.XLOOKUP(Sales[[#This Row],[Product]],UnitPrices[Product Name],UnitPrices[Unit Cost])</f>
        <v>0.79</v>
      </c>
      <c r="J586" s="7">
        <f>IF(Sales[[#This Row],[Units Sold]]&gt;0,Sales[[#This Row],[Unit Cost]]*Sales[[#This Row],[Units Sold]],Sales[[#This Row],[Unit Cost]]*(-1))</f>
        <v>81.37</v>
      </c>
    </row>
    <row r="587" spans="2:10" x14ac:dyDescent="0.25">
      <c r="B587" s="3" t="s">
        <v>14</v>
      </c>
      <c r="C587" s="5" t="s">
        <v>6</v>
      </c>
      <c r="D587" s="5" t="s">
        <v>15</v>
      </c>
      <c r="E587" s="3">
        <v>940</v>
      </c>
      <c r="F587" s="7">
        <v>1.25</v>
      </c>
      <c r="G587" s="8">
        <f>Sales[[#This Row],[Units Sold]]*Sales[[#This Row],[Unit Price]]</f>
        <v>1175</v>
      </c>
      <c r="H587" s="2" t="s">
        <v>37</v>
      </c>
      <c r="I587" s="7">
        <f>_xlfn.XLOOKUP(Sales[[#This Row],[Product]],UnitPrices[Product Name],UnitPrices[Unit Cost])</f>
        <v>0.79</v>
      </c>
      <c r="J587" s="7">
        <f>IF(Sales[[#This Row],[Units Sold]]&gt;0,Sales[[#This Row],[Unit Cost]]*Sales[[#This Row],[Units Sold]],Sales[[#This Row],[Unit Cost]]*(-1))</f>
        <v>742.6</v>
      </c>
    </row>
    <row r="588" spans="2:10" x14ac:dyDescent="0.25">
      <c r="B588" s="3" t="s">
        <v>12</v>
      </c>
      <c r="C588" s="5" t="s">
        <v>10</v>
      </c>
      <c r="D588" s="5" t="s">
        <v>7</v>
      </c>
      <c r="F588" s="7">
        <v>1.1399999999999999</v>
      </c>
      <c r="G588" s="8">
        <f>Sales[[#This Row],[Units Sold]]*Sales[[#This Row],[Unit Price]]</f>
        <v>0</v>
      </c>
      <c r="H588" s="2" t="s">
        <v>36</v>
      </c>
      <c r="I588" s="7">
        <f>_xlfn.XLOOKUP(Sales[[#This Row],[Product]],UnitPrices[Product Name],UnitPrices[Unit Cost])</f>
        <v>1.25</v>
      </c>
      <c r="J588" s="7">
        <f>IF(Sales[[#This Row],[Units Sold]]&gt;0,Sales[[#This Row],[Unit Cost]]*Sales[[#This Row],[Units Sold]],Sales[[#This Row],[Unit Cost]]*(-1))</f>
        <v>-1.25</v>
      </c>
    </row>
    <row r="589" spans="2:10" x14ac:dyDescent="0.25">
      <c r="B589" s="3" t="s">
        <v>12</v>
      </c>
      <c r="C589" s="5" t="s">
        <v>8</v>
      </c>
      <c r="D589" s="5" t="s">
        <v>15</v>
      </c>
      <c r="F589" s="7">
        <v>0.95</v>
      </c>
      <c r="G589" s="8">
        <f>Sales[[#This Row],[Units Sold]]*Sales[[#This Row],[Unit Price]]</f>
        <v>0</v>
      </c>
      <c r="H589" s="2" t="s">
        <v>37</v>
      </c>
      <c r="I589" s="7">
        <f>_xlfn.XLOOKUP(Sales[[#This Row],[Product]],UnitPrices[Product Name],UnitPrices[Unit Cost])</f>
        <v>0.79</v>
      </c>
      <c r="J589" s="7">
        <f>IF(Sales[[#This Row],[Units Sold]]&gt;0,Sales[[#This Row],[Unit Cost]]*Sales[[#This Row],[Units Sold]],Sales[[#This Row],[Unit Cost]]*(-1))</f>
        <v>-0.79</v>
      </c>
    </row>
    <row r="590" spans="2:10" x14ac:dyDescent="0.25">
      <c r="B590" s="3" t="s">
        <v>12</v>
      </c>
      <c r="C590" s="5" t="s">
        <v>40</v>
      </c>
      <c r="D590" s="5" t="s">
        <v>15</v>
      </c>
      <c r="E590" s="3">
        <v>1825</v>
      </c>
      <c r="F590" s="7">
        <v>0.56000000000000005</v>
      </c>
      <c r="G590" s="8">
        <f>Sales[[#This Row],[Units Sold]]*Sales[[#This Row],[Unit Price]]</f>
        <v>1022.0000000000001</v>
      </c>
      <c r="H590" s="2" t="s">
        <v>37</v>
      </c>
      <c r="I590" s="7">
        <f>_xlfn.XLOOKUP(Sales[[#This Row],[Product]],UnitPrices[Product Name],UnitPrices[Unit Cost])</f>
        <v>0.79</v>
      </c>
      <c r="J590" s="7">
        <f>IF(Sales[[#This Row],[Units Sold]]&gt;0,Sales[[#This Row],[Unit Cost]]*Sales[[#This Row],[Units Sold]],Sales[[#This Row],[Unit Cost]]*(-1))</f>
        <v>1441.75</v>
      </c>
    </row>
    <row r="591" spans="2:10" x14ac:dyDescent="0.25">
      <c r="B591" s="3" t="s">
        <v>12</v>
      </c>
      <c r="C591" s="5" t="s">
        <v>10</v>
      </c>
      <c r="D591" s="5" t="s">
        <v>7</v>
      </c>
      <c r="E591" s="3">
        <v>642</v>
      </c>
      <c r="F591" s="7">
        <v>1.5</v>
      </c>
      <c r="G591" s="8">
        <f>Sales[[#This Row],[Units Sold]]*Sales[[#This Row],[Unit Price]]</f>
        <v>963</v>
      </c>
      <c r="H591" s="2" t="s">
        <v>36</v>
      </c>
      <c r="I591" s="7">
        <f>_xlfn.XLOOKUP(Sales[[#This Row],[Product]],UnitPrices[Product Name],UnitPrices[Unit Cost])</f>
        <v>1.25</v>
      </c>
      <c r="J591" s="7">
        <f>IF(Sales[[#This Row],[Units Sold]]&gt;0,Sales[[#This Row],[Unit Cost]]*Sales[[#This Row],[Units Sold]],Sales[[#This Row],[Unit Cost]]*(-1))</f>
        <v>802.5</v>
      </c>
    </row>
    <row r="592" spans="2:10" x14ac:dyDescent="0.25">
      <c r="B592" s="3" t="s">
        <v>14</v>
      </c>
      <c r="C592" s="5" t="s">
        <v>10</v>
      </c>
      <c r="D592" s="5" t="s">
        <v>19</v>
      </c>
      <c r="E592" s="3">
        <v>1180</v>
      </c>
      <c r="F592" s="7">
        <v>1.1599999999999999</v>
      </c>
      <c r="G592" s="8">
        <f>Sales[[#This Row],[Units Sold]]*Sales[[#This Row],[Unit Price]]</f>
        <v>1368.8</v>
      </c>
      <c r="H592" s="2" t="s">
        <v>36</v>
      </c>
      <c r="I592" s="7">
        <f>_xlfn.XLOOKUP(Sales[[#This Row],[Product]],UnitPrices[Product Name],UnitPrices[Unit Cost])</f>
        <v>1.05</v>
      </c>
      <c r="J592" s="7">
        <f>IF(Sales[[#This Row],[Units Sold]]&gt;0,Sales[[#This Row],[Unit Cost]]*Sales[[#This Row],[Units Sold]],Sales[[#This Row],[Unit Cost]]*(-1))</f>
        <v>1239</v>
      </c>
    </row>
    <row r="593" spans="2:10" x14ac:dyDescent="0.25">
      <c r="B593" s="3" t="s">
        <v>12</v>
      </c>
      <c r="C593" s="5" t="s">
        <v>16</v>
      </c>
      <c r="D593" s="5" t="s">
        <v>15</v>
      </c>
      <c r="E593" s="3">
        <v>136</v>
      </c>
      <c r="F593" s="7">
        <v>0.65</v>
      </c>
      <c r="G593" s="8">
        <f>Sales[[#This Row],[Units Sold]]*Sales[[#This Row],[Unit Price]]</f>
        <v>88.4</v>
      </c>
      <c r="H593" s="2" t="s">
        <v>37</v>
      </c>
      <c r="I593" s="7">
        <f>_xlfn.XLOOKUP(Sales[[#This Row],[Product]],UnitPrices[Product Name],UnitPrices[Unit Cost])</f>
        <v>0.79</v>
      </c>
      <c r="J593" s="7">
        <f>IF(Sales[[#This Row],[Units Sold]]&gt;0,Sales[[#This Row],[Unit Cost]]*Sales[[#This Row],[Units Sold]],Sales[[#This Row],[Unit Cost]]*(-1))</f>
        <v>107.44</v>
      </c>
    </row>
    <row r="594" spans="2:10" x14ac:dyDescent="0.25">
      <c r="B594" s="3" t="s">
        <v>14</v>
      </c>
      <c r="C594" s="5" t="s">
        <v>8</v>
      </c>
      <c r="D594" s="5" t="s">
        <v>19</v>
      </c>
      <c r="E594" s="3">
        <v>431</v>
      </c>
      <c r="F594" s="7">
        <v>1.04</v>
      </c>
      <c r="G594" s="8">
        <f>Sales[[#This Row],[Units Sold]]*Sales[[#This Row],[Unit Price]]</f>
        <v>448.24</v>
      </c>
      <c r="H594" s="2" t="s">
        <v>36</v>
      </c>
      <c r="I594" s="7">
        <f>_xlfn.XLOOKUP(Sales[[#This Row],[Product]],UnitPrices[Product Name],UnitPrices[Unit Cost])</f>
        <v>1.05</v>
      </c>
      <c r="J594" s="7">
        <f>IF(Sales[[#This Row],[Units Sold]]&gt;0,Sales[[#This Row],[Unit Cost]]*Sales[[#This Row],[Units Sold]],Sales[[#This Row],[Unit Cost]]*(-1))</f>
        <v>452.55</v>
      </c>
    </row>
    <row r="595" spans="2:10" x14ac:dyDescent="0.25">
      <c r="B595" s="3" t="s">
        <v>14</v>
      </c>
      <c r="C595" s="5" t="s">
        <v>8</v>
      </c>
      <c r="D595" s="5" t="s">
        <v>7</v>
      </c>
      <c r="E595" s="3">
        <v>2255</v>
      </c>
      <c r="F595" s="7">
        <v>1.1299999999999999</v>
      </c>
      <c r="G595" s="8">
        <f>Sales[[#This Row],[Units Sold]]*Sales[[#This Row],[Unit Price]]</f>
        <v>2548.1499999999996</v>
      </c>
      <c r="H595" s="2" t="s">
        <v>36</v>
      </c>
      <c r="I595" s="7">
        <f>_xlfn.XLOOKUP(Sales[[#This Row],[Product]],UnitPrices[Product Name],UnitPrices[Unit Cost])</f>
        <v>1.25</v>
      </c>
      <c r="J595" s="7">
        <f>IF(Sales[[#This Row],[Units Sold]]&gt;0,Sales[[#This Row],[Unit Cost]]*Sales[[#This Row],[Units Sold]],Sales[[#This Row],[Unit Cost]]*(-1))</f>
        <v>2818.75</v>
      </c>
    </row>
    <row r="596" spans="2:10" x14ac:dyDescent="0.25">
      <c r="B596" s="3" t="s">
        <v>5</v>
      </c>
      <c r="C596" s="5" t="s">
        <v>40</v>
      </c>
      <c r="D596" s="5" t="s">
        <v>11</v>
      </c>
      <c r="E596" s="3">
        <v>499</v>
      </c>
      <c r="F596" s="7">
        <v>1.25</v>
      </c>
      <c r="G596" s="8">
        <f>Sales[[#This Row],[Units Sold]]*Sales[[#This Row],[Unit Price]]</f>
        <v>623.75</v>
      </c>
      <c r="H596" s="2" t="s">
        <v>36</v>
      </c>
      <c r="I596" s="7">
        <f>_xlfn.XLOOKUP(Sales[[#This Row],[Product]],UnitPrices[Product Name],UnitPrices[Unit Cost])</f>
        <v>1.02</v>
      </c>
      <c r="J596" s="7">
        <f>IF(Sales[[#This Row],[Units Sold]]&gt;0,Sales[[#This Row],[Unit Cost]]*Sales[[#This Row],[Units Sold]],Sales[[#This Row],[Unit Cost]]*(-1))</f>
        <v>508.98</v>
      </c>
    </row>
    <row r="597" spans="2:10" x14ac:dyDescent="0.25">
      <c r="B597" s="3" t="s">
        <v>5</v>
      </c>
      <c r="C597" s="5" t="s">
        <v>10</v>
      </c>
      <c r="D597" s="5" t="s">
        <v>15</v>
      </c>
      <c r="E597" s="3">
        <v>1958</v>
      </c>
      <c r="F597" s="7">
        <v>0.95</v>
      </c>
      <c r="G597" s="8">
        <f>Sales[[#This Row],[Units Sold]]*Sales[[#This Row],[Unit Price]]</f>
        <v>1860.1</v>
      </c>
      <c r="H597" s="2" t="s">
        <v>37</v>
      </c>
      <c r="I597" s="7">
        <f>_xlfn.XLOOKUP(Sales[[#This Row],[Product]],UnitPrices[Product Name],UnitPrices[Unit Cost])</f>
        <v>0.79</v>
      </c>
      <c r="J597" s="7">
        <f>IF(Sales[[#This Row],[Units Sold]]&gt;0,Sales[[#This Row],[Unit Cost]]*Sales[[#This Row],[Units Sold]],Sales[[#This Row],[Unit Cost]]*(-1))</f>
        <v>1546.8200000000002</v>
      </c>
    </row>
    <row r="598" spans="2:10" x14ac:dyDescent="0.25">
      <c r="B598" s="3" t="s">
        <v>5</v>
      </c>
      <c r="C598" s="5" t="s">
        <v>10</v>
      </c>
      <c r="D598" s="5" t="s">
        <v>15</v>
      </c>
      <c r="E598" s="3">
        <v>2028</v>
      </c>
      <c r="F598" s="7">
        <v>0.78</v>
      </c>
      <c r="G598" s="8">
        <f>Sales[[#This Row],[Units Sold]]*Sales[[#This Row],[Unit Price]]</f>
        <v>1581.8400000000001</v>
      </c>
      <c r="H598" s="2" t="s">
        <v>37</v>
      </c>
      <c r="I598" s="7">
        <f>_xlfn.XLOOKUP(Sales[[#This Row],[Product]],UnitPrices[Product Name],UnitPrices[Unit Cost])</f>
        <v>0.79</v>
      </c>
      <c r="J598" s="7">
        <f>IF(Sales[[#This Row],[Units Sold]]&gt;0,Sales[[#This Row],[Unit Cost]]*Sales[[#This Row],[Units Sold]],Sales[[#This Row],[Unit Cost]]*(-1))</f>
        <v>1602.1200000000001</v>
      </c>
    </row>
    <row r="599" spans="2:10" x14ac:dyDescent="0.25">
      <c r="B599" s="3" t="s">
        <v>12</v>
      </c>
      <c r="C599" s="5" t="s">
        <v>16</v>
      </c>
      <c r="D599" s="5" t="s">
        <v>15</v>
      </c>
      <c r="E599" s="3">
        <v>899</v>
      </c>
      <c r="F599" s="7">
        <v>1.1299999999999999</v>
      </c>
      <c r="G599" s="8">
        <f>Sales[[#This Row],[Units Sold]]*Sales[[#This Row],[Unit Price]]</f>
        <v>1015.8699999999999</v>
      </c>
      <c r="H599" s="2" t="s">
        <v>37</v>
      </c>
      <c r="I599" s="7">
        <f>_xlfn.XLOOKUP(Sales[[#This Row],[Product]],UnitPrices[Product Name],UnitPrices[Unit Cost])</f>
        <v>0.79</v>
      </c>
      <c r="J599" s="7">
        <f>IF(Sales[[#This Row],[Units Sold]]&gt;0,Sales[[#This Row],[Unit Cost]]*Sales[[#This Row],[Units Sold]],Sales[[#This Row],[Unit Cost]]*(-1))</f>
        <v>710.21</v>
      </c>
    </row>
    <row r="600" spans="2:10" x14ac:dyDescent="0.25">
      <c r="B600" s="3" t="s">
        <v>14</v>
      </c>
      <c r="C600" s="5" t="s">
        <v>13</v>
      </c>
      <c r="D600" s="5" t="s">
        <v>19</v>
      </c>
      <c r="E600" s="3">
        <v>1979</v>
      </c>
      <c r="F600" s="7">
        <v>0.87</v>
      </c>
      <c r="G600" s="8">
        <f>Sales[[#This Row],[Units Sold]]*Sales[[#This Row],[Unit Price]]</f>
        <v>1721.73</v>
      </c>
      <c r="H600" s="2" t="s">
        <v>36</v>
      </c>
      <c r="I600" s="7">
        <f>_xlfn.XLOOKUP(Sales[[#This Row],[Product]],UnitPrices[Product Name],UnitPrices[Unit Cost])</f>
        <v>1.05</v>
      </c>
      <c r="J600" s="7">
        <f>IF(Sales[[#This Row],[Units Sold]]&gt;0,Sales[[#This Row],[Unit Cost]]*Sales[[#This Row],[Units Sold]],Sales[[#This Row],[Unit Cost]]*(-1))</f>
        <v>2077.9500000000003</v>
      </c>
    </row>
    <row r="601" spans="2:10" x14ac:dyDescent="0.25">
      <c r="B601" s="3" t="s">
        <v>5</v>
      </c>
      <c r="C601" s="5" t="s">
        <v>13</v>
      </c>
      <c r="D601" s="5" t="s">
        <v>7</v>
      </c>
      <c r="E601" s="3">
        <v>758</v>
      </c>
      <c r="F601" s="7">
        <v>0.85</v>
      </c>
      <c r="G601" s="8">
        <f>Sales[[#This Row],[Units Sold]]*Sales[[#This Row],[Unit Price]]</f>
        <v>644.29999999999995</v>
      </c>
      <c r="H601" s="2" t="s">
        <v>36</v>
      </c>
      <c r="I601" s="7">
        <f>_xlfn.XLOOKUP(Sales[[#This Row],[Product]],UnitPrices[Product Name],UnitPrices[Unit Cost])</f>
        <v>1.25</v>
      </c>
      <c r="J601" s="7">
        <f>IF(Sales[[#This Row],[Units Sold]]&gt;0,Sales[[#This Row],[Unit Cost]]*Sales[[#This Row],[Units Sold]],Sales[[#This Row],[Unit Cost]]*(-1))</f>
        <v>947.5</v>
      </c>
    </row>
    <row r="602" spans="2:10" x14ac:dyDescent="0.25">
      <c r="B602" s="3" t="s">
        <v>14</v>
      </c>
      <c r="C602" s="5" t="s">
        <v>8</v>
      </c>
      <c r="D602" s="5" t="s">
        <v>15</v>
      </c>
      <c r="E602" s="3">
        <v>1805</v>
      </c>
      <c r="F602" s="7">
        <v>1.51</v>
      </c>
      <c r="G602" s="8">
        <f>Sales[[#This Row],[Units Sold]]*Sales[[#This Row],[Unit Price]]</f>
        <v>2725.55</v>
      </c>
      <c r="H602" s="2" t="s">
        <v>37</v>
      </c>
      <c r="I602" s="7">
        <f>_xlfn.XLOOKUP(Sales[[#This Row],[Product]],UnitPrices[Product Name],UnitPrices[Unit Cost])</f>
        <v>0.79</v>
      </c>
      <c r="J602" s="7">
        <f>IF(Sales[[#This Row],[Units Sold]]&gt;0,Sales[[#This Row],[Unit Cost]]*Sales[[#This Row],[Units Sold]],Sales[[#This Row],[Unit Cost]]*(-1))</f>
        <v>1425.95</v>
      </c>
    </row>
    <row r="603" spans="2:10" x14ac:dyDescent="0.25">
      <c r="B603" s="3" t="s">
        <v>12</v>
      </c>
      <c r="C603" s="5" t="s">
        <v>6</v>
      </c>
      <c r="D603" s="5" t="s">
        <v>15</v>
      </c>
      <c r="E603" s="3">
        <v>104</v>
      </c>
      <c r="F603" s="7">
        <v>1.02</v>
      </c>
      <c r="G603" s="8">
        <f>Sales[[#This Row],[Units Sold]]*Sales[[#This Row],[Unit Price]]</f>
        <v>106.08</v>
      </c>
      <c r="H603" s="2" t="s">
        <v>37</v>
      </c>
      <c r="I603" s="7">
        <f>_xlfn.XLOOKUP(Sales[[#This Row],[Product]],UnitPrices[Product Name],UnitPrices[Unit Cost])</f>
        <v>0.79</v>
      </c>
      <c r="J603" s="7">
        <f>IF(Sales[[#This Row],[Units Sold]]&gt;0,Sales[[#This Row],[Unit Cost]]*Sales[[#This Row],[Units Sold]],Sales[[#This Row],[Unit Cost]]*(-1))</f>
        <v>82.16</v>
      </c>
    </row>
    <row r="604" spans="2:10" x14ac:dyDescent="0.25">
      <c r="B604" s="3" t="s">
        <v>5</v>
      </c>
      <c r="C604" s="5" t="s">
        <v>6</v>
      </c>
      <c r="D604" s="5" t="s">
        <v>15</v>
      </c>
      <c r="E604" s="3">
        <v>2300</v>
      </c>
      <c r="F604" s="7">
        <v>1.32</v>
      </c>
      <c r="G604" s="8">
        <f>Sales[[#This Row],[Units Sold]]*Sales[[#This Row],[Unit Price]]</f>
        <v>3036</v>
      </c>
      <c r="H604" s="2" t="s">
        <v>37</v>
      </c>
      <c r="I604" s="7">
        <f>_xlfn.XLOOKUP(Sales[[#This Row],[Product]],UnitPrices[Product Name],UnitPrices[Unit Cost])</f>
        <v>0.79</v>
      </c>
      <c r="J604" s="7">
        <f>IF(Sales[[#This Row],[Units Sold]]&gt;0,Sales[[#This Row],[Unit Cost]]*Sales[[#This Row],[Units Sold]],Sales[[#This Row],[Unit Cost]]*(-1))</f>
        <v>1817</v>
      </c>
    </row>
    <row r="605" spans="2:10" x14ac:dyDescent="0.25">
      <c r="B605" s="3" t="s">
        <v>14</v>
      </c>
      <c r="C605" s="5" t="s">
        <v>16</v>
      </c>
      <c r="D605" s="5" t="s">
        <v>15</v>
      </c>
      <c r="F605" s="7">
        <v>0.77</v>
      </c>
      <c r="G605" s="8">
        <f>Sales[[#This Row],[Units Sold]]*Sales[[#This Row],[Unit Price]]</f>
        <v>0</v>
      </c>
      <c r="H605" s="2" t="s">
        <v>37</v>
      </c>
      <c r="I605" s="7">
        <f>_xlfn.XLOOKUP(Sales[[#This Row],[Product]],UnitPrices[Product Name],UnitPrices[Unit Cost])</f>
        <v>0.79</v>
      </c>
      <c r="J605" s="7">
        <f>IF(Sales[[#This Row],[Units Sold]]&gt;0,Sales[[#This Row],[Unit Cost]]*Sales[[#This Row],[Units Sold]],Sales[[#This Row],[Unit Cost]]*(-1))</f>
        <v>-0.79</v>
      </c>
    </row>
    <row r="606" spans="2:10" x14ac:dyDescent="0.25">
      <c r="B606" s="3" t="s">
        <v>12</v>
      </c>
      <c r="C606" s="5" t="s">
        <v>16</v>
      </c>
      <c r="D606" s="5" t="s">
        <v>15</v>
      </c>
      <c r="E606" s="3">
        <v>1728</v>
      </c>
      <c r="F606" s="7">
        <v>1</v>
      </c>
      <c r="G606" s="8">
        <f>Sales[[#This Row],[Units Sold]]*Sales[[#This Row],[Unit Price]]</f>
        <v>1728</v>
      </c>
      <c r="H606" s="2" t="s">
        <v>37</v>
      </c>
      <c r="I606" s="7">
        <f>_xlfn.XLOOKUP(Sales[[#This Row],[Product]],UnitPrices[Product Name],UnitPrices[Unit Cost])</f>
        <v>0.79</v>
      </c>
      <c r="J606" s="7">
        <f>IF(Sales[[#This Row],[Units Sold]]&gt;0,Sales[[#This Row],[Unit Cost]]*Sales[[#This Row],[Units Sold]],Sales[[#This Row],[Unit Cost]]*(-1))</f>
        <v>1365.1200000000001</v>
      </c>
    </row>
    <row r="607" spans="2:10" x14ac:dyDescent="0.25">
      <c r="B607" s="3" t="s">
        <v>5</v>
      </c>
      <c r="C607" s="5" t="s">
        <v>6</v>
      </c>
      <c r="D607" s="5" t="s">
        <v>11</v>
      </c>
      <c r="E607" s="3">
        <v>1647</v>
      </c>
      <c r="F607" s="7">
        <v>1.35</v>
      </c>
      <c r="G607" s="8">
        <f>Sales[[#This Row],[Units Sold]]*Sales[[#This Row],[Unit Price]]</f>
        <v>2223.4500000000003</v>
      </c>
      <c r="H607" s="2" t="s">
        <v>36</v>
      </c>
      <c r="I607" s="7">
        <f>_xlfn.XLOOKUP(Sales[[#This Row],[Product]],UnitPrices[Product Name],UnitPrices[Unit Cost])</f>
        <v>1.02</v>
      </c>
      <c r="J607" s="7">
        <f>IF(Sales[[#This Row],[Units Sold]]&gt;0,Sales[[#This Row],[Unit Cost]]*Sales[[#This Row],[Units Sold]],Sales[[#This Row],[Unit Cost]]*(-1))</f>
        <v>1679.94</v>
      </c>
    </row>
    <row r="608" spans="2:10" x14ac:dyDescent="0.25">
      <c r="B608" s="3" t="s">
        <v>14</v>
      </c>
      <c r="C608" s="5" t="s">
        <v>13</v>
      </c>
      <c r="D608" s="5" t="s">
        <v>15</v>
      </c>
      <c r="E608" s="3">
        <v>2472</v>
      </c>
      <c r="F608" s="7">
        <v>0.9</v>
      </c>
      <c r="G608" s="8">
        <f>Sales[[#This Row],[Units Sold]]*Sales[[#This Row],[Unit Price]]</f>
        <v>2224.8000000000002</v>
      </c>
      <c r="H608" s="2" t="s">
        <v>37</v>
      </c>
      <c r="I608" s="7">
        <f>_xlfn.XLOOKUP(Sales[[#This Row],[Product]],UnitPrices[Product Name],UnitPrices[Unit Cost])</f>
        <v>0.79</v>
      </c>
      <c r="J608" s="7">
        <f>IF(Sales[[#This Row],[Units Sold]]&gt;0,Sales[[#This Row],[Unit Cost]]*Sales[[#This Row],[Units Sold]],Sales[[#This Row],[Unit Cost]]*(-1))</f>
        <v>1952.88</v>
      </c>
    </row>
    <row r="609" spans="2:10" x14ac:dyDescent="0.25">
      <c r="B609" s="3" t="s">
        <v>12</v>
      </c>
      <c r="C609" s="5" t="s">
        <v>10</v>
      </c>
      <c r="D609" s="5" t="s">
        <v>19</v>
      </c>
      <c r="E609" s="3">
        <v>1998</v>
      </c>
      <c r="F609" s="7">
        <v>0.68</v>
      </c>
      <c r="G609" s="8">
        <f>Sales[[#This Row],[Units Sold]]*Sales[[#This Row],[Unit Price]]</f>
        <v>1358.64</v>
      </c>
      <c r="H609" s="2" t="s">
        <v>36</v>
      </c>
      <c r="I609" s="7">
        <f>_xlfn.XLOOKUP(Sales[[#This Row],[Product]],UnitPrices[Product Name],UnitPrices[Unit Cost])</f>
        <v>1.05</v>
      </c>
      <c r="J609" s="7">
        <f>IF(Sales[[#This Row],[Units Sold]]&gt;0,Sales[[#This Row],[Unit Cost]]*Sales[[#This Row],[Units Sold]],Sales[[#This Row],[Unit Cost]]*(-1))</f>
        <v>2097.9</v>
      </c>
    </row>
    <row r="610" spans="2:10" x14ac:dyDescent="0.25">
      <c r="B610" s="3" t="s">
        <v>12</v>
      </c>
      <c r="C610" s="5" t="s">
        <v>13</v>
      </c>
      <c r="D610" s="5" t="s">
        <v>15</v>
      </c>
      <c r="E610" s="3">
        <v>901</v>
      </c>
      <c r="F610" s="7">
        <v>0.99</v>
      </c>
      <c r="G610" s="8">
        <f>Sales[[#This Row],[Units Sold]]*Sales[[#This Row],[Unit Price]]</f>
        <v>891.99</v>
      </c>
      <c r="H610" s="2" t="s">
        <v>37</v>
      </c>
      <c r="I610" s="7">
        <f>_xlfn.XLOOKUP(Sales[[#This Row],[Product]],UnitPrices[Product Name],UnitPrices[Unit Cost])</f>
        <v>0.79</v>
      </c>
      <c r="J610" s="7">
        <f>IF(Sales[[#This Row],[Units Sold]]&gt;0,Sales[[#This Row],[Unit Cost]]*Sales[[#This Row],[Units Sold]],Sales[[#This Row],[Unit Cost]]*(-1))</f>
        <v>711.79000000000008</v>
      </c>
    </row>
    <row r="611" spans="2:10" x14ac:dyDescent="0.25">
      <c r="B611" s="3" t="s">
        <v>14</v>
      </c>
      <c r="C611" s="5" t="s">
        <v>10</v>
      </c>
      <c r="D611" s="5" t="s">
        <v>15</v>
      </c>
      <c r="E611" s="3">
        <v>188</v>
      </c>
      <c r="F611" s="7">
        <v>0.34</v>
      </c>
      <c r="G611" s="8">
        <f>Sales[[#This Row],[Units Sold]]*Sales[[#This Row],[Unit Price]]</f>
        <v>63.92</v>
      </c>
      <c r="H611" s="2" t="s">
        <v>37</v>
      </c>
      <c r="I611" s="7">
        <f>_xlfn.XLOOKUP(Sales[[#This Row],[Product]],UnitPrices[Product Name],UnitPrices[Unit Cost])</f>
        <v>0.79</v>
      </c>
      <c r="J611" s="7">
        <f>IF(Sales[[#This Row],[Units Sold]]&gt;0,Sales[[#This Row],[Unit Cost]]*Sales[[#This Row],[Units Sold]],Sales[[#This Row],[Unit Cost]]*(-1))</f>
        <v>148.52000000000001</v>
      </c>
    </row>
    <row r="612" spans="2:10" x14ac:dyDescent="0.25">
      <c r="B612" s="3" t="s">
        <v>5</v>
      </c>
      <c r="C612" s="5" t="s">
        <v>8</v>
      </c>
      <c r="D612" s="5" t="s">
        <v>15</v>
      </c>
      <c r="F612" s="7">
        <v>0.77</v>
      </c>
      <c r="G612" s="8">
        <f>Sales[[#This Row],[Units Sold]]*Sales[[#This Row],[Unit Price]]</f>
        <v>0</v>
      </c>
      <c r="H612" s="2" t="s">
        <v>37</v>
      </c>
      <c r="I612" s="7">
        <f>_xlfn.XLOOKUP(Sales[[#This Row],[Product]],UnitPrices[Product Name],UnitPrices[Unit Cost])</f>
        <v>0.79</v>
      </c>
      <c r="J612" s="7">
        <f>IF(Sales[[#This Row],[Units Sold]]&gt;0,Sales[[#This Row],[Unit Cost]]*Sales[[#This Row],[Units Sold]],Sales[[#This Row],[Unit Cost]]*(-1))</f>
        <v>-0.79</v>
      </c>
    </row>
    <row r="613" spans="2:10" x14ac:dyDescent="0.25">
      <c r="B613" s="3" t="s">
        <v>14</v>
      </c>
      <c r="C613" s="5" t="s">
        <v>40</v>
      </c>
      <c r="D613" s="5" t="s">
        <v>15</v>
      </c>
      <c r="E613" s="3">
        <v>100</v>
      </c>
      <c r="F613" s="7">
        <v>0.6</v>
      </c>
      <c r="G613" s="8">
        <f>Sales[[#This Row],[Units Sold]]*Sales[[#This Row],[Unit Price]]</f>
        <v>60</v>
      </c>
      <c r="H613" s="2" t="s">
        <v>37</v>
      </c>
      <c r="I613" s="7">
        <f>_xlfn.XLOOKUP(Sales[[#This Row],[Product]],UnitPrices[Product Name],UnitPrices[Unit Cost])</f>
        <v>0.79</v>
      </c>
      <c r="J613" s="7">
        <f>IF(Sales[[#This Row],[Units Sold]]&gt;0,Sales[[#This Row],[Unit Cost]]*Sales[[#This Row],[Units Sold]],Sales[[#This Row],[Unit Cost]]*(-1))</f>
        <v>79</v>
      </c>
    </row>
    <row r="614" spans="2:10" x14ac:dyDescent="0.25">
      <c r="B614" s="3" t="s">
        <v>14</v>
      </c>
      <c r="C614" s="5" t="s">
        <v>13</v>
      </c>
      <c r="D614" s="5" t="s">
        <v>7</v>
      </c>
      <c r="E614" s="3">
        <v>1531</v>
      </c>
      <c r="F614" s="7">
        <v>1.04</v>
      </c>
      <c r="G614" s="8">
        <f>Sales[[#This Row],[Units Sold]]*Sales[[#This Row],[Unit Price]]</f>
        <v>1592.24</v>
      </c>
      <c r="H614" s="2" t="s">
        <v>36</v>
      </c>
      <c r="I614" s="7">
        <f>_xlfn.XLOOKUP(Sales[[#This Row],[Product]],UnitPrices[Product Name],UnitPrices[Unit Cost])</f>
        <v>1.25</v>
      </c>
      <c r="J614" s="7">
        <f>IF(Sales[[#This Row],[Units Sold]]&gt;0,Sales[[#This Row],[Unit Cost]]*Sales[[#This Row],[Units Sold]],Sales[[#This Row],[Unit Cost]]*(-1))</f>
        <v>1913.75</v>
      </c>
    </row>
    <row r="615" spans="2:10" x14ac:dyDescent="0.25">
      <c r="B615" s="3" t="s">
        <v>14</v>
      </c>
      <c r="C615" s="5" t="s">
        <v>6</v>
      </c>
      <c r="D615" s="5" t="s">
        <v>11</v>
      </c>
      <c r="E615" s="3">
        <v>775</v>
      </c>
      <c r="F615" s="7">
        <v>0.96</v>
      </c>
      <c r="G615" s="8">
        <f>Sales[[#This Row],[Units Sold]]*Sales[[#This Row],[Unit Price]]</f>
        <v>744</v>
      </c>
      <c r="H615" s="2" t="s">
        <v>36</v>
      </c>
      <c r="I615" s="7">
        <f>_xlfn.XLOOKUP(Sales[[#This Row],[Product]],UnitPrices[Product Name],UnitPrices[Unit Cost])</f>
        <v>1.02</v>
      </c>
      <c r="J615" s="7">
        <f>IF(Sales[[#This Row],[Units Sold]]&gt;0,Sales[[#This Row],[Unit Cost]]*Sales[[#This Row],[Units Sold]],Sales[[#This Row],[Unit Cost]]*(-1))</f>
        <v>790.5</v>
      </c>
    </row>
    <row r="616" spans="2:10" x14ac:dyDescent="0.25">
      <c r="B616" s="3" t="s">
        <v>14</v>
      </c>
      <c r="C616" s="5" t="s">
        <v>8</v>
      </c>
      <c r="D616" s="5" t="s">
        <v>15</v>
      </c>
      <c r="E616" s="3">
        <v>514</v>
      </c>
      <c r="F616" s="7">
        <v>0.87</v>
      </c>
      <c r="G616" s="8">
        <f>Sales[[#This Row],[Units Sold]]*Sales[[#This Row],[Unit Price]]</f>
        <v>447.18</v>
      </c>
      <c r="H616" s="2" t="s">
        <v>37</v>
      </c>
      <c r="I616" s="7">
        <f>_xlfn.XLOOKUP(Sales[[#This Row],[Product]],UnitPrices[Product Name],UnitPrices[Unit Cost])</f>
        <v>0.79</v>
      </c>
      <c r="J616" s="7">
        <f>IF(Sales[[#This Row],[Units Sold]]&gt;0,Sales[[#This Row],[Unit Cost]]*Sales[[#This Row],[Units Sold]],Sales[[#This Row],[Unit Cost]]*(-1))</f>
        <v>406.06</v>
      </c>
    </row>
    <row r="617" spans="2:10" x14ac:dyDescent="0.25">
      <c r="B617" s="3" t="s">
        <v>14</v>
      </c>
      <c r="C617" s="5" t="s">
        <v>16</v>
      </c>
      <c r="D617" s="5" t="s">
        <v>7</v>
      </c>
      <c r="E617" s="3">
        <v>959</v>
      </c>
      <c r="F617" s="7">
        <v>1.07</v>
      </c>
      <c r="G617" s="8">
        <f>Sales[[#This Row],[Units Sold]]*Sales[[#This Row],[Unit Price]]</f>
        <v>1026.1300000000001</v>
      </c>
      <c r="H617" s="2" t="s">
        <v>36</v>
      </c>
      <c r="I617" s="7">
        <f>_xlfn.XLOOKUP(Sales[[#This Row],[Product]],UnitPrices[Product Name],UnitPrices[Unit Cost])</f>
        <v>1.25</v>
      </c>
      <c r="J617" s="7">
        <f>IF(Sales[[#This Row],[Units Sold]]&gt;0,Sales[[#This Row],[Unit Cost]]*Sales[[#This Row],[Units Sold]],Sales[[#This Row],[Unit Cost]]*(-1))</f>
        <v>1198.75</v>
      </c>
    </row>
    <row r="618" spans="2:10" x14ac:dyDescent="0.25">
      <c r="B618" s="3" t="s">
        <v>5</v>
      </c>
      <c r="C618" s="5" t="s">
        <v>13</v>
      </c>
      <c r="D618" s="5" t="s">
        <v>15</v>
      </c>
      <c r="E618" s="3">
        <v>589</v>
      </c>
      <c r="F618" s="7">
        <v>0.94</v>
      </c>
      <c r="G618" s="8">
        <f>Sales[[#This Row],[Units Sold]]*Sales[[#This Row],[Unit Price]]</f>
        <v>553.66</v>
      </c>
      <c r="H618" s="2" t="s">
        <v>37</v>
      </c>
      <c r="I618" s="7">
        <f>_xlfn.XLOOKUP(Sales[[#This Row],[Product]],UnitPrices[Product Name],UnitPrices[Unit Cost])</f>
        <v>0.79</v>
      </c>
      <c r="J618" s="7">
        <f>IF(Sales[[#This Row],[Units Sold]]&gt;0,Sales[[#This Row],[Unit Cost]]*Sales[[#This Row],[Units Sold]],Sales[[#This Row],[Unit Cost]]*(-1))</f>
        <v>465.31</v>
      </c>
    </row>
    <row r="619" spans="2:10" x14ac:dyDescent="0.25">
      <c r="B619" s="3" t="s">
        <v>14</v>
      </c>
      <c r="C619" s="5" t="s">
        <v>13</v>
      </c>
      <c r="D619" s="5" t="s">
        <v>15</v>
      </c>
      <c r="E619" s="3">
        <v>2348</v>
      </c>
      <c r="F619" s="7">
        <v>1.0900000000000001</v>
      </c>
      <c r="G619" s="8">
        <f>Sales[[#This Row],[Units Sold]]*Sales[[#This Row],[Unit Price]]</f>
        <v>2559.3200000000002</v>
      </c>
      <c r="H619" s="2" t="s">
        <v>37</v>
      </c>
      <c r="I619" s="7">
        <f>_xlfn.XLOOKUP(Sales[[#This Row],[Product]],UnitPrices[Product Name],UnitPrices[Unit Cost])</f>
        <v>0.79</v>
      </c>
      <c r="J619" s="7">
        <f>IF(Sales[[#This Row],[Units Sold]]&gt;0,Sales[[#This Row],[Unit Cost]]*Sales[[#This Row],[Units Sold]],Sales[[#This Row],[Unit Cost]]*(-1))</f>
        <v>1854.92</v>
      </c>
    </row>
    <row r="620" spans="2:10" x14ac:dyDescent="0.25">
      <c r="B620" s="3" t="s">
        <v>5</v>
      </c>
      <c r="C620" s="5" t="s">
        <v>10</v>
      </c>
      <c r="D620" s="5" t="s">
        <v>15</v>
      </c>
      <c r="E620" s="3">
        <v>1815</v>
      </c>
      <c r="F620" s="7">
        <v>0.83</v>
      </c>
      <c r="G620" s="8">
        <f>Sales[[#This Row],[Units Sold]]*Sales[[#This Row],[Unit Price]]</f>
        <v>1506.4499999999998</v>
      </c>
      <c r="H620" s="2" t="s">
        <v>37</v>
      </c>
      <c r="I620" s="7">
        <f>_xlfn.XLOOKUP(Sales[[#This Row],[Product]],UnitPrices[Product Name],UnitPrices[Unit Cost])</f>
        <v>0.79</v>
      </c>
      <c r="J620" s="7">
        <f>IF(Sales[[#This Row],[Units Sold]]&gt;0,Sales[[#This Row],[Unit Cost]]*Sales[[#This Row],[Units Sold]],Sales[[#This Row],[Unit Cost]]*(-1))</f>
        <v>1433.8500000000001</v>
      </c>
    </row>
    <row r="621" spans="2:10" x14ac:dyDescent="0.25">
      <c r="B621" s="3" t="s">
        <v>12</v>
      </c>
      <c r="C621" s="5" t="s">
        <v>16</v>
      </c>
      <c r="D621" s="5" t="s">
        <v>19</v>
      </c>
      <c r="E621" s="3">
        <v>683</v>
      </c>
      <c r="F621" s="7">
        <v>1.04</v>
      </c>
      <c r="G621" s="8">
        <f>Sales[[#This Row],[Units Sold]]*Sales[[#This Row],[Unit Price]]</f>
        <v>710.32</v>
      </c>
      <c r="H621" s="2" t="s">
        <v>36</v>
      </c>
      <c r="I621" s="7">
        <f>_xlfn.XLOOKUP(Sales[[#This Row],[Product]],UnitPrices[Product Name],UnitPrices[Unit Cost])</f>
        <v>1.05</v>
      </c>
      <c r="J621" s="7">
        <f>IF(Sales[[#This Row],[Units Sold]]&gt;0,Sales[[#This Row],[Unit Cost]]*Sales[[#This Row],[Units Sold]],Sales[[#This Row],[Unit Cost]]*(-1))</f>
        <v>717.15</v>
      </c>
    </row>
    <row r="622" spans="2:10" x14ac:dyDescent="0.25">
      <c r="B622" s="3" t="s">
        <v>12</v>
      </c>
      <c r="C622" s="5" t="s">
        <v>6</v>
      </c>
      <c r="D622" s="5" t="s">
        <v>15</v>
      </c>
      <c r="E622" s="3">
        <v>1262</v>
      </c>
      <c r="F622" s="7">
        <v>1.2</v>
      </c>
      <c r="G622" s="8">
        <f>Sales[[#This Row],[Units Sold]]*Sales[[#This Row],[Unit Price]]</f>
        <v>1514.3999999999999</v>
      </c>
      <c r="H622" s="2" t="s">
        <v>37</v>
      </c>
      <c r="I622" s="7">
        <f>_xlfn.XLOOKUP(Sales[[#This Row],[Product]],UnitPrices[Product Name],UnitPrices[Unit Cost])</f>
        <v>0.79</v>
      </c>
      <c r="J622" s="7">
        <f>IF(Sales[[#This Row],[Units Sold]]&gt;0,Sales[[#This Row],[Unit Cost]]*Sales[[#This Row],[Units Sold]],Sales[[#This Row],[Unit Cost]]*(-1))</f>
        <v>996.98</v>
      </c>
    </row>
    <row r="623" spans="2:10" x14ac:dyDescent="0.25">
      <c r="B623" s="3" t="s">
        <v>12</v>
      </c>
      <c r="C623" s="5" t="s">
        <v>13</v>
      </c>
      <c r="D623" s="5" t="s">
        <v>15</v>
      </c>
      <c r="E623" s="3">
        <v>648</v>
      </c>
      <c r="F623" s="7">
        <v>0.85</v>
      </c>
      <c r="G623" s="8">
        <f>Sales[[#This Row],[Units Sold]]*Sales[[#This Row],[Unit Price]]</f>
        <v>550.79999999999995</v>
      </c>
      <c r="H623" s="2" t="s">
        <v>37</v>
      </c>
      <c r="I623" s="7">
        <f>_xlfn.XLOOKUP(Sales[[#This Row],[Product]],UnitPrices[Product Name],UnitPrices[Unit Cost])</f>
        <v>0.79</v>
      </c>
      <c r="J623" s="7">
        <f>IF(Sales[[#This Row],[Units Sold]]&gt;0,Sales[[#This Row],[Unit Cost]]*Sales[[#This Row],[Units Sold]],Sales[[#This Row],[Unit Cost]]*(-1))</f>
        <v>511.92</v>
      </c>
    </row>
    <row r="624" spans="2:10" x14ac:dyDescent="0.25">
      <c r="B624" s="3" t="s">
        <v>5</v>
      </c>
      <c r="C624" s="5" t="s">
        <v>10</v>
      </c>
      <c r="D624" s="5" t="s">
        <v>11</v>
      </c>
      <c r="E624" s="3">
        <v>340</v>
      </c>
      <c r="F624" s="7">
        <v>1.0900000000000001</v>
      </c>
      <c r="G624" s="8">
        <f>Sales[[#This Row],[Units Sold]]*Sales[[#This Row],[Unit Price]]</f>
        <v>370.6</v>
      </c>
      <c r="H624" s="2" t="s">
        <v>36</v>
      </c>
      <c r="I624" s="7">
        <f>_xlfn.XLOOKUP(Sales[[#This Row],[Product]],UnitPrices[Product Name],UnitPrices[Unit Cost])</f>
        <v>1.02</v>
      </c>
      <c r="J624" s="7">
        <f>IF(Sales[[#This Row],[Units Sold]]&gt;0,Sales[[#This Row],[Unit Cost]]*Sales[[#This Row],[Units Sold]],Sales[[#This Row],[Unit Cost]]*(-1))</f>
        <v>346.8</v>
      </c>
    </row>
    <row r="625" spans="2:10" x14ac:dyDescent="0.25">
      <c r="B625" s="3" t="s">
        <v>5</v>
      </c>
      <c r="C625" s="5" t="s">
        <v>8</v>
      </c>
      <c r="D625" s="5" t="s">
        <v>11</v>
      </c>
      <c r="F625" s="7">
        <v>0.94</v>
      </c>
      <c r="G625" s="8">
        <f>Sales[[#This Row],[Units Sold]]*Sales[[#This Row],[Unit Price]]</f>
        <v>0</v>
      </c>
      <c r="H625" s="2" t="s">
        <v>36</v>
      </c>
      <c r="I625" s="7">
        <f>_xlfn.XLOOKUP(Sales[[#This Row],[Product]],UnitPrices[Product Name],UnitPrices[Unit Cost])</f>
        <v>1.02</v>
      </c>
      <c r="J625" s="7">
        <f>IF(Sales[[#This Row],[Units Sold]]&gt;0,Sales[[#This Row],[Unit Cost]]*Sales[[#This Row],[Units Sold]],Sales[[#This Row],[Unit Cost]]*(-1))</f>
        <v>-1.02</v>
      </c>
    </row>
    <row r="626" spans="2:10" x14ac:dyDescent="0.25">
      <c r="B626" s="3" t="s">
        <v>12</v>
      </c>
      <c r="C626" s="5" t="s">
        <v>10</v>
      </c>
      <c r="D626" s="5" t="s">
        <v>11</v>
      </c>
      <c r="E626" s="3">
        <v>1558</v>
      </c>
      <c r="F626" s="7">
        <v>0.9</v>
      </c>
      <c r="G626" s="8">
        <f>Sales[[#This Row],[Units Sold]]*Sales[[#This Row],[Unit Price]]</f>
        <v>1402.2</v>
      </c>
      <c r="H626" s="2" t="s">
        <v>36</v>
      </c>
      <c r="I626" s="7">
        <f>_xlfn.XLOOKUP(Sales[[#This Row],[Product]],UnitPrices[Product Name],UnitPrices[Unit Cost])</f>
        <v>1.02</v>
      </c>
      <c r="J626" s="7">
        <f>IF(Sales[[#This Row],[Units Sold]]&gt;0,Sales[[#This Row],[Unit Cost]]*Sales[[#This Row],[Units Sold]],Sales[[#This Row],[Unit Cost]]*(-1))</f>
        <v>1589.16</v>
      </c>
    </row>
    <row r="627" spans="2:10" x14ac:dyDescent="0.25">
      <c r="B627" s="3" t="s">
        <v>14</v>
      </c>
      <c r="C627" s="5" t="s">
        <v>6</v>
      </c>
      <c r="D627" s="5" t="s">
        <v>15</v>
      </c>
      <c r="E627" s="3">
        <v>1321</v>
      </c>
      <c r="F627" s="7">
        <v>1.18</v>
      </c>
      <c r="G627" s="8">
        <f>Sales[[#This Row],[Units Sold]]*Sales[[#This Row],[Unit Price]]</f>
        <v>1558.78</v>
      </c>
      <c r="H627" s="2" t="s">
        <v>37</v>
      </c>
      <c r="I627" s="7">
        <f>_xlfn.XLOOKUP(Sales[[#This Row],[Product]],UnitPrices[Product Name],UnitPrices[Unit Cost])</f>
        <v>0.79</v>
      </c>
      <c r="J627" s="7">
        <f>IF(Sales[[#This Row],[Units Sold]]&gt;0,Sales[[#This Row],[Unit Cost]]*Sales[[#This Row],[Units Sold]],Sales[[#This Row],[Unit Cost]]*(-1))</f>
        <v>1043.5900000000001</v>
      </c>
    </row>
    <row r="628" spans="2:10" x14ac:dyDescent="0.25">
      <c r="B628" s="3" t="s">
        <v>14</v>
      </c>
      <c r="C628" s="5" t="s">
        <v>40</v>
      </c>
      <c r="D628" s="5" t="s">
        <v>15</v>
      </c>
      <c r="E628" s="3">
        <v>908</v>
      </c>
      <c r="F628" s="7">
        <v>0.91</v>
      </c>
      <c r="G628" s="8">
        <f>Sales[[#This Row],[Units Sold]]*Sales[[#This Row],[Unit Price]]</f>
        <v>826.28</v>
      </c>
      <c r="H628" s="2" t="s">
        <v>37</v>
      </c>
      <c r="I628" s="7">
        <f>_xlfn.XLOOKUP(Sales[[#This Row],[Product]],UnitPrices[Product Name],UnitPrices[Unit Cost])</f>
        <v>0.79</v>
      </c>
      <c r="J628" s="7">
        <f>IF(Sales[[#This Row],[Units Sold]]&gt;0,Sales[[#This Row],[Unit Cost]]*Sales[[#This Row],[Units Sold]],Sales[[#This Row],[Unit Cost]]*(-1))</f>
        <v>717.32</v>
      </c>
    </row>
    <row r="629" spans="2:10" x14ac:dyDescent="0.25">
      <c r="B629" s="3" t="s">
        <v>14</v>
      </c>
      <c r="C629" s="5" t="s">
        <v>40</v>
      </c>
      <c r="D629" s="5" t="s">
        <v>15</v>
      </c>
      <c r="E629" s="3">
        <v>1989</v>
      </c>
      <c r="F629" s="7">
        <v>1.25</v>
      </c>
      <c r="G629" s="8">
        <f>Sales[[#This Row],[Units Sold]]*Sales[[#This Row],[Unit Price]]</f>
        <v>2486.25</v>
      </c>
      <c r="H629" s="2" t="s">
        <v>37</v>
      </c>
      <c r="I629" s="7">
        <f>_xlfn.XLOOKUP(Sales[[#This Row],[Product]],UnitPrices[Product Name],UnitPrices[Unit Cost])</f>
        <v>0.79</v>
      </c>
      <c r="J629" s="7">
        <f>IF(Sales[[#This Row],[Units Sold]]&gt;0,Sales[[#This Row],[Unit Cost]]*Sales[[#This Row],[Units Sold]],Sales[[#This Row],[Unit Cost]]*(-1))</f>
        <v>1571.3100000000002</v>
      </c>
    </row>
    <row r="630" spans="2:10" x14ac:dyDescent="0.25">
      <c r="B630" s="3" t="s">
        <v>14</v>
      </c>
      <c r="C630" s="5" t="s">
        <v>8</v>
      </c>
      <c r="D630" s="5" t="s">
        <v>15</v>
      </c>
      <c r="E630" s="3">
        <v>461</v>
      </c>
      <c r="F630" s="7">
        <v>0.76</v>
      </c>
      <c r="G630" s="8">
        <f>Sales[[#This Row],[Units Sold]]*Sales[[#This Row],[Unit Price]]</f>
        <v>350.36</v>
      </c>
      <c r="H630" s="2" t="s">
        <v>37</v>
      </c>
      <c r="I630" s="7">
        <f>_xlfn.XLOOKUP(Sales[[#This Row],[Product]],UnitPrices[Product Name],UnitPrices[Unit Cost])</f>
        <v>0.79</v>
      </c>
      <c r="J630" s="7">
        <f>IF(Sales[[#This Row],[Units Sold]]&gt;0,Sales[[#This Row],[Unit Cost]]*Sales[[#This Row],[Units Sold]],Sales[[#This Row],[Unit Cost]]*(-1))</f>
        <v>364.19</v>
      </c>
    </row>
    <row r="631" spans="2:10" x14ac:dyDescent="0.25">
      <c r="B631" s="3" t="s">
        <v>14</v>
      </c>
      <c r="C631" s="5" t="s">
        <v>13</v>
      </c>
      <c r="D631" s="5" t="s">
        <v>15</v>
      </c>
      <c r="E631" s="3">
        <v>1632</v>
      </c>
      <c r="F631" s="7">
        <v>0.75</v>
      </c>
      <c r="G631" s="8">
        <f>Sales[[#This Row],[Units Sold]]*Sales[[#This Row],[Unit Price]]</f>
        <v>1224</v>
      </c>
      <c r="H631" s="2" t="s">
        <v>37</v>
      </c>
      <c r="I631" s="7">
        <f>_xlfn.XLOOKUP(Sales[[#This Row],[Product]],UnitPrices[Product Name],UnitPrices[Unit Cost])</f>
        <v>0.79</v>
      </c>
      <c r="J631" s="7">
        <f>IF(Sales[[#This Row],[Units Sold]]&gt;0,Sales[[#This Row],[Unit Cost]]*Sales[[#This Row],[Units Sold]],Sales[[#This Row],[Unit Cost]]*(-1))</f>
        <v>1289.28</v>
      </c>
    </row>
    <row r="632" spans="2:10" x14ac:dyDescent="0.25">
      <c r="B632" s="3" t="s">
        <v>14</v>
      </c>
      <c r="C632" s="5" t="s">
        <v>40</v>
      </c>
      <c r="D632" s="5" t="s">
        <v>15</v>
      </c>
      <c r="E632" s="3">
        <v>463</v>
      </c>
      <c r="F632" s="7">
        <v>1.01</v>
      </c>
      <c r="G632" s="8">
        <f>Sales[[#This Row],[Units Sold]]*Sales[[#This Row],[Unit Price]]</f>
        <v>467.63</v>
      </c>
      <c r="H632" s="2" t="s">
        <v>37</v>
      </c>
      <c r="I632" s="7">
        <f>_xlfn.XLOOKUP(Sales[[#This Row],[Product]],UnitPrices[Product Name],UnitPrices[Unit Cost])</f>
        <v>0.79</v>
      </c>
      <c r="J632" s="7">
        <f>IF(Sales[[#This Row],[Units Sold]]&gt;0,Sales[[#This Row],[Unit Cost]]*Sales[[#This Row],[Units Sold]],Sales[[#This Row],[Unit Cost]]*(-1))</f>
        <v>365.77000000000004</v>
      </c>
    </row>
    <row r="633" spans="2:10" x14ac:dyDescent="0.25">
      <c r="B633" s="3" t="s">
        <v>14</v>
      </c>
      <c r="C633" s="5" t="s">
        <v>16</v>
      </c>
      <c r="D633" s="5" t="s">
        <v>15</v>
      </c>
      <c r="E633" s="3">
        <v>1645</v>
      </c>
      <c r="F633" s="7">
        <v>0.93</v>
      </c>
      <c r="G633" s="8">
        <f>Sales[[#This Row],[Units Sold]]*Sales[[#This Row],[Unit Price]]</f>
        <v>1529.8500000000001</v>
      </c>
      <c r="H633" s="2" t="s">
        <v>37</v>
      </c>
      <c r="I633" s="7">
        <f>_xlfn.XLOOKUP(Sales[[#This Row],[Product]],UnitPrices[Product Name],UnitPrices[Unit Cost])</f>
        <v>0.79</v>
      </c>
      <c r="J633" s="7">
        <f>IF(Sales[[#This Row],[Units Sold]]&gt;0,Sales[[#This Row],[Unit Cost]]*Sales[[#This Row],[Units Sold]],Sales[[#This Row],[Unit Cost]]*(-1))</f>
        <v>1299.55</v>
      </c>
    </row>
    <row r="634" spans="2:10" x14ac:dyDescent="0.25">
      <c r="B634" s="3" t="s">
        <v>12</v>
      </c>
      <c r="C634" s="5" t="s">
        <v>40</v>
      </c>
      <c r="D634" s="5" t="s">
        <v>19</v>
      </c>
      <c r="E634" s="3">
        <v>403</v>
      </c>
      <c r="F634" s="7">
        <v>1.18</v>
      </c>
      <c r="G634" s="8">
        <f>Sales[[#This Row],[Units Sold]]*Sales[[#This Row],[Unit Price]]</f>
        <v>475.53999999999996</v>
      </c>
      <c r="H634" s="2" t="s">
        <v>36</v>
      </c>
      <c r="I634" s="7">
        <f>_xlfn.XLOOKUP(Sales[[#This Row],[Product]],UnitPrices[Product Name],UnitPrices[Unit Cost])</f>
        <v>1.05</v>
      </c>
      <c r="J634" s="7">
        <f>IF(Sales[[#This Row],[Units Sold]]&gt;0,Sales[[#This Row],[Unit Cost]]*Sales[[#This Row],[Units Sold]],Sales[[#This Row],[Unit Cost]]*(-1))</f>
        <v>423.15000000000003</v>
      </c>
    </row>
    <row r="635" spans="2:10" x14ac:dyDescent="0.25">
      <c r="B635" s="3" t="s">
        <v>14</v>
      </c>
      <c r="C635" s="5" t="s">
        <v>40</v>
      </c>
      <c r="D635" s="5" t="s">
        <v>15</v>
      </c>
      <c r="E635" s="3">
        <v>2415</v>
      </c>
      <c r="F635" s="7">
        <v>0.76</v>
      </c>
      <c r="G635" s="8">
        <f>Sales[[#This Row],[Units Sold]]*Sales[[#This Row],[Unit Price]]</f>
        <v>1835.4</v>
      </c>
      <c r="H635" s="2" t="s">
        <v>37</v>
      </c>
      <c r="I635" s="7">
        <f>_xlfn.XLOOKUP(Sales[[#This Row],[Product]],UnitPrices[Product Name],UnitPrices[Unit Cost])</f>
        <v>0.79</v>
      </c>
      <c r="J635" s="7">
        <f>IF(Sales[[#This Row],[Units Sold]]&gt;0,Sales[[#This Row],[Unit Cost]]*Sales[[#This Row],[Units Sold]],Sales[[#This Row],[Unit Cost]]*(-1))</f>
        <v>1907.8500000000001</v>
      </c>
    </row>
    <row r="636" spans="2:10" x14ac:dyDescent="0.25">
      <c r="B636" s="3" t="s">
        <v>14</v>
      </c>
      <c r="C636" s="5" t="s">
        <v>16</v>
      </c>
      <c r="D636" s="5" t="s">
        <v>7</v>
      </c>
      <c r="E636" s="3">
        <v>2464</v>
      </c>
      <c r="F636" s="7">
        <v>1.1599999999999999</v>
      </c>
      <c r="G636" s="8">
        <f>Sales[[#This Row],[Units Sold]]*Sales[[#This Row],[Unit Price]]</f>
        <v>2858.24</v>
      </c>
      <c r="H636" s="2" t="s">
        <v>36</v>
      </c>
      <c r="I636" s="7">
        <f>_xlfn.XLOOKUP(Sales[[#This Row],[Product]],UnitPrices[Product Name],UnitPrices[Unit Cost])</f>
        <v>1.25</v>
      </c>
      <c r="J636" s="7">
        <f>IF(Sales[[#This Row],[Units Sold]]&gt;0,Sales[[#This Row],[Unit Cost]]*Sales[[#This Row],[Units Sold]],Sales[[#This Row],[Unit Cost]]*(-1))</f>
        <v>3080</v>
      </c>
    </row>
    <row r="637" spans="2:10" x14ac:dyDescent="0.25">
      <c r="B637" s="3" t="s">
        <v>5</v>
      </c>
      <c r="C637" s="5" t="s">
        <v>13</v>
      </c>
      <c r="D637" s="5" t="s">
        <v>15</v>
      </c>
      <c r="E637" s="3">
        <v>1926</v>
      </c>
      <c r="F637" s="7">
        <v>1.1299999999999999</v>
      </c>
      <c r="G637" s="8">
        <f>Sales[[#This Row],[Units Sold]]*Sales[[#This Row],[Unit Price]]</f>
        <v>2176.3799999999997</v>
      </c>
      <c r="H637" s="2" t="s">
        <v>37</v>
      </c>
      <c r="I637" s="7">
        <f>_xlfn.XLOOKUP(Sales[[#This Row],[Product]],UnitPrices[Product Name],UnitPrices[Unit Cost])</f>
        <v>0.79</v>
      </c>
      <c r="J637" s="7">
        <f>IF(Sales[[#This Row],[Units Sold]]&gt;0,Sales[[#This Row],[Unit Cost]]*Sales[[#This Row],[Units Sold]],Sales[[#This Row],[Unit Cost]]*(-1))</f>
        <v>1521.54</v>
      </c>
    </row>
    <row r="638" spans="2:10" x14ac:dyDescent="0.25">
      <c r="B638" s="3" t="s">
        <v>12</v>
      </c>
      <c r="C638" s="5" t="s">
        <v>13</v>
      </c>
      <c r="D638" s="5" t="s">
        <v>15</v>
      </c>
      <c r="E638" s="3">
        <v>995</v>
      </c>
      <c r="F638" s="7">
        <v>1.1599999999999999</v>
      </c>
      <c r="G638" s="8">
        <f>Sales[[#This Row],[Units Sold]]*Sales[[#This Row],[Unit Price]]</f>
        <v>1154.1999999999998</v>
      </c>
      <c r="H638" s="2" t="s">
        <v>37</v>
      </c>
      <c r="I638" s="7">
        <f>_xlfn.XLOOKUP(Sales[[#This Row],[Product]],UnitPrices[Product Name],UnitPrices[Unit Cost])</f>
        <v>0.79</v>
      </c>
      <c r="J638" s="7">
        <f>IF(Sales[[#This Row],[Units Sold]]&gt;0,Sales[[#This Row],[Unit Cost]]*Sales[[#This Row],[Units Sold]],Sales[[#This Row],[Unit Cost]]*(-1))</f>
        <v>786.05000000000007</v>
      </c>
    </row>
    <row r="639" spans="2:10" x14ac:dyDescent="0.25">
      <c r="B639" s="3" t="s">
        <v>12</v>
      </c>
      <c r="C639" s="5" t="s">
        <v>16</v>
      </c>
      <c r="D639" s="5" t="s">
        <v>11</v>
      </c>
      <c r="E639" s="3">
        <v>255</v>
      </c>
      <c r="F639" s="7">
        <v>1.17</v>
      </c>
      <c r="G639" s="8">
        <f>Sales[[#This Row],[Units Sold]]*Sales[[#This Row],[Unit Price]]</f>
        <v>298.34999999999997</v>
      </c>
      <c r="H639" s="2" t="s">
        <v>36</v>
      </c>
      <c r="I639" s="7">
        <f>_xlfn.XLOOKUP(Sales[[#This Row],[Product]],UnitPrices[Product Name],UnitPrices[Unit Cost])</f>
        <v>1.02</v>
      </c>
      <c r="J639" s="7">
        <f>IF(Sales[[#This Row],[Units Sold]]&gt;0,Sales[[#This Row],[Unit Cost]]*Sales[[#This Row],[Units Sold]],Sales[[#This Row],[Unit Cost]]*(-1))</f>
        <v>260.10000000000002</v>
      </c>
    </row>
    <row r="640" spans="2:10" x14ac:dyDescent="0.25">
      <c r="B640" s="3" t="s">
        <v>5</v>
      </c>
      <c r="C640" s="5" t="s">
        <v>13</v>
      </c>
      <c r="D640" s="5" t="s">
        <v>11</v>
      </c>
      <c r="E640" s="3">
        <v>1330</v>
      </c>
      <c r="F640" s="7">
        <v>0.98</v>
      </c>
      <c r="G640" s="8">
        <f>Sales[[#This Row],[Units Sold]]*Sales[[#This Row],[Unit Price]]</f>
        <v>1303.3999999999999</v>
      </c>
      <c r="H640" s="2" t="s">
        <v>36</v>
      </c>
      <c r="I640" s="7">
        <f>_xlfn.XLOOKUP(Sales[[#This Row],[Product]],UnitPrices[Product Name],UnitPrices[Unit Cost])</f>
        <v>1.02</v>
      </c>
      <c r="J640" s="7">
        <f>IF(Sales[[#This Row],[Units Sold]]&gt;0,Sales[[#This Row],[Unit Cost]]*Sales[[#This Row],[Units Sold]],Sales[[#This Row],[Unit Cost]]*(-1))</f>
        <v>1356.6000000000001</v>
      </c>
    </row>
    <row r="641" spans="2:10" x14ac:dyDescent="0.25">
      <c r="B641" s="3" t="s">
        <v>5</v>
      </c>
      <c r="C641" s="5" t="s">
        <v>13</v>
      </c>
      <c r="D641" s="5" t="s">
        <v>11</v>
      </c>
      <c r="F641" s="7">
        <v>1</v>
      </c>
      <c r="G641" s="8">
        <f>Sales[[#This Row],[Units Sold]]*Sales[[#This Row],[Unit Price]]</f>
        <v>0</v>
      </c>
      <c r="H641" s="2" t="s">
        <v>36</v>
      </c>
      <c r="I641" s="7">
        <f>_xlfn.XLOOKUP(Sales[[#This Row],[Product]],UnitPrices[Product Name],UnitPrices[Unit Cost])</f>
        <v>1.02</v>
      </c>
      <c r="J641" s="7">
        <f>IF(Sales[[#This Row],[Units Sold]]&gt;0,Sales[[#This Row],[Unit Cost]]*Sales[[#This Row],[Units Sold]],Sales[[#This Row],[Unit Cost]]*(-1))</f>
        <v>-1.02</v>
      </c>
    </row>
    <row r="642" spans="2:10" x14ac:dyDescent="0.25">
      <c r="B642" s="3" t="s">
        <v>5</v>
      </c>
      <c r="C642" s="5" t="s">
        <v>40</v>
      </c>
      <c r="D642" s="5" t="s">
        <v>11</v>
      </c>
      <c r="E642" s="3">
        <v>1441</v>
      </c>
      <c r="F642" s="7">
        <v>0.94</v>
      </c>
      <c r="G642" s="8">
        <f>Sales[[#This Row],[Units Sold]]*Sales[[#This Row],[Unit Price]]</f>
        <v>1354.54</v>
      </c>
      <c r="H642" s="2" t="s">
        <v>36</v>
      </c>
      <c r="I642" s="7">
        <f>_xlfn.XLOOKUP(Sales[[#This Row],[Product]],UnitPrices[Product Name],UnitPrices[Unit Cost])</f>
        <v>1.02</v>
      </c>
      <c r="J642" s="7">
        <f>IF(Sales[[#This Row],[Units Sold]]&gt;0,Sales[[#This Row],[Unit Cost]]*Sales[[#This Row],[Units Sold]],Sales[[#This Row],[Unit Cost]]*(-1))</f>
        <v>1469.82</v>
      </c>
    </row>
    <row r="643" spans="2:10" x14ac:dyDescent="0.25">
      <c r="B643" s="3" t="s">
        <v>14</v>
      </c>
      <c r="C643" s="5" t="s">
        <v>10</v>
      </c>
      <c r="D643" s="5" t="s">
        <v>15</v>
      </c>
      <c r="E643" s="3">
        <v>1029</v>
      </c>
      <c r="F643" s="7">
        <v>0.5</v>
      </c>
      <c r="G643" s="8">
        <f>Sales[[#This Row],[Units Sold]]*Sales[[#This Row],[Unit Price]]</f>
        <v>514.5</v>
      </c>
      <c r="H643" s="2" t="s">
        <v>37</v>
      </c>
      <c r="I643" s="7">
        <f>_xlfn.XLOOKUP(Sales[[#This Row],[Product]],UnitPrices[Product Name],UnitPrices[Unit Cost])</f>
        <v>0.79</v>
      </c>
      <c r="J643" s="7">
        <f>IF(Sales[[#This Row],[Units Sold]]&gt;0,Sales[[#This Row],[Unit Cost]]*Sales[[#This Row],[Units Sold]],Sales[[#This Row],[Unit Cost]]*(-1))</f>
        <v>812.91000000000008</v>
      </c>
    </row>
    <row r="644" spans="2:10" x14ac:dyDescent="0.25">
      <c r="B644" s="3" t="s">
        <v>12</v>
      </c>
      <c r="C644" s="5" t="s">
        <v>40</v>
      </c>
      <c r="D644" s="5" t="s">
        <v>15</v>
      </c>
      <c r="E644" s="3">
        <v>2106</v>
      </c>
      <c r="F644" s="7">
        <v>0.9</v>
      </c>
      <c r="G644" s="8">
        <f>Sales[[#This Row],[Units Sold]]*Sales[[#This Row],[Unit Price]]</f>
        <v>1895.4</v>
      </c>
      <c r="H644" s="2" t="s">
        <v>37</v>
      </c>
      <c r="I644" s="7">
        <f>_xlfn.XLOOKUP(Sales[[#This Row],[Product]],UnitPrices[Product Name],UnitPrices[Unit Cost])</f>
        <v>0.79</v>
      </c>
      <c r="J644" s="7">
        <f>IF(Sales[[#This Row],[Units Sold]]&gt;0,Sales[[#This Row],[Unit Cost]]*Sales[[#This Row],[Units Sold]],Sales[[#This Row],[Unit Cost]]*(-1))</f>
        <v>1663.74</v>
      </c>
    </row>
    <row r="645" spans="2:10" x14ac:dyDescent="0.25">
      <c r="B645" s="3" t="s">
        <v>14</v>
      </c>
      <c r="C645" s="5" t="s">
        <v>10</v>
      </c>
      <c r="D645" s="5" t="s">
        <v>19</v>
      </c>
      <c r="E645" s="3">
        <v>904</v>
      </c>
      <c r="F645" s="7">
        <v>0.73</v>
      </c>
      <c r="G645" s="8">
        <f>Sales[[#This Row],[Units Sold]]*Sales[[#This Row],[Unit Price]]</f>
        <v>659.92</v>
      </c>
      <c r="H645" s="2" t="s">
        <v>36</v>
      </c>
      <c r="I645" s="7">
        <f>_xlfn.XLOOKUP(Sales[[#This Row],[Product]],UnitPrices[Product Name],UnitPrices[Unit Cost])</f>
        <v>1.05</v>
      </c>
      <c r="J645" s="7">
        <f>IF(Sales[[#This Row],[Units Sold]]&gt;0,Sales[[#This Row],[Unit Cost]]*Sales[[#This Row],[Units Sold]],Sales[[#This Row],[Unit Cost]]*(-1))</f>
        <v>949.2</v>
      </c>
    </row>
    <row r="646" spans="2:10" x14ac:dyDescent="0.25">
      <c r="B646" s="3" t="s">
        <v>5</v>
      </c>
      <c r="C646" s="5" t="s">
        <v>40</v>
      </c>
      <c r="D646" s="5" t="s">
        <v>15</v>
      </c>
      <c r="E646" s="3">
        <v>301</v>
      </c>
      <c r="F646" s="7">
        <v>1.06</v>
      </c>
      <c r="G646" s="8">
        <f>Sales[[#This Row],[Units Sold]]*Sales[[#This Row],[Unit Price]]</f>
        <v>319.06</v>
      </c>
      <c r="H646" s="2" t="s">
        <v>37</v>
      </c>
      <c r="I646" s="7">
        <f>_xlfn.XLOOKUP(Sales[[#This Row],[Product]],UnitPrices[Product Name],UnitPrices[Unit Cost])</f>
        <v>0.79</v>
      </c>
      <c r="J646" s="7">
        <f>IF(Sales[[#This Row],[Units Sold]]&gt;0,Sales[[#This Row],[Unit Cost]]*Sales[[#This Row],[Units Sold]],Sales[[#This Row],[Unit Cost]]*(-1))</f>
        <v>237.79000000000002</v>
      </c>
    </row>
    <row r="647" spans="2:10" x14ac:dyDescent="0.25">
      <c r="B647" s="3" t="s">
        <v>5</v>
      </c>
      <c r="C647" s="5" t="s">
        <v>16</v>
      </c>
      <c r="D647" s="5" t="s">
        <v>15</v>
      </c>
      <c r="E647" s="3">
        <v>662</v>
      </c>
      <c r="F647" s="7">
        <v>0.88</v>
      </c>
      <c r="G647" s="8">
        <f>Sales[[#This Row],[Units Sold]]*Sales[[#This Row],[Unit Price]]</f>
        <v>582.56000000000006</v>
      </c>
      <c r="H647" s="2" t="s">
        <v>37</v>
      </c>
      <c r="I647" s="7">
        <f>_xlfn.XLOOKUP(Sales[[#This Row],[Product]],UnitPrices[Product Name],UnitPrices[Unit Cost])</f>
        <v>0.79</v>
      </c>
      <c r="J647" s="7">
        <f>IF(Sales[[#This Row],[Units Sold]]&gt;0,Sales[[#This Row],[Unit Cost]]*Sales[[#This Row],[Units Sold]],Sales[[#This Row],[Unit Cost]]*(-1))</f>
        <v>522.98</v>
      </c>
    </row>
    <row r="648" spans="2:10" x14ac:dyDescent="0.25">
      <c r="B648" s="3" t="s">
        <v>14</v>
      </c>
      <c r="C648" s="5" t="s">
        <v>16</v>
      </c>
      <c r="D648" s="5" t="s">
        <v>15</v>
      </c>
      <c r="E648" s="3">
        <v>1445</v>
      </c>
      <c r="F648" s="7">
        <v>1.0900000000000001</v>
      </c>
      <c r="G648" s="8">
        <f>Sales[[#This Row],[Units Sold]]*Sales[[#This Row],[Unit Price]]</f>
        <v>1575.0500000000002</v>
      </c>
      <c r="H648" s="2" t="s">
        <v>37</v>
      </c>
      <c r="I648" s="7">
        <f>_xlfn.XLOOKUP(Sales[[#This Row],[Product]],UnitPrices[Product Name],UnitPrices[Unit Cost])</f>
        <v>0.79</v>
      </c>
      <c r="J648" s="7">
        <f>IF(Sales[[#This Row],[Units Sold]]&gt;0,Sales[[#This Row],[Unit Cost]]*Sales[[#This Row],[Units Sold]],Sales[[#This Row],[Unit Cost]]*(-1))</f>
        <v>1141.55</v>
      </c>
    </row>
    <row r="649" spans="2:10" x14ac:dyDescent="0.25">
      <c r="B649" s="3" t="s">
        <v>14</v>
      </c>
      <c r="C649" s="5" t="s">
        <v>16</v>
      </c>
      <c r="D649" s="5" t="s">
        <v>15</v>
      </c>
      <c r="E649" s="3">
        <v>666</v>
      </c>
      <c r="F649" s="7">
        <v>1.07</v>
      </c>
      <c r="G649" s="8">
        <f>Sales[[#This Row],[Units Sold]]*Sales[[#This Row],[Unit Price]]</f>
        <v>712.62</v>
      </c>
      <c r="H649" s="2" t="s">
        <v>37</v>
      </c>
      <c r="I649" s="7">
        <f>_xlfn.XLOOKUP(Sales[[#This Row],[Product]],UnitPrices[Product Name],UnitPrices[Unit Cost])</f>
        <v>0.79</v>
      </c>
      <c r="J649" s="7">
        <f>IF(Sales[[#This Row],[Units Sold]]&gt;0,Sales[[#This Row],[Unit Cost]]*Sales[[#This Row],[Units Sold]],Sales[[#This Row],[Unit Cost]]*(-1))</f>
        <v>526.14</v>
      </c>
    </row>
    <row r="650" spans="2:10" x14ac:dyDescent="0.25">
      <c r="B650" s="3" t="s">
        <v>14</v>
      </c>
      <c r="C650" s="5" t="s">
        <v>40</v>
      </c>
      <c r="D650" s="5" t="s">
        <v>15</v>
      </c>
      <c r="E650" s="3">
        <v>1608</v>
      </c>
      <c r="F650" s="7">
        <v>1.18</v>
      </c>
      <c r="G650" s="8">
        <f>Sales[[#This Row],[Units Sold]]*Sales[[#This Row],[Unit Price]]</f>
        <v>1897.4399999999998</v>
      </c>
      <c r="H650" s="2" t="s">
        <v>37</v>
      </c>
      <c r="I650" s="7">
        <f>_xlfn.XLOOKUP(Sales[[#This Row],[Product]],UnitPrices[Product Name],UnitPrices[Unit Cost])</f>
        <v>0.79</v>
      </c>
      <c r="J650" s="7">
        <f>IF(Sales[[#This Row],[Units Sold]]&gt;0,Sales[[#This Row],[Unit Cost]]*Sales[[#This Row],[Units Sold]],Sales[[#This Row],[Unit Cost]]*(-1))</f>
        <v>1270.3200000000002</v>
      </c>
    </row>
    <row r="651" spans="2:10" x14ac:dyDescent="0.25">
      <c r="B651" s="3" t="s">
        <v>12</v>
      </c>
      <c r="C651" s="5" t="s">
        <v>13</v>
      </c>
      <c r="D651" s="5" t="s">
        <v>7</v>
      </c>
      <c r="E651" s="3">
        <v>2457</v>
      </c>
      <c r="F651" s="7">
        <v>1.04</v>
      </c>
      <c r="G651" s="8">
        <f>Sales[[#This Row],[Units Sold]]*Sales[[#This Row],[Unit Price]]</f>
        <v>2555.2800000000002</v>
      </c>
      <c r="H651" s="2" t="s">
        <v>36</v>
      </c>
      <c r="I651" s="7">
        <f>_xlfn.XLOOKUP(Sales[[#This Row],[Product]],UnitPrices[Product Name],UnitPrices[Unit Cost])</f>
        <v>1.25</v>
      </c>
      <c r="J651" s="7">
        <f>IF(Sales[[#This Row],[Units Sold]]&gt;0,Sales[[#This Row],[Unit Cost]]*Sales[[#This Row],[Units Sold]],Sales[[#This Row],[Unit Cost]]*(-1))</f>
        <v>3071.25</v>
      </c>
    </row>
    <row r="652" spans="2:10" x14ac:dyDescent="0.25">
      <c r="B652" s="3" t="s">
        <v>5</v>
      </c>
      <c r="C652" s="5" t="s">
        <v>16</v>
      </c>
      <c r="D652" s="5" t="s">
        <v>7</v>
      </c>
      <c r="E652" s="3">
        <v>797</v>
      </c>
      <c r="F652" s="7">
        <v>1.03</v>
      </c>
      <c r="G652" s="8">
        <f>Sales[[#This Row],[Units Sold]]*Sales[[#This Row],[Unit Price]]</f>
        <v>820.91</v>
      </c>
      <c r="H652" s="2" t="s">
        <v>36</v>
      </c>
      <c r="I652" s="7">
        <f>_xlfn.XLOOKUP(Sales[[#This Row],[Product]],UnitPrices[Product Name],UnitPrices[Unit Cost])</f>
        <v>1.25</v>
      </c>
      <c r="J652" s="7">
        <f>IF(Sales[[#This Row],[Units Sold]]&gt;0,Sales[[#This Row],[Unit Cost]]*Sales[[#This Row],[Units Sold]],Sales[[#This Row],[Unit Cost]]*(-1))</f>
        <v>996.25</v>
      </c>
    </row>
    <row r="653" spans="2:10" x14ac:dyDescent="0.25">
      <c r="B653" s="3" t="s">
        <v>14</v>
      </c>
      <c r="C653" s="5" t="s">
        <v>10</v>
      </c>
      <c r="D653" s="5" t="s">
        <v>11</v>
      </c>
      <c r="E653" s="3">
        <v>2043</v>
      </c>
      <c r="F653" s="7">
        <v>0.99</v>
      </c>
      <c r="G653" s="8">
        <f>Sales[[#This Row],[Units Sold]]*Sales[[#This Row],[Unit Price]]</f>
        <v>2022.57</v>
      </c>
      <c r="H653" s="2" t="s">
        <v>36</v>
      </c>
      <c r="I653" s="7">
        <f>_xlfn.XLOOKUP(Sales[[#This Row],[Product]],UnitPrices[Product Name],UnitPrices[Unit Cost])</f>
        <v>1.02</v>
      </c>
      <c r="J653" s="7">
        <f>IF(Sales[[#This Row],[Units Sold]]&gt;0,Sales[[#This Row],[Unit Cost]]*Sales[[#This Row],[Units Sold]],Sales[[#This Row],[Unit Cost]]*(-1))</f>
        <v>2083.86</v>
      </c>
    </row>
    <row r="654" spans="2:10" x14ac:dyDescent="0.25">
      <c r="B654" s="3" t="s">
        <v>12</v>
      </c>
      <c r="C654" s="5" t="s">
        <v>16</v>
      </c>
      <c r="D654" s="5" t="s">
        <v>7</v>
      </c>
      <c r="E654" s="3">
        <v>1209</v>
      </c>
      <c r="F654" s="7">
        <v>1.34</v>
      </c>
      <c r="G654" s="8">
        <f>Sales[[#This Row],[Units Sold]]*Sales[[#This Row],[Unit Price]]</f>
        <v>1620.0600000000002</v>
      </c>
      <c r="H654" s="2" t="s">
        <v>36</v>
      </c>
      <c r="I654" s="7">
        <f>_xlfn.XLOOKUP(Sales[[#This Row],[Product]],UnitPrices[Product Name],UnitPrices[Unit Cost])</f>
        <v>1.25</v>
      </c>
      <c r="J654" s="7">
        <f>IF(Sales[[#This Row],[Units Sold]]&gt;0,Sales[[#This Row],[Unit Cost]]*Sales[[#This Row],[Units Sold]],Sales[[#This Row],[Unit Cost]]*(-1))</f>
        <v>1511.25</v>
      </c>
    </row>
    <row r="655" spans="2:10" x14ac:dyDescent="0.25">
      <c r="B655" s="3" t="s">
        <v>5</v>
      </c>
      <c r="C655" s="5" t="s">
        <v>16</v>
      </c>
      <c r="D655" s="5" t="s">
        <v>15</v>
      </c>
      <c r="E655" s="3">
        <v>1456</v>
      </c>
      <c r="F655" s="7">
        <v>0.84</v>
      </c>
      <c r="G655" s="8">
        <f>Sales[[#This Row],[Units Sold]]*Sales[[#This Row],[Unit Price]]</f>
        <v>1223.04</v>
      </c>
      <c r="H655" s="2" t="s">
        <v>37</v>
      </c>
      <c r="I655" s="7">
        <f>_xlfn.XLOOKUP(Sales[[#This Row],[Product]],UnitPrices[Product Name],UnitPrices[Unit Cost])</f>
        <v>0.79</v>
      </c>
      <c r="J655" s="7">
        <f>IF(Sales[[#This Row],[Units Sold]]&gt;0,Sales[[#This Row],[Unit Cost]]*Sales[[#This Row],[Units Sold]],Sales[[#This Row],[Unit Cost]]*(-1))</f>
        <v>1150.24</v>
      </c>
    </row>
    <row r="656" spans="2:10" x14ac:dyDescent="0.25">
      <c r="B656" s="3" t="s">
        <v>5</v>
      </c>
      <c r="C656" s="5" t="s">
        <v>40</v>
      </c>
      <c r="D656" s="5" t="s">
        <v>15</v>
      </c>
      <c r="E656" s="3">
        <v>2377</v>
      </c>
      <c r="F656" s="7">
        <v>1.18</v>
      </c>
      <c r="G656" s="8">
        <f>Sales[[#This Row],[Units Sold]]*Sales[[#This Row],[Unit Price]]</f>
        <v>2804.8599999999997</v>
      </c>
      <c r="H656" s="2" t="s">
        <v>37</v>
      </c>
      <c r="I656" s="7">
        <f>_xlfn.XLOOKUP(Sales[[#This Row],[Product]],UnitPrices[Product Name],UnitPrices[Unit Cost])</f>
        <v>0.79</v>
      </c>
      <c r="J656" s="7">
        <f>IF(Sales[[#This Row],[Units Sold]]&gt;0,Sales[[#This Row],[Unit Cost]]*Sales[[#This Row],[Units Sold]],Sales[[#This Row],[Unit Cost]]*(-1))</f>
        <v>1877.8300000000002</v>
      </c>
    </row>
    <row r="657" spans="2:10" x14ac:dyDescent="0.25">
      <c r="B657" s="3" t="s">
        <v>5</v>
      </c>
      <c r="C657" s="5" t="s">
        <v>8</v>
      </c>
      <c r="D657" s="5" t="s">
        <v>15</v>
      </c>
      <c r="E657" s="3">
        <v>2340</v>
      </c>
      <c r="F657" s="7">
        <v>1.32</v>
      </c>
      <c r="G657" s="8">
        <f>Sales[[#This Row],[Units Sold]]*Sales[[#This Row],[Unit Price]]</f>
        <v>3088.8</v>
      </c>
      <c r="H657" s="2" t="s">
        <v>37</v>
      </c>
      <c r="I657" s="7">
        <f>_xlfn.XLOOKUP(Sales[[#This Row],[Product]],UnitPrices[Product Name],UnitPrices[Unit Cost])</f>
        <v>0.79</v>
      </c>
      <c r="J657" s="7">
        <f>IF(Sales[[#This Row],[Units Sold]]&gt;0,Sales[[#This Row],[Unit Cost]]*Sales[[#This Row],[Units Sold]],Sales[[#This Row],[Unit Cost]]*(-1))</f>
        <v>1848.6000000000001</v>
      </c>
    </row>
    <row r="658" spans="2:10" x14ac:dyDescent="0.25">
      <c r="B658" s="3" t="s">
        <v>5</v>
      </c>
      <c r="C658" s="5" t="s">
        <v>40</v>
      </c>
      <c r="D658" s="5" t="s">
        <v>15</v>
      </c>
      <c r="E658" s="3">
        <v>634</v>
      </c>
      <c r="F658" s="7">
        <v>0.9</v>
      </c>
      <c r="G658" s="8">
        <f>Sales[[#This Row],[Units Sold]]*Sales[[#This Row],[Unit Price]]</f>
        <v>570.6</v>
      </c>
      <c r="H658" s="2" t="s">
        <v>37</v>
      </c>
      <c r="I658" s="7">
        <f>_xlfn.XLOOKUP(Sales[[#This Row],[Product]],UnitPrices[Product Name],UnitPrices[Unit Cost])</f>
        <v>0.79</v>
      </c>
      <c r="J658" s="7">
        <f>IF(Sales[[#This Row],[Units Sold]]&gt;0,Sales[[#This Row],[Unit Cost]]*Sales[[#This Row],[Units Sold]],Sales[[#This Row],[Unit Cost]]*(-1))</f>
        <v>500.86</v>
      </c>
    </row>
    <row r="659" spans="2:10" x14ac:dyDescent="0.25">
      <c r="B659" s="3" t="s">
        <v>5</v>
      </c>
      <c r="C659" s="5" t="s">
        <v>40</v>
      </c>
      <c r="D659" s="5" t="s">
        <v>7</v>
      </c>
      <c r="F659" s="7">
        <v>0.61</v>
      </c>
      <c r="G659" s="8">
        <f>Sales[[#This Row],[Units Sold]]*Sales[[#This Row],[Unit Price]]</f>
        <v>0</v>
      </c>
      <c r="H659" s="2" t="s">
        <v>36</v>
      </c>
      <c r="I659" s="7">
        <f>_xlfn.XLOOKUP(Sales[[#This Row],[Product]],UnitPrices[Product Name],UnitPrices[Unit Cost])</f>
        <v>1.25</v>
      </c>
      <c r="J659" s="7">
        <f>IF(Sales[[#This Row],[Units Sold]]&gt;0,Sales[[#This Row],[Unit Cost]]*Sales[[#This Row],[Units Sold]],Sales[[#This Row],[Unit Cost]]*(-1))</f>
        <v>-1.25</v>
      </c>
    </row>
    <row r="660" spans="2:10" x14ac:dyDescent="0.25">
      <c r="B660" s="3" t="s">
        <v>12</v>
      </c>
      <c r="C660" s="5" t="s">
        <v>6</v>
      </c>
      <c r="D660" s="5" t="s">
        <v>7</v>
      </c>
      <c r="E660" s="3">
        <v>1878</v>
      </c>
      <c r="F660" s="7">
        <v>0.99</v>
      </c>
      <c r="G660" s="8">
        <f>Sales[[#This Row],[Units Sold]]*Sales[[#This Row],[Unit Price]]</f>
        <v>1859.22</v>
      </c>
      <c r="H660" s="2" t="s">
        <v>36</v>
      </c>
      <c r="I660" s="7">
        <f>_xlfn.XLOOKUP(Sales[[#This Row],[Product]],UnitPrices[Product Name],UnitPrices[Unit Cost])</f>
        <v>1.25</v>
      </c>
      <c r="J660" s="7">
        <f>IF(Sales[[#This Row],[Units Sold]]&gt;0,Sales[[#This Row],[Unit Cost]]*Sales[[#This Row],[Units Sold]],Sales[[#This Row],[Unit Cost]]*(-1))</f>
        <v>2347.5</v>
      </c>
    </row>
    <row r="661" spans="2:10" x14ac:dyDescent="0.25">
      <c r="B661" s="3" t="s">
        <v>5</v>
      </c>
      <c r="C661" s="5" t="s">
        <v>6</v>
      </c>
      <c r="D661" s="5" t="s">
        <v>15</v>
      </c>
      <c r="E661" s="3">
        <v>1893</v>
      </c>
      <c r="F661" s="7">
        <v>0.68</v>
      </c>
      <c r="G661" s="8">
        <f>Sales[[#This Row],[Units Sold]]*Sales[[#This Row],[Unit Price]]</f>
        <v>1287.24</v>
      </c>
      <c r="H661" s="2" t="s">
        <v>37</v>
      </c>
      <c r="I661" s="7">
        <f>_xlfn.XLOOKUP(Sales[[#This Row],[Product]],UnitPrices[Product Name],UnitPrices[Unit Cost])</f>
        <v>0.79</v>
      </c>
      <c r="J661" s="7">
        <f>IF(Sales[[#This Row],[Units Sold]]&gt;0,Sales[[#This Row],[Unit Cost]]*Sales[[#This Row],[Units Sold]],Sales[[#This Row],[Unit Cost]]*(-1))</f>
        <v>1495.47</v>
      </c>
    </row>
    <row r="662" spans="2:10" x14ac:dyDescent="0.25">
      <c r="B662" s="3" t="s">
        <v>12</v>
      </c>
      <c r="C662" s="5" t="s">
        <v>6</v>
      </c>
      <c r="D662" s="5" t="s">
        <v>19</v>
      </c>
      <c r="E662" s="3">
        <v>2487</v>
      </c>
      <c r="F662" s="7">
        <v>0.72</v>
      </c>
      <c r="G662" s="8">
        <f>Sales[[#This Row],[Units Sold]]*Sales[[#This Row],[Unit Price]]</f>
        <v>1790.6399999999999</v>
      </c>
      <c r="H662" s="2" t="s">
        <v>36</v>
      </c>
      <c r="I662" s="7">
        <f>_xlfn.XLOOKUP(Sales[[#This Row],[Product]],UnitPrices[Product Name],UnitPrices[Unit Cost])</f>
        <v>1.05</v>
      </c>
      <c r="J662" s="7">
        <f>IF(Sales[[#This Row],[Units Sold]]&gt;0,Sales[[#This Row],[Unit Cost]]*Sales[[#This Row],[Units Sold]],Sales[[#This Row],[Unit Cost]]*(-1))</f>
        <v>2611.35</v>
      </c>
    </row>
    <row r="663" spans="2:10" x14ac:dyDescent="0.25">
      <c r="B663" s="3" t="s">
        <v>5</v>
      </c>
      <c r="C663" s="5" t="s">
        <v>8</v>
      </c>
      <c r="D663" s="5" t="s">
        <v>15</v>
      </c>
      <c r="E663" s="3">
        <v>2117</v>
      </c>
      <c r="F663" s="7">
        <v>1.1399999999999999</v>
      </c>
      <c r="G663" s="8">
        <f>Sales[[#This Row],[Units Sold]]*Sales[[#This Row],[Unit Price]]</f>
        <v>2413.3799999999997</v>
      </c>
      <c r="H663" s="2" t="s">
        <v>37</v>
      </c>
      <c r="I663" s="7">
        <f>_xlfn.XLOOKUP(Sales[[#This Row],[Product]],UnitPrices[Product Name],UnitPrices[Unit Cost])</f>
        <v>0.79</v>
      </c>
      <c r="J663" s="7">
        <f>IF(Sales[[#This Row],[Units Sold]]&gt;0,Sales[[#This Row],[Unit Cost]]*Sales[[#This Row],[Units Sold]],Sales[[#This Row],[Unit Cost]]*(-1))</f>
        <v>1672.43</v>
      </c>
    </row>
    <row r="664" spans="2:10" x14ac:dyDescent="0.25">
      <c r="B664" s="3" t="s">
        <v>12</v>
      </c>
      <c r="C664" s="5" t="s">
        <v>40</v>
      </c>
      <c r="D664" s="5" t="s">
        <v>15</v>
      </c>
      <c r="E664" s="3">
        <v>1748</v>
      </c>
      <c r="F664" s="7">
        <v>1.1299999999999999</v>
      </c>
      <c r="G664" s="8">
        <f>Sales[[#This Row],[Units Sold]]*Sales[[#This Row],[Unit Price]]</f>
        <v>1975.2399999999998</v>
      </c>
      <c r="H664" s="2" t="s">
        <v>37</v>
      </c>
      <c r="I664" s="7">
        <f>_xlfn.XLOOKUP(Sales[[#This Row],[Product]],UnitPrices[Product Name],UnitPrices[Unit Cost])</f>
        <v>0.79</v>
      </c>
      <c r="J664" s="7">
        <f>IF(Sales[[#This Row],[Units Sold]]&gt;0,Sales[[#This Row],[Unit Cost]]*Sales[[#This Row],[Units Sold]],Sales[[#This Row],[Unit Cost]]*(-1))</f>
        <v>1380.92</v>
      </c>
    </row>
    <row r="665" spans="2:10" x14ac:dyDescent="0.25">
      <c r="B665" s="3" t="s">
        <v>14</v>
      </c>
      <c r="C665" s="5" t="s">
        <v>8</v>
      </c>
      <c r="D665" s="5" t="s">
        <v>15</v>
      </c>
      <c r="E665" s="3">
        <v>1460</v>
      </c>
      <c r="F665" s="7">
        <v>0.82</v>
      </c>
      <c r="G665" s="8">
        <f>Sales[[#This Row],[Units Sold]]*Sales[[#This Row],[Unit Price]]</f>
        <v>1197.1999999999998</v>
      </c>
      <c r="H665" s="2" t="s">
        <v>37</v>
      </c>
      <c r="I665" s="7">
        <f>_xlfn.XLOOKUP(Sales[[#This Row],[Product]],UnitPrices[Product Name],UnitPrices[Unit Cost])</f>
        <v>0.79</v>
      </c>
      <c r="J665" s="7">
        <f>IF(Sales[[#This Row],[Units Sold]]&gt;0,Sales[[#This Row],[Unit Cost]]*Sales[[#This Row],[Units Sold]],Sales[[#This Row],[Unit Cost]]*(-1))</f>
        <v>1153.4000000000001</v>
      </c>
    </row>
    <row r="666" spans="2:10" x14ac:dyDescent="0.25">
      <c r="B666" s="3" t="s">
        <v>14</v>
      </c>
      <c r="C666" s="5" t="s">
        <v>8</v>
      </c>
      <c r="D666" s="5" t="s">
        <v>19</v>
      </c>
      <c r="E666" s="3">
        <v>2335</v>
      </c>
      <c r="F666" s="7">
        <v>0.77</v>
      </c>
      <c r="G666" s="8">
        <f>Sales[[#This Row],[Units Sold]]*Sales[[#This Row],[Unit Price]]</f>
        <v>1797.95</v>
      </c>
      <c r="H666" s="2" t="s">
        <v>36</v>
      </c>
      <c r="I666" s="7">
        <f>_xlfn.XLOOKUP(Sales[[#This Row],[Product]],UnitPrices[Product Name],UnitPrices[Unit Cost])</f>
        <v>1.05</v>
      </c>
      <c r="J666" s="7">
        <f>IF(Sales[[#This Row],[Units Sold]]&gt;0,Sales[[#This Row],[Unit Cost]]*Sales[[#This Row],[Units Sold]],Sales[[#This Row],[Unit Cost]]*(-1))</f>
        <v>2451.75</v>
      </c>
    </row>
    <row r="667" spans="2:10" x14ac:dyDescent="0.25">
      <c r="B667" s="3" t="s">
        <v>14</v>
      </c>
      <c r="C667" s="5" t="s">
        <v>16</v>
      </c>
      <c r="D667" s="5" t="s">
        <v>15</v>
      </c>
      <c r="E667" s="3">
        <v>2004</v>
      </c>
      <c r="F667" s="7">
        <v>1.07</v>
      </c>
      <c r="G667" s="8">
        <f>Sales[[#This Row],[Units Sold]]*Sales[[#This Row],[Unit Price]]</f>
        <v>2144.2800000000002</v>
      </c>
      <c r="H667" s="2" t="s">
        <v>37</v>
      </c>
      <c r="I667" s="7">
        <f>_xlfn.XLOOKUP(Sales[[#This Row],[Product]],UnitPrices[Product Name],UnitPrices[Unit Cost])</f>
        <v>0.79</v>
      </c>
      <c r="J667" s="7">
        <f>IF(Sales[[#This Row],[Units Sold]]&gt;0,Sales[[#This Row],[Unit Cost]]*Sales[[#This Row],[Units Sold]],Sales[[#This Row],[Unit Cost]]*(-1))</f>
        <v>1583.16</v>
      </c>
    </row>
    <row r="668" spans="2:10" x14ac:dyDescent="0.25">
      <c r="B668" s="3" t="s">
        <v>14</v>
      </c>
      <c r="C668" s="5" t="s">
        <v>13</v>
      </c>
      <c r="D668" s="5" t="s">
        <v>11</v>
      </c>
      <c r="F668" s="7">
        <v>0.76</v>
      </c>
      <c r="G668" s="8">
        <f>Sales[[#This Row],[Units Sold]]*Sales[[#This Row],[Unit Price]]</f>
        <v>0</v>
      </c>
      <c r="H668" s="2" t="s">
        <v>36</v>
      </c>
      <c r="I668" s="7">
        <f>_xlfn.XLOOKUP(Sales[[#This Row],[Product]],UnitPrices[Product Name],UnitPrices[Unit Cost])</f>
        <v>1.02</v>
      </c>
      <c r="J668" s="7">
        <f>IF(Sales[[#This Row],[Units Sold]]&gt;0,Sales[[#This Row],[Unit Cost]]*Sales[[#This Row],[Units Sold]],Sales[[#This Row],[Unit Cost]]*(-1))</f>
        <v>-1.02</v>
      </c>
    </row>
    <row r="669" spans="2:10" x14ac:dyDescent="0.25">
      <c r="B669" s="3" t="s">
        <v>14</v>
      </c>
      <c r="C669" s="5" t="s">
        <v>10</v>
      </c>
      <c r="D669" s="5" t="s">
        <v>7</v>
      </c>
      <c r="F669" s="7">
        <v>1.41</v>
      </c>
      <c r="G669" s="8">
        <f>Sales[[#This Row],[Units Sold]]*Sales[[#This Row],[Unit Price]]</f>
        <v>0</v>
      </c>
      <c r="H669" s="2" t="s">
        <v>36</v>
      </c>
      <c r="I669" s="7">
        <f>_xlfn.XLOOKUP(Sales[[#This Row],[Product]],UnitPrices[Product Name],UnitPrices[Unit Cost])</f>
        <v>1.25</v>
      </c>
      <c r="J669" s="7">
        <f>IF(Sales[[#This Row],[Units Sold]]&gt;0,Sales[[#This Row],[Unit Cost]]*Sales[[#This Row],[Units Sold]],Sales[[#This Row],[Unit Cost]]*(-1))</f>
        <v>-1.25</v>
      </c>
    </row>
    <row r="670" spans="2:10" x14ac:dyDescent="0.25">
      <c r="B670" s="3" t="s">
        <v>5</v>
      </c>
      <c r="C670" s="5" t="s">
        <v>40</v>
      </c>
      <c r="D670" s="5" t="s">
        <v>11</v>
      </c>
      <c r="E670" s="3">
        <v>2175</v>
      </c>
      <c r="F670" s="7">
        <v>0.92</v>
      </c>
      <c r="G670" s="8">
        <f>Sales[[#This Row],[Units Sold]]*Sales[[#This Row],[Unit Price]]</f>
        <v>2001</v>
      </c>
      <c r="H670" s="2" t="s">
        <v>36</v>
      </c>
      <c r="I670" s="7">
        <f>_xlfn.XLOOKUP(Sales[[#This Row],[Product]],UnitPrices[Product Name],UnitPrices[Unit Cost])</f>
        <v>1.02</v>
      </c>
      <c r="J670" s="7">
        <f>IF(Sales[[#This Row],[Units Sold]]&gt;0,Sales[[#This Row],[Unit Cost]]*Sales[[#This Row],[Units Sold]],Sales[[#This Row],[Unit Cost]]*(-1))</f>
        <v>2218.5</v>
      </c>
    </row>
    <row r="671" spans="2:10" x14ac:dyDescent="0.25">
      <c r="B671" s="3" t="s">
        <v>12</v>
      </c>
      <c r="C671" s="5" t="s">
        <v>10</v>
      </c>
      <c r="D671" s="5" t="s">
        <v>19</v>
      </c>
      <c r="E671" s="3">
        <v>1167</v>
      </c>
      <c r="F671" s="7">
        <v>1.24</v>
      </c>
      <c r="G671" s="8">
        <f>Sales[[#This Row],[Units Sold]]*Sales[[#This Row],[Unit Price]]</f>
        <v>1447.08</v>
      </c>
      <c r="H671" s="2" t="s">
        <v>36</v>
      </c>
      <c r="I671" s="7">
        <f>_xlfn.XLOOKUP(Sales[[#This Row],[Product]],UnitPrices[Product Name],UnitPrices[Unit Cost])</f>
        <v>1.05</v>
      </c>
      <c r="J671" s="7">
        <f>IF(Sales[[#This Row],[Units Sold]]&gt;0,Sales[[#This Row],[Unit Cost]]*Sales[[#This Row],[Units Sold]],Sales[[#This Row],[Unit Cost]]*(-1))</f>
        <v>1225.3500000000001</v>
      </c>
    </row>
    <row r="672" spans="2:10" x14ac:dyDescent="0.25">
      <c r="B672" s="3" t="s">
        <v>12</v>
      </c>
      <c r="C672" s="5" t="s">
        <v>6</v>
      </c>
      <c r="D672" s="5" t="s">
        <v>15</v>
      </c>
      <c r="F672" s="7">
        <v>1.44</v>
      </c>
      <c r="G672" s="8">
        <f>Sales[[#This Row],[Units Sold]]*Sales[[#This Row],[Unit Price]]</f>
        <v>0</v>
      </c>
      <c r="H672" s="2" t="s">
        <v>37</v>
      </c>
      <c r="I672" s="7">
        <f>_xlfn.XLOOKUP(Sales[[#This Row],[Product]],UnitPrices[Product Name],UnitPrices[Unit Cost])</f>
        <v>0.79</v>
      </c>
      <c r="J672" s="7">
        <f>IF(Sales[[#This Row],[Units Sold]]&gt;0,Sales[[#This Row],[Unit Cost]]*Sales[[#This Row],[Units Sold]],Sales[[#This Row],[Unit Cost]]*(-1))</f>
        <v>-0.79</v>
      </c>
    </row>
    <row r="673" spans="2:10" x14ac:dyDescent="0.25">
      <c r="B673" s="3" t="s">
        <v>14</v>
      </c>
      <c r="C673" s="5" t="s">
        <v>13</v>
      </c>
      <c r="D673" s="5" t="s">
        <v>15</v>
      </c>
      <c r="E673" s="3">
        <v>171</v>
      </c>
      <c r="F673" s="7">
        <v>1.1200000000000001</v>
      </c>
      <c r="G673" s="8">
        <f>Sales[[#This Row],[Units Sold]]*Sales[[#This Row],[Unit Price]]</f>
        <v>191.52</v>
      </c>
      <c r="H673" s="2" t="s">
        <v>37</v>
      </c>
      <c r="I673" s="7">
        <f>_xlfn.XLOOKUP(Sales[[#This Row],[Product]],UnitPrices[Product Name],UnitPrices[Unit Cost])</f>
        <v>0.79</v>
      </c>
      <c r="J673" s="7">
        <f>IF(Sales[[#This Row],[Units Sold]]&gt;0,Sales[[#This Row],[Unit Cost]]*Sales[[#This Row],[Units Sold]],Sales[[#This Row],[Unit Cost]]*(-1))</f>
        <v>135.09</v>
      </c>
    </row>
    <row r="674" spans="2:10" x14ac:dyDescent="0.25">
      <c r="B674" s="3" t="s">
        <v>14</v>
      </c>
      <c r="C674" s="5" t="s">
        <v>8</v>
      </c>
      <c r="D674" s="5" t="s">
        <v>15</v>
      </c>
      <c r="E674" s="3">
        <v>2345</v>
      </c>
      <c r="F674" s="7">
        <v>0.91</v>
      </c>
      <c r="G674" s="8">
        <f>Sales[[#This Row],[Units Sold]]*Sales[[#This Row],[Unit Price]]</f>
        <v>2133.9500000000003</v>
      </c>
      <c r="H674" s="2" t="s">
        <v>37</v>
      </c>
      <c r="I674" s="7">
        <f>_xlfn.XLOOKUP(Sales[[#This Row],[Product]],UnitPrices[Product Name],UnitPrices[Unit Cost])</f>
        <v>0.79</v>
      </c>
      <c r="J674" s="7">
        <f>IF(Sales[[#This Row],[Units Sold]]&gt;0,Sales[[#This Row],[Unit Cost]]*Sales[[#This Row],[Units Sold]],Sales[[#This Row],[Unit Cost]]*(-1))</f>
        <v>1852.5500000000002</v>
      </c>
    </row>
    <row r="675" spans="2:10" x14ac:dyDescent="0.25">
      <c r="B675" s="3" t="s">
        <v>12</v>
      </c>
      <c r="C675" s="5" t="s">
        <v>10</v>
      </c>
      <c r="D675" s="5" t="s">
        <v>15</v>
      </c>
      <c r="E675" s="3">
        <v>462</v>
      </c>
      <c r="F675" s="7">
        <v>0.88</v>
      </c>
      <c r="G675" s="8">
        <f>Sales[[#This Row],[Units Sold]]*Sales[[#This Row],[Unit Price]]</f>
        <v>406.56</v>
      </c>
      <c r="H675" s="2" t="s">
        <v>37</v>
      </c>
      <c r="I675" s="7">
        <f>_xlfn.XLOOKUP(Sales[[#This Row],[Product]],UnitPrices[Product Name],UnitPrices[Unit Cost])</f>
        <v>0.79</v>
      </c>
      <c r="J675" s="7">
        <f>IF(Sales[[#This Row],[Units Sold]]&gt;0,Sales[[#This Row],[Unit Cost]]*Sales[[#This Row],[Units Sold]],Sales[[#This Row],[Unit Cost]]*(-1))</f>
        <v>364.98</v>
      </c>
    </row>
    <row r="676" spans="2:10" x14ac:dyDescent="0.25">
      <c r="B676" s="3" t="s">
        <v>5</v>
      </c>
      <c r="C676" s="5" t="s">
        <v>10</v>
      </c>
      <c r="D676" s="5" t="s">
        <v>19</v>
      </c>
      <c r="E676" s="3">
        <v>1682</v>
      </c>
      <c r="F676" s="7">
        <v>1.23</v>
      </c>
      <c r="G676" s="8">
        <f>Sales[[#This Row],[Units Sold]]*Sales[[#This Row],[Unit Price]]</f>
        <v>2068.86</v>
      </c>
      <c r="H676" s="2" t="s">
        <v>36</v>
      </c>
      <c r="I676" s="7">
        <f>_xlfn.XLOOKUP(Sales[[#This Row],[Product]],UnitPrices[Product Name],UnitPrices[Unit Cost])</f>
        <v>1.05</v>
      </c>
      <c r="J676" s="7">
        <f>IF(Sales[[#This Row],[Units Sold]]&gt;0,Sales[[#This Row],[Unit Cost]]*Sales[[#This Row],[Units Sold]],Sales[[#This Row],[Unit Cost]]*(-1))</f>
        <v>1766.1000000000001</v>
      </c>
    </row>
    <row r="677" spans="2:10" x14ac:dyDescent="0.25">
      <c r="B677" s="3" t="s">
        <v>14</v>
      </c>
      <c r="C677" s="5" t="s">
        <v>6</v>
      </c>
      <c r="D677" s="5" t="s">
        <v>15</v>
      </c>
      <c r="E677" s="3">
        <v>1968</v>
      </c>
      <c r="F677" s="7">
        <v>1.42</v>
      </c>
      <c r="G677" s="8">
        <f>Sales[[#This Row],[Units Sold]]*Sales[[#This Row],[Unit Price]]</f>
        <v>2794.56</v>
      </c>
      <c r="H677" s="2" t="s">
        <v>37</v>
      </c>
      <c r="I677" s="7">
        <f>_xlfn.XLOOKUP(Sales[[#This Row],[Product]],UnitPrices[Product Name],UnitPrices[Unit Cost])</f>
        <v>0.79</v>
      </c>
      <c r="J677" s="7">
        <f>IF(Sales[[#This Row],[Units Sold]]&gt;0,Sales[[#This Row],[Unit Cost]]*Sales[[#This Row],[Units Sold]],Sales[[#This Row],[Unit Cost]]*(-1))</f>
        <v>1554.72</v>
      </c>
    </row>
    <row r="678" spans="2:10" x14ac:dyDescent="0.25">
      <c r="B678" s="3" t="s">
        <v>14</v>
      </c>
      <c r="C678" s="5" t="s">
        <v>6</v>
      </c>
      <c r="D678" s="5" t="s">
        <v>15</v>
      </c>
      <c r="E678" s="3">
        <v>1270</v>
      </c>
      <c r="F678" s="7">
        <v>1.02</v>
      </c>
      <c r="G678" s="8">
        <f>Sales[[#This Row],[Units Sold]]*Sales[[#This Row],[Unit Price]]</f>
        <v>1295.4000000000001</v>
      </c>
      <c r="H678" s="2" t="s">
        <v>37</v>
      </c>
      <c r="I678" s="7">
        <f>_xlfn.XLOOKUP(Sales[[#This Row],[Product]],UnitPrices[Product Name],UnitPrices[Unit Cost])</f>
        <v>0.79</v>
      </c>
      <c r="J678" s="7">
        <f>IF(Sales[[#This Row],[Units Sold]]&gt;0,Sales[[#This Row],[Unit Cost]]*Sales[[#This Row],[Units Sold]],Sales[[#This Row],[Unit Cost]]*(-1))</f>
        <v>1003.3000000000001</v>
      </c>
    </row>
    <row r="679" spans="2:10" x14ac:dyDescent="0.25">
      <c r="B679" s="3" t="s">
        <v>12</v>
      </c>
      <c r="C679" s="5" t="s">
        <v>16</v>
      </c>
      <c r="D679" s="5" t="s">
        <v>15</v>
      </c>
      <c r="E679" s="3">
        <v>2261</v>
      </c>
      <c r="F679" s="7">
        <v>1.23</v>
      </c>
      <c r="G679" s="8">
        <f>Sales[[#This Row],[Units Sold]]*Sales[[#This Row],[Unit Price]]</f>
        <v>2781.0299999999997</v>
      </c>
      <c r="H679" s="2" t="s">
        <v>37</v>
      </c>
      <c r="I679" s="7">
        <f>_xlfn.XLOOKUP(Sales[[#This Row],[Product]],UnitPrices[Product Name],UnitPrices[Unit Cost])</f>
        <v>0.79</v>
      </c>
      <c r="J679" s="7">
        <f>IF(Sales[[#This Row],[Units Sold]]&gt;0,Sales[[#This Row],[Unit Cost]]*Sales[[#This Row],[Units Sold]],Sales[[#This Row],[Unit Cost]]*(-1))</f>
        <v>1786.19</v>
      </c>
    </row>
    <row r="680" spans="2:10" x14ac:dyDescent="0.25">
      <c r="B680" s="3" t="s">
        <v>5</v>
      </c>
      <c r="C680" s="5" t="s">
        <v>40</v>
      </c>
      <c r="D680" s="5" t="s">
        <v>19</v>
      </c>
      <c r="E680" s="3">
        <v>1136</v>
      </c>
      <c r="F680" s="7">
        <v>0.98</v>
      </c>
      <c r="G680" s="8">
        <f>Sales[[#This Row],[Units Sold]]*Sales[[#This Row],[Unit Price]]</f>
        <v>1113.28</v>
      </c>
      <c r="H680" s="2" t="s">
        <v>36</v>
      </c>
      <c r="I680" s="7">
        <f>_xlfn.XLOOKUP(Sales[[#This Row],[Product]],UnitPrices[Product Name],UnitPrices[Unit Cost])</f>
        <v>1.05</v>
      </c>
      <c r="J680" s="7">
        <f>IF(Sales[[#This Row],[Units Sold]]&gt;0,Sales[[#This Row],[Unit Cost]]*Sales[[#This Row],[Units Sold]],Sales[[#This Row],[Unit Cost]]*(-1))</f>
        <v>1192.8</v>
      </c>
    </row>
    <row r="681" spans="2:10" x14ac:dyDescent="0.25">
      <c r="B681" s="3" t="s">
        <v>14</v>
      </c>
      <c r="C681" s="5" t="s">
        <v>16</v>
      </c>
      <c r="D681" s="5" t="s">
        <v>15</v>
      </c>
      <c r="E681" s="3">
        <v>482</v>
      </c>
      <c r="F681" s="7">
        <v>1.06</v>
      </c>
      <c r="G681" s="8">
        <f>Sales[[#This Row],[Units Sold]]*Sales[[#This Row],[Unit Price]]</f>
        <v>510.92</v>
      </c>
      <c r="H681" s="2" t="s">
        <v>37</v>
      </c>
      <c r="I681" s="7">
        <f>_xlfn.XLOOKUP(Sales[[#This Row],[Product]],UnitPrices[Product Name],UnitPrices[Unit Cost])</f>
        <v>0.79</v>
      </c>
      <c r="J681" s="7">
        <f>IF(Sales[[#This Row],[Units Sold]]&gt;0,Sales[[#This Row],[Unit Cost]]*Sales[[#This Row],[Units Sold]],Sales[[#This Row],[Unit Cost]]*(-1))</f>
        <v>380.78000000000003</v>
      </c>
    </row>
    <row r="682" spans="2:10" x14ac:dyDescent="0.25">
      <c r="B682" s="3" t="s">
        <v>5</v>
      </c>
      <c r="C682" s="5" t="s">
        <v>6</v>
      </c>
      <c r="D682" s="5" t="s">
        <v>15</v>
      </c>
      <c r="E682" s="3">
        <v>1618</v>
      </c>
      <c r="F682" s="7">
        <v>0.92</v>
      </c>
      <c r="G682" s="8">
        <f>Sales[[#This Row],[Units Sold]]*Sales[[#This Row],[Unit Price]]</f>
        <v>1488.5600000000002</v>
      </c>
      <c r="H682" s="2" t="s">
        <v>37</v>
      </c>
      <c r="I682" s="7">
        <f>_xlfn.XLOOKUP(Sales[[#This Row],[Product]],UnitPrices[Product Name],UnitPrices[Unit Cost])</f>
        <v>0.79</v>
      </c>
      <c r="J682" s="7">
        <f>IF(Sales[[#This Row],[Units Sold]]&gt;0,Sales[[#This Row],[Unit Cost]]*Sales[[#This Row],[Units Sold]],Sales[[#This Row],[Unit Cost]]*(-1))</f>
        <v>1278.22</v>
      </c>
    </row>
    <row r="683" spans="2:10" x14ac:dyDescent="0.25">
      <c r="B683" s="3" t="s">
        <v>14</v>
      </c>
      <c r="C683" s="5" t="s">
        <v>10</v>
      </c>
      <c r="D683" s="5" t="s">
        <v>15</v>
      </c>
      <c r="E683" s="3">
        <v>410</v>
      </c>
      <c r="F683" s="7">
        <v>1.08</v>
      </c>
      <c r="G683" s="8">
        <f>Sales[[#This Row],[Units Sold]]*Sales[[#This Row],[Unit Price]]</f>
        <v>442.8</v>
      </c>
      <c r="H683" s="2" t="s">
        <v>37</v>
      </c>
      <c r="I683" s="7">
        <f>_xlfn.XLOOKUP(Sales[[#This Row],[Product]],UnitPrices[Product Name],UnitPrices[Unit Cost])</f>
        <v>0.79</v>
      </c>
      <c r="J683" s="7">
        <f>IF(Sales[[#This Row],[Units Sold]]&gt;0,Sales[[#This Row],[Unit Cost]]*Sales[[#This Row],[Units Sold]],Sales[[#This Row],[Unit Cost]]*(-1))</f>
        <v>323.90000000000003</v>
      </c>
    </row>
    <row r="684" spans="2:10" x14ac:dyDescent="0.25">
      <c r="B684" s="3" t="s">
        <v>14</v>
      </c>
      <c r="C684" s="5" t="s">
        <v>13</v>
      </c>
      <c r="D684" s="5" t="s">
        <v>15</v>
      </c>
      <c r="E684" s="3">
        <v>1244</v>
      </c>
      <c r="F684" s="7">
        <v>0.81</v>
      </c>
      <c r="G684" s="8">
        <f>Sales[[#This Row],[Units Sold]]*Sales[[#This Row],[Unit Price]]</f>
        <v>1007.6400000000001</v>
      </c>
      <c r="H684" s="2" t="s">
        <v>37</v>
      </c>
      <c r="I684" s="7">
        <f>_xlfn.XLOOKUP(Sales[[#This Row],[Product]],UnitPrices[Product Name],UnitPrices[Unit Cost])</f>
        <v>0.79</v>
      </c>
      <c r="J684" s="7">
        <f>IF(Sales[[#This Row],[Units Sold]]&gt;0,Sales[[#This Row],[Unit Cost]]*Sales[[#This Row],[Units Sold]],Sales[[#This Row],[Unit Cost]]*(-1))</f>
        <v>982.76</v>
      </c>
    </row>
    <row r="685" spans="2:10" x14ac:dyDescent="0.25">
      <c r="B685" s="3" t="s">
        <v>12</v>
      </c>
      <c r="C685" s="5" t="s">
        <v>16</v>
      </c>
      <c r="D685" s="5" t="s">
        <v>15</v>
      </c>
      <c r="E685" s="3">
        <v>1750</v>
      </c>
      <c r="F685" s="7">
        <v>0.59</v>
      </c>
      <c r="G685" s="8">
        <f>Sales[[#This Row],[Units Sold]]*Sales[[#This Row],[Unit Price]]</f>
        <v>1032.5</v>
      </c>
      <c r="H685" s="2" t="s">
        <v>37</v>
      </c>
      <c r="I685" s="7">
        <f>_xlfn.XLOOKUP(Sales[[#This Row],[Product]],UnitPrices[Product Name],UnitPrices[Unit Cost])</f>
        <v>0.79</v>
      </c>
      <c r="J685" s="7">
        <f>IF(Sales[[#This Row],[Units Sold]]&gt;0,Sales[[#This Row],[Unit Cost]]*Sales[[#This Row],[Units Sold]],Sales[[#This Row],[Unit Cost]]*(-1))</f>
        <v>1382.5</v>
      </c>
    </row>
    <row r="686" spans="2:10" x14ac:dyDescent="0.25">
      <c r="B686" s="3" t="s">
        <v>5</v>
      </c>
      <c r="C686" s="5" t="s">
        <v>16</v>
      </c>
      <c r="D686" s="5" t="s">
        <v>15</v>
      </c>
      <c r="E686" s="3">
        <v>1775</v>
      </c>
      <c r="F686" s="7">
        <v>1.05</v>
      </c>
      <c r="G686" s="8">
        <f>Sales[[#This Row],[Units Sold]]*Sales[[#This Row],[Unit Price]]</f>
        <v>1863.75</v>
      </c>
      <c r="H686" s="2" t="s">
        <v>37</v>
      </c>
      <c r="I686" s="7">
        <f>_xlfn.XLOOKUP(Sales[[#This Row],[Product]],UnitPrices[Product Name],UnitPrices[Unit Cost])</f>
        <v>0.79</v>
      </c>
      <c r="J686" s="7">
        <f>IF(Sales[[#This Row],[Units Sold]]&gt;0,Sales[[#This Row],[Unit Cost]]*Sales[[#This Row],[Units Sold]],Sales[[#This Row],[Unit Cost]]*(-1))</f>
        <v>1402.25</v>
      </c>
    </row>
    <row r="687" spans="2:10" x14ac:dyDescent="0.25">
      <c r="B687" s="3" t="s">
        <v>14</v>
      </c>
      <c r="C687" s="5" t="s">
        <v>40</v>
      </c>
      <c r="D687" s="5" t="s">
        <v>15</v>
      </c>
      <c r="F687" s="7">
        <v>0.28000000000000003</v>
      </c>
      <c r="G687" s="8">
        <f>Sales[[#This Row],[Units Sold]]*Sales[[#This Row],[Unit Price]]</f>
        <v>0</v>
      </c>
      <c r="H687" s="2" t="s">
        <v>37</v>
      </c>
      <c r="I687" s="7">
        <f>_xlfn.XLOOKUP(Sales[[#This Row],[Product]],UnitPrices[Product Name],UnitPrices[Unit Cost])</f>
        <v>0.79</v>
      </c>
      <c r="J687" s="7">
        <f>IF(Sales[[#This Row],[Units Sold]]&gt;0,Sales[[#This Row],[Unit Cost]]*Sales[[#This Row],[Units Sold]],Sales[[#This Row],[Unit Cost]]*(-1))</f>
        <v>-0.79</v>
      </c>
    </row>
    <row r="688" spans="2:10" x14ac:dyDescent="0.25">
      <c r="B688" s="3" t="s">
        <v>5</v>
      </c>
      <c r="C688" s="5" t="s">
        <v>16</v>
      </c>
      <c r="D688" s="5" t="s">
        <v>15</v>
      </c>
      <c r="E688" s="3">
        <v>483</v>
      </c>
      <c r="F688" s="7">
        <v>1.01</v>
      </c>
      <c r="G688" s="8">
        <f>Sales[[#This Row],[Units Sold]]*Sales[[#This Row],[Unit Price]]</f>
        <v>487.83</v>
      </c>
      <c r="H688" s="2" t="s">
        <v>37</v>
      </c>
      <c r="I688" s="7">
        <f>_xlfn.XLOOKUP(Sales[[#This Row],[Product]],UnitPrices[Product Name],UnitPrices[Unit Cost])</f>
        <v>0.79</v>
      </c>
      <c r="J688" s="7">
        <f>IF(Sales[[#This Row],[Units Sold]]&gt;0,Sales[[#This Row],[Unit Cost]]*Sales[[#This Row],[Units Sold]],Sales[[#This Row],[Unit Cost]]*(-1))</f>
        <v>381.57</v>
      </c>
    </row>
    <row r="689" spans="2:10" x14ac:dyDescent="0.25">
      <c r="B689" s="3" t="s">
        <v>14</v>
      </c>
      <c r="C689" s="5" t="s">
        <v>10</v>
      </c>
      <c r="D689" s="5" t="s">
        <v>15</v>
      </c>
      <c r="E689" s="3">
        <v>1802</v>
      </c>
      <c r="F689" s="7">
        <v>0.95</v>
      </c>
      <c r="G689" s="8">
        <f>Sales[[#This Row],[Units Sold]]*Sales[[#This Row],[Unit Price]]</f>
        <v>1711.8999999999999</v>
      </c>
      <c r="H689" s="2" t="s">
        <v>37</v>
      </c>
      <c r="I689" s="7">
        <f>_xlfn.XLOOKUP(Sales[[#This Row],[Product]],UnitPrices[Product Name],UnitPrices[Unit Cost])</f>
        <v>0.79</v>
      </c>
      <c r="J689" s="7">
        <f>IF(Sales[[#This Row],[Units Sold]]&gt;0,Sales[[#This Row],[Unit Cost]]*Sales[[#This Row],[Units Sold]],Sales[[#This Row],[Unit Cost]]*(-1))</f>
        <v>1423.5800000000002</v>
      </c>
    </row>
    <row r="690" spans="2:10" x14ac:dyDescent="0.25">
      <c r="B690" s="3" t="s">
        <v>14</v>
      </c>
      <c r="C690" s="5" t="s">
        <v>10</v>
      </c>
      <c r="D690" s="5" t="s">
        <v>15</v>
      </c>
      <c r="E690" s="3">
        <v>728</v>
      </c>
      <c r="F690" s="7">
        <v>1.63</v>
      </c>
      <c r="G690" s="8">
        <f>Sales[[#This Row],[Units Sold]]*Sales[[#This Row],[Unit Price]]</f>
        <v>1186.6399999999999</v>
      </c>
      <c r="H690" s="2" t="s">
        <v>37</v>
      </c>
      <c r="I690" s="7">
        <f>_xlfn.XLOOKUP(Sales[[#This Row],[Product]],UnitPrices[Product Name],UnitPrices[Unit Cost])</f>
        <v>0.79</v>
      </c>
      <c r="J690" s="7">
        <f>IF(Sales[[#This Row],[Units Sold]]&gt;0,Sales[[#This Row],[Unit Cost]]*Sales[[#This Row],[Units Sold]],Sales[[#This Row],[Unit Cost]]*(-1))</f>
        <v>575.12</v>
      </c>
    </row>
    <row r="691" spans="2:10" x14ac:dyDescent="0.25">
      <c r="B691" s="3" t="s">
        <v>5</v>
      </c>
      <c r="C691" s="5" t="s">
        <v>16</v>
      </c>
      <c r="D691" s="5" t="s">
        <v>19</v>
      </c>
      <c r="E691" s="3">
        <v>849</v>
      </c>
      <c r="F691" s="7">
        <v>1.1000000000000001</v>
      </c>
      <c r="G691" s="8">
        <f>Sales[[#This Row],[Units Sold]]*Sales[[#This Row],[Unit Price]]</f>
        <v>933.90000000000009</v>
      </c>
      <c r="H691" s="2" t="s">
        <v>36</v>
      </c>
      <c r="I691" s="7">
        <f>_xlfn.XLOOKUP(Sales[[#This Row],[Product]],UnitPrices[Product Name],UnitPrices[Unit Cost])</f>
        <v>1.05</v>
      </c>
      <c r="J691" s="7">
        <f>IF(Sales[[#This Row],[Units Sold]]&gt;0,Sales[[#This Row],[Unit Cost]]*Sales[[#This Row],[Units Sold]],Sales[[#This Row],[Unit Cost]]*(-1))</f>
        <v>891.45</v>
      </c>
    </row>
    <row r="692" spans="2:10" x14ac:dyDescent="0.25">
      <c r="B692" s="3" t="s">
        <v>5</v>
      </c>
      <c r="C692" s="5" t="s">
        <v>40</v>
      </c>
      <c r="D692" s="5" t="s">
        <v>15</v>
      </c>
      <c r="E692" s="3">
        <v>348</v>
      </c>
      <c r="F692" s="7">
        <v>0.82</v>
      </c>
      <c r="G692" s="8">
        <f>Sales[[#This Row],[Units Sold]]*Sales[[#This Row],[Unit Price]]</f>
        <v>285.35999999999996</v>
      </c>
      <c r="H692" s="2" t="s">
        <v>37</v>
      </c>
      <c r="I692" s="7">
        <f>_xlfn.XLOOKUP(Sales[[#This Row],[Product]],UnitPrices[Product Name],UnitPrices[Unit Cost])</f>
        <v>0.79</v>
      </c>
      <c r="J692" s="7">
        <f>IF(Sales[[#This Row],[Units Sold]]&gt;0,Sales[[#This Row],[Unit Cost]]*Sales[[#This Row],[Units Sold]],Sales[[#This Row],[Unit Cost]]*(-1))</f>
        <v>274.92</v>
      </c>
    </row>
    <row r="693" spans="2:10" x14ac:dyDescent="0.25">
      <c r="B693" s="3" t="s">
        <v>12</v>
      </c>
      <c r="C693" s="5" t="s">
        <v>10</v>
      </c>
      <c r="D693" s="5" t="s">
        <v>15</v>
      </c>
      <c r="E693" s="3">
        <v>1570</v>
      </c>
      <c r="F693" s="7">
        <v>1.2</v>
      </c>
      <c r="G693" s="8">
        <f>Sales[[#This Row],[Units Sold]]*Sales[[#This Row],[Unit Price]]</f>
        <v>1884</v>
      </c>
      <c r="H693" s="2" t="s">
        <v>37</v>
      </c>
      <c r="I693" s="7">
        <f>_xlfn.XLOOKUP(Sales[[#This Row],[Product]],UnitPrices[Product Name],UnitPrices[Unit Cost])</f>
        <v>0.79</v>
      </c>
      <c r="J693" s="7">
        <f>IF(Sales[[#This Row],[Units Sold]]&gt;0,Sales[[#This Row],[Unit Cost]]*Sales[[#This Row],[Units Sold]],Sales[[#This Row],[Unit Cost]]*(-1))</f>
        <v>1240.3</v>
      </c>
    </row>
    <row r="694" spans="2:10" x14ac:dyDescent="0.25">
      <c r="B694" s="3" t="s">
        <v>12</v>
      </c>
      <c r="C694" s="5" t="s">
        <v>13</v>
      </c>
      <c r="D694" s="5" t="s">
        <v>7</v>
      </c>
      <c r="E694" s="3">
        <v>1481</v>
      </c>
      <c r="F694" s="7">
        <v>0.97</v>
      </c>
      <c r="G694" s="8">
        <f>Sales[[#This Row],[Units Sold]]*Sales[[#This Row],[Unit Price]]</f>
        <v>1436.57</v>
      </c>
      <c r="H694" s="2" t="s">
        <v>36</v>
      </c>
      <c r="I694" s="7">
        <f>_xlfn.XLOOKUP(Sales[[#This Row],[Product]],UnitPrices[Product Name],UnitPrices[Unit Cost])</f>
        <v>1.25</v>
      </c>
      <c r="J694" s="7">
        <f>IF(Sales[[#This Row],[Units Sold]]&gt;0,Sales[[#This Row],[Unit Cost]]*Sales[[#This Row],[Units Sold]],Sales[[#This Row],[Unit Cost]]*(-1))</f>
        <v>1851.25</v>
      </c>
    </row>
    <row r="695" spans="2:10" x14ac:dyDescent="0.25">
      <c r="B695" s="3" t="s">
        <v>14</v>
      </c>
      <c r="C695" s="5" t="s">
        <v>40</v>
      </c>
      <c r="D695" s="5" t="s">
        <v>15</v>
      </c>
      <c r="E695" s="3">
        <v>1608</v>
      </c>
      <c r="F695" s="7">
        <v>0.99</v>
      </c>
      <c r="G695" s="8">
        <f>Sales[[#This Row],[Units Sold]]*Sales[[#This Row],[Unit Price]]</f>
        <v>1591.92</v>
      </c>
      <c r="H695" s="2" t="s">
        <v>37</v>
      </c>
      <c r="I695" s="7">
        <f>_xlfn.XLOOKUP(Sales[[#This Row],[Product]],UnitPrices[Product Name],UnitPrices[Unit Cost])</f>
        <v>0.79</v>
      </c>
      <c r="J695" s="7">
        <f>IF(Sales[[#This Row],[Units Sold]]&gt;0,Sales[[#This Row],[Unit Cost]]*Sales[[#This Row],[Units Sold]],Sales[[#This Row],[Unit Cost]]*(-1))</f>
        <v>1270.3200000000002</v>
      </c>
    </row>
    <row r="696" spans="2:10" x14ac:dyDescent="0.25">
      <c r="B696" s="3" t="s">
        <v>5</v>
      </c>
      <c r="C696" s="5" t="s">
        <v>10</v>
      </c>
      <c r="D696" s="5" t="s">
        <v>15</v>
      </c>
      <c r="E696" s="3">
        <v>1892</v>
      </c>
      <c r="F696" s="7">
        <v>1.59</v>
      </c>
      <c r="G696" s="8">
        <f>Sales[[#This Row],[Units Sold]]*Sales[[#This Row],[Unit Price]]</f>
        <v>3008.28</v>
      </c>
      <c r="H696" s="2" t="s">
        <v>37</v>
      </c>
      <c r="I696" s="7">
        <f>_xlfn.XLOOKUP(Sales[[#This Row],[Product]],UnitPrices[Product Name],UnitPrices[Unit Cost])</f>
        <v>0.79</v>
      </c>
      <c r="J696" s="7">
        <f>IF(Sales[[#This Row],[Units Sold]]&gt;0,Sales[[#This Row],[Unit Cost]]*Sales[[#This Row],[Units Sold]],Sales[[#This Row],[Unit Cost]]*(-1))</f>
        <v>1494.68</v>
      </c>
    </row>
    <row r="697" spans="2:10" x14ac:dyDescent="0.25">
      <c r="B697" s="3" t="s">
        <v>12</v>
      </c>
      <c r="C697" s="5" t="s">
        <v>8</v>
      </c>
      <c r="D697" s="5" t="s">
        <v>15</v>
      </c>
      <c r="E697" s="3">
        <v>415</v>
      </c>
      <c r="F697" s="7">
        <v>1.4</v>
      </c>
      <c r="G697" s="8">
        <f>Sales[[#This Row],[Units Sold]]*Sales[[#This Row],[Unit Price]]</f>
        <v>581</v>
      </c>
      <c r="H697" s="2" t="s">
        <v>37</v>
      </c>
      <c r="I697" s="7">
        <f>_xlfn.XLOOKUP(Sales[[#This Row],[Product]],UnitPrices[Product Name],UnitPrices[Unit Cost])</f>
        <v>0.79</v>
      </c>
      <c r="J697" s="7">
        <f>IF(Sales[[#This Row],[Units Sold]]&gt;0,Sales[[#This Row],[Unit Cost]]*Sales[[#This Row],[Units Sold]],Sales[[#This Row],[Unit Cost]]*(-1))</f>
        <v>327.85</v>
      </c>
    </row>
    <row r="698" spans="2:10" x14ac:dyDescent="0.25">
      <c r="B698" s="3" t="s">
        <v>12</v>
      </c>
      <c r="C698" s="5" t="s">
        <v>40</v>
      </c>
      <c r="D698" s="5" t="s">
        <v>7</v>
      </c>
      <c r="E698" s="3">
        <v>865</v>
      </c>
      <c r="F698" s="7">
        <v>0.93</v>
      </c>
      <c r="G698" s="8">
        <f>Sales[[#This Row],[Units Sold]]*Sales[[#This Row],[Unit Price]]</f>
        <v>804.45</v>
      </c>
      <c r="H698" s="2" t="s">
        <v>36</v>
      </c>
      <c r="I698" s="7">
        <f>_xlfn.XLOOKUP(Sales[[#This Row],[Product]],UnitPrices[Product Name],UnitPrices[Unit Cost])</f>
        <v>1.25</v>
      </c>
      <c r="J698" s="7">
        <f>IF(Sales[[#This Row],[Units Sold]]&gt;0,Sales[[#This Row],[Unit Cost]]*Sales[[#This Row],[Units Sold]],Sales[[#This Row],[Unit Cost]]*(-1))</f>
        <v>1081.25</v>
      </c>
    </row>
    <row r="699" spans="2:10" x14ac:dyDescent="0.25">
      <c r="B699" s="3" t="s">
        <v>5</v>
      </c>
      <c r="C699" s="5" t="s">
        <v>13</v>
      </c>
      <c r="D699" s="5" t="s">
        <v>11</v>
      </c>
      <c r="F699" s="7">
        <v>0.89</v>
      </c>
      <c r="G699" s="8">
        <f>Sales[[#This Row],[Units Sold]]*Sales[[#This Row],[Unit Price]]</f>
        <v>0</v>
      </c>
      <c r="H699" s="2" t="s">
        <v>36</v>
      </c>
      <c r="I699" s="7">
        <f>_xlfn.XLOOKUP(Sales[[#This Row],[Product]],UnitPrices[Product Name],UnitPrices[Unit Cost])</f>
        <v>1.02</v>
      </c>
      <c r="J699" s="7">
        <f>IF(Sales[[#This Row],[Units Sold]]&gt;0,Sales[[#This Row],[Unit Cost]]*Sales[[#This Row],[Units Sold]],Sales[[#This Row],[Unit Cost]]*(-1))</f>
        <v>-1.02</v>
      </c>
    </row>
    <row r="700" spans="2:10" x14ac:dyDescent="0.25">
      <c r="B700" s="3" t="s">
        <v>12</v>
      </c>
      <c r="C700" s="5" t="s">
        <v>13</v>
      </c>
      <c r="D700" s="5" t="s">
        <v>15</v>
      </c>
      <c r="E700" s="3">
        <v>135</v>
      </c>
      <c r="F700" s="7">
        <v>1.05</v>
      </c>
      <c r="G700" s="8">
        <f>Sales[[#This Row],[Units Sold]]*Sales[[#This Row],[Unit Price]]</f>
        <v>141.75</v>
      </c>
      <c r="H700" s="2" t="s">
        <v>37</v>
      </c>
      <c r="I700" s="7">
        <f>_xlfn.XLOOKUP(Sales[[#This Row],[Product]],UnitPrices[Product Name],UnitPrices[Unit Cost])</f>
        <v>0.79</v>
      </c>
      <c r="J700" s="7">
        <f>IF(Sales[[#This Row],[Units Sold]]&gt;0,Sales[[#This Row],[Unit Cost]]*Sales[[#This Row],[Units Sold]],Sales[[#This Row],[Unit Cost]]*(-1))</f>
        <v>106.65</v>
      </c>
    </row>
    <row r="701" spans="2:10" x14ac:dyDescent="0.25">
      <c r="B701" s="3" t="s">
        <v>5</v>
      </c>
      <c r="C701" s="5" t="s">
        <v>40</v>
      </c>
      <c r="D701" s="5" t="s">
        <v>15</v>
      </c>
      <c r="E701" s="3">
        <v>4</v>
      </c>
      <c r="F701" s="7">
        <v>0.89</v>
      </c>
      <c r="G701" s="8">
        <f>Sales[[#This Row],[Units Sold]]*Sales[[#This Row],[Unit Price]]</f>
        <v>3.56</v>
      </c>
      <c r="H701" s="2" t="s">
        <v>37</v>
      </c>
      <c r="I701" s="7">
        <f>_xlfn.XLOOKUP(Sales[[#This Row],[Product]],UnitPrices[Product Name],UnitPrices[Unit Cost])</f>
        <v>0.79</v>
      </c>
      <c r="J701" s="7">
        <f>IF(Sales[[#This Row],[Units Sold]]&gt;0,Sales[[#This Row],[Unit Cost]]*Sales[[#This Row],[Units Sold]],Sales[[#This Row],[Unit Cost]]*(-1))</f>
        <v>3.16</v>
      </c>
    </row>
    <row r="702" spans="2:10" x14ac:dyDescent="0.25">
      <c r="B702" s="3" t="s">
        <v>12</v>
      </c>
      <c r="C702" s="5" t="s">
        <v>8</v>
      </c>
      <c r="D702" s="5" t="s">
        <v>15</v>
      </c>
      <c r="E702" s="3">
        <v>2470</v>
      </c>
      <c r="F702" s="7">
        <v>0.74</v>
      </c>
      <c r="G702" s="8">
        <f>Sales[[#This Row],[Units Sold]]*Sales[[#This Row],[Unit Price]]</f>
        <v>1827.8</v>
      </c>
      <c r="H702" s="2" t="s">
        <v>37</v>
      </c>
      <c r="I702" s="7">
        <f>_xlfn.XLOOKUP(Sales[[#This Row],[Product]],UnitPrices[Product Name],UnitPrices[Unit Cost])</f>
        <v>0.79</v>
      </c>
      <c r="J702" s="7">
        <f>IF(Sales[[#This Row],[Units Sold]]&gt;0,Sales[[#This Row],[Unit Cost]]*Sales[[#This Row],[Units Sold]],Sales[[#This Row],[Unit Cost]]*(-1))</f>
        <v>1951.3000000000002</v>
      </c>
    </row>
  </sheetData>
  <pageMargins left="0.511811024" right="0.511811024" top="0.78740157499999996" bottom="0.78740157499999996" header="0.31496062000000002" footer="0.31496062000000002"/>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2C437-A2F1-4EBB-B962-1DFA529B6B34}">
  <dimension ref="A1:K20"/>
  <sheetViews>
    <sheetView showGridLines="0" zoomScaleNormal="100" workbookViewId="0">
      <selection activeCell="D13" sqref="D13:K13"/>
    </sheetView>
  </sheetViews>
  <sheetFormatPr defaultRowHeight="15" x14ac:dyDescent="0.25"/>
  <cols>
    <col min="1" max="1" width="2.42578125" customWidth="1"/>
    <col min="2" max="2" width="6.140625" bestFit="1" customWidth="1"/>
    <col min="3" max="3" width="25.42578125" customWidth="1"/>
    <col min="4" max="4" width="11.42578125" customWidth="1"/>
    <col min="5" max="5" width="9.140625" customWidth="1"/>
    <col min="9" max="9" width="5.42578125" customWidth="1"/>
    <col min="10" max="10" width="6.140625" style="3" bestFit="1" customWidth="1"/>
    <col min="11" max="11" width="28.7109375" bestFit="1" customWidth="1"/>
  </cols>
  <sheetData>
    <row r="1" spans="1:11" s="60" customFormat="1" ht="15" customHeight="1" x14ac:dyDescent="0.25">
      <c r="A1" s="16"/>
      <c r="B1" s="60" t="s">
        <v>78</v>
      </c>
    </row>
    <row r="2" spans="1:11" s="60" customFormat="1" ht="15" customHeight="1" x14ac:dyDescent="0.25">
      <c r="A2" s="16"/>
    </row>
    <row r="3" spans="1:11" ht="15.75" thickBot="1" x14ac:dyDescent="0.3"/>
    <row r="4" spans="1:11" ht="15" customHeight="1" x14ac:dyDescent="0.25">
      <c r="D4" s="57" t="s">
        <v>86</v>
      </c>
      <c r="E4" s="57"/>
      <c r="F4" s="57"/>
      <c r="G4" s="57"/>
      <c r="H4" s="57"/>
      <c r="J4" s="53" t="s">
        <v>84</v>
      </c>
      <c r="K4" s="30" t="s">
        <v>85</v>
      </c>
    </row>
    <row r="5" spans="1:11" x14ac:dyDescent="0.25">
      <c r="D5" s="58"/>
      <c r="E5" s="58"/>
      <c r="F5" s="58"/>
      <c r="G5" s="58"/>
      <c r="H5" s="58"/>
      <c r="J5" s="54">
        <v>1</v>
      </c>
      <c r="K5" s="55" t="s">
        <v>79</v>
      </c>
    </row>
    <row r="6" spans="1:11" x14ac:dyDescent="0.25">
      <c r="D6" s="58"/>
      <c r="E6" s="58"/>
      <c r="F6" s="58"/>
      <c r="G6" s="58"/>
      <c r="H6" s="58"/>
      <c r="J6" s="54">
        <v>2</v>
      </c>
      <c r="K6" s="55" t="s">
        <v>80</v>
      </c>
    </row>
    <row r="7" spans="1:11" x14ac:dyDescent="0.25">
      <c r="D7" s="58"/>
      <c r="E7" s="58"/>
      <c r="F7" s="58"/>
      <c r="G7" s="58"/>
      <c r="H7" s="58"/>
      <c r="J7" s="54">
        <v>3</v>
      </c>
      <c r="K7" s="55" t="s">
        <v>81</v>
      </c>
    </row>
    <row r="8" spans="1:11" x14ac:dyDescent="0.25">
      <c r="D8" s="58"/>
      <c r="E8" s="58"/>
      <c r="F8" s="58"/>
      <c r="G8" s="58"/>
      <c r="H8" s="58"/>
      <c r="J8" s="54">
        <v>4</v>
      </c>
      <c r="K8" s="55" t="s">
        <v>82</v>
      </c>
    </row>
    <row r="9" spans="1:11" x14ac:dyDescent="0.25">
      <c r="D9" s="58"/>
      <c r="E9" s="58"/>
      <c r="F9" s="58"/>
      <c r="G9" s="58"/>
      <c r="H9" s="58"/>
      <c r="J9" s="54">
        <v>5</v>
      </c>
      <c r="K9" s="55" t="s">
        <v>83</v>
      </c>
    </row>
    <row r="10" spans="1:11" ht="15.75" thickBot="1" x14ac:dyDescent="0.3">
      <c r="D10" s="59"/>
      <c r="E10" s="59"/>
      <c r="F10" s="59"/>
      <c r="G10" s="59"/>
      <c r="H10" s="59"/>
    </row>
    <row r="11" spans="1:11" x14ac:dyDescent="0.25">
      <c r="D11" s="3"/>
      <c r="E11" s="3"/>
      <c r="F11" s="3"/>
      <c r="G11" s="3"/>
      <c r="H11" s="3"/>
    </row>
    <row r="12" spans="1:11" x14ac:dyDescent="0.25">
      <c r="D12" s="56" t="s">
        <v>97</v>
      </c>
      <c r="E12" s="3"/>
      <c r="F12" s="3"/>
      <c r="G12" s="3"/>
      <c r="H12" s="3"/>
    </row>
    <row r="13" spans="1:11" x14ac:dyDescent="0.25">
      <c r="D13" s="61" t="s">
        <v>88</v>
      </c>
      <c r="E13" s="61"/>
      <c r="F13" s="61"/>
      <c r="G13" s="61"/>
      <c r="H13" s="61"/>
      <c r="I13" s="61"/>
      <c r="J13" s="61"/>
      <c r="K13" s="61"/>
    </row>
    <row r="14" spans="1:11" x14ac:dyDescent="0.25">
      <c r="D14" s="62" t="s">
        <v>89</v>
      </c>
      <c r="E14" s="62"/>
      <c r="F14" s="62"/>
      <c r="G14" s="62"/>
      <c r="H14" s="62"/>
      <c r="I14" s="62"/>
      <c r="J14" s="62"/>
      <c r="K14" s="62"/>
    </row>
    <row r="15" spans="1:11" x14ac:dyDescent="0.25">
      <c r="D15" s="62" t="s">
        <v>90</v>
      </c>
      <c r="E15" s="62"/>
      <c r="F15" s="62"/>
      <c r="G15" s="62"/>
      <c r="H15" s="62"/>
      <c r="I15" s="62"/>
      <c r="J15" s="62"/>
      <c r="K15" s="62"/>
    </row>
    <row r="16" spans="1:11" x14ac:dyDescent="0.25">
      <c r="D16" s="62" t="s">
        <v>91</v>
      </c>
      <c r="E16" s="62"/>
      <c r="F16" s="62"/>
      <c r="G16" s="62"/>
      <c r="H16" s="62"/>
      <c r="I16" s="62"/>
      <c r="J16" s="62"/>
      <c r="K16" s="62"/>
    </row>
    <row r="17" spans="4:11" x14ac:dyDescent="0.25">
      <c r="D17" s="62" t="s">
        <v>92</v>
      </c>
      <c r="E17" s="62"/>
      <c r="F17" s="62"/>
      <c r="G17" s="62"/>
      <c r="H17" s="62"/>
      <c r="I17" s="62"/>
      <c r="J17" s="62"/>
      <c r="K17" s="62"/>
    </row>
    <row r="18" spans="4:11" x14ac:dyDescent="0.25">
      <c r="D18" s="62" t="s">
        <v>93</v>
      </c>
      <c r="E18" s="62"/>
      <c r="F18" s="62"/>
      <c r="G18" s="62"/>
      <c r="H18" s="62"/>
      <c r="I18" s="62"/>
      <c r="J18" s="62"/>
      <c r="K18" s="62"/>
    </row>
    <row r="19" spans="4:11" x14ac:dyDescent="0.25">
      <c r="D19" s="61"/>
      <c r="E19" s="61"/>
      <c r="F19" s="61"/>
      <c r="G19" s="61"/>
      <c r="H19" s="61"/>
      <c r="I19" s="61"/>
      <c r="J19" s="61"/>
      <c r="K19" s="61"/>
    </row>
    <row r="20" spans="4:11" x14ac:dyDescent="0.25">
      <c r="D20" s="61"/>
      <c r="E20" s="61"/>
      <c r="F20" s="61"/>
      <c r="G20" s="61"/>
      <c r="H20" s="61"/>
      <c r="I20" s="61"/>
      <c r="J20" s="61"/>
      <c r="K20" s="61"/>
    </row>
  </sheetData>
  <mergeCells count="10">
    <mergeCell ref="D16:K16"/>
    <mergeCell ref="D17:K17"/>
    <mergeCell ref="D18:K18"/>
    <mergeCell ref="D19:K19"/>
    <mergeCell ref="D20:K20"/>
    <mergeCell ref="D4:H10"/>
    <mergeCell ref="B1:XFD2"/>
    <mergeCell ref="D13:K13"/>
    <mergeCell ref="D14:K14"/>
    <mergeCell ref="D15:K15"/>
  </mergeCells>
  <hyperlinks>
    <hyperlink ref="K5" location="'Descriptive Statitics and EDA'!A1" display="Descriptive Statistics and EDA" xr:uid="{CE8D870E-AA14-40AB-883B-920B2BEAF0AA}"/>
    <hyperlink ref="K6" location="'Sales by Geography'!A1" display="Sales by Geography" xr:uid="{E069F38E-3AA4-484F-B637-C90D82931FC5}"/>
    <hyperlink ref="K7" location="'Dynamic Report'!A1" display="Dynamic Report" xr:uid="{A18ADA55-EBB4-4BD2-84AA-0F2A7A6E5737}"/>
    <hyperlink ref="K8" location="'Anomaly Detection'!A1" display="Anomaly Detection" xr:uid="{2F16981E-553B-4675-A5C5-05C73B3B00C9}"/>
    <hyperlink ref="K9" location="'Products Discontinuation'!A1" display="Products Discontinuation" xr:uid="{05E9526F-4B13-498E-8B13-7CC2697BFEDC}"/>
  </hyperlinks>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CB354-19AF-4DED-97FB-CE16CF678BE5}">
  <dimension ref="A1:P23"/>
  <sheetViews>
    <sheetView showGridLines="0" tabSelected="1" topLeftCell="C1" zoomScaleNormal="100" workbookViewId="0">
      <selection activeCell="R11" sqref="R11"/>
    </sheetView>
  </sheetViews>
  <sheetFormatPr defaultRowHeight="15" x14ac:dyDescent="0.25"/>
  <cols>
    <col min="1" max="1" width="2.42578125" customWidth="1"/>
    <col min="2" max="2" width="21" bestFit="1" customWidth="1"/>
    <col min="3" max="3" width="12.42578125" bestFit="1" customWidth="1"/>
    <col min="4" max="4" width="10" customWidth="1"/>
    <col min="5" max="5" width="8.28515625" customWidth="1"/>
    <col min="6" max="6" width="18" bestFit="1" customWidth="1"/>
    <col min="7" max="7" width="7.85546875" customWidth="1"/>
    <col min="8" max="8" width="14" style="3" customWidth="1"/>
    <col min="9" max="10" width="15.140625" bestFit="1" customWidth="1"/>
    <col min="16" max="16" width="5.7109375" customWidth="1"/>
  </cols>
  <sheetData>
    <row r="1" spans="1:9" s="60" customFormat="1" ht="15" customHeight="1" x14ac:dyDescent="0.25">
      <c r="A1" s="16"/>
      <c r="B1" s="60" t="s">
        <v>41</v>
      </c>
    </row>
    <row r="2" spans="1:9" s="60" customFormat="1" ht="15" customHeight="1" x14ac:dyDescent="0.25">
      <c r="A2" s="16"/>
    </row>
    <row r="4" spans="1:9" x14ac:dyDescent="0.25">
      <c r="B4" s="10"/>
      <c r="C4" s="12" t="s">
        <v>21</v>
      </c>
      <c r="D4" s="12" t="s">
        <v>3</v>
      </c>
      <c r="F4" s="28" t="s">
        <v>2</v>
      </c>
      <c r="G4" s="30" t="s">
        <v>0</v>
      </c>
      <c r="H4" s="33" t="s">
        <v>1</v>
      </c>
      <c r="I4" s="35" t="s">
        <v>35</v>
      </c>
    </row>
    <row r="5" spans="1:9" x14ac:dyDescent="0.25">
      <c r="B5" s="14" t="s">
        <v>23</v>
      </c>
      <c r="C5" s="46">
        <f>AVERAGE(Sales[Amount Sold])</f>
        <v>1159.7102000000004</v>
      </c>
      <c r="D5" s="48">
        <f>AVERAGE(Sales[Units Sold])</f>
        <v>1259.2442396313363</v>
      </c>
      <c r="F5" s="29" t="str" cm="1">
        <f t="array" ref="F5:F12">_xlfn.UNIQUE(Sales[Product])</f>
        <v>Hard Kombucha A</v>
      </c>
      <c r="G5" s="31" t="str" cm="1">
        <f t="array" ref="G5:G7">_xlfn.UNIQUE(Sales[Region])</f>
        <v>RS</v>
      </c>
      <c r="H5" s="34" t="str" cm="1">
        <f t="array" ref="H5:H10">_xlfn.UNIQUE(Sales[City])</f>
        <v>Florianopolis</v>
      </c>
      <c r="I5" s="36" t="str" cm="1">
        <f t="array" ref="I5:I6">_xlfn.UNIQUE(Sales[Kombucha Type])</f>
        <v>Hard</v>
      </c>
    </row>
    <row r="6" spans="1:9" x14ac:dyDescent="0.25">
      <c r="B6" s="13" t="s">
        <v>24</v>
      </c>
      <c r="C6" s="46">
        <f>_xlfn.STDEV.S(Sales[Amount Sold])</f>
        <v>821.23174871937351</v>
      </c>
      <c r="D6" s="48">
        <f>_xlfn.STDEV.S(Sales[Units Sold])</f>
        <v>716.2676295759187</v>
      </c>
      <c r="F6" s="29" t="str">
        <v>Blueberry</v>
      </c>
      <c r="G6" s="31" t="str">
        <v>PR</v>
      </c>
      <c r="H6" s="34" t="str">
        <v>Joinville</v>
      </c>
      <c r="I6" s="36" t="str">
        <v>Conventional</v>
      </c>
    </row>
    <row r="7" spans="1:9" x14ac:dyDescent="0.25">
      <c r="B7" s="13" t="s">
        <v>25</v>
      </c>
      <c r="C7" s="47">
        <f>MIN(Sales[Amount Sold])</f>
        <v>0</v>
      </c>
      <c r="D7" s="48">
        <f>MIN(Sales[Units Sold])</f>
        <v>2</v>
      </c>
      <c r="F7" s="29" t="str">
        <v>Hard Kombucha C</v>
      </c>
      <c r="G7" s="31" t="str">
        <v>SC</v>
      </c>
      <c r="H7" s="34" t="str">
        <v>Cascavel</v>
      </c>
      <c r="I7" s="36"/>
    </row>
    <row r="8" spans="1:9" x14ac:dyDescent="0.25">
      <c r="B8" s="13" t="s">
        <v>26</v>
      </c>
      <c r="C8" s="46">
        <f>MAX(Sales[Amount Sold])</f>
        <v>3600.88</v>
      </c>
      <c r="D8" s="48">
        <f>MAX(Sales[Units Sold])</f>
        <v>2499</v>
      </c>
      <c r="F8" s="29" t="str">
        <v>Hard Kombucha B</v>
      </c>
      <c r="G8" s="31"/>
      <c r="H8" s="34" t="str">
        <v>Porto Alegre</v>
      </c>
      <c r="I8" s="36"/>
    </row>
    <row r="9" spans="1:9" x14ac:dyDescent="0.25">
      <c r="B9" s="13" t="s">
        <v>27</v>
      </c>
      <c r="C9" s="46">
        <f>C8-C7</f>
        <v>3600.88</v>
      </c>
      <c r="D9" s="48">
        <f>D8-D7</f>
        <v>2497</v>
      </c>
      <c r="F9" s="29" t="str">
        <v>Chia Seed</v>
      </c>
      <c r="G9" s="31"/>
      <c r="H9" s="34" t="str">
        <v>Curitiba</v>
      </c>
      <c r="I9" s="36"/>
    </row>
    <row r="10" spans="1:9" x14ac:dyDescent="0.25">
      <c r="B10" s="13" t="s">
        <v>28</v>
      </c>
      <c r="C10" s="46">
        <f>_xlfn.QUARTILE.EXC(Sales[Amount Sold],1)</f>
        <v>451.3125</v>
      </c>
      <c r="D10" s="48">
        <f>_xlfn.QUARTILE.EXC(Sales[Units Sold],1)</f>
        <v>637</v>
      </c>
      <c r="F10" s="29" t="str">
        <v>Grape</v>
      </c>
      <c r="G10" s="31"/>
      <c r="H10" s="34" t="str">
        <v>Caxias do Sul</v>
      </c>
      <c r="I10" s="36"/>
    </row>
    <row r="11" spans="1:9" x14ac:dyDescent="0.25">
      <c r="B11" s="13" t="s">
        <v>30</v>
      </c>
      <c r="C11" s="46">
        <f>MEDIAN(Sales[Amount Sold])</f>
        <v>1085.42</v>
      </c>
      <c r="D11" s="48">
        <f>MEDIAN(Sales[Units Sold])</f>
        <v>1268</v>
      </c>
      <c r="F11" s="29" t="str">
        <v>Lemon Ginger</v>
      </c>
      <c r="G11" s="31"/>
      <c r="H11" s="34"/>
      <c r="I11" s="36"/>
    </row>
    <row r="12" spans="1:9" x14ac:dyDescent="0.25">
      <c r="B12" s="13" t="s">
        <v>29</v>
      </c>
      <c r="C12" s="46">
        <f>_xlfn.QUARTILE.EXC(Sales[Amount Sold],3)</f>
        <v>1790.1299999999999</v>
      </c>
      <c r="D12" s="48">
        <f>_xlfn.QUARTILE.EXC(Sales[Units Sold],3)</f>
        <v>1892</v>
      </c>
      <c r="F12" s="29" t="str">
        <v>Pineapple</v>
      </c>
      <c r="G12" s="31"/>
      <c r="H12" s="34"/>
      <c r="I12" s="36"/>
    </row>
    <row r="13" spans="1:9" x14ac:dyDescent="0.25">
      <c r="G13" s="32"/>
    </row>
    <row r="15" spans="1:9" x14ac:dyDescent="0.25">
      <c r="B15" s="65" t="s">
        <v>31</v>
      </c>
      <c r="C15" s="65"/>
      <c r="D15" s="45">
        <f>COUNTA(_xlfn.UNIQUE(Sales[Product]))</f>
        <v>8</v>
      </c>
      <c r="F15" s="15"/>
      <c r="G15" s="15"/>
      <c r="H15" s="15"/>
      <c r="I15" s="15"/>
    </row>
    <row r="16" spans="1:9" x14ac:dyDescent="0.25">
      <c r="B16" s="65" t="s">
        <v>33</v>
      </c>
      <c r="C16" s="65"/>
      <c r="D16" s="45">
        <f>COUNTA(_xlfn.UNIQUE(Sales[Region]))</f>
        <v>3</v>
      </c>
      <c r="F16" s="15"/>
      <c r="G16" s="15"/>
      <c r="H16" s="15"/>
      <c r="I16" s="15"/>
    </row>
    <row r="17" spans="2:16" x14ac:dyDescent="0.25">
      <c r="B17" s="65" t="s">
        <v>32</v>
      </c>
      <c r="C17" s="65"/>
      <c r="D17" s="45">
        <f>COUNTA(_xlfn.UNIQUE(Sales[City]))</f>
        <v>6</v>
      </c>
      <c r="F17" s="15"/>
      <c r="G17" s="15"/>
      <c r="H17" s="15"/>
      <c r="I17" s="15"/>
    </row>
    <row r="18" spans="2:16" x14ac:dyDescent="0.25">
      <c r="B18" s="65" t="s">
        <v>34</v>
      </c>
      <c r="C18" s="65"/>
      <c r="D18" s="45">
        <f>COUNTA(_xlfn.UNIQUE(Sales[Kombucha Type]))</f>
        <v>2</v>
      </c>
      <c r="F18" s="15"/>
      <c r="G18" s="15"/>
      <c r="H18" s="15"/>
      <c r="I18" s="15"/>
    </row>
    <row r="19" spans="2:16" x14ac:dyDescent="0.25">
      <c r="B19" s="65" t="s">
        <v>38</v>
      </c>
      <c r="C19" s="65"/>
      <c r="D19" s="45">
        <f>COUNTIF(Sales[Kombucha Type],"Conventional")</f>
        <v>438</v>
      </c>
      <c r="E19" s="49">
        <f>D19/COUNTA(Sales[Kombucha Type])</f>
        <v>0.62571428571428567</v>
      </c>
      <c r="F19" s="15"/>
      <c r="G19" s="15"/>
      <c r="H19" s="15"/>
      <c r="I19" s="15"/>
    </row>
    <row r="20" spans="2:16" x14ac:dyDescent="0.25">
      <c r="B20" s="65" t="s">
        <v>39</v>
      </c>
      <c r="C20" s="65"/>
      <c r="D20" s="45">
        <f>COUNTIF(Sales[Kombucha Type],"Hard")</f>
        <v>262</v>
      </c>
      <c r="E20" s="49">
        <f>D20/COUNTA(Sales[Kombucha Type])</f>
        <v>0.37428571428571428</v>
      </c>
      <c r="F20" s="15"/>
      <c r="G20" s="15"/>
      <c r="H20" s="15"/>
      <c r="I20" s="15"/>
    </row>
    <row r="21" spans="2:16" x14ac:dyDescent="0.25">
      <c r="F21" s="15"/>
      <c r="G21" s="15"/>
      <c r="H21" s="15"/>
      <c r="I21" s="15"/>
    </row>
    <row r="22" spans="2:16" ht="15" customHeight="1" x14ac:dyDescent="0.25">
      <c r="B22" s="63" t="s">
        <v>95</v>
      </c>
      <c r="C22" s="64"/>
      <c r="D22" s="64"/>
      <c r="E22" s="64"/>
      <c r="F22" s="64"/>
      <c r="G22" s="64"/>
      <c r="H22" s="64"/>
      <c r="I22" s="64"/>
      <c r="J22" s="64"/>
      <c r="K22" s="64"/>
      <c r="L22" s="64"/>
      <c r="M22" s="64"/>
      <c r="N22" s="64"/>
      <c r="O22" s="64"/>
      <c r="P22" s="64"/>
    </row>
    <row r="23" spans="2:16" x14ac:dyDescent="0.25">
      <c r="H23"/>
    </row>
  </sheetData>
  <mergeCells count="8">
    <mergeCell ref="B22:P22"/>
    <mergeCell ref="B1:XFD2"/>
    <mergeCell ref="B19:C19"/>
    <mergeCell ref="B20:C20"/>
    <mergeCell ref="B15:C15"/>
    <mergeCell ref="B16:C16"/>
    <mergeCell ref="B17:C17"/>
    <mergeCell ref="B18:C18"/>
  </mergeCells>
  <pageMargins left="0.511811024" right="0.511811024" top="0.78740157499999996" bottom="0.78740157499999996" header="0.31496062000000002" footer="0.31496062000000002"/>
  <ignoredErrors>
    <ignoredError sqref="C6"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4E23-2877-4DC4-A040-0535FCC6E029}">
  <dimension ref="A1:R59"/>
  <sheetViews>
    <sheetView showGridLines="0" workbookViewId="0">
      <selection activeCell="S15" sqref="S15"/>
    </sheetView>
  </sheetViews>
  <sheetFormatPr defaultRowHeight="15" x14ac:dyDescent="0.25"/>
  <cols>
    <col min="1" max="1" width="2.42578125" customWidth="1"/>
    <col min="2" max="2" width="4.28515625" customWidth="1"/>
    <col min="3" max="3" width="20.5703125" bestFit="1" customWidth="1"/>
    <col min="4" max="4" width="17.5703125" bestFit="1" customWidth="1"/>
    <col min="5" max="5" width="9.7109375" bestFit="1" customWidth="1"/>
    <col min="6" max="6" width="14.85546875" bestFit="1" customWidth="1"/>
    <col min="7" max="7" width="4.28515625" customWidth="1"/>
    <col min="8" max="8" width="16.7109375" bestFit="1" customWidth="1"/>
    <col min="9" max="9" width="11.7109375" customWidth="1"/>
    <col min="10" max="10" width="6.5703125" bestFit="1" customWidth="1"/>
    <col min="11" max="11" width="6" customWidth="1"/>
    <col min="12" max="12" width="14.85546875" bestFit="1" customWidth="1"/>
    <col min="16" max="16" width="8.140625" customWidth="1"/>
    <col min="17" max="17" width="0.42578125" customWidth="1"/>
  </cols>
  <sheetData>
    <row r="1" spans="1:18" s="60" customFormat="1" ht="15" customHeight="1" x14ac:dyDescent="0.25">
      <c r="A1" s="16"/>
      <c r="B1" s="60" t="s">
        <v>42</v>
      </c>
    </row>
    <row r="2" spans="1:18" s="60" customFormat="1" ht="15" customHeight="1" x14ac:dyDescent="0.25">
      <c r="A2" s="16"/>
    </row>
    <row r="3" spans="1:18" x14ac:dyDescent="0.25">
      <c r="H3" s="3"/>
    </row>
    <row r="4" spans="1:18" x14ac:dyDescent="0.25">
      <c r="C4" s="17" t="s">
        <v>45</v>
      </c>
      <c r="D4" s="3" t="s">
        <v>43</v>
      </c>
      <c r="E4" s="3" t="s">
        <v>46</v>
      </c>
      <c r="F4" s="3" t="s">
        <v>44</v>
      </c>
      <c r="H4" s="17" t="s">
        <v>52</v>
      </c>
      <c r="I4" s="3" t="s">
        <v>51</v>
      </c>
      <c r="J4" s="2" t="s">
        <v>59</v>
      </c>
      <c r="M4" s="68" t="s">
        <v>54</v>
      </c>
      <c r="N4" s="69"/>
      <c r="O4" s="69"/>
      <c r="P4" s="69"/>
      <c r="Q4" s="69"/>
      <c r="R4" s="69"/>
    </row>
    <row r="5" spans="1:18" ht="15" customHeight="1" x14ac:dyDescent="0.25">
      <c r="C5" s="18" t="s">
        <v>40</v>
      </c>
      <c r="D5" s="19">
        <v>143596.01999999999</v>
      </c>
      <c r="E5" s="20">
        <v>143596.01999999999</v>
      </c>
      <c r="F5" s="2">
        <v>144155</v>
      </c>
      <c r="H5" s="43" t="s">
        <v>18</v>
      </c>
      <c r="I5" s="37">
        <v>35208.029999999984</v>
      </c>
      <c r="J5" s="24">
        <v>35208.029999999984</v>
      </c>
      <c r="M5" s="66" t="s">
        <v>55</v>
      </c>
      <c r="N5" s="66"/>
      <c r="O5" s="66"/>
      <c r="P5" s="66"/>
      <c r="Q5" s="66"/>
      <c r="R5" s="66"/>
    </row>
    <row r="6" spans="1:18" x14ac:dyDescent="0.25">
      <c r="C6" s="41" t="s">
        <v>18</v>
      </c>
      <c r="D6" s="19">
        <v>28968.75</v>
      </c>
      <c r="E6" s="21">
        <v>28968.75</v>
      </c>
      <c r="F6" s="44">
        <v>27793</v>
      </c>
      <c r="H6" s="43" t="s">
        <v>15</v>
      </c>
      <c r="I6" s="37">
        <v>23421.049999999945</v>
      </c>
      <c r="J6" s="24">
        <v>23421.049999999945</v>
      </c>
      <c r="M6" s="67"/>
      <c r="N6" s="67"/>
      <c r="O6" s="67"/>
      <c r="P6" s="67"/>
      <c r="Q6" s="67"/>
      <c r="R6" s="67"/>
    </row>
    <row r="7" spans="1:18" ht="15" customHeight="1" x14ac:dyDescent="0.25">
      <c r="C7" s="41" t="s">
        <v>9</v>
      </c>
      <c r="D7" s="19">
        <v>18214.799999999996</v>
      </c>
      <c r="E7" s="21">
        <v>18214.799999999996</v>
      </c>
      <c r="F7" s="44">
        <v>17955</v>
      </c>
      <c r="H7" s="43" t="s">
        <v>17</v>
      </c>
      <c r="I7" s="37">
        <v>22833.26999999999</v>
      </c>
      <c r="J7" s="24">
        <v>22833.26999999999</v>
      </c>
      <c r="M7" s="66" t="s">
        <v>53</v>
      </c>
      <c r="N7" s="66"/>
      <c r="O7" s="66"/>
      <c r="P7" s="66"/>
      <c r="Q7" s="66"/>
      <c r="R7" s="66"/>
    </row>
    <row r="8" spans="1:18" x14ac:dyDescent="0.25">
      <c r="C8" s="41" t="s">
        <v>17</v>
      </c>
      <c r="D8" s="19">
        <v>9371.34</v>
      </c>
      <c r="E8" s="21">
        <v>9371.34</v>
      </c>
      <c r="F8" s="44">
        <v>10650</v>
      </c>
      <c r="H8" s="43" t="s">
        <v>9</v>
      </c>
      <c r="I8" s="37">
        <v>15326.459999999963</v>
      </c>
      <c r="J8" s="24">
        <v>15326.459999999963</v>
      </c>
      <c r="M8" s="67"/>
      <c r="N8" s="67"/>
      <c r="O8" s="67"/>
      <c r="P8" s="67"/>
      <c r="Q8" s="67"/>
      <c r="R8" s="67"/>
    </row>
    <row r="9" spans="1:18" ht="15" customHeight="1" x14ac:dyDescent="0.25">
      <c r="C9" s="41" t="s">
        <v>7</v>
      </c>
      <c r="D9" s="19">
        <v>18957.450000000004</v>
      </c>
      <c r="E9" s="21">
        <v>18957.450000000004</v>
      </c>
      <c r="F9" s="44">
        <v>20042</v>
      </c>
      <c r="H9" s="43" t="s">
        <v>20</v>
      </c>
      <c r="I9" s="37">
        <v>6326.9700000000448</v>
      </c>
      <c r="J9" s="24">
        <v>6326.9700000000448</v>
      </c>
      <c r="M9" s="66" t="s">
        <v>87</v>
      </c>
      <c r="N9" s="66"/>
      <c r="O9" s="66"/>
      <c r="P9" s="66"/>
      <c r="Q9" s="66"/>
      <c r="R9" s="66"/>
    </row>
    <row r="10" spans="1:18" x14ac:dyDescent="0.25">
      <c r="C10" s="41" t="s">
        <v>19</v>
      </c>
      <c r="D10" s="19">
        <v>14970.47</v>
      </c>
      <c r="E10" s="21">
        <v>14970.47</v>
      </c>
      <c r="F10" s="44">
        <v>14401</v>
      </c>
      <c r="H10" s="43" t="s">
        <v>11</v>
      </c>
      <c r="I10" s="37">
        <v>-257.61000000001513</v>
      </c>
      <c r="J10" s="24">
        <v>-257.61000000001513</v>
      </c>
      <c r="M10" s="67"/>
      <c r="N10" s="67"/>
      <c r="O10" s="67"/>
      <c r="P10" s="67"/>
      <c r="Q10" s="67"/>
      <c r="R10" s="67"/>
    </row>
    <row r="11" spans="1:18" ht="15" customHeight="1" x14ac:dyDescent="0.25">
      <c r="C11" s="41" t="s">
        <v>11</v>
      </c>
      <c r="D11" s="19">
        <v>13946.310000000001</v>
      </c>
      <c r="E11" s="21">
        <v>13946.310000000001</v>
      </c>
      <c r="F11" s="44">
        <v>13449</v>
      </c>
      <c r="H11" s="43" t="s">
        <v>19</v>
      </c>
      <c r="I11" s="37">
        <v>-9888.6700000000128</v>
      </c>
      <c r="J11" s="24">
        <v>-9888.6700000000128</v>
      </c>
      <c r="M11" s="66" t="s">
        <v>68</v>
      </c>
      <c r="N11" s="66"/>
      <c r="O11" s="66"/>
      <c r="P11" s="66"/>
      <c r="Q11" s="66"/>
      <c r="R11" s="66"/>
    </row>
    <row r="12" spans="1:18" x14ac:dyDescent="0.25">
      <c r="C12" s="41" t="s">
        <v>20</v>
      </c>
      <c r="D12" s="19">
        <v>19890.18</v>
      </c>
      <c r="E12" s="21">
        <v>19890.18</v>
      </c>
      <c r="F12" s="44">
        <v>20232</v>
      </c>
      <c r="H12" s="43" t="s">
        <v>7</v>
      </c>
      <c r="I12" s="37">
        <v>-34838.639999999985</v>
      </c>
      <c r="J12" s="24">
        <v>-34838.639999999985</v>
      </c>
      <c r="M12" s="67"/>
      <c r="N12" s="67"/>
      <c r="O12" s="67"/>
      <c r="P12" s="67"/>
      <c r="Q12" s="67"/>
      <c r="R12" s="67"/>
    </row>
    <row r="13" spans="1:18" x14ac:dyDescent="0.25">
      <c r="C13" s="41" t="s">
        <v>15</v>
      </c>
      <c r="D13" s="19">
        <v>19276.720000000005</v>
      </c>
      <c r="E13" s="21">
        <v>19276.720000000005</v>
      </c>
      <c r="F13" s="44">
        <v>19633</v>
      </c>
      <c r="H13" s="18" t="s">
        <v>47</v>
      </c>
      <c r="I13" s="23">
        <v>58130.860000000102</v>
      </c>
      <c r="J13" s="24">
        <v>58130.860000000102</v>
      </c>
    </row>
    <row r="14" spans="1:18" x14ac:dyDescent="0.25">
      <c r="C14" s="18" t="s">
        <v>8</v>
      </c>
      <c r="D14" s="19">
        <v>139179.29999999999</v>
      </c>
      <c r="E14" s="20">
        <v>139179.29999999999</v>
      </c>
      <c r="F14" s="2">
        <v>143645</v>
      </c>
    </row>
    <row r="15" spans="1:18" ht="15" customHeight="1" x14ac:dyDescent="0.25">
      <c r="C15" s="42" t="s">
        <v>18</v>
      </c>
      <c r="D15" s="19">
        <v>26481.019999999993</v>
      </c>
      <c r="E15" s="21">
        <v>26481.019999999993</v>
      </c>
      <c r="F15" s="44">
        <v>26451</v>
      </c>
    </row>
    <row r="16" spans="1:18" x14ac:dyDescent="0.25">
      <c r="C16" s="42" t="s">
        <v>9</v>
      </c>
      <c r="D16" s="19">
        <v>14648.249999999998</v>
      </c>
      <c r="E16" s="21">
        <v>14648.249999999998</v>
      </c>
      <c r="F16" s="44">
        <v>15838</v>
      </c>
    </row>
    <row r="17" spans="3:6" ht="15" customHeight="1" x14ac:dyDescent="0.25">
      <c r="C17" s="42" t="s">
        <v>17</v>
      </c>
      <c r="D17" s="19">
        <v>21387.809999999998</v>
      </c>
      <c r="E17" s="21">
        <v>21387.809999999998</v>
      </c>
      <c r="F17" s="44">
        <v>23161</v>
      </c>
    </row>
    <row r="18" spans="3:6" x14ac:dyDescent="0.25">
      <c r="C18" s="42" t="s">
        <v>7</v>
      </c>
      <c r="D18" s="19">
        <v>20376.54</v>
      </c>
      <c r="E18" s="21">
        <v>20376.54</v>
      </c>
      <c r="F18" s="44">
        <v>20854</v>
      </c>
    </row>
    <row r="19" spans="3:6" ht="15" customHeight="1" x14ac:dyDescent="0.25">
      <c r="C19" s="42" t="s">
        <v>19</v>
      </c>
      <c r="D19" s="19">
        <v>16577.29</v>
      </c>
      <c r="E19" s="21">
        <v>16577.29</v>
      </c>
      <c r="F19" s="44">
        <v>18827</v>
      </c>
    </row>
    <row r="20" spans="3:6" x14ac:dyDescent="0.25">
      <c r="C20" s="42" t="s">
        <v>11</v>
      </c>
      <c r="D20" s="19">
        <v>8414.1099999999988</v>
      </c>
      <c r="E20" s="21">
        <v>8414.1099999999988</v>
      </c>
      <c r="F20" s="44">
        <v>7419</v>
      </c>
    </row>
    <row r="21" spans="3:6" ht="15" customHeight="1" x14ac:dyDescent="0.25">
      <c r="C21" s="42" t="s">
        <v>20</v>
      </c>
      <c r="D21" s="19">
        <v>14780.200000000003</v>
      </c>
      <c r="E21" s="21">
        <v>14780.200000000003</v>
      </c>
      <c r="F21" s="44">
        <v>15768</v>
      </c>
    </row>
    <row r="22" spans="3:6" x14ac:dyDescent="0.25">
      <c r="C22" s="42" t="s">
        <v>15</v>
      </c>
      <c r="D22" s="19">
        <v>16514.079999999998</v>
      </c>
      <c r="E22" s="21">
        <v>16514.079999999998</v>
      </c>
      <c r="F22" s="44">
        <v>15327</v>
      </c>
    </row>
    <row r="23" spans="3:6" x14ac:dyDescent="0.25">
      <c r="C23" s="18" t="s">
        <v>10</v>
      </c>
      <c r="D23" s="19">
        <v>134865.46</v>
      </c>
      <c r="E23" s="20">
        <v>134865.46</v>
      </c>
      <c r="F23" s="2">
        <v>138049</v>
      </c>
    </row>
    <row r="24" spans="3:6" x14ac:dyDescent="0.25">
      <c r="C24" s="42" t="s">
        <v>18</v>
      </c>
      <c r="D24" s="19">
        <v>17837.990000000002</v>
      </c>
      <c r="E24" s="21">
        <v>17837.990000000002</v>
      </c>
      <c r="F24" s="44">
        <v>19187</v>
      </c>
    </row>
    <row r="25" spans="3:6" x14ac:dyDescent="0.25">
      <c r="C25" s="42" t="s">
        <v>9</v>
      </c>
      <c r="D25" s="19">
        <v>20896.829999999994</v>
      </c>
      <c r="E25" s="21">
        <v>20896.829999999994</v>
      </c>
      <c r="F25" s="44">
        <v>19044</v>
      </c>
    </row>
    <row r="26" spans="3:6" x14ac:dyDescent="0.25">
      <c r="C26" s="42" t="s">
        <v>17</v>
      </c>
      <c r="D26" s="19">
        <v>10934.25</v>
      </c>
      <c r="E26" s="21">
        <v>10934.25</v>
      </c>
      <c r="F26" s="44">
        <v>11165</v>
      </c>
    </row>
    <row r="27" spans="3:6" x14ac:dyDescent="0.25">
      <c r="C27" s="42" t="s">
        <v>7</v>
      </c>
      <c r="D27" s="19">
        <v>16549.579999999998</v>
      </c>
      <c r="E27" s="21">
        <v>16549.579999999998</v>
      </c>
      <c r="F27" s="44">
        <v>16414</v>
      </c>
    </row>
    <row r="28" spans="3:6" x14ac:dyDescent="0.25">
      <c r="C28" s="42" t="s">
        <v>19</v>
      </c>
      <c r="D28" s="19">
        <v>25125.57</v>
      </c>
      <c r="E28" s="21">
        <v>25125.57</v>
      </c>
      <c r="F28" s="44">
        <v>27524</v>
      </c>
    </row>
    <row r="29" spans="3:6" x14ac:dyDescent="0.25">
      <c r="C29" s="42" t="s">
        <v>11</v>
      </c>
      <c r="D29" s="19">
        <v>14518.660000000002</v>
      </c>
      <c r="E29" s="21">
        <v>14518.660000000002</v>
      </c>
      <c r="F29" s="44">
        <v>15252</v>
      </c>
    </row>
    <row r="30" spans="3:6" x14ac:dyDescent="0.25">
      <c r="C30" s="42" t="s">
        <v>20</v>
      </c>
      <c r="D30" s="19">
        <v>14835.589999999998</v>
      </c>
      <c r="E30" s="21">
        <v>14835.589999999998</v>
      </c>
      <c r="F30" s="44">
        <v>15581</v>
      </c>
    </row>
    <row r="31" spans="3:6" x14ac:dyDescent="0.25">
      <c r="C31" s="42" t="s">
        <v>15</v>
      </c>
      <c r="D31" s="19">
        <v>14166.99</v>
      </c>
      <c r="E31" s="21">
        <v>14166.99</v>
      </c>
      <c r="F31" s="44">
        <v>13882</v>
      </c>
    </row>
    <row r="32" spans="3:6" x14ac:dyDescent="0.25">
      <c r="C32" s="18" t="s">
        <v>6</v>
      </c>
      <c r="D32" s="19">
        <v>134113.65000000002</v>
      </c>
      <c r="E32" s="20">
        <v>134113.65000000002</v>
      </c>
      <c r="F32" s="2">
        <v>135040</v>
      </c>
    </row>
    <row r="33" spans="3:6" x14ac:dyDescent="0.25">
      <c r="C33" s="42" t="s">
        <v>18</v>
      </c>
      <c r="D33" s="19">
        <v>22237.059999999998</v>
      </c>
      <c r="E33" s="21">
        <v>22237.059999999998</v>
      </c>
      <c r="F33" s="44">
        <v>21338</v>
      </c>
    </row>
    <row r="34" spans="3:6" x14ac:dyDescent="0.25">
      <c r="C34" s="42" t="s">
        <v>9</v>
      </c>
      <c r="D34" s="19">
        <v>16509.04</v>
      </c>
      <c r="E34" s="21">
        <v>16509.04</v>
      </c>
      <c r="F34" s="44">
        <v>19204</v>
      </c>
    </row>
    <row r="35" spans="3:6" x14ac:dyDescent="0.25">
      <c r="C35" s="42" t="s">
        <v>17</v>
      </c>
      <c r="D35" s="19">
        <v>12494.37</v>
      </c>
      <c r="E35" s="21">
        <v>12494.37</v>
      </c>
      <c r="F35" s="44">
        <v>12181</v>
      </c>
    </row>
    <row r="36" spans="3:6" x14ac:dyDescent="0.25">
      <c r="C36" s="42" t="s">
        <v>7</v>
      </c>
      <c r="D36" s="19">
        <v>28154.260000000006</v>
      </c>
      <c r="E36" s="21">
        <v>28154.260000000006</v>
      </c>
      <c r="F36" s="44">
        <v>28960</v>
      </c>
    </row>
    <row r="37" spans="3:6" x14ac:dyDescent="0.25">
      <c r="C37" s="42" t="s">
        <v>19</v>
      </c>
      <c r="D37" s="19">
        <v>10961.83</v>
      </c>
      <c r="E37" s="21">
        <v>10961.83</v>
      </c>
      <c r="F37" s="44">
        <v>12018</v>
      </c>
    </row>
    <row r="38" spans="3:6" x14ac:dyDescent="0.25">
      <c r="C38" s="42" t="s">
        <v>11</v>
      </c>
      <c r="D38" s="19">
        <v>13919.5</v>
      </c>
      <c r="E38" s="21">
        <v>13919.5</v>
      </c>
      <c r="F38" s="44">
        <v>14270</v>
      </c>
    </row>
    <row r="39" spans="3:6" x14ac:dyDescent="0.25">
      <c r="C39" s="42" t="s">
        <v>20</v>
      </c>
      <c r="D39" s="19">
        <v>15581.570000000002</v>
      </c>
      <c r="E39" s="21">
        <v>15581.570000000002</v>
      </c>
      <c r="F39" s="44">
        <v>14393</v>
      </c>
    </row>
    <row r="40" spans="3:6" x14ac:dyDescent="0.25">
      <c r="C40" s="42" t="s">
        <v>15</v>
      </c>
      <c r="D40" s="19">
        <v>14256.019999999999</v>
      </c>
      <c r="E40" s="21">
        <v>14256.019999999999</v>
      </c>
      <c r="F40" s="44">
        <v>12676</v>
      </c>
    </row>
    <row r="41" spans="3:6" x14ac:dyDescent="0.25">
      <c r="C41" s="18" t="s">
        <v>16</v>
      </c>
      <c r="D41" s="19">
        <v>131071.20000000001</v>
      </c>
      <c r="E41" s="20">
        <v>131071.20000000001</v>
      </c>
      <c r="F41" s="2">
        <v>132345</v>
      </c>
    </row>
    <row r="42" spans="3:6" x14ac:dyDescent="0.25">
      <c r="C42" s="42" t="s">
        <v>18</v>
      </c>
      <c r="D42" s="19">
        <v>11588.440000000002</v>
      </c>
      <c r="E42" s="21">
        <v>11588.440000000002</v>
      </c>
      <c r="F42" s="44">
        <v>11556</v>
      </c>
    </row>
    <row r="43" spans="3:6" x14ac:dyDescent="0.25">
      <c r="C43" s="42" t="s">
        <v>9</v>
      </c>
      <c r="D43" s="19">
        <v>7227.3899999999994</v>
      </c>
      <c r="E43" s="21">
        <v>7227.3899999999994</v>
      </c>
      <c r="F43" s="44">
        <v>8382</v>
      </c>
    </row>
    <row r="44" spans="3:6" x14ac:dyDescent="0.25">
      <c r="C44" s="42" t="s">
        <v>17</v>
      </c>
      <c r="D44" s="19">
        <v>20678.129999999997</v>
      </c>
      <c r="E44" s="21">
        <v>20678.129999999997</v>
      </c>
      <c r="F44" s="44">
        <v>20892</v>
      </c>
    </row>
    <row r="45" spans="3:6" x14ac:dyDescent="0.25">
      <c r="C45" s="42" t="s">
        <v>7</v>
      </c>
      <c r="D45" s="19">
        <v>27705.030000000006</v>
      </c>
      <c r="E45" s="21">
        <v>27705.030000000006</v>
      </c>
      <c r="F45" s="44">
        <v>27668</v>
      </c>
    </row>
    <row r="46" spans="3:6" x14ac:dyDescent="0.25">
      <c r="C46" s="42" t="s">
        <v>19</v>
      </c>
      <c r="D46" s="19">
        <v>12153.85</v>
      </c>
      <c r="E46" s="21">
        <v>12153.85</v>
      </c>
      <c r="F46" s="44">
        <v>12498</v>
      </c>
    </row>
    <row r="47" spans="3:6" x14ac:dyDescent="0.25">
      <c r="C47" s="42" t="s">
        <v>11</v>
      </c>
      <c r="D47" s="19">
        <v>15182.7</v>
      </c>
      <c r="E47" s="21">
        <v>15182.7</v>
      </c>
      <c r="F47" s="44">
        <v>15125</v>
      </c>
    </row>
    <row r="48" spans="3:6" x14ac:dyDescent="0.25">
      <c r="C48" s="42" t="s">
        <v>20</v>
      </c>
      <c r="D48" s="19">
        <v>15293.220000000001</v>
      </c>
      <c r="E48" s="21">
        <v>15293.220000000001</v>
      </c>
      <c r="F48" s="44">
        <v>15218</v>
      </c>
    </row>
    <row r="49" spans="3:6" x14ac:dyDescent="0.25">
      <c r="C49" s="42" t="s">
        <v>15</v>
      </c>
      <c r="D49" s="19">
        <v>21242.440000000002</v>
      </c>
      <c r="E49" s="21">
        <v>21242.440000000002</v>
      </c>
      <c r="F49" s="44">
        <v>21006</v>
      </c>
    </row>
    <row r="50" spans="3:6" x14ac:dyDescent="0.25">
      <c r="C50" s="18" t="s">
        <v>13</v>
      </c>
      <c r="D50" s="19">
        <v>128971.51000000001</v>
      </c>
      <c r="E50" s="20">
        <v>128971.51000000001</v>
      </c>
      <c r="F50" s="2">
        <v>126534</v>
      </c>
    </row>
    <row r="51" spans="3:6" x14ac:dyDescent="0.25">
      <c r="C51" s="42" t="s">
        <v>18</v>
      </c>
      <c r="D51" s="19">
        <v>11091.640000000001</v>
      </c>
      <c r="E51" s="21">
        <v>11091.640000000001</v>
      </c>
      <c r="F51" s="44">
        <v>10584</v>
      </c>
    </row>
    <row r="52" spans="3:6" x14ac:dyDescent="0.25">
      <c r="C52" s="42" t="s">
        <v>9</v>
      </c>
      <c r="D52" s="19">
        <v>11967.75</v>
      </c>
      <c r="E52" s="21">
        <v>11967.75</v>
      </c>
      <c r="F52" s="44">
        <v>12252</v>
      </c>
    </row>
    <row r="53" spans="3:6" x14ac:dyDescent="0.25">
      <c r="C53" s="42" t="s">
        <v>17</v>
      </c>
      <c r="D53" s="19">
        <v>15834.010000000002</v>
      </c>
      <c r="E53" s="21">
        <v>15834.010000000002</v>
      </c>
      <c r="F53" s="44">
        <v>14924</v>
      </c>
    </row>
    <row r="54" spans="3:6" x14ac:dyDescent="0.25">
      <c r="C54" s="42" t="s">
        <v>7</v>
      </c>
      <c r="D54" s="19">
        <v>24874.750000000004</v>
      </c>
      <c r="E54" s="21">
        <v>24874.750000000004</v>
      </c>
      <c r="F54" s="44">
        <v>23235</v>
      </c>
    </row>
    <row r="55" spans="3:6" x14ac:dyDescent="0.25">
      <c r="C55" s="42" t="s">
        <v>19</v>
      </c>
      <c r="D55" s="19">
        <v>18702.27</v>
      </c>
      <c r="E55" s="21">
        <v>18702.27</v>
      </c>
      <c r="F55" s="44">
        <v>17952</v>
      </c>
    </row>
    <row r="56" spans="3:6" x14ac:dyDescent="0.25">
      <c r="C56" s="42" t="s">
        <v>11</v>
      </c>
      <c r="D56" s="19">
        <v>14505.330000000002</v>
      </c>
      <c r="E56" s="21">
        <v>14505.330000000002</v>
      </c>
      <c r="F56" s="44">
        <v>13654</v>
      </c>
    </row>
    <row r="57" spans="3:6" x14ac:dyDescent="0.25">
      <c r="C57" s="42" t="s">
        <v>20</v>
      </c>
      <c r="D57" s="19">
        <v>16578.57</v>
      </c>
      <c r="E57" s="21">
        <v>16578.57</v>
      </c>
      <c r="F57" s="44">
        <v>18411</v>
      </c>
    </row>
    <row r="58" spans="3:6" x14ac:dyDescent="0.25">
      <c r="C58" s="42" t="s">
        <v>15</v>
      </c>
      <c r="D58" s="19">
        <v>15417.189999999999</v>
      </c>
      <c r="E58" s="21">
        <v>15417.189999999999</v>
      </c>
      <c r="F58" s="44">
        <v>15522</v>
      </c>
    </row>
    <row r="59" spans="3:6" x14ac:dyDescent="0.25">
      <c r="C59" s="18" t="s">
        <v>47</v>
      </c>
      <c r="D59" s="19">
        <v>811797.14</v>
      </c>
      <c r="E59" s="21">
        <v>811797.14</v>
      </c>
      <c r="F59" s="2">
        <v>819768</v>
      </c>
    </row>
  </sheetData>
  <mergeCells count="6">
    <mergeCell ref="M11:R12"/>
    <mergeCell ref="B1:XFD2"/>
    <mergeCell ref="M9:R10"/>
    <mergeCell ref="M7:R8"/>
    <mergeCell ref="M5:R6"/>
    <mergeCell ref="M4:R4"/>
  </mergeCells>
  <conditionalFormatting pivot="1" sqref="E24:E31 E42:E49 E6:E13 E33:E40 E15:E22 E51 E53:E54 E56:E57 E52 E55 E58">
    <cfRule type="dataBar" priority="5">
      <dataBar showValue="0">
        <cfvo type="min"/>
        <cfvo type="max"/>
        <color theme="2" tint="-0.749992370372631"/>
      </dataBar>
      <extLst>
        <ext xmlns:x14="http://schemas.microsoft.com/office/spreadsheetml/2009/9/main" uri="{B025F937-C7B1-47D3-B67F-A62EFF666E3E}">
          <x14:id>{E9EF0D2E-96CD-43DA-BEF7-E39128BEAA58}</x14:id>
        </ext>
      </extLst>
    </cfRule>
  </conditionalFormatting>
  <pageMargins left="0.511811024" right="0.511811024" top="0.78740157499999996" bottom="0.78740157499999996" header="0.31496062000000002" footer="0.31496062000000002"/>
  <drawing r:id="rId3"/>
  <extLst>
    <ext xmlns:x14="http://schemas.microsoft.com/office/spreadsheetml/2009/9/main" uri="{78C0D931-6437-407d-A8EE-F0AAD7539E65}">
      <x14:conditionalFormattings>
        <x14:conditionalFormatting xmlns:xm="http://schemas.microsoft.com/office/excel/2006/main" pivot="1">
          <x14:cfRule type="dataBar" id="{E9EF0D2E-96CD-43DA-BEF7-E39128BEAA58}">
            <x14:dataBar minLength="0" maxLength="100" gradient="0">
              <x14:cfvo type="autoMin"/>
              <x14:cfvo type="autoMax"/>
              <x14:negativeFillColor rgb="FFFF0000"/>
              <x14:axisColor rgb="FF000000"/>
            </x14:dataBar>
          </x14:cfRule>
          <xm:sqref>E24:E31 E42:E49 E6:E13 E33:E40 E15:E22 E51 E53:E54 E56:E57 E52 E55 E58</xm:sqref>
        </x14:conditionalFormatting>
        <x14:conditionalFormatting xmlns:xm="http://schemas.microsoft.com/office/excel/2006/main" pivot="1">
          <x14:cfRule type="iconSet" priority="1" id="{E25DA858-7A80-4E33-9A8B-59B1335C0182}">
            <x14:iconSet iconSet="3Symbols" showValue="0" custom="1">
              <x14:cfvo type="percent">
                <xm:f>0</xm:f>
              </x14:cfvo>
              <x14:cfvo type="num">
                <xm:f>0</xm:f>
              </x14:cfvo>
              <x14:cfvo type="num" gte="0">
                <xm:f>0</xm:f>
              </x14:cfvo>
              <x14:cfIcon iconSet="3Symbols" iconId="0"/>
              <x14:cfIcon iconSet="NoIcons" iconId="0"/>
              <x14:cfIcon iconSet="3Symbols" iconId="2"/>
            </x14:iconSet>
          </x14:cfRule>
          <xm:sqref>J5:J13</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A908-229E-497E-9D3D-D6F8B8E33834}">
  <dimension ref="A1:J16"/>
  <sheetViews>
    <sheetView showGridLines="0" workbookViewId="0">
      <selection activeCell="B15" sqref="B15:J16"/>
    </sheetView>
  </sheetViews>
  <sheetFormatPr defaultRowHeight="15" x14ac:dyDescent="0.25"/>
  <cols>
    <col min="1" max="1" width="2.140625" customWidth="1"/>
    <col min="2" max="2" width="9.85546875" customWidth="1"/>
    <col min="3" max="3" width="11.85546875" customWidth="1"/>
    <col min="4" max="4" width="17.140625" customWidth="1"/>
    <col min="5" max="5" width="6.85546875" customWidth="1"/>
    <col min="6" max="6" width="3.28515625" customWidth="1"/>
    <col min="7" max="7" width="9.7109375" bestFit="1" customWidth="1"/>
    <col min="8" max="8" width="2.5703125" customWidth="1"/>
    <col min="9" max="9" width="8" customWidth="1"/>
  </cols>
  <sheetData>
    <row r="1" spans="1:10" s="60" customFormat="1" ht="15" customHeight="1" x14ac:dyDescent="0.25">
      <c r="A1" s="16"/>
      <c r="B1" s="60" t="s">
        <v>56</v>
      </c>
    </row>
    <row r="2" spans="1:10" s="60" customFormat="1" ht="15" customHeight="1" x14ac:dyDescent="0.25">
      <c r="A2" s="16"/>
    </row>
    <row r="3" spans="1:10" x14ac:dyDescent="0.25">
      <c r="H3" s="3"/>
    </row>
    <row r="4" spans="1:10" x14ac:dyDescent="0.25">
      <c r="B4" t="s">
        <v>67</v>
      </c>
      <c r="D4" s="40" t="s">
        <v>9</v>
      </c>
      <c r="G4" s="73" t="s">
        <v>65</v>
      </c>
      <c r="H4" s="73"/>
      <c r="I4" s="73"/>
      <c r="J4" s="39">
        <f>'Descriptive Statitics and EDA'!$D$11</f>
        <v>1268</v>
      </c>
    </row>
    <row r="6" spans="1:10" x14ac:dyDescent="0.25">
      <c r="B6" s="71" t="s">
        <v>60</v>
      </c>
      <c r="C6" s="71"/>
      <c r="D6" s="71"/>
      <c r="F6" s="71" t="s">
        <v>66</v>
      </c>
      <c r="G6" s="71"/>
      <c r="H6" s="71"/>
      <c r="I6" s="71"/>
      <c r="J6" s="71"/>
    </row>
    <row r="8" spans="1:10" x14ac:dyDescent="0.25">
      <c r="B8" s="25"/>
      <c r="C8" s="26" t="s">
        <v>47</v>
      </c>
      <c r="D8" s="26" t="s">
        <v>63</v>
      </c>
      <c r="F8" s="25"/>
      <c r="G8" s="72" t="s">
        <v>21</v>
      </c>
      <c r="H8" s="72"/>
      <c r="I8" s="26" t="s">
        <v>64</v>
      </c>
      <c r="J8" s="26" t="s">
        <v>59</v>
      </c>
    </row>
    <row r="9" spans="1:10" x14ac:dyDescent="0.25">
      <c r="B9" s="11" t="s">
        <v>61</v>
      </c>
      <c r="C9" s="27">
        <f>SUMIFS(Sales[Amount Sold],Sales[Product],$D$4)</f>
        <v>89464.059999999969</v>
      </c>
      <c r="D9" s="27">
        <f>AVERAGEIFS(Sales[Amount Sold],Sales[Product],$D$4)</f>
        <v>1104.4945679012342</v>
      </c>
      <c r="F9" s="11" t="s">
        <v>5</v>
      </c>
      <c r="G9" s="27">
        <f>SUMIFS(Sales[Amount Sold],Sales[Product],$D$4,Sales[Region],F9)</f>
        <v>29903.63</v>
      </c>
      <c r="H9" s="11"/>
      <c r="I9" s="38">
        <f>SUMIFS(Sales[Units Sold],Sales[Product],$D$4,Sales[Region],F9)</f>
        <v>31268</v>
      </c>
      <c r="J9" s="38">
        <f>I9</f>
        <v>31268</v>
      </c>
    </row>
    <row r="10" spans="1:10" x14ac:dyDescent="0.25">
      <c r="B10" s="11" t="s">
        <v>48</v>
      </c>
      <c r="C10" s="27">
        <f>SUMIFS(Sales[Total Cost],Sales[Product],$D$4)</f>
        <v>74137.600000000006</v>
      </c>
      <c r="D10" s="27">
        <f>AVERAGEIFS(Sales[Total Cost],Sales[Product],$D$4)</f>
        <v>915.27901234567912</v>
      </c>
      <c r="F10" s="11" t="s">
        <v>12</v>
      </c>
      <c r="G10" s="27">
        <f>SUMIFS(Sales[Amount Sold],Sales[Product],$D$4,Sales[Region],F10)</f>
        <v>28267.14</v>
      </c>
      <c r="H10" s="11"/>
      <c r="I10" s="38">
        <f>SUMIFS(Sales[Units Sold],Sales[Product],$D$4,Sales[Region],F10)</f>
        <v>28695</v>
      </c>
      <c r="J10" s="38">
        <f t="shared" ref="J10:J11" si="0">I10</f>
        <v>28695</v>
      </c>
    </row>
    <row r="11" spans="1:10" x14ac:dyDescent="0.25">
      <c r="B11" s="11" t="s">
        <v>51</v>
      </c>
      <c r="C11" s="27">
        <f>C9-C10</f>
        <v>15326.459999999963</v>
      </c>
      <c r="D11" s="27">
        <f>D9-D10</f>
        <v>189.21555555555506</v>
      </c>
      <c r="F11" s="11" t="s">
        <v>14</v>
      </c>
      <c r="G11" s="27">
        <f>SUMIFS(Sales[Amount Sold],Sales[Product],$D$4,Sales[Region],F11)</f>
        <v>31293.289999999997</v>
      </c>
      <c r="H11" s="11"/>
      <c r="I11" s="38">
        <f>SUMIFS(Sales[Units Sold],Sales[Product],$D$4,Sales[Region],F11)</f>
        <v>32712</v>
      </c>
      <c r="J11" s="38">
        <f t="shared" si="0"/>
        <v>32712</v>
      </c>
    </row>
    <row r="12" spans="1:10" x14ac:dyDescent="0.25">
      <c r="B12" s="11" t="s">
        <v>62</v>
      </c>
      <c r="C12" s="38">
        <f>SUMIFS(Sales[Units Sold],Sales[Product],$D$4)</f>
        <v>92675</v>
      </c>
      <c r="D12" s="38">
        <f>AVERAGEIFS(Sales[Units Sold],Sales[Product],$D$4)</f>
        <v>1188.1410256410256</v>
      </c>
    </row>
    <row r="15" spans="1:10" ht="15" customHeight="1" x14ac:dyDescent="0.25">
      <c r="B15" s="70" t="s">
        <v>94</v>
      </c>
      <c r="C15" s="64"/>
      <c r="D15" s="64"/>
      <c r="E15" s="64"/>
      <c r="F15" s="64"/>
      <c r="G15" s="64"/>
      <c r="H15" s="64"/>
      <c r="I15" s="64"/>
      <c r="J15" s="64"/>
    </row>
    <row r="16" spans="1:10" x14ac:dyDescent="0.25">
      <c r="B16" s="70"/>
      <c r="C16" s="64"/>
      <c r="D16" s="64"/>
      <c r="E16" s="64"/>
      <c r="F16" s="64"/>
      <c r="G16" s="64"/>
      <c r="H16" s="64"/>
      <c r="I16" s="64"/>
      <c r="J16" s="64"/>
    </row>
  </sheetData>
  <mergeCells count="6">
    <mergeCell ref="B15:J16"/>
    <mergeCell ref="B1:XFD2"/>
    <mergeCell ref="B6:D6"/>
    <mergeCell ref="F6:J6"/>
    <mergeCell ref="G8:H8"/>
    <mergeCell ref="G4:I4"/>
  </mergeCells>
  <conditionalFormatting sqref="H9:H11">
    <cfRule type="dataBar" priority="4">
      <dataBar showValue="0">
        <cfvo type="min"/>
        <cfvo type="max"/>
        <color theme="4"/>
      </dataBar>
      <extLst>
        <ext xmlns:x14="http://schemas.microsoft.com/office/spreadsheetml/2009/9/main" uri="{B025F937-C7B1-47D3-B67F-A62EFF666E3E}">
          <x14:id>{7BD4B288-E4C6-4A3D-A984-CD021FCB38FF}</x14:id>
        </ext>
      </extLst>
    </cfRule>
  </conditionalFormatting>
  <conditionalFormatting sqref="C11:D11">
    <cfRule type="cellIs" dxfId="9" priority="2" operator="greaterThan">
      <formula>0</formula>
    </cfRule>
    <cfRule type="cellIs" dxfId="8" priority="3" operator="lessThan">
      <formula>0</formula>
    </cfRule>
  </conditionalFormatting>
  <pageMargins left="0.511811024" right="0.511811024" top="0.78740157499999996" bottom="0.78740157499999996" header="0.31496062000000002" footer="0.31496062000000002"/>
  <extLst>
    <ext xmlns:x14="http://schemas.microsoft.com/office/spreadsheetml/2009/9/main" uri="{78C0D931-6437-407d-A8EE-F0AAD7539E65}">
      <x14:conditionalFormattings>
        <x14:conditionalFormatting xmlns:xm="http://schemas.microsoft.com/office/excel/2006/main">
          <x14:cfRule type="dataBar" id="{7BD4B288-E4C6-4A3D-A984-CD021FCB38FF}">
            <x14:dataBar minLength="0" maxLength="100" gradient="0">
              <x14:cfvo type="autoMin"/>
              <x14:cfvo type="autoMax"/>
              <x14:negativeFillColor rgb="FFFF0000"/>
              <x14:axisColor rgb="FF000000"/>
            </x14:dataBar>
          </x14:cfRule>
          <xm:sqref>H9:H11</xm:sqref>
        </x14:conditionalFormatting>
        <x14:conditionalFormatting xmlns:xm="http://schemas.microsoft.com/office/excel/2006/main">
          <x14:cfRule type="iconSet" priority="1" id="{4A73D9DE-E84E-4323-9A4D-8CD6549B97A1}">
            <x14:iconSet iconSet="3Symbols" showValue="0" custom="1">
              <x14:cfvo type="percent">
                <xm:f>0</xm:f>
              </x14:cfvo>
              <x14:cfvo type="num">
                <xm:f>$J$4</xm:f>
              </x14:cfvo>
              <x14:cfvo type="num">
                <xm:f>$J$4</xm:f>
              </x14:cfvo>
              <x14:cfIcon iconSet="3Symbols" iconId="0"/>
              <x14:cfIcon iconSet="NoIcons" iconId="0"/>
              <x14:cfIcon iconSet="3Symbols" iconId="2"/>
            </x14:iconSet>
          </x14:cfRule>
          <xm:sqref>J9:J11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5A9F62B-95DF-4AB5-898B-E9BB7F1A84CD}">
          <x14:formula1>
            <xm:f>Dataset!$L$3:$L$10</xm:f>
          </x14:formula1>
          <xm:sqref>D4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74147-D08D-4591-B6EC-4062587DF622}">
  <dimension ref="A1:Q15"/>
  <sheetViews>
    <sheetView showGridLines="0" zoomScale="124" zoomScaleNormal="124" workbookViewId="0">
      <selection activeCell="F17" sqref="F17"/>
    </sheetView>
  </sheetViews>
  <sheetFormatPr defaultRowHeight="15" x14ac:dyDescent="0.25"/>
  <cols>
    <col min="1" max="1" width="1.85546875" customWidth="1"/>
  </cols>
  <sheetData>
    <row r="1" spans="1:17" s="60" customFormat="1" ht="15" customHeight="1" x14ac:dyDescent="0.25">
      <c r="A1" s="16"/>
      <c r="B1" s="60" t="s">
        <v>57</v>
      </c>
    </row>
    <row r="2" spans="1:17" s="60" customFormat="1" ht="15" customHeight="1" x14ac:dyDescent="0.25">
      <c r="A2" s="16"/>
    </row>
    <row r="3" spans="1:17" x14ac:dyDescent="0.25">
      <c r="H3" s="3"/>
    </row>
    <row r="4" spans="1:17" x14ac:dyDescent="0.25">
      <c r="H4" s="3"/>
    </row>
    <row r="15" spans="1:17" ht="15" customHeight="1" x14ac:dyDescent="0.25">
      <c r="B15" s="63" t="s">
        <v>96</v>
      </c>
      <c r="C15" s="64"/>
      <c r="D15" s="64"/>
      <c r="E15" s="64"/>
      <c r="F15" s="64"/>
      <c r="G15" s="64"/>
      <c r="H15" s="64"/>
      <c r="I15" s="64"/>
      <c r="J15" s="64"/>
      <c r="K15" s="64"/>
      <c r="L15" s="64"/>
      <c r="M15" s="64"/>
      <c r="N15" s="64"/>
      <c r="O15" s="64"/>
      <c r="P15" s="64"/>
      <c r="Q15" s="64"/>
    </row>
  </sheetData>
  <mergeCells count="2">
    <mergeCell ref="B1:XFD2"/>
    <mergeCell ref="B15:Q15"/>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8146-75A2-4FB6-8CF5-2853843C494D}">
  <dimension ref="A1:R14"/>
  <sheetViews>
    <sheetView showGridLines="0" workbookViewId="0">
      <selection activeCell="O18" sqref="O18"/>
    </sheetView>
  </sheetViews>
  <sheetFormatPr defaultRowHeight="15" x14ac:dyDescent="0.25"/>
  <cols>
    <col min="1" max="1" width="2.28515625" customWidth="1"/>
    <col min="2" max="2" width="16.7109375" bestFit="1" customWidth="1"/>
    <col min="3" max="3" width="17.5703125" bestFit="1" customWidth="1"/>
    <col min="4" max="4" width="14.85546875" bestFit="1" customWidth="1"/>
    <col min="5" max="5" width="9" bestFit="1" customWidth="1"/>
    <col min="6" max="6" width="8" bestFit="1" customWidth="1"/>
    <col min="7" max="7" width="12.5703125" bestFit="1" customWidth="1"/>
  </cols>
  <sheetData>
    <row r="1" spans="1:18" s="60" customFormat="1" ht="15" customHeight="1" x14ac:dyDescent="0.25">
      <c r="A1" s="16"/>
      <c r="B1" s="60" t="s">
        <v>58</v>
      </c>
    </row>
    <row r="2" spans="1:18" s="60" customFormat="1" ht="15" customHeight="1" x14ac:dyDescent="0.25">
      <c r="A2" s="16"/>
    </row>
    <row r="3" spans="1:18" x14ac:dyDescent="0.25">
      <c r="H3" s="3"/>
    </row>
    <row r="4" spans="1:18" x14ac:dyDescent="0.25">
      <c r="H4" s="3"/>
    </row>
    <row r="5" spans="1:18" ht="15" customHeight="1" x14ac:dyDescent="0.25">
      <c r="B5" s="17" t="s">
        <v>52</v>
      </c>
      <c r="C5" t="s">
        <v>43</v>
      </c>
      <c r="D5" t="s">
        <v>44</v>
      </c>
      <c r="E5" s="3" t="s">
        <v>51</v>
      </c>
      <c r="F5" s="3" t="s">
        <v>69</v>
      </c>
      <c r="G5" s="3" t="s">
        <v>70</v>
      </c>
      <c r="K5" s="77" t="s">
        <v>73</v>
      </c>
      <c r="L5" s="78"/>
      <c r="M5" s="78"/>
      <c r="N5" s="78"/>
      <c r="O5" s="78"/>
      <c r="P5" s="78"/>
      <c r="Q5" s="78"/>
      <c r="R5" s="78"/>
    </row>
    <row r="6" spans="1:18" ht="15" customHeight="1" x14ac:dyDescent="0.25">
      <c r="B6" s="18" t="s">
        <v>18</v>
      </c>
      <c r="C6" s="52">
        <v>118204.9</v>
      </c>
      <c r="D6" s="51">
        <v>116909</v>
      </c>
      <c r="E6" s="37">
        <v>35208.029999999984</v>
      </c>
      <c r="F6" s="50">
        <v>0.42420912981417225</v>
      </c>
      <c r="G6" s="50">
        <v>0.29785592644636549</v>
      </c>
      <c r="K6" s="76" t="s">
        <v>71</v>
      </c>
      <c r="L6" s="76"/>
      <c r="M6" s="76"/>
      <c r="N6" s="76"/>
      <c r="O6" s="76"/>
      <c r="P6" s="76"/>
      <c r="Q6" s="76"/>
      <c r="R6" s="76"/>
    </row>
    <row r="7" spans="1:18" ht="15" customHeight="1" x14ac:dyDescent="0.25">
      <c r="B7" s="18" t="s">
        <v>17</v>
      </c>
      <c r="C7" s="52">
        <v>90699.909999999989</v>
      </c>
      <c r="D7" s="51">
        <v>92973</v>
      </c>
      <c r="E7" s="37">
        <v>22833.26999999999</v>
      </c>
      <c r="F7" s="50">
        <v>0.33644320685391216</v>
      </c>
      <c r="G7" s="50">
        <v>0.25174523326428871</v>
      </c>
      <c r="K7" s="74" t="s">
        <v>72</v>
      </c>
      <c r="L7" s="74"/>
      <c r="M7" s="74"/>
      <c r="N7" s="74"/>
      <c r="O7" s="74"/>
      <c r="P7" s="74"/>
      <c r="Q7" s="74"/>
      <c r="R7" s="74"/>
    </row>
    <row r="8" spans="1:18" ht="15" customHeight="1" x14ac:dyDescent="0.25">
      <c r="B8" s="18" t="s">
        <v>15</v>
      </c>
      <c r="C8" s="52">
        <v>100873.43999999999</v>
      </c>
      <c r="D8" s="51">
        <v>98046</v>
      </c>
      <c r="E8" s="37">
        <v>23421.049999999945</v>
      </c>
      <c r="F8" s="50">
        <v>0.30239286353849032</v>
      </c>
      <c r="G8" s="50">
        <v>0.2321825249540409</v>
      </c>
      <c r="K8" s="74" t="s">
        <v>74</v>
      </c>
      <c r="L8" s="74"/>
      <c r="M8" s="74"/>
      <c r="N8" s="74"/>
      <c r="O8" s="74"/>
      <c r="P8" s="74"/>
      <c r="Q8" s="74"/>
      <c r="R8" s="74"/>
    </row>
    <row r="9" spans="1:18" ht="15" customHeight="1" x14ac:dyDescent="0.25">
      <c r="B9" s="18" t="s">
        <v>9</v>
      </c>
      <c r="C9" s="52">
        <v>89464.059999999969</v>
      </c>
      <c r="D9" s="51">
        <v>92675</v>
      </c>
      <c r="E9" s="37">
        <v>15326.459999999963</v>
      </c>
      <c r="F9" s="50">
        <v>0.20672991842196081</v>
      </c>
      <c r="G9" s="50">
        <v>0.17131415676865067</v>
      </c>
      <c r="K9" s="74" t="s">
        <v>75</v>
      </c>
      <c r="L9" s="74"/>
      <c r="M9" s="74"/>
      <c r="N9" s="74"/>
      <c r="O9" s="74"/>
      <c r="P9" s="74"/>
      <c r="Q9" s="74"/>
      <c r="R9" s="74"/>
    </row>
    <row r="10" spans="1:18" ht="15" customHeight="1" x14ac:dyDescent="0.25">
      <c r="B10" s="18" t="s">
        <v>20</v>
      </c>
      <c r="C10" s="52">
        <v>96959.330000000016</v>
      </c>
      <c r="D10" s="51">
        <v>99603</v>
      </c>
      <c r="E10" s="37">
        <v>6326.9700000000448</v>
      </c>
      <c r="F10" s="50">
        <v>6.9809171911666509E-2</v>
      </c>
      <c r="G10" s="50">
        <v>6.525385437378789E-2</v>
      </c>
      <c r="K10" s="74" t="s">
        <v>76</v>
      </c>
      <c r="L10" s="74"/>
      <c r="M10" s="74"/>
      <c r="N10" s="74"/>
      <c r="O10" s="74"/>
      <c r="P10" s="74"/>
      <c r="Q10" s="74"/>
      <c r="R10" s="74"/>
    </row>
    <row r="11" spans="1:18" ht="15" customHeight="1" x14ac:dyDescent="0.25">
      <c r="B11" s="18" t="s">
        <v>11</v>
      </c>
      <c r="C11" s="52">
        <v>80486.61</v>
      </c>
      <c r="D11" s="51">
        <v>79169</v>
      </c>
      <c r="E11" s="37">
        <v>-257.61000000001513</v>
      </c>
      <c r="F11" s="50">
        <v>-3.1904450869674025E-3</v>
      </c>
      <c r="G11" s="50">
        <v>-3.2006566061114406E-3</v>
      </c>
      <c r="K11" s="75" t="s">
        <v>77</v>
      </c>
      <c r="L11" s="75"/>
      <c r="M11" s="75"/>
      <c r="N11" s="75"/>
      <c r="O11" s="75"/>
      <c r="P11" s="75"/>
      <c r="Q11" s="75"/>
      <c r="R11" s="75"/>
    </row>
    <row r="12" spans="1:18" x14ac:dyDescent="0.25">
      <c r="B12" s="18" t="s">
        <v>19</v>
      </c>
      <c r="C12" s="52">
        <v>98491.28</v>
      </c>
      <c r="D12" s="51">
        <v>103220</v>
      </c>
      <c r="E12" s="37">
        <v>-9888.6700000000128</v>
      </c>
      <c r="F12" s="50">
        <v>-9.1240769164407362E-2</v>
      </c>
      <c r="G12" s="50">
        <v>-0.10040147716630358</v>
      </c>
      <c r="K12" s="76"/>
      <c r="L12" s="76"/>
      <c r="M12" s="76"/>
      <c r="N12" s="76"/>
      <c r="O12" s="76"/>
      <c r="P12" s="76"/>
      <c r="Q12" s="76"/>
      <c r="R12" s="76"/>
    </row>
    <row r="13" spans="1:18" x14ac:dyDescent="0.25">
      <c r="B13" s="18" t="s">
        <v>7</v>
      </c>
      <c r="C13" s="52">
        <v>136617.61000000002</v>
      </c>
      <c r="D13" s="51">
        <v>137173</v>
      </c>
      <c r="E13" s="37">
        <v>-34838.639999999985</v>
      </c>
      <c r="F13" s="50">
        <v>-0.20319259286261063</v>
      </c>
      <c r="G13" s="50">
        <v>-0.25500841362983867</v>
      </c>
    </row>
    <row r="14" spans="1:18" x14ac:dyDescent="0.25">
      <c r="B14" s="18" t="s">
        <v>47</v>
      </c>
      <c r="C14" s="52">
        <v>811797.14000000025</v>
      </c>
      <c r="D14" s="51">
        <v>819768</v>
      </c>
      <c r="E14" s="37">
        <v>58130.860000000102</v>
      </c>
      <c r="F14" s="50">
        <v>7.7130769337325392E-2</v>
      </c>
      <c r="G14" s="50">
        <v>7.1607618622554006E-2</v>
      </c>
    </row>
  </sheetData>
  <mergeCells count="8">
    <mergeCell ref="K8:R8"/>
    <mergeCell ref="K9:R9"/>
    <mergeCell ref="K10:R10"/>
    <mergeCell ref="K11:R12"/>
    <mergeCell ref="B1:XFD2"/>
    <mergeCell ref="K6:R6"/>
    <mergeCell ref="K7:R7"/>
    <mergeCell ref="K5:R5"/>
  </mergeCells>
  <conditionalFormatting pivot="1" sqref="F6:F14">
    <cfRule type="colorScale" priority="2">
      <colorScale>
        <cfvo type="min"/>
        <cfvo type="max"/>
        <color theme="8" tint="0.79998168889431442"/>
        <color rgb="FF11C1FF"/>
      </colorScale>
    </cfRule>
  </conditionalFormatting>
  <conditionalFormatting pivot="1" sqref="G6:G14">
    <cfRule type="colorScale" priority="1">
      <colorScale>
        <cfvo type="min"/>
        <cfvo type="max"/>
        <color theme="8" tint="0.79998168889431442"/>
        <color rgb="FF11C1FF"/>
      </colorScale>
    </cfRule>
  </conditionalFormatting>
  <pageMargins left="0.511811024" right="0.511811024" top="0.78740157499999996" bottom="0.78740157499999996" header="0.31496062000000002" footer="0.31496062000000002"/>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Dataset</vt:lpstr>
      <vt:lpstr>SUMMARY</vt:lpstr>
      <vt:lpstr>Descriptive Statitics and EDA</vt:lpstr>
      <vt:lpstr>Sales by Geography</vt:lpstr>
      <vt:lpstr>Dynamic Report</vt:lpstr>
      <vt:lpstr>Anomaly Detection</vt:lpstr>
      <vt:lpstr>Products Discontinuation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oviedo</dc:creator>
  <cp:lastModifiedBy>vinicius oviedo</cp:lastModifiedBy>
  <dcterms:created xsi:type="dcterms:W3CDTF">2023-02-06T14:23:48Z</dcterms:created>
  <dcterms:modified xsi:type="dcterms:W3CDTF">2023-02-09T19:03:51Z</dcterms:modified>
</cp:coreProperties>
</file>