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17E1B773-C10C-43AA-A6D0-163EF41BE71B}" xr6:coauthVersionLast="47" xr6:coauthVersionMax="47" xr10:uidLastSave="{00000000-0000-0000-0000-000000000000}"/>
  <bookViews>
    <workbookView xWindow="-120" yWindow="-120" windowWidth="20730" windowHeight="11040" firstSheet="19" activeTab="20" xr2:uid="{B69C5073-9A37-6F42-9CDF-5ED32616A8A9}"/>
  </bookViews>
  <sheets>
    <sheet name="Planilha1" sheetId="1" state="hidden" r:id="rId1"/>
    <sheet name="Planilha2" sheetId="2" state="hidden" r:id="rId2"/>
    <sheet name="Planilha3" sheetId="3" state="hidden" r:id="rId3"/>
    <sheet name="Planilha4" sheetId="4" state="hidden" r:id="rId4"/>
    <sheet name="Planilha5" sheetId="5" state="hidden" r:id="rId5"/>
    <sheet name="Planilha6" sheetId="6" state="hidden" r:id="rId6"/>
    <sheet name="Planilha7" sheetId="7" state="hidden" r:id="rId7"/>
    <sheet name="Planilha8" sheetId="8" state="hidden" r:id="rId8"/>
    <sheet name="Planilha9" sheetId="9" state="hidden" r:id="rId9"/>
    <sheet name="Referencias Abs e Relativas" sheetId="10" r:id="rId10"/>
    <sheet name="Planilha11" sheetId="11" state="hidden" r:id="rId11"/>
    <sheet name="Planilha12" sheetId="12" state="hidden" r:id="rId12"/>
    <sheet name="Planilha13" sheetId="13" state="hidden" r:id="rId13"/>
    <sheet name="Funções de Texto" sheetId="14" r:id="rId14"/>
    <sheet name="Funções Lógicas" sheetId="16" r:id="rId15"/>
    <sheet name="Função PROCV" sheetId="17" r:id="rId16"/>
    <sheet name="Função PROCH" sheetId="18" r:id="rId17"/>
    <sheet name="Função Indice e Corresp" sheetId="20" r:id="rId18"/>
    <sheet name="Base de Idade" sheetId="21" r:id="rId19"/>
    <sheet name="Funções de Data e Hora" sheetId="22" r:id="rId20"/>
    <sheet name="Funções de Data e Hora (2)" sheetId="23" r:id="rId21"/>
    <sheet name="Funções Matemáticas" sheetId="25" r:id="rId22"/>
    <sheet name="Função SOMASE" sheetId="24" r:id="rId23"/>
    <sheet name="Funções Estatísticas" sheetId="26" r:id="rId24"/>
    <sheet name="Planilha19" sheetId="19" r:id="rId25"/>
    <sheet name="Planilha15" sheetId="15" state="hidden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3" l="1"/>
  <c r="K5" i="23"/>
  <c r="K6" i="23"/>
  <c r="K7" i="23"/>
  <c r="K8" i="23"/>
  <c r="K9" i="23"/>
  <c r="K10" i="23"/>
  <c r="K11" i="23"/>
  <c r="K12" i="23"/>
  <c r="K3" i="23"/>
  <c r="J4" i="23"/>
  <c r="J5" i="23"/>
  <c r="J6" i="23"/>
  <c r="J7" i="23"/>
  <c r="J8" i="23"/>
  <c r="J9" i="23"/>
  <c r="J10" i="23"/>
  <c r="J11" i="23"/>
  <c r="J12" i="23"/>
  <c r="J3" i="23"/>
  <c r="I4" i="23"/>
  <c r="I5" i="23"/>
  <c r="I6" i="23"/>
  <c r="I7" i="23"/>
  <c r="I8" i="23"/>
  <c r="I9" i="23"/>
  <c r="I10" i="23"/>
  <c r="I11" i="23"/>
  <c r="I12" i="23"/>
  <c r="I3" i="23"/>
  <c r="G12" i="19"/>
  <c r="G11" i="19"/>
  <c r="H3" i="19"/>
  <c r="H4" i="19" s="1"/>
  <c r="L19" i="26"/>
  <c r="L21" i="26"/>
  <c r="L17" i="26"/>
  <c r="L15" i="26"/>
  <c r="L13" i="26"/>
  <c r="L11" i="26"/>
  <c r="L9" i="26"/>
  <c r="L7" i="26"/>
  <c r="L5" i="26"/>
  <c r="L3" i="26"/>
  <c r="G4" i="24"/>
  <c r="G5" i="24"/>
  <c r="G6" i="24"/>
  <c r="G7" i="24"/>
  <c r="G8" i="24"/>
  <c r="G9" i="24"/>
  <c r="G10" i="24"/>
  <c r="G11" i="24"/>
  <c r="G12" i="24"/>
  <c r="G3" i="24"/>
  <c r="F28" i="25"/>
  <c r="K16" i="25"/>
  <c r="K14" i="25"/>
  <c r="K13" i="25"/>
  <c r="K12" i="25"/>
  <c r="J7" i="25"/>
  <c r="J6" i="25"/>
  <c r="H5" i="23"/>
  <c r="H6" i="23"/>
  <c r="H11" i="23"/>
  <c r="H12" i="23"/>
  <c r="H3" i="23"/>
  <c r="G1" i="23"/>
  <c r="H4" i="23" s="1"/>
  <c r="I8" i="22"/>
  <c r="I7" i="22"/>
  <c r="E4" i="20"/>
  <c r="E5" i="20"/>
  <c r="E6" i="20"/>
  <c r="E7" i="20"/>
  <c r="E8" i="20"/>
  <c r="E9" i="20"/>
  <c r="E10" i="20"/>
  <c r="E11" i="20"/>
  <c r="E12" i="20"/>
  <c r="E3" i="20"/>
  <c r="D12" i="20"/>
  <c r="D11" i="20"/>
  <c r="D10" i="20"/>
  <c r="D9" i="20"/>
  <c r="D8" i="20"/>
  <c r="D7" i="20"/>
  <c r="D6" i="20"/>
  <c r="D5" i="20"/>
  <c r="D4" i="20"/>
  <c r="D3" i="20"/>
  <c r="C5" i="18"/>
  <c r="D5" i="18"/>
  <c r="E5" i="18"/>
  <c r="F5" i="18"/>
  <c r="G5" i="18"/>
  <c r="H5" i="18"/>
  <c r="I5" i="18"/>
  <c r="J5" i="18"/>
  <c r="K5" i="18"/>
  <c r="B5" i="18"/>
  <c r="D12" i="17"/>
  <c r="D4" i="17"/>
  <c r="D5" i="17"/>
  <c r="D6" i="17"/>
  <c r="D7" i="17"/>
  <c r="D8" i="17"/>
  <c r="D9" i="17"/>
  <c r="D10" i="17"/>
  <c r="D11" i="17"/>
  <c r="D3" i="17"/>
  <c r="I4" i="16"/>
  <c r="I5" i="16"/>
  <c r="I6" i="16"/>
  <c r="I7" i="16"/>
  <c r="I8" i="16"/>
  <c r="I9" i="16"/>
  <c r="I10" i="16"/>
  <c r="I11" i="16"/>
  <c r="I12" i="16"/>
  <c r="I3" i="16"/>
  <c r="H14" i="16"/>
  <c r="H4" i="16"/>
  <c r="H5" i="16"/>
  <c r="H6" i="16"/>
  <c r="H7" i="16"/>
  <c r="H8" i="16"/>
  <c r="H9" i="16"/>
  <c r="H10" i="16"/>
  <c r="H11" i="16"/>
  <c r="H12" i="16"/>
  <c r="H3" i="16"/>
  <c r="G4" i="16"/>
  <c r="G5" i="16"/>
  <c r="G6" i="16"/>
  <c r="G7" i="16"/>
  <c r="G8" i="16"/>
  <c r="G9" i="16"/>
  <c r="G10" i="16"/>
  <c r="G11" i="16"/>
  <c r="G12" i="16"/>
  <c r="G3" i="16"/>
  <c r="F4" i="16"/>
  <c r="F5" i="16"/>
  <c r="F6" i="16"/>
  <c r="F7" i="16"/>
  <c r="F8" i="16"/>
  <c r="F9" i="16"/>
  <c r="F10" i="16"/>
  <c r="F11" i="16"/>
  <c r="F12" i="16"/>
  <c r="F3" i="16"/>
  <c r="E4" i="16"/>
  <c r="E5" i="16"/>
  <c r="E6" i="16"/>
  <c r="E7" i="16"/>
  <c r="E8" i="16"/>
  <c r="E9" i="16"/>
  <c r="E10" i="16"/>
  <c r="E11" i="16"/>
  <c r="E12" i="16"/>
  <c r="E3" i="16"/>
  <c r="D4" i="16"/>
  <c r="D5" i="16"/>
  <c r="D6" i="16"/>
  <c r="D7" i="16"/>
  <c r="D8" i="16"/>
  <c r="D9" i="16"/>
  <c r="D10" i="16"/>
  <c r="D11" i="16"/>
  <c r="D12" i="16"/>
  <c r="D3" i="16"/>
  <c r="C4" i="16"/>
  <c r="C5" i="16"/>
  <c r="C6" i="16"/>
  <c r="C7" i="16"/>
  <c r="C8" i="16"/>
  <c r="C9" i="16"/>
  <c r="C10" i="16"/>
  <c r="C11" i="16"/>
  <c r="C12" i="16"/>
  <c r="C3" i="16"/>
  <c r="H6" i="19" l="1"/>
  <c r="H5" i="19"/>
  <c r="H10" i="23"/>
  <c r="H9" i="23"/>
  <c r="H8" i="23"/>
  <c r="H7" i="23"/>
  <c r="L25" i="14"/>
  <c r="L26" i="14"/>
  <c r="L27" i="14"/>
  <c r="L28" i="14"/>
  <c r="L29" i="14"/>
  <c r="L30" i="14"/>
  <c r="L31" i="14"/>
  <c r="L24" i="14"/>
  <c r="N25" i="14"/>
  <c r="N26" i="14"/>
  <c r="N27" i="14"/>
  <c r="N28" i="14"/>
  <c r="N29" i="14"/>
  <c r="N30" i="14"/>
  <c r="N31" i="14"/>
  <c r="N24" i="14"/>
  <c r="K12" i="14"/>
  <c r="C3" i="15"/>
  <c r="C5" i="15"/>
  <c r="C6" i="15"/>
  <c r="C4" i="15"/>
  <c r="K10" i="14"/>
  <c r="K6" i="14"/>
  <c r="K8" i="14"/>
  <c r="L3" i="14"/>
  <c r="D9" i="13"/>
  <c r="E9" i="13"/>
  <c r="F9" i="13"/>
  <c r="G9" i="13"/>
  <c r="H9" i="13"/>
  <c r="C9" i="13"/>
  <c r="H8" i="13"/>
  <c r="G8" i="13"/>
  <c r="F8" i="13"/>
  <c r="E8" i="13"/>
  <c r="D8" i="13"/>
  <c r="C8" i="13"/>
  <c r="I7" i="13"/>
  <c r="I6" i="13"/>
  <c r="I5" i="13"/>
  <c r="I4" i="13"/>
  <c r="I3" i="13"/>
  <c r="E17" i="10"/>
  <c r="F16" i="10"/>
  <c r="F15" i="10"/>
  <c r="E15" i="10"/>
  <c r="D15" i="10"/>
  <c r="G14" i="10"/>
  <c r="H13" i="10"/>
  <c r="F13" i="10"/>
  <c r="E13" i="10"/>
  <c r="C13" i="10"/>
  <c r="B4" i="11"/>
  <c r="B3" i="11"/>
  <c r="I3" i="10"/>
  <c r="D8" i="10"/>
  <c r="D16" i="10" s="1"/>
  <c r="E8" i="10"/>
  <c r="E16" i="10" s="1"/>
  <c r="F8" i="10"/>
  <c r="F17" i="10" s="1"/>
  <c r="I6" i="10"/>
  <c r="I7" i="10"/>
  <c r="I5" i="10"/>
  <c r="G8" i="10"/>
  <c r="G17" i="10" s="1"/>
  <c r="H8" i="10"/>
  <c r="H17" i="10" s="1"/>
  <c r="C8" i="10"/>
  <c r="C15" i="10" s="1"/>
  <c r="B4" i="9"/>
  <c r="H13" i="8"/>
  <c r="H12" i="8"/>
  <c r="J2" i="8"/>
  <c r="G16" i="10" l="1"/>
  <c r="E14" i="10"/>
  <c r="G15" i="10"/>
  <c r="C17" i="10"/>
  <c r="C14" i="10"/>
  <c r="D14" i="10"/>
  <c r="H16" i="10"/>
  <c r="D13" i="10"/>
  <c r="F14" i="10"/>
  <c r="F18" i="10" s="1"/>
  <c r="H15" i="10"/>
  <c r="H18" i="10" s="1"/>
  <c r="D17" i="10"/>
  <c r="E18" i="10"/>
  <c r="C16" i="10"/>
  <c r="H14" i="10"/>
  <c r="G13" i="10"/>
  <c r="I4" i="10"/>
  <c r="C18" i="10" l="1"/>
  <c r="G18" i="10"/>
  <c r="D18" i="10"/>
</calcChain>
</file>

<file path=xl/sharedStrings.xml><?xml version="1.0" encoding="utf-8"?>
<sst xmlns="http://schemas.openxmlformats.org/spreadsheetml/2006/main" count="424" uniqueCount="135">
  <si>
    <t>qui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</si>
  <si>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</si>
  <si>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</si>
  <si>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</si>
  <si>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</si>
  <si>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</si>
  <si>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</si>
  <si>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</si>
  <si>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</si>
  <si>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</si>
  <si>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</si>
  <si>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</si>
  <si>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</si>
  <si>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</si>
  <si>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Semana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</si>
  <si>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</si>
  <si>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</si>
  <si>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</si>
  <si>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</si>
  <si>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</si>
  <si>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</si>
  <si>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</si>
  <si>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Números</t>
  </si>
  <si>
    <t>Números pares</t>
  </si>
  <si>
    <t>Série mista</t>
  </si>
  <si>
    <t>Colaborador 1</t>
  </si>
  <si>
    <t>Colaborador 2</t>
  </si>
  <si>
    <t>Colaborador 3</t>
  </si>
  <si>
    <t>Colaborador 4</t>
  </si>
  <si>
    <t>Colaborador 5</t>
  </si>
  <si>
    <t>Colaborador 6</t>
  </si>
  <si>
    <t>Colaborador 7</t>
  </si>
  <si>
    <t>Colaborador 8</t>
  </si>
  <si>
    <t>Colaborador 9</t>
  </si>
  <si>
    <t>Colaborador 10</t>
  </si>
  <si>
    <t>Salario</t>
  </si>
  <si>
    <t>Data</t>
  </si>
  <si>
    <t>Nome</t>
  </si>
  <si>
    <t>Horas trabalhas</t>
  </si>
  <si>
    <t>João</t>
  </si>
  <si>
    <t>Maria</t>
  </si>
  <si>
    <t>Postado em -</t>
  </si>
  <si>
    <t>Postado em, n</t>
  </si>
  <si>
    <t>a data de - 28/03/2021</t>
  </si>
  <si>
    <t>Cliente 1</t>
  </si>
  <si>
    <t>Cliente 2</t>
  </si>
  <si>
    <t>Cliente 3</t>
  </si>
  <si>
    <t>Cliente 4</t>
  </si>
  <si>
    <t>Cliente 5</t>
  </si>
  <si>
    <t>Total</t>
  </si>
  <si>
    <t>Relatório de Pedidos</t>
  </si>
  <si>
    <t>Vendas (R$)</t>
  </si>
  <si>
    <t>Motivo</t>
  </si>
  <si>
    <t xml:space="preserve">Problemas operacionais </t>
  </si>
  <si>
    <t>Problemas de Mercado</t>
  </si>
  <si>
    <t>Motivos</t>
  </si>
  <si>
    <t>Churn</t>
  </si>
  <si>
    <t>Postado em - 27/03/2021</t>
  </si>
  <si>
    <t>Postado em - 06/04/2021</t>
  </si>
  <si>
    <t>Postado em - 31/03/2021</t>
  </si>
  <si>
    <t>Postado em - 28/03/2021</t>
  </si>
  <si>
    <t>Postado em - 12/04/2021</t>
  </si>
  <si>
    <t>Postado em - 25/03/2021</t>
  </si>
  <si>
    <t>Postado em - 26/03/2021</t>
  </si>
  <si>
    <t>Lua</t>
  </si>
  <si>
    <t>Cheia</t>
  </si>
  <si>
    <t>ABC</t>
  </si>
  <si>
    <t>Reviews dos usuários</t>
  </si>
  <si>
    <t>auhsdo hoashdou hasoud</t>
  </si>
  <si>
    <t>ausdiua</t>
  </si>
  <si>
    <t>obrigado</t>
  </si>
  <si>
    <t>uhasod haosho uhaos hdouahso udhaoudhfo uadoufgh oaudhof usadogf nosfg</t>
  </si>
  <si>
    <t>Qte de caracteres</t>
  </si>
  <si>
    <t>maria luiza trajano</t>
  </si>
  <si>
    <t>Nota do Aluno</t>
  </si>
  <si>
    <t>Idade</t>
  </si>
  <si>
    <t>Frequência</t>
  </si>
  <si>
    <t>Nota é Boa (&gt;8)</t>
  </si>
  <si>
    <t>Teste 1</t>
  </si>
  <si>
    <t>Teste 2</t>
  </si>
  <si>
    <t>Frequência é boa (&gt;75%)</t>
  </si>
  <si>
    <r>
      <t xml:space="preserve">Tem nota </t>
    </r>
    <r>
      <rPr>
        <b/>
        <sz val="12"/>
        <color rgb="FFFF0000"/>
        <rFont val="Calibri (Corpo)"/>
      </rPr>
      <t>E</t>
    </r>
    <r>
      <rPr>
        <sz val="12"/>
        <color theme="1"/>
        <rFont val="Calibri"/>
        <family val="2"/>
        <scheme val="minor"/>
      </rPr>
      <t xml:space="preserve"> Freq boas ?</t>
    </r>
  </si>
  <si>
    <t>Teste Consolidado 1</t>
  </si>
  <si>
    <t>Teste Consolidado 2</t>
  </si>
  <si>
    <r>
      <t xml:space="preserve">Tem nota </t>
    </r>
    <r>
      <rPr>
        <b/>
        <sz val="12"/>
        <color rgb="FFFF0000"/>
        <rFont val="Calibri (Corpo)"/>
      </rPr>
      <t>OU</t>
    </r>
    <r>
      <rPr>
        <sz val="12"/>
        <color theme="1"/>
        <rFont val="Calibri"/>
        <family val="2"/>
        <scheme val="minor"/>
      </rPr>
      <t xml:space="preserve"> Freq boas ?</t>
    </r>
  </si>
  <si>
    <t>Bom aluno?</t>
  </si>
  <si>
    <t>Qt de bons ?</t>
  </si>
  <si>
    <t>Passou de ano?</t>
  </si>
  <si>
    <t>Silvia</t>
  </si>
  <si>
    <t>Luana</t>
  </si>
  <si>
    <t>Marcos</t>
  </si>
  <si>
    <t>José</t>
  </si>
  <si>
    <t>Vagner</t>
  </si>
  <si>
    <t>Juliana</t>
  </si>
  <si>
    <t>Patricia</t>
  </si>
  <si>
    <t>Ester</t>
  </si>
  <si>
    <t>Turma</t>
  </si>
  <si>
    <t>Turma 1</t>
  </si>
  <si>
    <t>Turma 2</t>
  </si>
  <si>
    <t>Turma?</t>
  </si>
  <si>
    <t xml:space="preserve">Nome </t>
  </si>
  <si>
    <t xml:space="preserve"> Turma</t>
  </si>
  <si>
    <t xml:space="preserve"> Turma 1</t>
  </si>
  <si>
    <t xml:space="preserve"> Turma 1 </t>
  </si>
  <si>
    <t xml:space="preserve"> Turma 2</t>
  </si>
  <si>
    <t>Idade?</t>
  </si>
  <si>
    <t>Aluno</t>
  </si>
  <si>
    <t>Data de Matrícula</t>
  </si>
  <si>
    <t>Data de Conclusão</t>
  </si>
  <si>
    <t>Tempo para Concluir</t>
  </si>
  <si>
    <t>Número serial da data</t>
  </si>
  <si>
    <t>Parcela</t>
  </si>
  <si>
    <t>Mensalidade</t>
  </si>
  <si>
    <t>Valor pago</t>
  </si>
  <si>
    <t>Média de Nota</t>
  </si>
  <si>
    <t>Correlação entre Nota e Frequência</t>
  </si>
  <si>
    <t>Quantidade de Números</t>
  </si>
  <si>
    <t>Quantidade de Valores</t>
  </si>
  <si>
    <t>Máximo de Frequência</t>
  </si>
  <si>
    <t>Mínimo de Nota</t>
  </si>
  <si>
    <t>Mediana de Frequência</t>
  </si>
  <si>
    <t>Moda de Nota</t>
  </si>
  <si>
    <t>Desvio padrão de Nota</t>
  </si>
  <si>
    <t>Quantidade de alunos com nota 8</t>
  </si>
  <si>
    <t>Matricula</t>
  </si>
  <si>
    <t>idade</t>
  </si>
  <si>
    <t>combinação</t>
  </si>
  <si>
    <t>Início</t>
  </si>
  <si>
    <t>Fim</t>
  </si>
  <si>
    <t>Anos (freela)</t>
  </si>
  <si>
    <t>Mêses</t>
  </si>
  <si>
    <t>Dias</t>
  </si>
  <si>
    <t>Conclusão meses</t>
  </si>
  <si>
    <t>Conclusão dias</t>
  </si>
  <si>
    <t>Conclusao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</si>
</sst>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F800]dddd\,\ mmmm\ dd\,\ yyyy"/>
    <numFmt numFmtId="165" formatCode="h:mm;@"/>
    <numFmt numFmtId="166" formatCode="0.0%"/>
    <numFmt numFmtId="167" formatCode="_-* #,##0_-;\-* #,##0_-;_-* &quot;-&quot;??_-;_-@_-"/>
    <numFmt numFmtId="168" formatCode="d/m/yy\ h:mm;@"/>
    <numFmt numFmtId="169" formatCode="0.000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b/>
      <sz val="12"/>
      <color rgb="FFFF0000"/>
      <name val="Calibri (Corpo)"/>
    </font>
    <font>
      <sz val="12"/>
      <color theme="9"/>
      <name val="Calibri"/>
      <family val="2"/>
      <scheme val="minor"/>
    </font>
    <font>
      <sz val="12"/>
      <color rgb="FF000000"/>
      <name val="Helvetica Neue Light"/>
    </font>
    <font>
      <b/>
      <sz val="12"/>
      <color rgb="FF000000"/>
      <name val="Helvetica Neue Light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3" fillId="0" borderId="1" xfId="0" applyNumberFormat="1" applyFont="1" applyBorder="1" applyAlignment="1">
      <alignment textRotation="45"/>
    </xf>
    <xf numFmtId="44" fontId="0" fillId="2" borderId="0" xfId="0" applyNumberFormat="1" applyFill="1"/>
    <xf numFmtId="44" fontId="3" fillId="2" borderId="0" xfId="0" applyNumberFormat="1" applyFont="1" applyFill="1"/>
    <xf numFmtId="44" fontId="4" fillId="2" borderId="0" xfId="0" applyNumberFormat="1" applyFont="1" applyFill="1"/>
    <xf numFmtId="44" fontId="2" fillId="2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/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166" fontId="0" fillId="0" borderId="0" xfId="3" applyNumberFormat="1" applyFont="1"/>
    <xf numFmtId="166" fontId="0" fillId="4" borderId="0" xfId="0" applyNumberFormat="1" applyFill="1"/>
    <xf numFmtId="167" fontId="0" fillId="0" borderId="0" xfId="1" applyNumberFormat="1" applyFont="1"/>
    <xf numFmtId="0" fontId="3" fillId="6" borderId="0" xfId="0" applyFont="1" applyFill="1" applyAlignment="1">
      <alignment horizontal="center"/>
    </xf>
    <xf numFmtId="0" fontId="0" fillId="6" borderId="0" xfId="0" applyFill="1"/>
    <xf numFmtId="9" fontId="0" fillId="0" borderId="0" xfId="3" applyFont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3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/>
    <xf numFmtId="0" fontId="0" fillId="6" borderId="0" xfId="0" applyFill="1" applyAlignment="1">
      <alignment horizontal="center"/>
    </xf>
    <xf numFmtId="0" fontId="9" fillId="6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22" fontId="0" fillId="0" borderId="0" xfId="0" applyNumberFormat="1"/>
    <xf numFmtId="14" fontId="0" fillId="6" borderId="0" xfId="0" applyNumberFormat="1" applyFill="1"/>
    <xf numFmtId="168" fontId="0" fillId="0" borderId="0" xfId="0" applyNumberFormat="1"/>
    <xf numFmtId="44" fontId="0" fillId="0" borderId="0" xfId="2" applyFont="1"/>
    <xf numFmtId="14" fontId="0" fillId="0" borderId="0" xfId="0" applyNumberFormat="1" applyAlignment="1">
      <alignment horizontal="center"/>
    </xf>
    <xf numFmtId="44" fontId="0" fillId="6" borderId="0" xfId="2" applyFont="1" applyFill="1"/>
    <xf numFmtId="16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63500</xdr:rowOff>
    </xdr:from>
    <xdr:to>
      <xdr:col>5</xdr:col>
      <xdr:colOff>235610</xdr:colOff>
      <xdr:row>8</xdr:row>
      <xdr:rowOff>38803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564DDB1-E67B-784E-B662-1D260815E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63500"/>
          <a:ext cx="4271567" cy="158435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chemeClr val="tx1"/>
              </a:solidFill>
              <a:prstDash val="dash"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91947</xdr:colOff>
      <xdr:row>9</xdr:row>
      <xdr:rowOff>201130</xdr:rowOff>
    </xdr:from>
    <xdr:to>
      <xdr:col>5</xdr:col>
      <xdr:colOff>258597</xdr:colOff>
      <xdr:row>17</xdr:row>
      <xdr:rowOff>83378</xdr:rowOff>
    </xdr:to>
    <xdr:pic>
      <xdr:nvPicPr>
        <xdr:cNvPr id="3" name="Picture 15">
          <a:extLst>
            <a:ext uri="{FF2B5EF4-FFF2-40B4-BE49-F238E27FC236}">
              <a16:creationId xmlns:a16="http://schemas.microsoft.com/office/drawing/2014/main" id="{6E03DF40-A60F-5442-ADF0-A1519A106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47" y="2011311"/>
          <a:ext cx="4304207" cy="14912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chemeClr val="tx1"/>
              </a:solidFill>
              <a:prstDash val="dash"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66524</xdr:colOff>
      <xdr:row>0</xdr:row>
      <xdr:rowOff>60476</xdr:rowOff>
    </xdr:from>
    <xdr:to>
      <xdr:col>7</xdr:col>
      <xdr:colOff>168124</xdr:colOff>
      <xdr:row>18</xdr:row>
      <xdr:rowOff>124919</xdr:rowOff>
    </xdr:to>
    <xdr:pic>
      <xdr:nvPicPr>
        <xdr:cNvPr id="2" name="Picture 18">
          <a:extLst>
            <a:ext uri="{FF2B5EF4-FFF2-40B4-BE49-F238E27FC236}">
              <a16:creationId xmlns:a16="http://schemas.microsoft.com/office/drawing/2014/main" id="{D1A6FD64-F774-3843-890A-F3F9C79A5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24" y="60476"/>
          <a:ext cx="5901267" cy="37655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bg1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72413</xdr:colOff>
      <xdr:row>0</xdr:row>
      <xdr:rowOff>100264</xdr:rowOff>
    </xdr:from>
    <xdr:to>
      <xdr:col>6</xdr:col>
      <xdr:colOff>156678</xdr:colOff>
      <xdr:row>19</xdr:row>
      <xdr:rowOff>198056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0D1EFC70-3DEB-D648-83FF-2AC621658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13" y="100264"/>
          <a:ext cx="5030581" cy="390779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bg1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38992</xdr:rowOff>
    </xdr:from>
    <xdr:to>
      <xdr:col>6</xdr:col>
      <xdr:colOff>39962</xdr:colOff>
      <xdr:row>9</xdr:row>
      <xdr:rowOff>38992</xdr:rowOff>
    </xdr:to>
    <xdr:pic>
      <xdr:nvPicPr>
        <xdr:cNvPr id="3" name="Picture 11">
          <a:extLst>
            <a:ext uri="{FF2B5EF4-FFF2-40B4-BE49-F238E27FC236}">
              <a16:creationId xmlns:a16="http://schemas.microsoft.com/office/drawing/2014/main" id="{EEA24289-AAC4-7847-8B37-84112B596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045"/>
          <a:ext cx="5231451" cy="14036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bg1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5570</xdr:colOff>
      <xdr:row>10</xdr:row>
      <xdr:rowOff>11141</xdr:rowOff>
    </xdr:from>
    <xdr:to>
      <xdr:col>6</xdr:col>
      <xdr:colOff>162331</xdr:colOff>
      <xdr:row>17</xdr:row>
      <xdr:rowOff>73990</xdr:rowOff>
    </xdr:to>
    <xdr:sp macro="" textlink="">
      <xdr:nvSpPr>
        <xdr:cNvPr id="4" name="Text Box 16">
          <a:extLst>
            <a:ext uri="{FF2B5EF4-FFF2-40B4-BE49-F238E27FC236}">
              <a16:creationId xmlns:a16="http://schemas.microsoft.com/office/drawing/2014/main" id="{7405F185-DB4F-4043-8AF7-983AD0F91D35}"/>
            </a:ext>
          </a:extLst>
        </xdr:cNvPr>
        <xdr:cNvSpPr txBox="1">
          <a:spLocks noChangeArrowheads="1"/>
        </xdr:cNvSpPr>
      </xdr:nvSpPr>
      <xdr:spPr bwMode="auto">
        <a:xfrm>
          <a:off x="5570" y="2021566"/>
          <a:ext cx="5099464" cy="147014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altLang="en-US" sz="1100">
              <a:latin typeface="Calibri" panose="020F0502020204030204" pitchFamily="34" charset="0"/>
            </a:rPr>
            <a:t>Outras funções importantes:</a:t>
          </a:r>
        </a:p>
        <a:p>
          <a:endParaRPr lang="pt-BR" altLang="en-US" sz="1100">
            <a:latin typeface="Calibri" panose="020F050202020403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pt-BR" altLang="en-US" sz="1100" b="1">
              <a:latin typeface="Calibri" panose="020F0502020204030204" pitchFamily="34" charset="0"/>
            </a:rPr>
            <a:t>ALEATORIOENTRE (a,b):</a:t>
          </a:r>
          <a:r>
            <a:rPr lang="pt-BR" altLang="en-US" sz="1100">
              <a:latin typeface="Calibri" panose="020F0502020204030204" pitchFamily="34" charset="0"/>
            </a:rPr>
            <a:t> Retorna números aleatórios entre </a:t>
          </a:r>
          <a:r>
            <a:rPr lang="pt-BR" altLang="en-US" sz="1100" b="1">
              <a:latin typeface="Calibri" panose="020F0502020204030204" pitchFamily="34" charset="0"/>
            </a:rPr>
            <a:t>a</a:t>
          </a:r>
          <a:r>
            <a:rPr lang="pt-BR" altLang="en-US" sz="1100">
              <a:latin typeface="Calibri" panose="020F0502020204030204" pitchFamily="34" charset="0"/>
            </a:rPr>
            <a:t> e </a:t>
          </a:r>
          <a:r>
            <a:rPr lang="pt-BR" altLang="en-US" sz="1100" b="1">
              <a:latin typeface="Calibri" panose="020F0502020204030204" pitchFamily="34" charset="0"/>
            </a:rPr>
            <a:t>b</a:t>
          </a:r>
          <a:r>
            <a:rPr lang="pt-BR" altLang="en-US" sz="1100">
              <a:latin typeface="Calibri" panose="020F0502020204030204" pitchFamily="34" charset="0"/>
            </a:rPr>
            <a:t>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pt-BR" altLang="en-US" sz="1100" b="1">
              <a:latin typeface="Calibri" panose="020F0502020204030204" pitchFamily="34" charset="0"/>
            </a:rPr>
            <a:t>LN</a:t>
          </a:r>
          <a:r>
            <a:rPr lang="pt-BR" altLang="en-US" sz="1100">
              <a:latin typeface="Calibri" panose="020F0502020204030204" pitchFamily="34" charset="0"/>
            </a:rPr>
            <a:t>: Retorna o logaritmo natural (base e) de um número.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pt-BR" altLang="en-US" sz="1100" b="1">
              <a:latin typeface="Calibri" panose="020F0502020204030204" pitchFamily="34" charset="0"/>
            </a:rPr>
            <a:t>SOMARPRODUTO</a:t>
          </a:r>
          <a:r>
            <a:rPr lang="pt-BR" altLang="en-US" sz="1100">
              <a:latin typeface="Calibri" panose="020F0502020204030204" pitchFamily="34" charset="0"/>
            </a:rPr>
            <a:t>: Multiplica valor a valor de duas colunas.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pt-BR" altLang="en-US" sz="1100" b="1">
              <a:latin typeface="Calibri" panose="020F0502020204030204" pitchFamily="34" charset="0"/>
            </a:rPr>
            <a:t>COMBIN(x; y): </a:t>
          </a:r>
          <a:r>
            <a:rPr lang="pt-BR" altLang="en-US" sz="1100">
              <a:latin typeface="Calibri" panose="020F0502020204030204" pitchFamily="34" charset="0"/>
            </a:rPr>
            <a:t>Retorna a combinação de uma quantidade </a:t>
          </a:r>
          <a:r>
            <a:rPr lang="pt-BR" altLang="en-US" sz="1100" b="1">
              <a:latin typeface="Calibri" panose="020F0502020204030204" pitchFamily="34" charset="0"/>
            </a:rPr>
            <a:t>x</a:t>
          </a:r>
          <a:r>
            <a:rPr lang="pt-BR" altLang="en-US" sz="1100">
              <a:latin typeface="Calibri" panose="020F0502020204030204" pitchFamily="34" charset="0"/>
            </a:rPr>
            <a:t> em conjuntos de </a:t>
          </a:r>
          <a:r>
            <a:rPr lang="pt-BR" altLang="en-US" sz="1100" b="1">
              <a:latin typeface="Calibri" panose="020F0502020204030204" pitchFamily="34" charset="0"/>
            </a:rPr>
            <a:t>y</a:t>
          </a:r>
          <a:r>
            <a:rPr lang="pt-BR" altLang="en-US" sz="1100">
              <a:latin typeface="Calibri" panose="020F0502020204030204" pitchFamily="34" charset="0"/>
            </a:rPr>
            <a:t>.</a:t>
          </a:r>
        </a:p>
        <a:p>
          <a:pPr marL="285750" marR="0" lvl="0" indent="-2857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pt-BR" altLang="en-US" sz="1100" b="1">
              <a:latin typeface="Calibri" panose="020F0502020204030204" pitchFamily="34" charset="0"/>
            </a:rPr>
            <a:t>SOMASE:</a:t>
          </a:r>
          <a:r>
            <a:rPr lang="pt-BR" altLang="en-US" sz="1100">
              <a:latin typeface="Calibri" panose="020F0502020204030204" pitchFamily="34" charset="0"/>
            </a:rPr>
            <a:t> Ela soma todos as células que atinjam a um determinado critério.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pt-BR" altLang="en-US" sz="1100">
            <a:latin typeface="Calibri" panose="020F050202020403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107325</xdr:colOff>
      <xdr:row>0</xdr:row>
      <xdr:rowOff>93516</xdr:rowOff>
    </xdr:from>
    <xdr:to>
      <xdr:col>5</xdr:col>
      <xdr:colOff>330916</xdr:colOff>
      <xdr:row>12</xdr:row>
      <xdr:rowOff>152041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4FD3484-42F0-5743-A813-2F6EF2124C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9726"/>
        <a:stretch/>
      </xdr:blipFill>
      <xdr:spPr>
        <a:xfrm>
          <a:off x="107325" y="93516"/>
          <a:ext cx="4337676" cy="25269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129649</xdr:rowOff>
    </xdr:from>
    <xdr:to>
      <xdr:col>5</xdr:col>
      <xdr:colOff>229996</xdr:colOff>
      <xdr:row>25</xdr:row>
      <xdr:rowOff>188174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93332C-C95E-6641-B143-BCBF4700F7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9652"/>
        <a:stretch/>
      </xdr:blipFill>
      <xdr:spPr>
        <a:xfrm>
          <a:off x="0" y="2803804"/>
          <a:ext cx="4344081" cy="2526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6A77-91CC-8D47-88F5-4CEB03DCBDAA}">
  <dimension ref="A1:F14"/>
  <sheetViews>
    <sheetView zoomScale="369" workbookViewId="0"/>
  </sheetViews>
  <sheetFormatPr defaultColWidth="11" defaultRowHeight="15.75"/>
  <cols>
    <col min="2" max="2" width="31.875" bestFit="1" customWidth="1"/>
  </cols>
  <sheetData>
    <row r="1" spans="1:6" ht="145.5">
      <c r="A1" s="2">
        <v>43881</v>
      </c>
      <c r="B1" s="3">
        <v>43881</v>
      </c>
      <c r="D1" t="s">
        <v>0</v>
      </c>
    </row>
    <row r="7" spans="1:6">
      <c r="F7" s="1"/>
    </row>
    <row r="14" spans="1:6" ht="15" customHeight="1"/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44E0-979F-C743-A34A-09464DFC946E}">
  <dimension ref="A1:I18"/>
  <sheetViews>
    <sheetView zoomScale="233" workbookViewId="0">
      <selection activeCell="C15" sqref="C15"/>
    </sheetView>
  </sheetViews>
  <sheetFormatPr defaultColWidth="11" defaultRowHeight="15.75"/>
  <cols>
    <col min="1" max="1" width="18.5" bestFit="1" customWidth="1"/>
  </cols>
  <sheetData>
    <row r="1" spans="1:9">
      <c r="A1" s="8" t="s">
        <v>50</v>
      </c>
    </row>
    <row r="2" spans="1:9"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9" t="s">
        <v>49</v>
      </c>
    </row>
    <row r="3" spans="1:9">
      <c r="B3" s="10" t="s">
        <v>44</v>
      </c>
      <c r="C3">
        <v>15</v>
      </c>
      <c r="D3">
        <v>8</v>
      </c>
      <c r="E3">
        <v>6</v>
      </c>
      <c r="F3">
        <v>9</v>
      </c>
      <c r="G3">
        <v>13</v>
      </c>
      <c r="H3">
        <v>9</v>
      </c>
      <c r="I3" s="18">
        <f>C3+D3+E3+F3+G3+H3</f>
        <v>60</v>
      </c>
    </row>
    <row r="4" spans="1:9">
      <c r="B4" s="10" t="s">
        <v>45</v>
      </c>
      <c r="C4">
        <v>8</v>
      </c>
      <c r="D4">
        <v>9</v>
      </c>
      <c r="E4">
        <v>11</v>
      </c>
      <c r="F4">
        <v>12</v>
      </c>
      <c r="G4">
        <v>12</v>
      </c>
      <c r="H4">
        <v>5</v>
      </c>
      <c r="I4" s="18">
        <f>C4+D4+E4+F4+G4+H4</f>
        <v>57</v>
      </c>
    </row>
    <row r="5" spans="1:9">
      <c r="B5" s="10" t="s">
        <v>46</v>
      </c>
      <c r="C5">
        <v>11</v>
      </c>
      <c r="D5">
        <v>9</v>
      </c>
      <c r="E5">
        <v>11</v>
      </c>
      <c r="F5">
        <v>13</v>
      </c>
      <c r="G5">
        <v>13</v>
      </c>
      <c r="H5">
        <v>6</v>
      </c>
      <c r="I5" s="18">
        <f>C5+D5+E5+F5+G5+H5</f>
        <v>63</v>
      </c>
    </row>
    <row r="6" spans="1:9">
      <c r="B6" s="10" t="s">
        <v>47</v>
      </c>
      <c r="C6">
        <v>8</v>
      </c>
      <c r="D6">
        <v>15</v>
      </c>
      <c r="E6">
        <v>8</v>
      </c>
      <c r="F6">
        <v>8</v>
      </c>
      <c r="G6">
        <v>10</v>
      </c>
      <c r="H6">
        <v>15</v>
      </c>
      <c r="I6" s="18">
        <f>C6+D6+E6+F6+G6+H6</f>
        <v>64</v>
      </c>
    </row>
    <row r="7" spans="1:9">
      <c r="B7" s="10" t="s">
        <v>48</v>
      </c>
      <c r="C7">
        <v>7</v>
      </c>
      <c r="D7">
        <v>12</v>
      </c>
      <c r="E7">
        <v>10</v>
      </c>
      <c r="F7">
        <v>10</v>
      </c>
      <c r="G7">
        <v>9</v>
      </c>
      <c r="H7">
        <v>11</v>
      </c>
      <c r="I7" s="18">
        <f>C7+D7+E7+F7+G7+H7</f>
        <v>59</v>
      </c>
    </row>
    <row r="8" spans="1:9">
      <c r="B8" s="19" t="s">
        <v>49</v>
      </c>
      <c r="C8" s="18">
        <f t="shared" ref="C8:H8" si="0">C3+C4+C5+C6+C7</f>
        <v>49</v>
      </c>
      <c r="D8" s="18">
        <f t="shared" si="0"/>
        <v>53</v>
      </c>
      <c r="E8" s="18">
        <f t="shared" si="0"/>
        <v>46</v>
      </c>
      <c r="F8" s="18">
        <f t="shared" si="0"/>
        <v>52</v>
      </c>
      <c r="G8" s="18">
        <f t="shared" si="0"/>
        <v>57</v>
      </c>
      <c r="H8" s="18">
        <f t="shared" si="0"/>
        <v>46</v>
      </c>
    </row>
    <row r="11" spans="1:9">
      <c r="A11" s="8" t="s">
        <v>50</v>
      </c>
    </row>
    <row r="12" spans="1:9">
      <c r="C12" s="9" t="s">
        <v>2</v>
      </c>
      <c r="D12" s="9" t="s">
        <v>3</v>
      </c>
      <c r="E12" s="9" t="s">
        <v>4</v>
      </c>
      <c r="F12" s="9" t="s">
        <v>5</v>
      </c>
      <c r="G12" s="9" t="s">
        <v>6</v>
      </c>
      <c r="H12" s="9" t="s">
        <v>7</v>
      </c>
      <c r="I12" s="19" t="s">
        <v>49</v>
      </c>
    </row>
    <row r="13" spans="1:9">
      <c r="B13" s="10" t="s">
        <v>44</v>
      </c>
      <c r="C13" s="20">
        <f t="shared" ref="C13:H13" si="1">C3/C$8</f>
        <v>0.30612244897959184</v>
      </c>
      <c r="D13" s="20">
        <f t="shared" si="1"/>
        <v>0.15094339622641509</v>
      </c>
      <c r="E13" s="20">
        <f t="shared" si="1"/>
        <v>0.13043478260869565</v>
      </c>
      <c r="F13" s="20">
        <f t="shared" si="1"/>
        <v>0.17307692307692307</v>
      </c>
      <c r="G13" s="20">
        <f t="shared" si="1"/>
        <v>0.22807017543859648</v>
      </c>
      <c r="H13" s="20">
        <f t="shared" si="1"/>
        <v>0.19565217391304349</v>
      </c>
      <c r="I13" s="18"/>
    </row>
    <row r="14" spans="1:9">
      <c r="B14" s="10" t="s">
        <v>45</v>
      </c>
      <c r="C14" s="20">
        <f t="shared" ref="C14:H14" si="2">C4/C$8</f>
        <v>0.16326530612244897</v>
      </c>
      <c r="D14" s="20">
        <f t="shared" si="2"/>
        <v>0.16981132075471697</v>
      </c>
      <c r="E14" s="20">
        <f t="shared" si="2"/>
        <v>0.2391304347826087</v>
      </c>
      <c r="F14" s="20">
        <f t="shared" si="2"/>
        <v>0.23076923076923078</v>
      </c>
      <c r="G14" s="20">
        <f t="shared" si="2"/>
        <v>0.21052631578947367</v>
      </c>
      <c r="H14" s="20">
        <f t="shared" si="2"/>
        <v>0.10869565217391304</v>
      </c>
      <c r="I14" s="18"/>
    </row>
    <row r="15" spans="1:9">
      <c r="B15" s="10" t="s">
        <v>46</v>
      </c>
      <c r="C15" s="20">
        <f t="shared" ref="C15:H15" si="3">C5/C$8</f>
        <v>0.22448979591836735</v>
      </c>
      <c r="D15" s="20">
        <f t="shared" si="3"/>
        <v>0.16981132075471697</v>
      </c>
      <c r="E15" s="20">
        <f t="shared" si="3"/>
        <v>0.2391304347826087</v>
      </c>
      <c r="F15" s="20">
        <f t="shared" si="3"/>
        <v>0.25</v>
      </c>
      <c r="G15" s="20">
        <f t="shared" si="3"/>
        <v>0.22807017543859648</v>
      </c>
      <c r="H15" s="20">
        <f t="shared" si="3"/>
        <v>0.13043478260869565</v>
      </c>
      <c r="I15" s="18"/>
    </row>
    <row r="16" spans="1:9">
      <c r="B16" s="10" t="s">
        <v>47</v>
      </c>
      <c r="C16" s="20">
        <f t="shared" ref="C16:H16" si="4">C6/C$8</f>
        <v>0.16326530612244897</v>
      </c>
      <c r="D16" s="20">
        <f t="shared" si="4"/>
        <v>0.28301886792452829</v>
      </c>
      <c r="E16" s="20">
        <f t="shared" si="4"/>
        <v>0.17391304347826086</v>
      </c>
      <c r="F16" s="20">
        <f t="shared" si="4"/>
        <v>0.15384615384615385</v>
      </c>
      <c r="G16" s="20">
        <f t="shared" si="4"/>
        <v>0.17543859649122806</v>
      </c>
      <c r="H16" s="20">
        <f t="shared" si="4"/>
        <v>0.32608695652173914</v>
      </c>
      <c r="I16" s="18"/>
    </row>
    <row r="17" spans="2:9">
      <c r="B17" s="10" t="s">
        <v>48</v>
      </c>
      <c r="C17" s="20">
        <f t="shared" ref="C17:H17" si="5">C7/C$8</f>
        <v>0.14285714285714285</v>
      </c>
      <c r="D17" s="20">
        <f t="shared" si="5"/>
        <v>0.22641509433962265</v>
      </c>
      <c r="E17" s="20">
        <f t="shared" si="5"/>
        <v>0.21739130434782608</v>
      </c>
      <c r="F17" s="20">
        <f t="shared" si="5"/>
        <v>0.19230769230769232</v>
      </c>
      <c r="G17" s="20">
        <f t="shared" si="5"/>
        <v>0.15789473684210525</v>
      </c>
      <c r="H17" s="20">
        <f t="shared" si="5"/>
        <v>0.2391304347826087</v>
      </c>
      <c r="I17" s="18"/>
    </row>
    <row r="18" spans="2:9">
      <c r="B18" s="19" t="s">
        <v>49</v>
      </c>
      <c r="C18" s="21">
        <f t="shared" ref="C18:H18" si="6">C13+C14+C15+C16+C17</f>
        <v>1</v>
      </c>
      <c r="D18" s="21">
        <f t="shared" si="6"/>
        <v>1</v>
      </c>
      <c r="E18" s="21">
        <f t="shared" si="6"/>
        <v>1</v>
      </c>
      <c r="F18" s="21">
        <f t="shared" si="6"/>
        <v>1</v>
      </c>
      <c r="G18" s="21">
        <f t="shared" si="6"/>
        <v>1</v>
      </c>
      <c r="H18" s="21">
        <f t="shared" si="6"/>
        <v>1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749C-6B93-5345-B3A8-3C6F38AFB942}">
  <dimension ref="B3:D4"/>
  <sheetViews>
    <sheetView zoomScale="325" workbookViewId="0">
      <selection activeCell="C15" sqref="C15"/>
    </sheetView>
  </sheetViews>
  <sheetFormatPr defaultColWidth="11" defaultRowHeight="15.75"/>
  <sheetData>
    <row r="3" spans="2:4">
      <c r="B3">
        <f>5*$D$3</f>
        <v>600</v>
      </c>
      <c r="D3">
        <v>120</v>
      </c>
    </row>
    <row r="4" spans="2:4">
      <c r="B4">
        <f>5*$D$3</f>
        <v>600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578A-F271-344C-883B-0DEA4A0B9052}">
  <dimension ref="B1:H14"/>
  <sheetViews>
    <sheetView zoomScale="263" workbookViewId="0">
      <selection activeCell="C15" sqref="C15"/>
    </sheetView>
  </sheetViews>
  <sheetFormatPr defaultColWidth="11" defaultRowHeight="15.75"/>
  <cols>
    <col min="3" max="3" width="18" customWidth="1"/>
    <col min="4" max="4" width="22.375" customWidth="1"/>
  </cols>
  <sheetData>
    <row r="1" spans="2:8">
      <c r="H1" s="8" t="s">
        <v>55</v>
      </c>
    </row>
    <row r="2" spans="2:8">
      <c r="B2" s="9" t="s">
        <v>1</v>
      </c>
      <c r="C2" s="9" t="s">
        <v>51</v>
      </c>
      <c r="D2" s="23" t="s">
        <v>52</v>
      </c>
      <c r="H2" t="s">
        <v>56</v>
      </c>
    </row>
    <row r="3" spans="2:8">
      <c r="B3" s="10" t="s">
        <v>2</v>
      </c>
      <c r="C3" s="22">
        <v>148789</v>
      </c>
      <c r="H3" t="s">
        <v>53</v>
      </c>
    </row>
    <row r="4" spans="2:8">
      <c r="B4" s="10" t="s">
        <v>3</v>
      </c>
      <c r="C4" s="22">
        <v>279231</v>
      </c>
      <c r="H4" t="s">
        <v>54</v>
      </c>
    </row>
    <row r="5" spans="2:8">
      <c r="B5" s="10" t="s">
        <v>4</v>
      </c>
      <c r="C5" s="22">
        <v>285138</v>
      </c>
    </row>
    <row r="6" spans="2:8">
      <c r="B6" s="10" t="s">
        <v>5</v>
      </c>
      <c r="C6" s="22">
        <v>191031</v>
      </c>
    </row>
    <row r="7" spans="2:8">
      <c r="B7" s="10" t="s">
        <v>6</v>
      </c>
      <c r="C7" s="22">
        <v>142895</v>
      </c>
    </row>
    <row r="8" spans="2:8">
      <c r="B8" s="10" t="s">
        <v>7</v>
      </c>
      <c r="C8" s="22">
        <v>247778</v>
      </c>
    </row>
    <row r="9" spans="2:8">
      <c r="B9" s="10" t="s">
        <v>8</v>
      </c>
      <c r="C9" s="22">
        <v>114581</v>
      </c>
    </row>
    <row r="10" spans="2:8">
      <c r="B10" s="10" t="s">
        <v>9</v>
      </c>
      <c r="C10" s="22">
        <v>200746</v>
      </c>
    </row>
    <row r="11" spans="2:8">
      <c r="B11" s="10" t="s">
        <v>10</v>
      </c>
      <c r="C11" s="22">
        <v>189295</v>
      </c>
    </row>
    <row r="12" spans="2:8">
      <c r="B12" s="10" t="s">
        <v>11</v>
      </c>
      <c r="C12" s="22">
        <v>208560</v>
      </c>
    </row>
    <row r="13" spans="2:8">
      <c r="B13" s="10" t="s">
        <v>12</v>
      </c>
      <c r="C13" s="22">
        <v>121345</v>
      </c>
    </row>
    <row r="14" spans="2:8">
      <c r="B14" s="10" t="s">
        <v>13</v>
      </c>
      <c r="C14" s="22">
        <v>121144</v>
      </c>
    </row>
  </sheetData>
  <phoneticPr fontId="5" type="noConversion"/>
  <conditionalFormatting sqref="C3:C14">
    <cfRule type="iconSet" priority="1">
      <iconSet>
        <cfvo type="percent" val="0"/>
        <cfvo type="num" val="150000"/>
        <cfvo type="num" val="230000"/>
      </iconSet>
    </cfRule>
  </conditionalFormatting>
  <dataValidations count="1">
    <dataValidation type="list" allowBlank="1" showInputMessage="1" showErrorMessage="1" errorTitle="Ops" error="Cuidado no preenchimento." sqref="D3:D14" xr:uid="{A4E281A6-3EFB-904B-AAE7-93F9DF61A0A8}">
      <formula1>$H$2:$H$4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FFC9-FE7C-6D4C-8D2A-7DEEE7DCE654}">
  <dimension ref="A1:I9"/>
  <sheetViews>
    <sheetView zoomScale="233" workbookViewId="0">
      <selection activeCell="C15" sqref="C15"/>
    </sheetView>
  </sheetViews>
  <sheetFormatPr defaultColWidth="11" defaultRowHeight="15.75"/>
  <cols>
    <col min="1" max="1" width="18.5" bestFit="1" customWidth="1"/>
  </cols>
  <sheetData>
    <row r="1" spans="1:9">
      <c r="A1" s="8" t="s">
        <v>50</v>
      </c>
    </row>
    <row r="2" spans="1:9"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9" t="s">
        <v>49</v>
      </c>
    </row>
    <row r="3" spans="1:9">
      <c r="B3" s="10" t="s">
        <v>44</v>
      </c>
      <c r="C3">
        <v>15</v>
      </c>
      <c r="D3">
        <v>8</v>
      </c>
      <c r="E3">
        <v>6</v>
      </c>
      <c r="F3">
        <v>9</v>
      </c>
      <c r="G3">
        <v>13</v>
      </c>
      <c r="H3">
        <v>9</v>
      </c>
      <c r="I3" s="18">
        <f>C3+D3+E3+F3+G3+H3</f>
        <v>60</v>
      </c>
    </row>
    <row r="4" spans="1:9">
      <c r="B4" s="10" t="s">
        <v>45</v>
      </c>
      <c r="C4">
        <v>8</v>
      </c>
      <c r="D4">
        <v>9</v>
      </c>
      <c r="E4">
        <v>11</v>
      </c>
      <c r="F4">
        <v>12</v>
      </c>
      <c r="G4">
        <v>12</v>
      </c>
      <c r="H4">
        <v>5</v>
      </c>
      <c r="I4" s="18">
        <f>C4+D4+E4+F4+G4+H4</f>
        <v>57</v>
      </c>
    </row>
    <row r="5" spans="1:9">
      <c r="B5" s="10" t="s">
        <v>46</v>
      </c>
      <c r="C5">
        <v>11</v>
      </c>
      <c r="D5">
        <v>9</v>
      </c>
      <c r="E5">
        <v>11</v>
      </c>
      <c r="F5">
        <v>13</v>
      </c>
      <c r="G5">
        <v>13</v>
      </c>
      <c r="H5">
        <v>6</v>
      </c>
      <c r="I5" s="18">
        <f>C5+D5+E5+F5+G5+H5</f>
        <v>63</v>
      </c>
    </row>
    <row r="6" spans="1:9">
      <c r="B6" s="10" t="s">
        <v>47</v>
      </c>
      <c r="C6">
        <v>8</v>
      </c>
      <c r="D6">
        <v>15</v>
      </c>
      <c r="E6">
        <v>8</v>
      </c>
      <c r="F6">
        <v>8</v>
      </c>
      <c r="G6">
        <v>10</v>
      </c>
      <c r="H6">
        <v>15</v>
      </c>
      <c r="I6" s="18">
        <f>C6+D6+E6+F6+G6+H6</f>
        <v>64</v>
      </c>
    </row>
    <row r="7" spans="1:9">
      <c r="B7" s="10" t="s">
        <v>48</v>
      </c>
      <c r="C7">
        <v>7</v>
      </c>
      <c r="D7">
        <v>12</v>
      </c>
      <c r="E7">
        <v>10</v>
      </c>
      <c r="F7">
        <v>10</v>
      </c>
      <c r="G7">
        <v>9</v>
      </c>
      <c r="H7">
        <v>11</v>
      </c>
      <c r="I7" s="18">
        <f>C7+D7+E7+F7+G7+H7</f>
        <v>59</v>
      </c>
    </row>
    <row r="8" spans="1:9">
      <c r="B8" s="19" t="s">
        <v>49</v>
      </c>
      <c r="C8" s="18">
        <f t="shared" ref="C8:H8" si="0">C3+C4+C5+C6+C7</f>
        <v>49</v>
      </c>
      <c r="D8" s="18">
        <f t="shared" si="0"/>
        <v>53</v>
      </c>
      <c r="E8" s="18">
        <f t="shared" si="0"/>
        <v>46</v>
      </c>
      <c r="F8" s="18">
        <f t="shared" si="0"/>
        <v>52</v>
      </c>
      <c r="G8" s="18">
        <f t="shared" si="0"/>
        <v>57</v>
      </c>
      <c r="H8" s="18">
        <f t="shared" si="0"/>
        <v>46</v>
      </c>
    </row>
    <row r="9" spans="1:9">
      <c r="C9">
        <f>SUM(C3:C7)</f>
        <v>49</v>
      </c>
      <c r="D9">
        <f t="shared" ref="D9:H9" si="1">SUM(D3:D7)</f>
        <v>53</v>
      </c>
      <c r="E9">
        <f t="shared" si="1"/>
        <v>46</v>
      </c>
      <c r="F9">
        <f t="shared" si="1"/>
        <v>52</v>
      </c>
      <c r="G9">
        <f t="shared" si="1"/>
        <v>57</v>
      </c>
      <c r="H9">
        <f t="shared" si="1"/>
        <v>46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0AA8-A6C4-7F4A-8C75-7CCDDC63D3E5}">
  <dimension ref="A1:N31"/>
  <sheetViews>
    <sheetView zoomScale="210" zoomScaleNormal="210" workbookViewId="0">
      <selection activeCell="K19" sqref="K19"/>
    </sheetView>
  </sheetViews>
  <sheetFormatPr defaultColWidth="11" defaultRowHeight="15.75"/>
  <cols>
    <col min="8" max="8" width="3.375" customWidth="1"/>
    <col min="10" max="10" width="24.375" bestFit="1" customWidth="1"/>
  </cols>
  <sheetData>
    <row r="1" spans="1:12">
      <c r="A1" s="16"/>
      <c r="B1" s="16"/>
      <c r="C1" s="16"/>
      <c r="D1" s="16"/>
      <c r="E1" s="16"/>
      <c r="F1" s="16"/>
      <c r="G1" s="16"/>
      <c r="H1" s="16"/>
    </row>
    <row r="2" spans="1:12">
      <c r="A2" s="16"/>
      <c r="B2" s="16"/>
      <c r="C2" s="16"/>
      <c r="D2" s="16"/>
      <c r="E2" s="16"/>
      <c r="F2" s="16"/>
      <c r="G2" s="16"/>
      <c r="H2" s="16"/>
    </row>
    <row r="3" spans="1:12">
      <c r="A3" s="16"/>
      <c r="B3" s="16"/>
      <c r="C3" s="16"/>
      <c r="D3" s="16"/>
      <c r="E3" s="16"/>
      <c r="F3" s="16"/>
      <c r="G3" s="16"/>
      <c r="H3" s="16"/>
      <c r="J3" t="s">
        <v>64</v>
      </c>
      <c r="K3" t="s">
        <v>65</v>
      </c>
      <c r="L3" t="str">
        <f>CONCATENATE(J3,K3)</f>
        <v>LuaCheia</v>
      </c>
    </row>
    <row r="4" spans="1:12">
      <c r="A4" s="16"/>
      <c r="B4" s="16"/>
      <c r="C4" s="16"/>
      <c r="D4" s="16"/>
      <c r="E4" s="16"/>
      <c r="F4" s="16"/>
      <c r="G4" s="16"/>
      <c r="H4" s="16"/>
    </row>
    <row r="5" spans="1:12">
      <c r="A5" s="16"/>
      <c r="B5" s="16"/>
      <c r="C5" s="16"/>
      <c r="D5" s="16"/>
      <c r="E5" s="16"/>
      <c r="F5" s="16"/>
      <c r="G5" s="16"/>
      <c r="H5" s="16"/>
    </row>
    <row r="6" spans="1:12">
      <c r="A6" s="16"/>
      <c r="B6" s="16"/>
      <c r="C6" s="16"/>
      <c r="D6" s="16"/>
      <c r="E6" s="16"/>
      <c r="F6" s="16"/>
      <c r="G6" s="16"/>
      <c r="H6" s="16"/>
      <c r="J6" t="s">
        <v>66</v>
      </c>
      <c r="K6" t="str">
        <f>LEFT(J6,2)</f>
        <v>AB</v>
      </c>
    </row>
    <row r="7" spans="1:12">
      <c r="A7" s="16"/>
      <c r="B7" s="16"/>
      <c r="C7" s="16"/>
      <c r="D7" s="16"/>
      <c r="E7" s="16"/>
      <c r="F7" s="16"/>
      <c r="G7" s="16"/>
      <c r="H7" s="16"/>
    </row>
    <row r="8" spans="1:12">
      <c r="A8" s="16"/>
      <c r="B8" s="16"/>
      <c r="C8" s="16"/>
      <c r="D8" s="16"/>
      <c r="E8" s="16"/>
      <c r="F8" s="16"/>
      <c r="G8" s="16"/>
      <c r="H8" s="16"/>
      <c r="J8" t="s">
        <v>66</v>
      </c>
      <c r="K8" t="str">
        <f>RIGHT(J8,2)</f>
        <v>BC</v>
      </c>
    </row>
    <row r="9" spans="1:12">
      <c r="A9" s="16"/>
      <c r="B9" s="16"/>
      <c r="C9" s="16"/>
      <c r="D9" s="16"/>
      <c r="E9" s="16"/>
      <c r="F9" s="16"/>
      <c r="G9" s="16"/>
      <c r="H9" s="16"/>
    </row>
    <row r="10" spans="1:12">
      <c r="A10" s="16"/>
      <c r="B10" s="16"/>
      <c r="C10" s="16"/>
      <c r="D10" s="16"/>
      <c r="E10" s="16"/>
      <c r="F10" s="16"/>
      <c r="G10" s="16"/>
      <c r="H10" s="16"/>
      <c r="J10" t="s">
        <v>66</v>
      </c>
      <c r="K10">
        <f>LEN(J10)</f>
        <v>3</v>
      </c>
    </row>
    <row r="11" spans="1:12">
      <c r="A11" s="16"/>
      <c r="B11" s="16"/>
      <c r="C11" s="16"/>
      <c r="D11" s="16"/>
      <c r="E11" s="16"/>
      <c r="F11" s="16"/>
      <c r="G11" s="16"/>
      <c r="H11" s="16"/>
    </row>
    <row r="12" spans="1:12">
      <c r="A12" s="16"/>
      <c r="B12" s="16"/>
      <c r="C12" s="16"/>
      <c r="D12" s="16"/>
      <c r="E12" s="16"/>
      <c r="F12" s="16"/>
      <c r="G12" s="16"/>
      <c r="H12" s="16"/>
      <c r="J12" t="s">
        <v>73</v>
      </c>
      <c r="K12" t="str">
        <f>PROPER(J12)</f>
        <v>Maria Luiza Trajano</v>
      </c>
    </row>
    <row r="13" spans="1:12">
      <c r="A13" s="16"/>
      <c r="B13" s="16"/>
      <c r="C13" s="16"/>
      <c r="D13" s="16"/>
      <c r="E13" s="16"/>
      <c r="F13" s="16"/>
      <c r="G13" s="16"/>
      <c r="H13" s="16"/>
    </row>
    <row r="14" spans="1:12">
      <c r="A14" s="16"/>
      <c r="B14" s="16"/>
      <c r="C14" s="16"/>
      <c r="D14" s="16"/>
      <c r="E14" s="16"/>
      <c r="F14" s="16"/>
      <c r="G14" s="16"/>
      <c r="H14" s="16"/>
    </row>
    <row r="15" spans="1:12">
      <c r="A15" s="16"/>
      <c r="B15" s="16"/>
      <c r="C15" s="16"/>
      <c r="D15" s="16"/>
      <c r="E15" s="16"/>
      <c r="F15" s="16"/>
      <c r="G15" s="16"/>
      <c r="H15" s="16"/>
    </row>
    <row r="16" spans="1:12">
      <c r="A16" s="16"/>
      <c r="B16" s="16"/>
      <c r="C16" s="16"/>
      <c r="D16" s="16"/>
      <c r="E16" s="16"/>
      <c r="F16" s="16"/>
      <c r="G16" s="16"/>
      <c r="H16" s="16"/>
    </row>
    <row r="17" spans="1:14">
      <c r="A17" s="16"/>
      <c r="B17" s="16"/>
      <c r="C17" s="16"/>
      <c r="D17" s="16"/>
      <c r="E17" s="16"/>
      <c r="F17" s="16"/>
      <c r="G17" s="16"/>
      <c r="H17" s="16"/>
    </row>
    <row r="18" spans="1:14">
      <c r="A18" s="16"/>
      <c r="B18" s="16"/>
      <c r="C18" s="16"/>
      <c r="D18" s="16"/>
      <c r="E18" s="16"/>
      <c r="F18" s="16"/>
      <c r="G18" s="16"/>
      <c r="H18" s="16"/>
    </row>
    <row r="19" spans="1:14">
      <c r="A19" s="16"/>
      <c r="B19" s="16"/>
      <c r="C19" s="16"/>
      <c r="D19" s="16"/>
      <c r="E19" s="16"/>
      <c r="F19" s="16"/>
      <c r="G19" s="16"/>
      <c r="H19" s="16"/>
    </row>
    <row r="24" spans="1:14">
      <c r="J24" s="15" t="s">
        <v>57</v>
      </c>
      <c r="L24" t="str">
        <f>MID(J24, 14, 2)</f>
        <v>27</v>
      </c>
      <c r="N24" t="str">
        <f>LEFT(    RIGHT(J24, 10), 2)</f>
        <v>27</v>
      </c>
    </row>
    <row r="25" spans="1:14">
      <c r="J25" s="15" t="s">
        <v>58</v>
      </c>
      <c r="L25" t="str">
        <f t="shared" ref="L25:L31" si="0">MID(J25, 14, 2)</f>
        <v>06</v>
      </c>
      <c r="N25" t="str">
        <f t="shared" ref="N25:N31" si="1">LEFT(    RIGHT(J25, 10), 2)</f>
        <v>06</v>
      </c>
    </row>
    <row r="26" spans="1:14">
      <c r="J26" s="15" t="s">
        <v>57</v>
      </c>
      <c r="L26" t="str">
        <f t="shared" si="0"/>
        <v>27</v>
      </c>
      <c r="N26" t="str">
        <f t="shared" si="1"/>
        <v>27</v>
      </c>
    </row>
    <row r="27" spans="1:14">
      <c r="J27" s="15" t="s">
        <v>59</v>
      </c>
      <c r="L27" t="str">
        <f t="shared" si="0"/>
        <v>31</v>
      </c>
      <c r="N27" t="str">
        <f t="shared" si="1"/>
        <v>31</v>
      </c>
    </row>
    <row r="28" spans="1:14">
      <c r="J28" s="15" t="s">
        <v>60</v>
      </c>
      <c r="L28" t="str">
        <f t="shared" si="0"/>
        <v>28</v>
      </c>
      <c r="N28" t="str">
        <f t="shared" si="1"/>
        <v>28</v>
      </c>
    </row>
    <row r="29" spans="1:14">
      <c r="J29" s="15" t="s">
        <v>61</v>
      </c>
      <c r="L29" t="str">
        <f t="shared" si="0"/>
        <v>12</v>
      </c>
      <c r="N29" t="str">
        <f t="shared" si="1"/>
        <v>12</v>
      </c>
    </row>
    <row r="30" spans="1:14">
      <c r="J30" s="15" t="s">
        <v>62</v>
      </c>
      <c r="L30" t="str">
        <f t="shared" si="0"/>
        <v>25</v>
      </c>
      <c r="N30" t="str">
        <f t="shared" si="1"/>
        <v>25</v>
      </c>
    </row>
    <row r="31" spans="1:14">
      <c r="J31" s="15" t="s">
        <v>63</v>
      </c>
      <c r="L31" t="str">
        <f t="shared" si="0"/>
        <v>26</v>
      </c>
      <c r="N31" t="str">
        <f t="shared" si="1"/>
        <v>26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D8D9-83D4-9748-9587-2DF45548522A}">
  <dimension ref="A1:I14"/>
  <sheetViews>
    <sheetView zoomScale="200" workbookViewId="0">
      <selection activeCell="J4" sqref="J4"/>
    </sheetView>
  </sheetViews>
  <sheetFormatPr defaultColWidth="11" defaultRowHeight="15.75"/>
  <cols>
    <col min="1" max="1" width="13.125" customWidth="1"/>
    <col min="2" max="2" width="12.125" customWidth="1"/>
    <col min="3" max="3" width="14" customWidth="1"/>
    <col min="4" max="4" width="22" customWidth="1"/>
    <col min="5" max="5" width="20.375" customWidth="1"/>
    <col min="6" max="6" width="21.875" customWidth="1"/>
    <col min="7" max="7" width="16.5" hidden="1" customWidth="1"/>
    <col min="8" max="8" width="0" hidden="1" customWidth="1"/>
    <col min="9" max="9" width="14.625" customWidth="1"/>
  </cols>
  <sheetData>
    <row r="1" spans="1:9">
      <c r="C1" s="10" t="s">
        <v>78</v>
      </c>
      <c r="D1" s="10" t="s">
        <v>79</v>
      </c>
      <c r="E1" s="10" t="s">
        <v>82</v>
      </c>
      <c r="F1" s="10" t="s">
        <v>83</v>
      </c>
    </row>
    <row r="2" spans="1:9">
      <c r="A2" s="9" t="s">
        <v>74</v>
      </c>
      <c r="B2" s="9" t="s">
        <v>76</v>
      </c>
      <c r="C2" s="23" t="s">
        <v>77</v>
      </c>
      <c r="D2" s="23" t="s">
        <v>80</v>
      </c>
      <c r="E2" s="24" t="s">
        <v>81</v>
      </c>
      <c r="F2" s="24" t="s">
        <v>84</v>
      </c>
      <c r="G2" s="23" t="s">
        <v>85</v>
      </c>
      <c r="I2" s="23" t="s">
        <v>87</v>
      </c>
    </row>
    <row r="3" spans="1:9">
      <c r="A3" s="26">
        <v>10</v>
      </c>
      <c r="B3" s="27">
        <v>0.93</v>
      </c>
      <c r="C3" t="b">
        <f>A3 &gt; 8</f>
        <v>1</v>
      </c>
      <c r="D3" t="b">
        <f>B3 &gt; 0.75</f>
        <v>1</v>
      </c>
      <c r="E3" t="b">
        <f xml:space="preserve"> AND( C3, D3 )</f>
        <v>1</v>
      </c>
      <c r="F3" t="b">
        <f xml:space="preserve"> OR( C3,D3)</f>
        <v>1</v>
      </c>
      <c r="G3" s="10" t="str">
        <f>IF(A3 &gt; 8, "Bom aluno", "Precisa melhorar")</f>
        <v>Bom aluno</v>
      </c>
      <c r="H3">
        <f>IF(A3 &gt; 8, 1, 0 )</f>
        <v>1</v>
      </c>
      <c r="I3" s="26" t="str">
        <f>IF(E3 = TRUE, "Passou de ano", "Não passou")</f>
        <v>Passou de ano</v>
      </c>
    </row>
    <row r="4" spans="1:9">
      <c r="A4" s="10">
        <v>8</v>
      </c>
      <c r="B4" s="25">
        <v>0.75</v>
      </c>
      <c r="C4" t="b">
        <f t="shared" ref="C4:C12" si="0">A4 &gt; 8</f>
        <v>0</v>
      </c>
      <c r="D4" t="b">
        <f t="shared" ref="D4:D12" si="1">B4 &gt; 0.75</f>
        <v>0</v>
      </c>
      <c r="E4" t="b">
        <f t="shared" ref="E4:E12" si="2" xml:space="preserve"> AND( C4, D4 )</f>
        <v>0</v>
      </c>
      <c r="F4" t="b">
        <f t="shared" ref="F4:F12" si="3" xml:space="preserve"> OR( C4,D4)</f>
        <v>0</v>
      </c>
      <c r="G4" s="17" t="str">
        <f t="shared" ref="G4:G12" si="4">IF(A4 &gt; 8, "Bom aluno", "Precisa melhorar")</f>
        <v>Precisa melhorar</v>
      </c>
      <c r="H4">
        <f t="shared" ref="H4:H12" si="5">IF(A4 &gt; 8, 1, 0 )</f>
        <v>0</v>
      </c>
      <c r="I4" s="17" t="str">
        <f t="shared" ref="I4:I12" si="6">IF(E4 = TRUE, "Passou de ano", "Não passou")</f>
        <v>Não passou</v>
      </c>
    </row>
    <row r="5" spans="1:9">
      <c r="A5" s="10">
        <v>7</v>
      </c>
      <c r="B5" s="25">
        <v>0.89</v>
      </c>
      <c r="C5" t="b">
        <f t="shared" si="0"/>
        <v>0</v>
      </c>
      <c r="D5" t="b">
        <f t="shared" si="1"/>
        <v>1</v>
      </c>
      <c r="E5" t="b">
        <f t="shared" si="2"/>
        <v>0</v>
      </c>
      <c r="F5" t="b">
        <f t="shared" si="3"/>
        <v>1</v>
      </c>
      <c r="G5" s="17" t="str">
        <f t="shared" si="4"/>
        <v>Precisa melhorar</v>
      </c>
      <c r="H5">
        <f t="shared" si="5"/>
        <v>0</v>
      </c>
      <c r="I5" s="17" t="str">
        <f t="shared" si="6"/>
        <v>Não passou</v>
      </c>
    </row>
    <row r="6" spans="1:9">
      <c r="A6" s="10">
        <v>5</v>
      </c>
      <c r="B6" s="25">
        <v>0.64</v>
      </c>
      <c r="C6" t="b">
        <f t="shared" si="0"/>
        <v>0</v>
      </c>
      <c r="D6" t="b">
        <f t="shared" si="1"/>
        <v>0</v>
      </c>
      <c r="E6" t="b">
        <f t="shared" si="2"/>
        <v>0</v>
      </c>
      <c r="F6" t="b">
        <f t="shared" si="3"/>
        <v>0</v>
      </c>
      <c r="G6" s="17" t="str">
        <f t="shared" si="4"/>
        <v>Precisa melhorar</v>
      </c>
      <c r="H6">
        <f t="shared" si="5"/>
        <v>0</v>
      </c>
      <c r="I6" s="17" t="str">
        <f t="shared" si="6"/>
        <v>Não passou</v>
      </c>
    </row>
    <row r="7" spans="1:9">
      <c r="A7" s="10">
        <v>8</v>
      </c>
      <c r="B7" s="25">
        <v>0.74</v>
      </c>
      <c r="C7" t="b">
        <f t="shared" si="0"/>
        <v>0</v>
      </c>
      <c r="D7" t="b">
        <f t="shared" si="1"/>
        <v>0</v>
      </c>
      <c r="E7" t="b">
        <f t="shared" si="2"/>
        <v>0</v>
      </c>
      <c r="F7" t="b">
        <f t="shared" si="3"/>
        <v>0</v>
      </c>
      <c r="G7" s="17" t="str">
        <f t="shared" si="4"/>
        <v>Precisa melhorar</v>
      </c>
      <c r="H7">
        <f t="shared" si="5"/>
        <v>0</v>
      </c>
      <c r="I7" s="17" t="str">
        <f t="shared" si="6"/>
        <v>Não passou</v>
      </c>
    </row>
    <row r="8" spans="1:9">
      <c r="A8" s="10">
        <v>8</v>
      </c>
      <c r="B8" s="25">
        <v>0.8</v>
      </c>
      <c r="C8" t="b">
        <f t="shared" si="0"/>
        <v>0</v>
      </c>
      <c r="D8" t="b">
        <f t="shared" si="1"/>
        <v>1</v>
      </c>
      <c r="E8" t="b">
        <f t="shared" si="2"/>
        <v>0</v>
      </c>
      <c r="F8" t="b">
        <f t="shared" si="3"/>
        <v>1</v>
      </c>
      <c r="G8" s="17" t="str">
        <f t="shared" si="4"/>
        <v>Precisa melhorar</v>
      </c>
      <c r="H8">
        <f t="shared" si="5"/>
        <v>0</v>
      </c>
      <c r="I8" s="17" t="str">
        <f t="shared" si="6"/>
        <v>Não passou</v>
      </c>
    </row>
    <row r="9" spans="1:9">
      <c r="A9" s="10">
        <v>4</v>
      </c>
      <c r="B9" s="25">
        <v>0.56999999999999995</v>
      </c>
      <c r="C9" t="b">
        <f t="shared" si="0"/>
        <v>0</v>
      </c>
      <c r="D9" t="b">
        <f t="shared" si="1"/>
        <v>0</v>
      </c>
      <c r="E9" t="b">
        <f t="shared" si="2"/>
        <v>0</v>
      </c>
      <c r="F9" t="b">
        <f t="shared" si="3"/>
        <v>0</v>
      </c>
      <c r="G9" s="17" t="str">
        <f t="shared" si="4"/>
        <v>Precisa melhorar</v>
      </c>
      <c r="H9">
        <f t="shared" si="5"/>
        <v>0</v>
      </c>
      <c r="I9" s="17" t="str">
        <f t="shared" si="6"/>
        <v>Não passou</v>
      </c>
    </row>
    <row r="10" spans="1:9">
      <c r="A10" s="26">
        <v>9</v>
      </c>
      <c r="B10" s="27">
        <v>0.99</v>
      </c>
      <c r="C10" t="b">
        <f t="shared" si="0"/>
        <v>1</v>
      </c>
      <c r="D10" t="b">
        <f t="shared" si="1"/>
        <v>1</v>
      </c>
      <c r="E10" t="b">
        <f t="shared" si="2"/>
        <v>1</v>
      </c>
      <c r="F10" t="b">
        <f t="shared" si="3"/>
        <v>1</v>
      </c>
      <c r="G10" s="10" t="str">
        <f t="shared" si="4"/>
        <v>Bom aluno</v>
      </c>
      <c r="H10">
        <f t="shared" si="5"/>
        <v>1</v>
      </c>
      <c r="I10" s="26" t="str">
        <f t="shared" si="6"/>
        <v>Passou de ano</v>
      </c>
    </row>
    <row r="11" spans="1:9">
      <c r="A11" s="10">
        <v>2</v>
      </c>
      <c r="B11" s="25">
        <v>0.61</v>
      </c>
      <c r="C11" t="b">
        <f t="shared" si="0"/>
        <v>0</v>
      </c>
      <c r="D11" t="b">
        <f t="shared" si="1"/>
        <v>0</v>
      </c>
      <c r="E11" t="b">
        <f t="shared" si="2"/>
        <v>0</v>
      </c>
      <c r="F11" t="b">
        <f t="shared" si="3"/>
        <v>0</v>
      </c>
      <c r="G11" s="17" t="str">
        <f t="shared" si="4"/>
        <v>Precisa melhorar</v>
      </c>
      <c r="H11">
        <f t="shared" si="5"/>
        <v>0</v>
      </c>
      <c r="I11" s="17" t="str">
        <f t="shared" si="6"/>
        <v>Não passou</v>
      </c>
    </row>
    <row r="12" spans="1:9">
      <c r="A12" s="10">
        <v>9</v>
      </c>
      <c r="B12" s="25">
        <v>0.73</v>
      </c>
      <c r="C12" t="b">
        <f t="shared" si="0"/>
        <v>1</v>
      </c>
      <c r="D12" t="b">
        <f t="shared" si="1"/>
        <v>0</v>
      </c>
      <c r="E12" t="b">
        <f t="shared" si="2"/>
        <v>0</v>
      </c>
      <c r="F12" t="b">
        <f t="shared" si="3"/>
        <v>1</v>
      </c>
      <c r="G12" s="10" t="str">
        <f t="shared" si="4"/>
        <v>Bom aluno</v>
      </c>
      <c r="H12">
        <f t="shared" si="5"/>
        <v>1</v>
      </c>
      <c r="I12" s="17" t="str">
        <f t="shared" si="6"/>
        <v>Não passou</v>
      </c>
    </row>
    <row r="14" spans="1:9">
      <c r="G14" t="s">
        <v>86</v>
      </c>
      <c r="H14" s="24">
        <f>SUM(H3:H12)</f>
        <v>3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612F-E599-5B4F-AA94-011F3746FD02}">
  <dimension ref="A2:Q12"/>
  <sheetViews>
    <sheetView topLeftCell="I1" zoomScale="275" workbookViewId="0">
      <selection activeCell="G1" sqref="G1:R1048576"/>
    </sheetView>
  </sheetViews>
  <sheetFormatPr defaultColWidth="11" defaultRowHeight="15.75"/>
  <cols>
    <col min="2" max="2" width="13.125" customWidth="1"/>
    <col min="3" max="3" width="12.125" customWidth="1"/>
    <col min="6" max="6" width="4.5" customWidth="1"/>
    <col min="7" max="7" width="16.625" bestFit="1" customWidth="1"/>
  </cols>
  <sheetData>
    <row r="2" spans="1:17">
      <c r="A2" s="9" t="s">
        <v>37</v>
      </c>
      <c r="B2" s="9" t="s">
        <v>74</v>
      </c>
      <c r="C2" s="9" t="s">
        <v>76</v>
      </c>
      <c r="D2" s="23" t="s">
        <v>99</v>
      </c>
      <c r="G2" s="9" t="s">
        <v>37</v>
      </c>
      <c r="H2" s="30" t="s">
        <v>39</v>
      </c>
      <c r="I2" s="10" t="s">
        <v>88</v>
      </c>
      <c r="J2" s="10" t="s">
        <v>89</v>
      </c>
      <c r="K2" s="10" t="s">
        <v>90</v>
      </c>
      <c r="L2" s="10" t="s">
        <v>40</v>
      </c>
      <c r="M2" s="10" t="s">
        <v>91</v>
      </c>
      <c r="N2" s="10" t="s">
        <v>92</v>
      </c>
      <c r="O2" s="10" t="s">
        <v>93</v>
      </c>
      <c r="P2" s="10" t="s">
        <v>94</v>
      </c>
      <c r="Q2" s="10" t="s">
        <v>95</v>
      </c>
    </row>
    <row r="3" spans="1:17">
      <c r="A3" s="30" t="s">
        <v>39</v>
      </c>
      <c r="B3" s="10">
        <v>10</v>
      </c>
      <c r="C3" s="25">
        <v>0.93</v>
      </c>
      <c r="D3" t="str">
        <f>VLOOKUP(A3, Planilha19!$A$1:$B$11, 2, FALSE)</f>
        <v xml:space="preserve"> Turma 1</v>
      </c>
      <c r="G3" s="9" t="s">
        <v>74</v>
      </c>
      <c r="H3" s="10">
        <v>10</v>
      </c>
      <c r="I3" s="10">
        <v>8</v>
      </c>
      <c r="J3" s="10">
        <v>7</v>
      </c>
      <c r="K3" s="10">
        <v>5</v>
      </c>
      <c r="L3" s="10">
        <v>8</v>
      </c>
      <c r="M3" s="10">
        <v>8</v>
      </c>
      <c r="N3" s="10">
        <v>4</v>
      </c>
      <c r="O3" s="10">
        <v>9</v>
      </c>
      <c r="P3" s="10">
        <v>2</v>
      </c>
      <c r="Q3" s="10">
        <v>9</v>
      </c>
    </row>
    <row r="4" spans="1:17">
      <c r="A4" s="10" t="s">
        <v>88</v>
      </c>
      <c r="B4" s="10">
        <v>8</v>
      </c>
      <c r="C4" s="25">
        <v>0.75</v>
      </c>
      <c r="D4" t="str">
        <f>VLOOKUP(A4, Planilha19!$A$1:$B$11, 2, FALSE)</f>
        <v xml:space="preserve"> Turma 2</v>
      </c>
      <c r="G4" s="9" t="s">
        <v>76</v>
      </c>
      <c r="H4" s="25">
        <v>0.93</v>
      </c>
      <c r="I4" s="25">
        <v>0.75</v>
      </c>
      <c r="J4" s="25">
        <v>0.89</v>
      </c>
      <c r="K4" s="25">
        <v>0.64</v>
      </c>
      <c r="L4" s="25">
        <v>0.74</v>
      </c>
      <c r="M4" s="25">
        <v>0.8</v>
      </c>
      <c r="N4" s="25">
        <v>0.56999999999999995</v>
      </c>
      <c r="O4" s="25">
        <v>0.99</v>
      </c>
      <c r="P4" s="25">
        <v>0.61</v>
      </c>
      <c r="Q4" s="25">
        <v>0.73</v>
      </c>
    </row>
    <row r="5" spans="1:17">
      <c r="A5" s="10" t="s">
        <v>89</v>
      </c>
      <c r="B5" s="10">
        <v>7</v>
      </c>
      <c r="C5" s="25">
        <v>0.89</v>
      </c>
      <c r="D5" t="str">
        <f>VLOOKUP(A5, Planilha19!$A$1:$B$11, 2, FALSE)</f>
        <v xml:space="preserve"> Turma 1 </v>
      </c>
    </row>
    <row r="6" spans="1:17">
      <c r="A6" s="10" t="s">
        <v>90</v>
      </c>
      <c r="B6" s="10">
        <v>5</v>
      </c>
      <c r="C6" s="25">
        <v>0.64</v>
      </c>
      <c r="D6" t="str">
        <f>VLOOKUP(A6, Planilha19!$A$1:$B$11, 2, FALSE)</f>
        <v xml:space="preserve"> Turma 2</v>
      </c>
    </row>
    <row r="7" spans="1:17">
      <c r="A7" s="10" t="s">
        <v>40</v>
      </c>
      <c r="B7" s="10">
        <v>8</v>
      </c>
      <c r="C7" s="25">
        <v>0.74</v>
      </c>
      <c r="D7" t="str">
        <f>VLOOKUP(A7, Planilha19!$A$1:$B$11, 2, FALSE)</f>
        <v xml:space="preserve"> Turma 2</v>
      </c>
    </row>
    <row r="8" spans="1:17">
      <c r="A8" s="10" t="s">
        <v>91</v>
      </c>
      <c r="B8" s="10">
        <v>8</v>
      </c>
      <c r="C8" s="25">
        <v>0.8</v>
      </c>
      <c r="D8" t="str">
        <f>VLOOKUP(A8, Planilha19!$A$1:$B$11, 2, FALSE)</f>
        <v xml:space="preserve"> Turma 1</v>
      </c>
    </row>
    <row r="9" spans="1:17">
      <c r="A9" s="10" t="s">
        <v>92</v>
      </c>
      <c r="B9" s="10">
        <v>4</v>
      </c>
      <c r="C9" s="25">
        <v>0.56999999999999995</v>
      </c>
      <c r="D9" t="str">
        <f>VLOOKUP(A9, Planilha19!$A$1:$B$11, 2, FALSE)</f>
        <v xml:space="preserve"> Turma 2</v>
      </c>
    </row>
    <row r="10" spans="1:17">
      <c r="A10" s="10" t="s">
        <v>93</v>
      </c>
      <c r="B10" s="10">
        <v>9</v>
      </c>
      <c r="C10" s="25">
        <v>0.99</v>
      </c>
      <c r="D10" t="str">
        <f>VLOOKUP(A10, Planilha19!$A$1:$B$11, 2, FALSE)</f>
        <v xml:space="preserve"> Turma 1</v>
      </c>
    </row>
    <row r="11" spans="1:17">
      <c r="A11" s="10" t="s">
        <v>94</v>
      </c>
      <c r="B11" s="10">
        <v>2</v>
      </c>
      <c r="C11" s="25">
        <v>0.61</v>
      </c>
      <c r="D11" t="str">
        <f>VLOOKUP(A11, Planilha19!$A$1:$B$11, 2, FALSE)</f>
        <v xml:space="preserve"> Turma 2</v>
      </c>
    </row>
    <row r="12" spans="1:17">
      <c r="A12" s="10" t="s">
        <v>95</v>
      </c>
      <c r="B12" s="10">
        <v>9</v>
      </c>
      <c r="C12" s="25">
        <v>0.73</v>
      </c>
      <c r="D12" t="str">
        <f>VLOOKUP(A12, Planilha19!$A$1:$B$11, 2, FALSE)</f>
        <v xml:space="preserve"> Turma 1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1672-AB69-A849-BC11-7A46C3A3660A}">
  <dimension ref="A2:K12"/>
  <sheetViews>
    <sheetView zoomScale="200" workbookViewId="0">
      <selection activeCell="B6" sqref="B6"/>
    </sheetView>
  </sheetViews>
  <sheetFormatPr defaultColWidth="11" defaultRowHeight="15.75"/>
  <cols>
    <col min="1" max="1" width="14.375" customWidth="1"/>
    <col min="7" max="7" width="12.375" customWidth="1"/>
  </cols>
  <sheetData>
    <row r="2" spans="1:11">
      <c r="A2" s="9" t="s">
        <v>37</v>
      </c>
      <c r="B2" s="10" t="s">
        <v>39</v>
      </c>
      <c r="C2" s="10" t="s">
        <v>88</v>
      </c>
      <c r="D2" s="10" t="s">
        <v>89</v>
      </c>
      <c r="E2" s="10" t="s">
        <v>90</v>
      </c>
      <c r="F2" s="10" t="s">
        <v>40</v>
      </c>
      <c r="G2" s="10" t="s">
        <v>91</v>
      </c>
      <c r="H2" s="10" t="s">
        <v>92</v>
      </c>
      <c r="I2" s="10" t="s">
        <v>93</v>
      </c>
      <c r="J2" s="10" t="s">
        <v>94</v>
      </c>
      <c r="K2" s="10" t="s">
        <v>95</v>
      </c>
    </row>
    <row r="3" spans="1:11">
      <c r="A3" s="9" t="s">
        <v>74</v>
      </c>
      <c r="B3" s="10">
        <v>10</v>
      </c>
      <c r="C3" s="10">
        <v>8</v>
      </c>
      <c r="D3" s="10">
        <v>7</v>
      </c>
      <c r="E3" s="10">
        <v>5</v>
      </c>
      <c r="F3" s="10">
        <v>8</v>
      </c>
      <c r="G3" s="10">
        <v>8</v>
      </c>
      <c r="H3" s="10">
        <v>4</v>
      </c>
      <c r="I3" s="10">
        <v>9</v>
      </c>
      <c r="J3" s="10">
        <v>2</v>
      </c>
      <c r="K3" s="10">
        <v>9</v>
      </c>
    </row>
    <row r="4" spans="1:11">
      <c r="A4" s="9" t="s">
        <v>76</v>
      </c>
      <c r="B4" s="25">
        <v>0.93</v>
      </c>
      <c r="C4" s="25">
        <v>0.75</v>
      </c>
      <c r="D4" s="25">
        <v>0.89</v>
      </c>
      <c r="E4" s="25">
        <v>0.64</v>
      </c>
      <c r="F4" s="25">
        <v>0.74</v>
      </c>
      <c r="G4" s="25">
        <v>0.8</v>
      </c>
      <c r="H4" s="25">
        <v>0.56999999999999995</v>
      </c>
      <c r="I4" s="25">
        <v>0.99</v>
      </c>
      <c r="J4" s="25">
        <v>0.61</v>
      </c>
      <c r="K4" s="25">
        <v>0.73</v>
      </c>
    </row>
    <row r="5" spans="1:11">
      <c r="A5" s="23" t="s">
        <v>99</v>
      </c>
      <c r="B5" s="10" t="str">
        <f>HLOOKUP(B2,$B$11:$K$12, 2, FALSE)</f>
        <v>Turma 1</v>
      </c>
      <c r="C5" s="10" t="str">
        <f t="shared" ref="C5:K5" si="0">HLOOKUP(C2,$B$11:$K$12, 2, FALSE)</f>
        <v>Turma 2</v>
      </c>
      <c r="D5" s="10" t="str">
        <f t="shared" si="0"/>
        <v>Turma 1</v>
      </c>
      <c r="E5" s="10" t="str">
        <f t="shared" si="0"/>
        <v>Turma 2</v>
      </c>
      <c r="F5" s="10" t="str">
        <f t="shared" si="0"/>
        <v>Turma 2</v>
      </c>
      <c r="G5" s="10" t="str">
        <f t="shared" si="0"/>
        <v>Turma 1</v>
      </c>
      <c r="H5" s="10" t="str">
        <f t="shared" si="0"/>
        <v>Turma 2</v>
      </c>
      <c r="I5" s="10" t="str">
        <f t="shared" si="0"/>
        <v>Turma 1</v>
      </c>
      <c r="J5" s="10" t="str">
        <f t="shared" si="0"/>
        <v>Turma 2</v>
      </c>
      <c r="K5" s="10" t="str">
        <f t="shared" si="0"/>
        <v>Turma 1</v>
      </c>
    </row>
    <row r="6" spans="1:11">
      <c r="E6" s="10"/>
      <c r="F6" s="10"/>
    </row>
    <row r="7" spans="1:11">
      <c r="E7" s="10"/>
      <c r="F7" s="10"/>
    </row>
    <row r="8" spans="1:11">
      <c r="E8" s="10"/>
      <c r="F8" s="10"/>
    </row>
    <row r="9" spans="1:11">
      <c r="E9" s="10"/>
      <c r="F9" s="10"/>
    </row>
    <row r="10" spans="1:11">
      <c r="E10" s="10"/>
      <c r="F10" s="10"/>
    </row>
    <row r="11" spans="1:11">
      <c r="A11" s="9" t="s">
        <v>37</v>
      </c>
      <c r="B11" s="10" t="s">
        <v>95</v>
      </c>
      <c r="C11" s="10" t="s">
        <v>39</v>
      </c>
      <c r="D11" s="10" t="s">
        <v>91</v>
      </c>
      <c r="E11" s="10" t="s">
        <v>93</v>
      </c>
      <c r="F11" s="10" t="s">
        <v>89</v>
      </c>
      <c r="G11" s="10" t="s">
        <v>90</v>
      </c>
      <c r="H11" s="10" t="s">
        <v>40</v>
      </c>
      <c r="I11" s="10" t="s">
        <v>94</v>
      </c>
      <c r="J11" s="10" t="s">
        <v>88</v>
      </c>
      <c r="K11" s="10" t="s">
        <v>92</v>
      </c>
    </row>
    <row r="12" spans="1:11">
      <c r="A12" s="9" t="s">
        <v>96</v>
      </c>
      <c r="B12" s="10" t="s">
        <v>97</v>
      </c>
      <c r="C12" s="10" t="s">
        <v>97</v>
      </c>
      <c r="D12" s="10" t="s">
        <v>97</v>
      </c>
      <c r="E12" s="10" t="s">
        <v>97</v>
      </c>
      <c r="F12" s="10" t="s">
        <v>97</v>
      </c>
      <c r="G12" s="10" t="s">
        <v>98</v>
      </c>
      <c r="H12" s="10" t="s">
        <v>98</v>
      </c>
      <c r="I12" s="10" t="s">
        <v>98</v>
      </c>
      <c r="J12" s="10" t="s">
        <v>98</v>
      </c>
      <c r="K12" s="10" t="s">
        <v>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F793-3099-C04C-8E71-1C551840D347}">
  <dimension ref="A2:E12"/>
  <sheetViews>
    <sheetView zoomScale="228" workbookViewId="0">
      <selection activeCell="E3" sqref="E3"/>
    </sheetView>
  </sheetViews>
  <sheetFormatPr defaultColWidth="11" defaultRowHeight="15.75"/>
  <cols>
    <col min="2" max="2" width="13.125" customWidth="1"/>
    <col min="3" max="3" width="12.125" customWidth="1"/>
    <col min="5" max="5" width="13.625" customWidth="1"/>
  </cols>
  <sheetData>
    <row r="2" spans="1:5">
      <c r="A2" s="9" t="s">
        <v>37</v>
      </c>
      <c r="B2" s="9" t="s">
        <v>74</v>
      </c>
      <c r="C2" s="9" t="s">
        <v>76</v>
      </c>
      <c r="D2" s="23" t="s">
        <v>99</v>
      </c>
      <c r="E2" s="23" t="s">
        <v>105</v>
      </c>
    </row>
    <row r="3" spans="1:5">
      <c r="A3" s="10" t="s">
        <v>39</v>
      </c>
      <c r="B3" s="10">
        <v>10</v>
      </c>
      <c r="C3" s="25">
        <v>0.93</v>
      </c>
      <c r="D3" t="str">
        <f>VLOOKUP(A3, Planilha19!$A$1:$B$11, 2, FALSE)</f>
        <v xml:space="preserve"> Turma 1</v>
      </c>
      <c r="E3">
        <f xml:space="preserve">  INDEX('Base de Idade'!$B$3:$B$12,  MATCH(A3,'Base de Idade'!$C$3:$C$12,0) )</f>
        <v>20</v>
      </c>
    </row>
    <row r="4" spans="1:5">
      <c r="A4" s="10" t="s">
        <v>88</v>
      </c>
      <c r="B4" s="10">
        <v>8</v>
      </c>
      <c r="C4" s="25">
        <v>0.75</v>
      </c>
      <c r="D4" t="str">
        <f>VLOOKUP(A4, Planilha19!$A$1:$B$11, 2, FALSE)</f>
        <v xml:space="preserve"> Turma 2</v>
      </c>
      <c r="E4">
        <f xml:space="preserve">  INDEX('Base de Idade'!$B$3:$B$12,  MATCH(A4,'Base de Idade'!$C$3:$C$12,0) )</f>
        <v>18</v>
      </c>
    </row>
    <row r="5" spans="1:5">
      <c r="A5" s="10" t="s">
        <v>89</v>
      </c>
      <c r="B5" s="10">
        <v>7</v>
      </c>
      <c r="C5" s="25">
        <v>0.89</v>
      </c>
      <c r="D5" t="str">
        <f>VLOOKUP(A5, Planilha19!$A$1:$B$11, 2, FALSE)</f>
        <v xml:space="preserve"> Turma 1 </v>
      </c>
      <c r="E5">
        <f xml:space="preserve">  INDEX('Base de Idade'!$B$3:$B$12,  MATCH(A5,'Base de Idade'!$C$3:$C$12,0) )</f>
        <v>24</v>
      </c>
    </row>
    <row r="6" spans="1:5">
      <c r="A6" s="10" t="s">
        <v>90</v>
      </c>
      <c r="B6" s="10">
        <v>5</v>
      </c>
      <c r="C6" s="25">
        <v>0.64</v>
      </c>
      <c r="D6" t="str">
        <f>VLOOKUP(A6, Planilha19!$A$1:$B$11, 2, FALSE)</f>
        <v xml:space="preserve"> Turma 2</v>
      </c>
      <c r="E6">
        <f xml:space="preserve">  INDEX('Base de Idade'!$B$3:$B$12,  MATCH(A6,'Base de Idade'!$C$3:$C$12,0) )</f>
        <v>24</v>
      </c>
    </row>
    <row r="7" spans="1:5">
      <c r="A7" s="10" t="s">
        <v>40</v>
      </c>
      <c r="B7" s="10">
        <v>8</v>
      </c>
      <c r="C7" s="25">
        <v>0.74</v>
      </c>
      <c r="D7" t="str">
        <f>VLOOKUP(A7, Planilha19!$A$1:$B$11, 2, FALSE)</f>
        <v xml:space="preserve"> Turma 2</v>
      </c>
      <c r="E7">
        <f xml:space="preserve">  INDEX('Base de Idade'!$B$3:$B$12,  MATCH(A7,'Base de Idade'!$C$3:$C$12,0) )</f>
        <v>20</v>
      </c>
    </row>
    <row r="8" spans="1:5">
      <c r="A8" s="10" t="s">
        <v>91</v>
      </c>
      <c r="B8" s="10">
        <v>8</v>
      </c>
      <c r="C8" s="25">
        <v>0.8</v>
      </c>
      <c r="D8" t="str">
        <f>VLOOKUP(A8, Planilha19!$A$1:$B$11, 2, FALSE)</f>
        <v xml:space="preserve"> Turma 1</v>
      </c>
      <c r="E8">
        <f xml:space="preserve">  INDEX('Base de Idade'!$B$3:$B$12,  MATCH(A8,'Base de Idade'!$C$3:$C$12,0) )</f>
        <v>25</v>
      </c>
    </row>
    <row r="9" spans="1:5">
      <c r="A9" s="10" t="s">
        <v>92</v>
      </c>
      <c r="B9" s="10">
        <v>4</v>
      </c>
      <c r="C9" s="25">
        <v>0.56999999999999995</v>
      </c>
      <c r="D9" t="str">
        <f>VLOOKUP(A9, Planilha19!$A$1:$B$11, 2, FALSE)</f>
        <v xml:space="preserve"> Turma 2</v>
      </c>
      <c r="E9">
        <f xml:space="preserve">  INDEX('Base de Idade'!$B$3:$B$12,  MATCH(A9,'Base de Idade'!$C$3:$C$12,0) )</f>
        <v>19</v>
      </c>
    </row>
    <row r="10" spans="1:5">
      <c r="A10" s="10" t="s">
        <v>93</v>
      </c>
      <c r="B10" s="10">
        <v>9</v>
      </c>
      <c r="C10" s="25">
        <v>0.99</v>
      </c>
      <c r="D10" t="str">
        <f>VLOOKUP(A10, Planilha19!$A$1:$B$11, 2, FALSE)</f>
        <v xml:space="preserve"> Turma 1</v>
      </c>
      <c r="E10">
        <f xml:space="preserve">  INDEX('Base de Idade'!$B$3:$B$12,  MATCH(A10,'Base de Idade'!$C$3:$C$12,0) )</f>
        <v>18</v>
      </c>
    </row>
    <row r="11" spans="1:5">
      <c r="A11" s="10" t="s">
        <v>94</v>
      </c>
      <c r="B11" s="10">
        <v>2</v>
      </c>
      <c r="C11" s="25">
        <v>0.61</v>
      </c>
      <c r="D11" t="str">
        <f>VLOOKUP(A11, Planilha19!$A$1:$B$11, 2, FALSE)</f>
        <v xml:space="preserve"> Turma 2</v>
      </c>
      <c r="E11">
        <f xml:space="preserve">  INDEX('Base de Idade'!$B$3:$B$12,  MATCH(A11,'Base de Idade'!$C$3:$C$12,0) )</f>
        <v>23</v>
      </c>
    </row>
    <row r="12" spans="1:5">
      <c r="A12" s="10" t="s">
        <v>95</v>
      </c>
      <c r="B12" s="10">
        <v>9</v>
      </c>
      <c r="C12" s="25">
        <v>0.73</v>
      </c>
      <c r="D12" t="str">
        <f>VLOOKUP(A12, Planilha19!$A$1:$B$11, 2, FALSE)</f>
        <v xml:space="preserve"> Turma 1</v>
      </c>
      <c r="E12">
        <f xml:space="preserve">  INDEX('Base de Idade'!$B$3:$B$12,  MATCH(A12,'Base de Idade'!$C$3:$C$12,0) )</f>
        <v>25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896A-21EF-6344-983C-89D6BC0796A8}">
  <dimension ref="B2:C12"/>
  <sheetViews>
    <sheetView zoomScale="282" workbookViewId="0">
      <selection activeCell="D7" sqref="D7"/>
    </sheetView>
  </sheetViews>
  <sheetFormatPr defaultColWidth="11" defaultRowHeight="15.75"/>
  <cols>
    <col min="2" max="3" width="10.875" style="10"/>
  </cols>
  <sheetData>
    <row r="2" spans="2:3">
      <c r="B2" s="9" t="s">
        <v>75</v>
      </c>
      <c r="C2" s="32" t="s">
        <v>106</v>
      </c>
    </row>
    <row r="3" spans="2:3">
      <c r="B3" s="10">
        <v>25</v>
      </c>
      <c r="C3" s="10" t="s">
        <v>95</v>
      </c>
    </row>
    <row r="4" spans="2:3">
      <c r="B4" s="30">
        <v>20</v>
      </c>
      <c r="C4" s="30" t="s">
        <v>39</v>
      </c>
    </row>
    <row r="5" spans="2:3">
      <c r="B5" s="10">
        <v>25</v>
      </c>
      <c r="C5" s="10" t="s">
        <v>91</v>
      </c>
    </row>
    <row r="6" spans="2:3">
      <c r="B6" s="10">
        <v>18</v>
      </c>
      <c r="C6" s="10" t="s">
        <v>93</v>
      </c>
    </row>
    <row r="7" spans="2:3">
      <c r="B7" s="10">
        <v>24</v>
      </c>
      <c r="C7" s="10" t="s">
        <v>89</v>
      </c>
    </row>
    <row r="8" spans="2:3">
      <c r="B8" s="10">
        <v>24</v>
      </c>
      <c r="C8" s="10" t="s">
        <v>90</v>
      </c>
    </row>
    <row r="9" spans="2:3">
      <c r="B9" s="10">
        <v>20</v>
      </c>
      <c r="C9" s="10" t="s">
        <v>40</v>
      </c>
    </row>
    <row r="10" spans="2:3">
      <c r="B10" s="10">
        <v>23</v>
      </c>
      <c r="C10" s="10" t="s">
        <v>94</v>
      </c>
    </row>
    <row r="11" spans="2:3">
      <c r="B11" s="10">
        <v>18</v>
      </c>
      <c r="C11" s="10" t="s">
        <v>88</v>
      </c>
    </row>
    <row r="12" spans="2:3">
      <c r="B12" s="10">
        <v>19</v>
      </c>
      <c r="C12" s="10" t="s">
        <v>92</v>
      </c>
    </row>
  </sheetData>
  <sortState xmlns:xlrd2="http://schemas.microsoft.com/office/spreadsheetml/2017/richdata2" ref="C3:C12">
    <sortCondition ref="C3:C1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730F-C192-5442-81DF-404BFD712463}">
  <dimension ref="C4:C9"/>
  <sheetViews>
    <sheetView zoomScale="247" workbookViewId="0"/>
  </sheetViews>
  <sheetFormatPr defaultColWidth="11" defaultRowHeight="15.75"/>
  <cols>
    <col min="3" max="3" width="12.125" bestFit="1" customWidth="1"/>
  </cols>
  <sheetData>
    <row r="4" spans="3:3">
      <c r="C4" s="6">
        <v>115.2</v>
      </c>
    </row>
    <row r="5" spans="3:3">
      <c r="C5" s="5"/>
    </row>
    <row r="6" spans="3:3">
      <c r="C6" s="6">
        <v>305.8</v>
      </c>
    </row>
    <row r="7" spans="3:3">
      <c r="C7" s="4"/>
    </row>
    <row r="8" spans="3:3">
      <c r="C8" s="4"/>
    </row>
    <row r="9" spans="3:3">
      <c r="C9" s="7">
        <v>1152.25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104F-3903-504C-A4D9-9773F2B0C09B}">
  <dimension ref="A1:K40"/>
  <sheetViews>
    <sheetView zoomScale="228" workbookViewId="0">
      <selection activeCell="I11" sqref="I11"/>
    </sheetView>
  </sheetViews>
  <sheetFormatPr defaultColWidth="11" defaultRowHeight="15.75"/>
  <cols>
    <col min="7" max="7" width="4.5" customWidth="1"/>
    <col min="9" max="9" width="18.125" customWidth="1"/>
    <col min="10" max="10" width="19.375" bestFit="1" customWidth="1"/>
    <col min="11" max="11" width="17.875" customWidth="1"/>
  </cols>
  <sheetData>
    <row r="1" spans="1:11">
      <c r="A1" s="16"/>
      <c r="B1" s="16"/>
      <c r="C1" s="16"/>
      <c r="D1" s="16"/>
      <c r="E1" s="16"/>
      <c r="F1" s="16"/>
      <c r="G1" s="16"/>
    </row>
    <row r="2" spans="1:11">
      <c r="A2" s="16"/>
      <c r="B2" s="16"/>
      <c r="C2" s="16"/>
      <c r="D2" s="16"/>
      <c r="E2" s="16"/>
      <c r="F2" s="16"/>
      <c r="G2" s="16"/>
      <c r="I2" s="10"/>
    </row>
    <row r="3" spans="1:11">
      <c r="A3" s="16"/>
      <c r="B3" s="16"/>
      <c r="C3" s="16"/>
      <c r="D3" s="16"/>
      <c r="E3" s="16"/>
      <c r="F3" s="16"/>
      <c r="G3" s="16"/>
      <c r="I3" s="34">
        <v>44237</v>
      </c>
      <c r="J3" t="s">
        <v>110</v>
      </c>
    </row>
    <row r="4" spans="1:11">
      <c r="A4" s="16"/>
      <c r="B4" s="16"/>
      <c r="C4" s="16"/>
      <c r="D4" s="16"/>
      <c r="E4" s="16"/>
      <c r="F4" s="16"/>
      <c r="G4" s="16"/>
    </row>
    <row r="5" spans="1:11">
      <c r="A5" s="16"/>
      <c r="B5" s="16"/>
      <c r="C5" s="16"/>
      <c r="D5" s="16"/>
      <c r="E5" s="16"/>
      <c r="F5" s="16"/>
      <c r="G5" s="16"/>
    </row>
    <row r="6" spans="1:11">
      <c r="A6" s="16"/>
      <c r="B6" s="16"/>
      <c r="C6" s="16"/>
      <c r="D6" s="16"/>
      <c r="E6" s="16"/>
      <c r="F6" s="16"/>
      <c r="G6" s="16"/>
      <c r="I6" s="2"/>
    </row>
    <row r="7" spans="1:11">
      <c r="A7" s="16"/>
      <c r="B7" s="16"/>
      <c r="C7" s="16"/>
      <c r="D7" s="16"/>
      <c r="E7" s="16"/>
      <c r="F7" s="16"/>
      <c r="G7" s="16"/>
      <c r="I7" s="2">
        <f ca="1">TODAY()</f>
        <v>45219</v>
      </c>
    </row>
    <row r="8" spans="1:11">
      <c r="A8" s="16"/>
      <c r="B8" s="16"/>
      <c r="C8" s="16"/>
      <c r="D8" s="16"/>
      <c r="E8" s="16"/>
      <c r="F8" s="16"/>
      <c r="G8" s="16"/>
      <c r="I8">
        <f ca="1">NOW()</f>
        <v>45219.679687731485</v>
      </c>
    </row>
    <row r="9" spans="1:11">
      <c r="A9" s="16"/>
      <c r="B9" s="16"/>
      <c r="C9" s="16"/>
      <c r="D9" s="16"/>
      <c r="E9" s="16"/>
      <c r="F9" s="16"/>
      <c r="G9" s="16"/>
      <c r="J9" s="2"/>
      <c r="K9" s="33"/>
    </row>
    <row r="10" spans="1:11">
      <c r="A10" s="16"/>
      <c r="B10" s="16"/>
      <c r="C10" s="16"/>
      <c r="D10" s="16"/>
      <c r="E10" s="16"/>
      <c r="F10" s="16"/>
      <c r="G10" s="16"/>
    </row>
    <row r="11" spans="1:11">
      <c r="A11" s="16"/>
      <c r="B11" s="16"/>
      <c r="C11" s="16"/>
      <c r="D11" s="16"/>
      <c r="E11" s="16"/>
      <c r="F11" s="16"/>
      <c r="G11" s="16"/>
      <c r="I11" s="35">
        <v>15615.456399999999</v>
      </c>
    </row>
    <row r="12" spans="1:11">
      <c r="A12" s="16"/>
      <c r="B12" s="16"/>
      <c r="C12" s="16"/>
      <c r="D12" s="16"/>
      <c r="E12" s="16"/>
      <c r="F12" s="16"/>
      <c r="G12" s="16"/>
    </row>
    <row r="13" spans="1:11">
      <c r="A13" s="16"/>
      <c r="B13" s="16"/>
      <c r="C13" s="16"/>
      <c r="D13" s="16"/>
      <c r="E13" s="16"/>
      <c r="F13" s="16"/>
      <c r="G13" s="16"/>
    </row>
    <row r="14" spans="1:11">
      <c r="A14" s="16"/>
      <c r="B14" s="16"/>
      <c r="C14" s="16"/>
      <c r="D14" s="16"/>
      <c r="E14" s="16"/>
      <c r="F14" s="16"/>
      <c r="G14" s="16"/>
    </row>
    <row r="15" spans="1:11">
      <c r="A15" s="16"/>
      <c r="B15" s="16"/>
      <c r="C15" s="16"/>
      <c r="D15" s="16"/>
      <c r="E15" s="16"/>
      <c r="F15" s="16"/>
      <c r="G15" s="16"/>
    </row>
    <row r="16" spans="1:11">
      <c r="A16" s="16"/>
      <c r="B16" s="16"/>
      <c r="C16" s="16"/>
      <c r="D16" s="16"/>
      <c r="E16" s="16"/>
      <c r="F16" s="16"/>
      <c r="G16" s="16"/>
      <c r="I16" s="2"/>
      <c r="J16" s="2"/>
    </row>
    <row r="17" spans="1:10">
      <c r="A17" s="16"/>
      <c r="B17" s="16"/>
      <c r="C17" s="16"/>
      <c r="D17" s="16"/>
      <c r="E17" s="16"/>
      <c r="F17" s="16"/>
      <c r="G17" s="16"/>
      <c r="J17" s="2"/>
    </row>
    <row r="18" spans="1:10">
      <c r="A18" s="16"/>
      <c r="B18" s="16"/>
      <c r="C18" s="16"/>
      <c r="D18" s="16"/>
      <c r="E18" s="16"/>
      <c r="F18" s="16"/>
      <c r="G18" s="16"/>
    </row>
    <row r="19" spans="1:10">
      <c r="A19" s="16"/>
      <c r="B19" s="16"/>
      <c r="C19" s="16"/>
      <c r="D19" s="16"/>
      <c r="E19" s="16"/>
      <c r="F19" s="16"/>
      <c r="G19" s="16"/>
    </row>
    <row r="20" spans="1:10">
      <c r="A20" s="16"/>
      <c r="B20" s="16"/>
      <c r="C20" s="16"/>
      <c r="D20" s="16"/>
      <c r="E20" s="16"/>
      <c r="F20" s="16"/>
      <c r="G20" s="16"/>
    </row>
    <row r="21" spans="1:10">
      <c r="A21" s="16"/>
      <c r="B21" s="16"/>
      <c r="C21" s="16"/>
      <c r="D21" s="16"/>
      <c r="E21" s="16"/>
      <c r="F21" s="16"/>
      <c r="G21" s="16"/>
    </row>
    <row r="24" spans="1:10">
      <c r="I24" s="2"/>
    </row>
    <row r="25" spans="1:10">
      <c r="I25" s="2"/>
    </row>
    <row r="26" spans="1:10">
      <c r="I26" s="2"/>
    </row>
    <row r="27" spans="1:10">
      <c r="I27" s="2"/>
    </row>
    <row r="28" spans="1:10">
      <c r="I28" s="2"/>
    </row>
    <row r="29" spans="1:10">
      <c r="I29" s="2"/>
    </row>
    <row r="30" spans="1:10">
      <c r="I30" s="2"/>
    </row>
    <row r="31" spans="1:10">
      <c r="I31" s="2"/>
    </row>
    <row r="32" spans="1:10">
      <c r="I32" s="2"/>
    </row>
    <row r="33" spans="9:9">
      <c r="I33" s="2"/>
    </row>
    <row r="34" spans="9:9">
      <c r="I34" s="2"/>
    </row>
    <row r="35" spans="9:9">
      <c r="I35" s="2"/>
    </row>
    <row r="36" spans="9:9">
      <c r="I36" s="2"/>
    </row>
    <row r="37" spans="9:9">
      <c r="I37" s="2"/>
    </row>
    <row r="38" spans="9:9">
      <c r="I38" s="2"/>
    </row>
    <row r="39" spans="9:9">
      <c r="I39" s="2"/>
    </row>
    <row r="40" spans="9:9">
      <c r="I40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7689-A403-024E-98AE-C6E120A0D77E}">
  <dimension ref="A1:K12"/>
  <sheetViews>
    <sheetView tabSelected="1" topLeftCell="B1" zoomScale="110" zoomScaleNormal="110" workbookViewId="0">
      <selection activeCell="H4" sqref="H4"/>
    </sheetView>
  </sheetViews>
  <sheetFormatPr defaultColWidth="11" defaultRowHeight="15.75"/>
  <cols>
    <col min="2" max="2" width="13.125" customWidth="1"/>
    <col min="3" max="3" width="12.125" customWidth="1"/>
    <col min="5" max="5" width="8.375" customWidth="1"/>
    <col min="6" max="6" width="16.375" bestFit="1" customWidth="1"/>
    <col min="7" max="7" width="16.625" bestFit="1" customWidth="1"/>
    <col min="8" max="8" width="18.125" bestFit="1" customWidth="1"/>
    <col min="9" max="9" width="12.875" bestFit="1" customWidth="1"/>
    <col min="10" max="11" width="15.75" bestFit="1" customWidth="1"/>
  </cols>
  <sheetData>
    <row r="1" spans="1:11">
      <c r="G1" s="34">
        <f ca="1">TODAY()</f>
        <v>45219</v>
      </c>
    </row>
    <row r="2" spans="1:11">
      <c r="A2" s="9" t="s">
        <v>37</v>
      </c>
      <c r="B2" s="9" t="s">
        <v>74</v>
      </c>
      <c r="C2" s="9" t="s">
        <v>76</v>
      </c>
      <c r="D2" s="9" t="s">
        <v>96</v>
      </c>
      <c r="E2" s="9" t="s">
        <v>75</v>
      </c>
      <c r="F2" s="9" t="s">
        <v>107</v>
      </c>
      <c r="G2" s="9" t="s">
        <v>108</v>
      </c>
      <c r="H2" s="23" t="s">
        <v>109</v>
      </c>
      <c r="I2" s="9" t="s">
        <v>134</v>
      </c>
      <c r="J2" s="9" t="s">
        <v>133</v>
      </c>
      <c r="K2" s="9" t="s">
        <v>132</v>
      </c>
    </row>
    <row r="3" spans="1:11">
      <c r="A3" s="10" t="s">
        <v>39</v>
      </c>
      <c r="B3" s="10">
        <v>10</v>
      </c>
      <c r="C3" s="25">
        <v>0.93</v>
      </c>
      <c r="D3" s="10" t="s">
        <v>102</v>
      </c>
      <c r="E3" s="10">
        <v>20</v>
      </c>
      <c r="F3" s="2">
        <v>44020</v>
      </c>
      <c r="G3" s="2">
        <v>44132</v>
      </c>
      <c r="H3">
        <f>IF(G3 &lt;&gt; "", G3-F3, $G$1-F3)</f>
        <v>112</v>
      </c>
      <c r="I3">
        <f>IF(G3-F3&gt;0,G3-F3,"")</f>
        <v>112</v>
      </c>
      <c r="J3">
        <f>IF(G3 &lt;&gt; "", G3-F3, "")</f>
        <v>112</v>
      </c>
      <c r="K3">
        <f>IF(G3 &lt;&gt; "", DATEDIF(F3,G3,"m"), "")</f>
        <v>3</v>
      </c>
    </row>
    <row r="4" spans="1:11">
      <c r="A4" s="10" t="s">
        <v>88</v>
      </c>
      <c r="B4" s="10">
        <v>8</v>
      </c>
      <c r="C4" s="25">
        <v>0.75</v>
      </c>
      <c r="D4" s="10" t="s">
        <v>104</v>
      </c>
      <c r="E4" s="10">
        <v>18</v>
      </c>
      <c r="F4" s="2">
        <v>44077</v>
      </c>
      <c r="G4" s="2"/>
      <c r="H4">
        <f ca="1">IF(G4 &lt;&gt; "", G4-F4, $G$1-F4)</f>
        <v>1142</v>
      </c>
      <c r="I4" t="str">
        <f t="shared" ref="I4:I12" si="0">IF(G4-F4&gt;0,G4-F4,"")</f>
        <v/>
      </c>
      <c r="J4" t="str">
        <f t="shared" ref="J4:J12" si="1">IF(G4 &lt;&gt; "", G4-F4, "")</f>
        <v/>
      </c>
      <c r="K4" t="str">
        <f t="shared" ref="K4:K12" si="2">IF(G4 &lt;&gt; "", DATEDIF(F4,G4,"m"), "")</f>
        <v/>
      </c>
    </row>
    <row r="5" spans="1:11">
      <c r="A5" s="10" t="s">
        <v>89</v>
      </c>
      <c r="B5" s="10">
        <v>7</v>
      </c>
      <c r="C5" s="25">
        <v>0.89</v>
      </c>
      <c r="D5" s="10" t="s">
        <v>103</v>
      </c>
      <c r="E5" s="10">
        <v>24</v>
      </c>
      <c r="F5" s="2">
        <v>43957</v>
      </c>
      <c r="G5" s="2">
        <v>44046</v>
      </c>
      <c r="H5">
        <f t="shared" ref="H5:H12" si="3">IF(G5 &lt;&gt; "", G5-F5, $G$1-F5)</f>
        <v>89</v>
      </c>
      <c r="I5">
        <f t="shared" si="0"/>
        <v>89</v>
      </c>
      <c r="J5">
        <f t="shared" si="1"/>
        <v>89</v>
      </c>
      <c r="K5">
        <f t="shared" si="2"/>
        <v>2</v>
      </c>
    </row>
    <row r="6" spans="1:11">
      <c r="A6" s="10" t="s">
        <v>90</v>
      </c>
      <c r="B6" s="10">
        <v>5</v>
      </c>
      <c r="C6" s="25">
        <v>0.64</v>
      </c>
      <c r="D6" s="10" t="s">
        <v>104</v>
      </c>
      <c r="E6" s="10">
        <v>24</v>
      </c>
      <c r="F6" s="2">
        <v>44037</v>
      </c>
      <c r="G6" s="2">
        <v>44117</v>
      </c>
      <c r="H6">
        <f t="shared" si="3"/>
        <v>80</v>
      </c>
      <c r="I6">
        <f t="shared" si="0"/>
        <v>80</v>
      </c>
      <c r="J6">
        <f t="shared" si="1"/>
        <v>80</v>
      </c>
      <c r="K6">
        <f t="shared" si="2"/>
        <v>2</v>
      </c>
    </row>
    <row r="7" spans="1:11">
      <c r="A7" s="10" t="s">
        <v>40</v>
      </c>
      <c r="B7" s="10">
        <v>8</v>
      </c>
      <c r="C7" s="25">
        <v>0.74</v>
      </c>
      <c r="D7" s="10" t="s">
        <v>104</v>
      </c>
      <c r="E7" s="10">
        <v>20</v>
      </c>
      <c r="F7" s="2">
        <v>43954</v>
      </c>
      <c r="G7" s="2"/>
      <c r="H7">
        <f t="shared" ca="1" si="3"/>
        <v>1265</v>
      </c>
      <c r="I7" t="str">
        <f t="shared" si="0"/>
        <v/>
      </c>
      <c r="J7" t="str">
        <f t="shared" si="1"/>
        <v/>
      </c>
      <c r="K7" t="str">
        <f t="shared" si="2"/>
        <v/>
      </c>
    </row>
    <row r="8" spans="1:11">
      <c r="A8" s="10" t="s">
        <v>91</v>
      </c>
      <c r="B8" s="10">
        <v>8</v>
      </c>
      <c r="C8" s="25">
        <v>0.8</v>
      </c>
      <c r="D8" s="10" t="s">
        <v>102</v>
      </c>
      <c r="E8" s="10">
        <v>25</v>
      </c>
      <c r="F8" s="2">
        <v>43969</v>
      </c>
      <c r="G8" s="2"/>
      <c r="H8">
        <f t="shared" ca="1" si="3"/>
        <v>1250</v>
      </c>
      <c r="I8" t="str">
        <f t="shared" si="0"/>
        <v/>
      </c>
      <c r="J8" t="str">
        <f t="shared" si="1"/>
        <v/>
      </c>
      <c r="K8" t="str">
        <f t="shared" si="2"/>
        <v/>
      </c>
    </row>
    <row r="9" spans="1:11">
      <c r="A9" s="10" t="s">
        <v>92</v>
      </c>
      <c r="B9" s="10">
        <v>4</v>
      </c>
      <c r="C9" s="25">
        <v>0.56999999999999995</v>
      </c>
      <c r="D9" s="10" t="s">
        <v>104</v>
      </c>
      <c r="E9" s="10">
        <v>19</v>
      </c>
      <c r="F9" s="2">
        <v>44086</v>
      </c>
      <c r="G9" s="2"/>
      <c r="H9">
        <f t="shared" ca="1" si="3"/>
        <v>1133</v>
      </c>
      <c r="I9" t="str">
        <f t="shared" si="0"/>
        <v/>
      </c>
      <c r="J9" t="str">
        <f t="shared" si="1"/>
        <v/>
      </c>
      <c r="K9" t="str">
        <f t="shared" si="2"/>
        <v/>
      </c>
    </row>
    <row r="10" spans="1:11">
      <c r="A10" s="10" t="s">
        <v>93</v>
      </c>
      <c r="B10" s="10">
        <v>9</v>
      </c>
      <c r="C10" s="25">
        <v>0.99</v>
      </c>
      <c r="D10" s="10" t="s">
        <v>102</v>
      </c>
      <c r="E10" s="10">
        <v>18</v>
      </c>
      <c r="F10" s="2">
        <v>43967</v>
      </c>
      <c r="G10" s="2"/>
      <c r="H10">
        <f t="shared" ca="1" si="3"/>
        <v>1252</v>
      </c>
      <c r="I10" t="str">
        <f t="shared" si="0"/>
        <v/>
      </c>
      <c r="J10" t="str">
        <f t="shared" si="1"/>
        <v/>
      </c>
      <c r="K10" t="str">
        <f t="shared" si="2"/>
        <v/>
      </c>
    </row>
    <row r="11" spans="1:11">
      <c r="A11" s="10" t="s">
        <v>94</v>
      </c>
      <c r="B11" s="10">
        <v>2</v>
      </c>
      <c r="C11" s="25">
        <v>0.61</v>
      </c>
      <c r="D11" s="10" t="s">
        <v>104</v>
      </c>
      <c r="E11" s="10">
        <v>23</v>
      </c>
      <c r="F11" s="2">
        <v>44003</v>
      </c>
      <c r="G11" s="2">
        <v>44100</v>
      </c>
      <c r="H11">
        <f t="shared" si="3"/>
        <v>97</v>
      </c>
      <c r="I11">
        <f t="shared" si="0"/>
        <v>97</v>
      </c>
      <c r="J11">
        <f t="shared" si="1"/>
        <v>97</v>
      </c>
      <c r="K11">
        <f t="shared" si="2"/>
        <v>3</v>
      </c>
    </row>
    <row r="12" spans="1:11">
      <c r="A12" s="10" t="s">
        <v>95</v>
      </c>
      <c r="B12" s="10">
        <v>9</v>
      </c>
      <c r="C12" s="25">
        <v>0.73</v>
      </c>
      <c r="D12" s="10" t="s">
        <v>102</v>
      </c>
      <c r="E12" s="10">
        <v>25</v>
      </c>
      <c r="F12" s="2">
        <v>43945</v>
      </c>
      <c r="G12" s="2">
        <v>44050</v>
      </c>
      <c r="H12">
        <f t="shared" si="3"/>
        <v>105</v>
      </c>
      <c r="I12">
        <f t="shared" si="0"/>
        <v>105</v>
      </c>
      <c r="J12">
        <f t="shared" si="1"/>
        <v>105</v>
      </c>
      <c r="K12">
        <f t="shared" si="2"/>
        <v>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F1D9-37DF-7A44-8ABB-51451B41304E}">
  <dimension ref="A1:K28"/>
  <sheetViews>
    <sheetView zoomScale="259" workbookViewId="0">
      <selection activeCell="F28" sqref="F28"/>
    </sheetView>
  </sheetViews>
  <sheetFormatPr defaultColWidth="11" defaultRowHeight="15.75"/>
  <cols>
    <col min="6" max="6" width="14" bestFit="1" customWidth="1"/>
    <col min="7" max="7" width="4.5" customWidth="1"/>
    <col min="8" max="8" width="4.375" customWidth="1"/>
    <col min="9" max="9" width="12.125" style="10" customWidth="1"/>
    <col min="10" max="10" width="14.5" style="10" customWidth="1"/>
    <col min="11" max="11" width="17.875" style="10" customWidth="1"/>
  </cols>
  <sheetData>
    <row r="1" spans="1:11">
      <c r="A1" s="16"/>
      <c r="B1" s="16"/>
      <c r="C1" s="16"/>
      <c r="D1" s="16"/>
      <c r="E1" s="16"/>
      <c r="F1" s="16"/>
      <c r="G1" s="16"/>
    </row>
    <row r="2" spans="1:11">
      <c r="A2" s="16"/>
      <c r="B2" s="16"/>
      <c r="C2" s="16"/>
      <c r="D2" s="16"/>
      <c r="E2" s="16"/>
      <c r="F2" s="16"/>
      <c r="G2" s="16"/>
    </row>
    <row r="3" spans="1:11">
      <c r="A3" s="16"/>
      <c r="B3" s="16"/>
      <c r="C3" s="16"/>
      <c r="D3" s="16"/>
      <c r="E3" s="16"/>
      <c r="F3" s="16"/>
      <c r="G3" s="16"/>
      <c r="J3" s="10" t="s">
        <v>124</v>
      </c>
    </row>
    <row r="4" spans="1:11">
      <c r="A4" s="16"/>
      <c r="B4" s="16"/>
      <c r="C4" s="16"/>
      <c r="D4" s="16"/>
      <c r="E4" s="16"/>
      <c r="F4" s="16"/>
      <c r="G4" s="16"/>
      <c r="I4" s="37">
        <v>31067</v>
      </c>
      <c r="J4" s="37">
        <v>43965</v>
      </c>
    </row>
    <row r="5" spans="1:11">
      <c r="A5" s="16"/>
      <c r="B5" s="16"/>
      <c r="C5" s="16"/>
      <c r="D5" s="16"/>
      <c r="E5" s="16"/>
      <c r="F5" s="16"/>
      <c r="G5" s="16"/>
    </row>
    <row r="6" spans="1:11">
      <c r="A6" s="16"/>
      <c r="B6" s="16"/>
      <c r="C6" s="16"/>
      <c r="D6" s="16"/>
      <c r="E6" s="16"/>
      <c r="F6" s="16"/>
      <c r="G6" s="16"/>
      <c r="J6" s="10">
        <f>J4-I4</f>
        <v>12898</v>
      </c>
    </row>
    <row r="7" spans="1:11">
      <c r="A7" s="16"/>
      <c r="B7" s="16"/>
      <c r="C7" s="16"/>
      <c r="D7" s="16"/>
      <c r="E7" s="16"/>
      <c r="F7" s="16"/>
      <c r="G7" s="16"/>
      <c r="J7" s="10">
        <f>INT( J6/365)</f>
        <v>35</v>
      </c>
      <c r="K7" s="10" t="s">
        <v>125</v>
      </c>
    </row>
    <row r="8" spans="1:11">
      <c r="A8" s="16"/>
      <c r="B8" s="16"/>
      <c r="C8" s="16"/>
      <c r="D8" s="16"/>
      <c r="E8" s="16"/>
      <c r="F8" s="16"/>
      <c r="G8" s="16"/>
    </row>
    <row r="9" spans="1:11">
      <c r="A9" s="16"/>
      <c r="B9" s="16"/>
      <c r="C9" s="16"/>
      <c r="D9" s="16"/>
      <c r="E9" s="16"/>
      <c r="F9" s="16"/>
      <c r="G9" s="16"/>
    </row>
    <row r="10" spans="1:11">
      <c r="A10" s="16"/>
      <c r="B10" s="16"/>
      <c r="C10" s="16"/>
      <c r="D10" s="16"/>
      <c r="E10" s="16"/>
      <c r="F10" s="16"/>
      <c r="G10" s="16"/>
    </row>
    <row r="11" spans="1:11">
      <c r="A11" s="16"/>
      <c r="B11" s="16"/>
      <c r="C11" s="16"/>
      <c r="D11" s="16"/>
      <c r="E11" s="16"/>
      <c r="F11" s="16"/>
      <c r="G11" s="16"/>
      <c r="I11"/>
    </row>
    <row r="12" spans="1:11">
      <c r="A12" s="16"/>
      <c r="B12" s="16"/>
      <c r="C12" s="16"/>
      <c r="D12" s="16"/>
      <c r="E12" s="16"/>
      <c r="F12" s="16"/>
      <c r="G12" s="16"/>
      <c r="I12" s="10">
        <v>20</v>
      </c>
      <c r="J12" s="10">
        <v>4</v>
      </c>
      <c r="K12" s="10">
        <f>I12*J12</f>
        <v>80</v>
      </c>
    </row>
    <row r="13" spans="1:11">
      <c r="A13" s="16"/>
      <c r="B13" s="16"/>
      <c r="C13" s="16"/>
      <c r="D13" s="16"/>
      <c r="E13" s="16"/>
      <c r="F13" s="16"/>
      <c r="G13" s="16"/>
      <c r="I13" s="10">
        <v>30</v>
      </c>
      <c r="J13" s="10">
        <v>5</v>
      </c>
      <c r="K13" s="10">
        <f>I13*J13</f>
        <v>150</v>
      </c>
    </row>
    <row r="14" spans="1:11">
      <c r="A14" s="16"/>
      <c r="B14" s="16"/>
      <c r="C14" s="16"/>
      <c r="D14" s="16"/>
      <c r="E14" s="16"/>
      <c r="F14" s="16"/>
      <c r="G14" s="16"/>
      <c r="K14" s="30">
        <f>SUM(K12:K13)</f>
        <v>230</v>
      </c>
    </row>
    <row r="15" spans="1:11">
      <c r="A15" s="16"/>
      <c r="B15" s="16"/>
      <c r="C15" s="16"/>
      <c r="D15" s="16"/>
      <c r="E15" s="16"/>
      <c r="F15" s="16"/>
      <c r="G15" s="16"/>
    </row>
    <row r="16" spans="1:11">
      <c r="A16" s="16"/>
      <c r="B16" s="16"/>
      <c r="C16" s="16"/>
      <c r="D16" s="16"/>
      <c r="E16" s="16"/>
      <c r="F16" s="16"/>
      <c r="G16" s="16"/>
      <c r="K16" s="30">
        <f>SUMPRODUCT(I12:I13,J12:J13)</f>
        <v>230</v>
      </c>
    </row>
    <row r="17" spans="1:7">
      <c r="A17" s="16"/>
      <c r="B17" s="16"/>
      <c r="C17" s="16"/>
      <c r="D17" s="16"/>
      <c r="E17" s="16"/>
      <c r="F17" s="16"/>
      <c r="G17" s="16"/>
    </row>
    <row r="18" spans="1:7">
      <c r="A18" s="16"/>
      <c r="B18" s="16"/>
      <c r="C18" s="16"/>
      <c r="D18" s="16"/>
      <c r="E18" s="16"/>
      <c r="F18" s="16"/>
      <c r="G18" s="16"/>
    </row>
    <row r="19" spans="1:7">
      <c r="A19" s="16"/>
      <c r="B19" s="16"/>
      <c r="C19" s="16"/>
      <c r="D19" s="16"/>
      <c r="E19" s="16"/>
      <c r="F19" s="16"/>
      <c r="G19" s="16"/>
    </row>
    <row r="20" spans="1:7">
      <c r="A20" s="16"/>
      <c r="B20" s="16"/>
      <c r="C20" s="16"/>
      <c r="D20" s="16"/>
      <c r="E20" s="16"/>
      <c r="F20" s="16"/>
      <c r="G20" s="16"/>
    </row>
    <row r="21" spans="1:7">
      <c r="A21" s="16"/>
      <c r="B21" s="16"/>
      <c r="C21" s="16"/>
      <c r="D21" s="16"/>
      <c r="E21" s="16"/>
      <c r="F21" s="16"/>
      <c r="G21" s="16"/>
    </row>
    <row r="25" spans="1:7">
      <c r="D25">
        <v>60</v>
      </c>
      <c r="E25">
        <v>6</v>
      </c>
    </row>
    <row r="27" spans="1:7">
      <c r="F27" t="s">
        <v>126</v>
      </c>
    </row>
    <row r="28" spans="1:7">
      <c r="F28" s="22">
        <f>COMBIN(D25,E25)</f>
        <v>50063860.000000015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6AB43-2162-ED4E-A952-56E373C7DB42}">
  <dimension ref="A2:M38"/>
  <sheetViews>
    <sheetView topLeftCell="B1" zoomScale="228" workbookViewId="0">
      <selection activeCell="H3" sqref="H3"/>
    </sheetView>
  </sheetViews>
  <sheetFormatPr defaultColWidth="11" defaultRowHeight="15.75"/>
  <cols>
    <col min="2" max="2" width="17" customWidth="1"/>
    <col min="3" max="3" width="12.125" customWidth="1"/>
    <col min="5" max="5" width="8.375" customWidth="1"/>
    <col min="6" max="6" width="16.375" bestFit="1" customWidth="1"/>
    <col min="7" max="7" width="17.375" customWidth="1"/>
  </cols>
  <sheetData>
    <row r="2" spans="1:13">
      <c r="A2" s="9" t="s">
        <v>37</v>
      </c>
      <c r="B2" s="9" t="s">
        <v>74</v>
      </c>
      <c r="C2" s="9" t="s">
        <v>76</v>
      </c>
      <c r="D2" s="9" t="s">
        <v>96</v>
      </c>
      <c r="E2" s="9" t="s">
        <v>75</v>
      </c>
      <c r="F2" s="9" t="s">
        <v>107</v>
      </c>
      <c r="G2" s="23" t="s">
        <v>113</v>
      </c>
      <c r="K2" s="9" t="s">
        <v>37</v>
      </c>
      <c r="L2" s="9" t="s">
        <v>112</v>
      </c>
      <c r="M2" s="9" t="s">
        <v>111</v>
      </c>
    </row>
    <row r="3" spans="1:13">
      <c r="A3" s="10" t="s">
        <v>39</v>
      </c>
      <c r="B3" s="10">
        <v>10</v>
      </c>
      <c r="C3" s="25">
        <v>0.93</v>
      </c>
      <c r="D3" s="10" t="s">
        <v>102</v>
      </c>
      <c r="E3" s="10">
        <v>20</v>
      </c>
      <c r="F3" s="2">
        <v>44020</v>
      </c>
      <c r="G3" s="36">
        <f>SUMIF($K$3:$K$38, A3,$L$3:$L$38)</f>
        <v>1000</v>
      </c>
      <c r="K3" s="30" t="s">
        <v>39</v>
      </c>
      <c r="L3" s="38">
        <v>500</v>
      </c>
      <c r="M3" s="24">
        <v>1</v>
      </c>
    </row>
    <row r="4" spans="1:13">
      <c r="A4" s="10" t="s">
        <v>88</v>
      </c>
      <c r="B4" s="10">
        <v>8</v>
      </c>
      <c r="C4" s="25">
        <v>0.75</v>
      </c>
      <c r="D4" s="10" t="s">
        <v>104</v>
      </c>
      <c r="E4" s="10">
        <v>18</v>
      </c>
      <c r="F4" s="2">
        <v>44077</v>
      </c>
      <c r="G4" s="36">
        <f t="shared" ref="G4:G12" si="0">SUMIF($K$3:$K$38, A4,$L$3:$L$38)</f>
        <v>2000</v>
      </c>
      <c r="K4" s="10" t="s">
        <v>88</v>
      </c>
      <c r="L4" s="36">
        <v>500</v>
      </c>
      <c r="M4">
        <v>1</v>
      </c>
    </row>
    <row r="5" spans="1:13">
      <c r="A5" s="10" t="s">
        <v>89</v>
      </c>
      <c r="B5" s="10">
        <v>7</v>
      </c>
      <c r="C5" s="25">
        <v>0.89</v>
      </c>
      <c r="D5" s="10" t="s">
        <v>103</v>
      </c>
      <c r="E5" s="10">
        <v>24</v>
      </c>
      <c r="F5" s="2">
        <v>43957</v>
      </c>
      <c r="G5" s="36">
        <f t="shared" si="0"/>
        <v>2000</v>
      </c>
      <c r="K5" s="10" t="s">
        <v>89</v>
      </c>
      <c r="L5" s="36">
        <v>500</v>
      </c>
      <c r="M5">
        <v>1</v>
      </c>
    </row>
    <row r="6" spans="1:13">
      <c r="A6" s="10" t="s">
        <v>90</v>
      </c>
      <c r="B6" s="10">
        <v>5</v>
      </c>
      <c r="C6" s="25">
        <v>0.64</v>
      </c>
      <c r="D6" s="10" t="s">
        <v>104</v>
      </c>
      <c r="E6" s="10">
        <v>24</v>
      </c>
      <c r="F6" s="2">
        <v>44037</v>
      </c>
      <c r="G6" s="36">
        <f t="shared" si="0"/>
        <v>1000</v>
      </c>
      <c r="K6" s="10" t="s">
        <v>90</v>
      </c>
      <c r="L6" s="36">
        <v>500</v>
      </c>
      <c r="M6">
        <v>1</v>
      </c>
    </row>
    <row r="7" spans="1:13">
      <c r="A7" s="10" t="s">
        <v>40</v>
      </c>
      <c r="B7" s="10">
        <v>8</v>
      </c>
      <c r="C7" s="25">
        <v>0.74</v>
      </c>
      <c r="D7" s="10" t="s">
        <v>104</v>
      </c>
      <c r="E7" s="10">
        <v>20</v>
      </c>
      <c r="F7" s="2">
        <v>43954</v>
      </c>
      <c r="G7" s="36">
        <f t="shared" si="0"/>
        <v>1500</v>
      </c>
      <c r="K7" s="10" t="s">
        <v>40</v>
      </c>
      <c r="L7" s="36">
        <v>500</v>
      </c>
      <c r="M7">
        <v>1</v>
      </c>
    </row>
    <row r="8" spans="1:13">
      <c r="A8" s="10" t="s">
        <v>91</v>
      </c>
      <c r="B8" s="10">
        <v>8</v>
      </c>
      <c r="C8" s="25">
        <v>0.8</v>
      </c>
      <c r="D8" s="10" t="s">
        <v>102</v>
      </c>
      <c r="E8" s="10">
        <v>25</v>
      </c>
      <c r="F8" s="2">
        <v>43969</v>
      </c>
      <c r="G8" s="36">
        <f t="shared" si="0"/>
        <v>2000</v>
      </c>
      <c r="K8" s="10" t="s">
        <v>91</v>
      </c>
      <c r="L8" s="36">
        <v>500</v>
      </c>
      <c r="M8">
        <v>1</v>
      </c>
    </row>
    <row r="9" spans="1:13">
      <c r="A9" s="10" t="s">
        <v>92</v>
      </c>
      <c r="B9" s="10">
        <v>4</v>
      </c>
      <c r="C9" s="25">
        <v>0.56999999999999995</v>
      </c>
      <c r="D9" s="10" t="s">
        <v>104</v>
      </c>
      <c r="E9" s="10">
        <v>19</v>
      </c>
      <c r="F9" s="2">
        <v>44086</v>
      </c>
      <c r="G9" s="36">
        <f t="shared" si="0"/>
        <v>1500</v>
      </c>
      <c r="K9" s="10" t="s">
        <v>92</v>
      </c>
      <c r="L9" s="36">
        <v>500</v>
      </c>
      <c r="M9">
        <v>1</v>
      </c>
    </row>
    <row r="10" spans="1:13">
      <c r="A10" s="10" t="s">
        <v>93</v>
      </c>
      <c r="B10" s="10">
        <v>9</v>
      </c>
      <c r="C10" s="25">
        <v>0.99</v>
      </c>
      <c r="D10" s="10" t="s">
        <v>102</v>
      </c>
      <c r="E10" s="10">
        <v>18</v>
      </c>
      <c r="F10" s="2">
        <v>43967</v>
      </c>
      <c r="G10" s="36">
        <f t="shared" si="0"/>
        <v>1500</v>
      </c>
      <c r="K10" s="10" t="s">
        <v>93</v>
      </c>
      <c r="L10" s="36">
        <v>500</v>
      </c>
      <c r="M10">
        <v>1</v>
      </c>
    </row>
    <row r="11" spans="1:13">
      <c r="A11" s="10" t="s">
        <v>94</v>
      </c>
      <c r="B11" s="10">
        <v>2</v>
      </c>
      <c r="C11" s="25">
        <v>0.61</v>
      </c>
      <c r="D11" s="10" t="s">
        <v>104</v>
      </c>
      <c r="E11" s="10">
        <v>23</v>
      </c>
      <c r="F11" s="2">
        <v>44003</v>
      </c>
      <c r="G11" s="36">
        <f t="shared" si="0"/>
        <v>2000</v>
      </c>
      <c r="K11" s="10" t="s">
        <v>94</v>
      </c>
      <c r="L11" s="36">
        <v>500</v>
      </c>
      <c r="M11">
        <v>1</v>
      </c>
    </row>
    <row r="12" spans="1:13">
      <c r="A12" s="10" t="s">
        <v>95</v>
      </c>
      <c r="B12" s="10">
        <v>9</v>
      </c>
      <c r="C12" s="25">
        <v>0.73</v>
      </c>
      <c r="D12" s="10" t="s">
        <v>102</v>
      </c>
      <c r="E12" s="10">
        <v>25</v>
      </c>
      <c r="F12" s="2">
        <v>43945</v>
      </c>
      <c r="G12" s="36">
        <f t="shared" si="0"/>
        <v>0</v>
      </c>
      <c r="K12" s="30" t="s">
        <v>39</v>
      </c>
      <c r="L12" s="38">
        <v>500</v>
      </c>
      <c r="M12" s="24">
        <v>2</v>
      </c>
    </row>
    <row r="13" spans="1:13">
      <c r="K13" s="10" t="s">
        <v>88</v>
      </c>
      <c r="L13" s="36">
        <v>500</v>
      </c>
      <c r="M13">
        <v>2</v>
      </c>
    </row>
    <row r="14" spans="1:13">
      <c r="K14" s="10" t="s">
        <v>89</v>
      </c>
      <c r="L14" s="36">
        <v>500</v>
      </c>
      <c r="M14">
        <v>2</v>
      </c>
    </row>
    <row r="15" spans="1:13">
      <c r="K15" s="10" t="s">
        <v>90</v>
      </c>
      <c r="L15" s="36">
        <v>500</v>
      </c>
      <c r="M15">
        <v>2</v>
      </c>
    </row>
    <row r="16" spans="1:13">
      <c r="K16" s="10" t="s">
        <v>40</v>
      </c>
      <c r="L16" s="36">
        <v>500</v>
      </c>
      <c r="M16">
        <v>2</v>
      </c>
    </row>
    <row r="17" spans="11:13">
      <c r="K17" s="10" t="s">
        <v>91</v>
      </c>
      <c r="L17" s="36">
        <v>500</v>
      </c>
      <c r="M17">
        <v>2</v>
      </c>
    </row>
    <row r="18" spans="11:13">
      <c r="K18" s="10" t="s">
        <v>92</v>
      </c>
      <c r="L18" s="36">
        <v>500</v>
      </c>
      <c r="M18">
        <v>2</v>
      </c>
    </row>
    <row r="19" spans="11:13">
      <c r="K19" s="10" t="s">
        <v>93</v>
      </c>
      <c r="L19" s="36">
        <v>500</v>
      </c>
      <c r="M19">
        <v>2</v>
      </c>
    </row>
    <row r="20" spans="11:13">
      <c r="K20" s="10" t="s">
        <v>94</v>
      </c>
      <c r="L20" s="36">
        <v>500</v>
      </c>
      <c r="M20">
        <v>2</v>
      </c>
    </row>
    <row r="21" spans="11:13">
      <c r="K21" s="30" t="s">
        <v>39</v>
      </c>
      <c r="L21" s="38"/>
      <c r="M21" s="24">
        <v>3</v>
      </c>
    </row>
    <row r="22" spans="11:13">
      <c r="K22" s="10" t="s">
        <v>88</v>
      </c>
      <c r="L22" s="36">
        <v>500</v>
      </c>
      <c r="M22">
        <v>3</v>
      </c>
    </row>
    <row r="23" spans="11:13">
      <c r="K23" s="10" t="s">
        <v>89</v>
      </c>
      <c r="L23" s="36">
        <v>500</v>
      </c>
      <c r="M23">
        <v>3</v>
      </c>
    </row>
    <row r="24" spans="11:13">
      <c r="K24" s="10" t="s">
        <v>90</v>
      </c>
      <c r="L24" s="36"/>
      <c r="M24">
        <v>3</v>
      </c>
    </row>
    <row r="25" spans="11:13">
      <c r="K25" s="10" t="s">
        <v>40</v>
      </c>
      <c r="L25" s="36">
        <v>500</v>
      </c>
      <c r="M25">
        <v>3</v>
      </c>
    </row>
    <row r="26" spans="11:13">
      <c r="K26" s="10" t="s">
        <v>91</v>
      </c>
      <c r="L26" s="36">
        <v>500</v>
      </c>
      <c r="M26">
        <v>3</v>
      </c>
    </row>
    <row r="27" spans="11:13">
      <c r="K27" s="10" t="s">
        <v>92</v>
      </c>
      <c r="L27" s="36">
        <v>500</v>
      </c>
      <c r="M27">
        <v>3</v>
      </c>
    </row>
    <row r="28" spans="11:13">
      <c r="K28" s="10" t="s">
        <v>93</v>
      </c>
      <c r="L28" s="36">
        <v>500</v>
      </c>
      <c r="M28">
        <v>3</v>
      </c>
    </row>
    <row r="29" spans="11:13">
      <c r="K29" s="10" t="s">
        <v>94</v>
      </c>
      <c r="L29" s="36">
        <v>500</v>
      </c>
      <c r="M29">
        <v>3</v>
      </c>
    </row>
    <row r="30" spans="11:13">
      <c r="K30" s="30" t="s">
        <v>39</v>
      </c>
      <c r="L30" s="38"/>
      <c r="M30" s="24">
        <v>4</v>
      </c>
    </row>
    <row r="31" spans="11:13">
      <c r="K31" s="10" t="s">
        <v>88</v>
      </c>
      <c r="L31" s="36">
        <v>500</v>
      </c>
      <c r="M31">
        <v>4</v>
      </c>
    </row>
    <row r="32" spans="11:13">
      <c r="K32" s="10" t="s">
        <v>89</v>
      </c>
      <c r="L32" s="36">
        <v>500</v>
      </c>
      <c r="M32">
        <v>4</v>
      </c>
    </row>
    <row r="33" spans="11:13">
      <c r="K33" s="10" t="s">
        <v>90</v>
      </c>
      <c r="L33" s="36"/>
      <c r="M33">
        <v>4</v>
      </c>
    </row>
    <row r="34" spans="11:13">
      <c r="K34" s="10" t="s">
        <v>40</v>
      </c>
      <c r="L34" s="36"/>
      <c r="M34">
        <v>4</v>
      </c>
    </row>
    <row r="35" spans="11:13">
      <c r="K35" s="10" t="s">
        <v>91</v>
      </c>
      <c r="L35" s="36">
        <v>500</v>
      </c>
      <c r="M35">
        <v>4</v>
      </c>
    </row>
    <row r="36" spans="11:13">
      <c r="K36" s="10" t="s">
        <v>92</v>
      </c>
      <c r="L36" s="36"/>
      <c r="M36">
        <v>4</v>
      </c>
    </row>
    <row r="37" spans="11:13">
      <c r="K37" s="10" t="s">
        <v>93</v>
      </c>
      <c r="L37" s="36"/>
      <c r="M37">
        <v>4</v>
      </c>
    </row>
    <row r="38" spans="11:13">
      <c r="K38" s="10" t="s">
        <v>94</v>
      </c>
      <c r="L38" s="36">
        <v>500</v>
      </c>
      <c r="M38">
        <v>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53252-D705-D841-9C97-4182F42FCC66}">
  <dimension ref="A1:L27"/>
  <sheetViews>
    <sheetView zoomScale="200" workbookViewId="0">
      <selection activeCell="N4" sqref="N4"/>
    </sheetView>
  </sheetViews>
  <sheetFormatPr defaultColWidth="11" defaultRowHeight="15.75"/>
  <cols>
    <col min="6" max="6" width="7.375" customWidth="1"/>
    <col min="7" max="7" width="2.125" customWidth="1"/>
    <col min="8" max="8" width="13.5" customWidth="1"/>
    <col min="9" max="9" width="17" customWidth="1"/>
    <col min="10" max="10" width="12.125" customWidth="1"/>
    <col min="12" max="12" width="31.125" style="10" bestFit="1" customWidth="1"/>
  </cols>
  <sheetData>
    <row r="1" spans="1:12">
      <c r="A1" s="16"/>
      <c r="B1" s="16"/>
      <c r="C1" s="16"/>
      <c r="D1" s="16"/>
      <c r="E1" s="16"/>
      <c r="F1" s="16"/>
      <c r="G1" s="16"/>
    </row>
    <row r="2" spans="1:12">
      <c r="A2" s="16"/>
      <c r="B2" s="16"/>
      <c r="C2" s="16"/>
      <c r="D2" s="16"/>
      <c r="E2" s="16"/>
      <c r="F2" s="16"/>
      <c r="G2" s="16"/>
      <c r="H2" s="9" t="s">
        <v>37</v>
      </c>
      <c r="I2" s="9" t="s">
        <v>74</v>
      </c>
      <c r="J2" s="9" t="s">
        <v>76</v>
      </c>
      <c r="L2" s="23" t="s">
        <v>114</v>
      </c>
    </row>
    <row r="3" spans="1:12">
      <c r="A3" s="16"/>
      <c r="B3" s="16"/>
      <c r="C3" s="16"/>
      <c r="D3" s="16"/>
      <c r="E3" s="16"/>
      <c r="F3" s="16"/>
      <c r="G3" s="16"/>
      <c r="H3" s="10" t="s">
        <v>39</v>
      </c>
      <c r="I3" s="10">
        <v>10</v>
      </c>
      <c r="J3" s="25">
        <v>0.93</v>
      </c>
      <c r="L3" s="10">
        <f>AVERAGE(I3:I12)</f>
        <v>7</v>
      </c>
    </row>
    <row r="4" spans="1:12">
      <c r="A4" s="16"/>
      <c r="B4" s="16"/>
      <c r="C4" s="16"/>
      <c r="D4" s="16"/>
      <c r="E4" s="16"/>
      <c r="F4" s="16"/>
      <c r="G4" s="16"/>
      <c r="H4" s="10" t="s">
        <v>88</v>
      </c>
      <c r="I4" s="10">
        <v>8</v>
      </c>
      <c r="J4" s="25">
        <v>0.75</v>
      </c>
      <c r="L4" s="23" t="s">
        <v>115</v>
      </c>
    </row>
    <row r="5" spans="1:12">
      <c r="A5" s="16"/>
      <c r="B5" s="16"/>
      <c r="C5" s="16"/>
      <c r="D5" s="16"/>
      <c r="E5" s="16"/>
      <c r="F5" s="16"/>
      <c r="G5" s="16"/>
      <c r="H5" s="10" t="s">
        <v>89</v>
      </c>
      <c r="I5" s="10">
        <v>7</v>
      </c>
      <c r="J5" s="25">
        <v>0.89</v>
      </c>
      <c r="L5" s="39">
        <f>CORREL(I3:I12,J3:J12)</f>
        <v>0.77965451304016509</v>
      </c>
    </row>
    <row r="6" spans="1:12">
      <c r="A6" s="16"/>
      <c r="B6" s="16"/>
      <c r="C6" s="16"/>
      <c r="D6" s="16"/>
      <c r="E6" s="16"/>
      <c r="F6" s="16"/>
      <c r="G6" s="16"/>
      <c r="H6" s="10" t="s">
        <v>90</v>
      </c>
      <c r="I6" s="10">
        <v>5</v>
      </c>
      <c r="J6" s="25">
        <v>0.64</v>
      </c>
      <c r="L6" s="23" t="s">
        <v>116</v>
      </c>
    </row>
    <row r="7" spans="1:12">
      <c r="A7" s="16"/>
      <c r="B7" s="16"/>
      <c r="C7" s="16"/>
      <c r="D7" s="16"/>
      <c r="E7" s="16"/>
      <c r="F7" s="16"/>
      <c r="G7" s="16"/>
      <c r="H7" s="10" t="s">
        <v>40</v>
      </c>
      <c r="I7" s="10">
        <v>8</v>
      </c>
      <c r="J7" s="25">
        <v>0.74</v>
      </c>
      <c r="L7" s="10">
        <f>COUNT(H3:J12)</f>
        <v>20</v>
      </c>
    </row>
    <row r="8" spans="1:12">
      <c r="A8" s="16"/>
      <c r="B8" s="16"/>
      <c r="C8" s="16"/>
      <c r="D8" s="16"/>
      <c r="E8" s="16"/>
      <c r="F8" s="16"/>
      <c r="G8" s="16"/>
      <c r="H8" s="10" t="s">
        <v>91</v>
      </c>
      <c r="I8" s="10">
        <v>8</v>
      </c>
      <c r="J8" s="25">
        <v>0.8</v>
      </c>
      <c r="L8" s="23" t="s">
        <v>117</v>
      </c>
    </row>
    <row r="9" spans="1:12">
      <c r="A9" s="16"/>
      <c r="B9" s="16"/>
      <c r="C9" s="16"/>
      <c r="D9" s="16"/>
      <c r="E9" s="16"/>
      <c r="F9" s="16"/>
      <c r="G9" s="16"/>
      <c r="H9" s="10" t="s">
        <v>92</v>
      </c>
      <c r="I9" s="10">
        <v>4</v>
      </c>
      <c r="J9" s="25">
        <v>0.56999999999999995</v>
      </c>
      <c r="L9" s="10">
        <f>COUNTA(H3:J12)</f>
        <v>30</v>
      </c>
    </row>
    <row r="10" spans="1:12">
      <c r="A10" s="16"/>
      <c r="B10" s="16"/>
      <c r="C10" s="16"/>
      <c r="D10" s="16"/>
      <c r="E10" s="16"/>
      <c r="F10" s="16"/>
      <c r="G10" s="16"/>
      <c r="H10" s="10" t="s">
        <v>93</v>
      </c>
      <c r="I10" s="10">
        <v>9</v>
      </c>
      <c r="J10" s="25">
        <v>0.99</v>
      </c>
      <c r="L10" s="23" t="s">
        <v>118</v>
      </c>
    </row>
    <row r="11" spans="1:12">
      <c r="A11" s="16"/>
      <c r="B11" s="16"/>
      <c r="C11" s="16"/>
      <c r="D11" s="16"/>
      <c r="E11" s="16"/>
      <c r="F11" s="16"/>
      <c r="G11" s="16"/>
      <c r="H11" s="10" t="s">
        <v>94</v>
      </c>
      <c r="I11" s="10">
        <v>2</v>
      </c>
      <c r="J11" s="25">
        <v>0.61</v>
      </c>
      <c r="L11" s="40">
        <f>MAX(J3:J12)</f>
        <v>0.99</v>
      </c>
    </row>
    <row r="12" spans="1:12">
      <c r="A12" s="16"/>
      <c r="B12" s="16"/>
      <c r="C12" s="16"/>
      <c r="D12" s="16"/>
      <c r="E12" s="16"/>
      <c r="F12" s="16"/>
      <c r="G12" s="16"/>
      <c r="H12" s="10" t="s">
        <v>95</v>
      </c>
      <c r="I12" s="10">
        <v>9</v>
      </c>
      <c r="J12" s="25">
        <v>0.73</v>
      </c>
      <c r="L12" s="23" t="s">
        <v>119</v>
      </c>
    </row>
    <row r="13" spans="1:12">
      <c r="A13" s="16"/>
      <c r="B13" s="16"/>
      <c r="C13" s="16"/>
      <c r="D13" s="16"/>
      <c r="E13" s="16"/>
      <c r="F13" s="16"/>
      <c r="G13" s="16"/>
      <c r="L13" s="10">
        <f>MIN(I3:I12)</f>
        <v>2</v>
      </c>
    </row>
    <row r="14" spans="1:12">
      <c r="A14" s="16"/>
      <c r="B14" s="16"/>
      <c r="C14" s="16"/>
      <c r="D14" s="16"/>
      <c r="E14" s="16"/>
      <c r="F14" s="16"/>
      <c r="G14" s="16"/>
      <c r="I14" s="25"/>
      <c r="L14" s="23" t="s">
        <v>120</v>
      </c>
    </row>
    <row r="15" spans="1:12">
      <c r="A15" s="16"/>
      <c r="B15" s="16"/>
      <c r="C15" s="16"/>
      <c r="D15" s="16"/>
      <c r="E15" s="16"/>
      <c r="F15" s="16"/>
      <c r="G15" s="16"/>
      <c r="I15" s="25"/>
      <c r="L15" s="41">
        <f>MEDIAN(J3:J12)</f>
        <v>0.745</v>
      </c>
    </row>
    <row r="16" spans="1:12">
      <c r="A16" s="16"/>
      <c r="B16" s="16"/>
      <c r="C16" s="16"/>
      <c r="D16" s="16"/>
      <c r="E16" s="16"/>
      <c r="F16" s="16"/>
      <c r="G16" s="16"/>
      <c r="I16" s="25"/>
      <c r="L16" s="23" t="s">
        <v>121</v>
      </c>
    </row>
    <row r="17" spans="1:12">
      <c r="A17" s="16"/>
      <c r="B17" s="16"/>
      <c r="C17" s="16"/>
      <c r="D17" s="16"/>
      <c r="E17" s="16"/>
      <c r="F17" s="16"/>
      <c r="G17" s="16"/>
      <c r="I17" s="25"/>
      <c r="L17" s="10">
        <f>MODE(I3:I12)</f>
        <v>8</v>
      </c>
    </row>
    <row r="18" spans="1:12">
      <c r="A18" s="16"/>
      <c r="B18" s="16"/>
      <c r="C18" s="16"/>
      <c r="D18" s="16"/>
      <c r="E18" s="16"/>
      <c r="F18" s="16"/>
      <c r="G18" s="16"/>
      <c r="I18" s="25"/>
      <c r="L18" s="23" t="s">
        <v>122</v>
      </c>
    </row>
    <row r="19" spans="1:12">
      <c r="A19" s="16"/>
      <c r="B19" s="16"/>
      <c r="C19" s="16"/>
      <c r="D19" s="16"/>
      <c r="E19" s="16"/>
      <c r="F19" s="16"/>
      <c r="G19" s="16"/>
      <c r="I19" s="25"/>
      <c r="L19" s="42">
        <f>_xlfn.STDEV.P(I3:I12)</f>
        <v>2.4083189157584592</v>
      </c>
    </row>
    <row r="20" spans="1:12">
      <c r="A20" s="16"/>
      <c r="B20" s="16"/>
      <c r="C20" s="16"/>
      <c r="D20" s="16"/>
      <c r="E20" s="16"/>
      <c r="F20" s="16"/>
      <c r="G20" s="16"/>
      <c r="I20" s="25"/>
      <c r="L20" s="23" t="s">
        <v>123</v>
      </c>
    </row>
    <row r="21" spans="1:12">
      <c r="A21" s="16"/>
      <c r="B21" s="16"/>
      <c r="C21" s="16"/>
      <c r="D21" s="16"/>
      <c r="E21" s="16"/>
      <c r="F21" s="16"/>
      <c r="G21" s="16"/>
      <c r="I21" s="25"/>
      <c r="L21" s="10">
        <f>COUNTIF(I3:I12, 8 )</f>
        <v>3</v>
      </c>
    </row>
    <row r="22" spans="1:12">
      <c r="A22" s="16"/>
      <c r="B22" s="16"/>
      <c r="C22" s="16"/>
      <c r="D22" s="16"/>
      <c r="E22" s="16"/>
      <c r="F22" s="16"/>
      <c r="G22" s="16"/>
      <c r="I22" s="25"/>
    </row>
    <row r="23" spans="1:12">
      <c r="A23" s="16"/>
      <c r="B23" s="16"/>
      <c r="C23" s="16"/>
      <c r="D23" s="16"/>
      <c r="E23" s="16"/>
      <c r="F23" s="16"/>
      <c r="G23" s="16"/>
      <c r="I23" s="25"/>
    </row>
    <row r="24" spans="1:12">
      <c r="A24" s="16"/>
      <c r="B24" s="16"/>
      <c r="C24" s="16"/>
      <c r="D24" s="16"/>
      <c r="E24" s="16"/>
      <c r="F24" s="16"/>
      <c r="G24" s="16"/>
    </row>
    <row r="25" spans="1:12">
      <c r="A25" s="16"/>
      <c r="B25" s="16"/>
      <c r="C25" s="16"/>
      <c r="D25" s="16"/>
      <c r="E25" s="16"/>
      <c r="F25" s="16"/>
      <c r="G25" s="16"/>
    </row>
    <row r="26" spans="1:12">
      <c r="A26" s="16"/>
      <c r="B26" s="16"/>
      <c r="C26" s="16"/>
      <c r="D26" s="16"/>
      <c r="E26" s="16"/>
      <c r="F26" s="16"/>
      <c r="G26" s="16"/>
    </row>
    <row r="27" spans="1:12">
      <c r="A27" s="16"/>
      <c r="B27" s="16"/>
      <c r="C27" s="16"/>
      <c r="D27" s="16"/>
      <c r="E27" s="16"/>
      <c r="F27" s="16"/>
      <c r="G27" s="16"/>
    </row>
  </sheetData>
  <sortState xmlns:xlrd2="http://schemas.microsoft.com/office/spreadsheetml/2017/richdata2" ref="I14:I23">
    <sortCondition ref="I14:I23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69CF-D93D-404B-9004-5AC2FF38115F}">
  <dimension ref="A1:K14"/>
  <sheetViews>
    <sheetView zoomScale="91" zoomScaleNormal="91" workbookViewId="0">
      <selection activeCell="G12" sqref="G12"/>
    </sheetView>
  </sheetViews>
  <sheetFormatPr defaultColWidth="11" defaultRowHeight="15.75"/>
  <cols>
    <col min="7" max="7" width="15.5" bestFit="1" customWidth="1"/>
  </cols>
  <sheetData>
    <row r="1" spans="1:11">
      <c r="A1" s="29" t="s">
        <v>100</v>
      </c>
      <c r="B1" s="8" t="s">
        <v>101</v>
      </c>
    </row>
    <row r="2" spans="1:11">
      <c r="A2" s="28" t="s">
        <v>95</v>
      </c>
      <c r="B2" t="s">
        <v>102</v>
      </c>
      <c r="G2" s="8" t="s">
        <v>127</v>
      </c>
      <c r="H2" s="2">
        <v>43922</v>
      </c>
    </row>
    <row r="3" spans="1:11">
      <c r="A3" s="31" t="s">
        <v>39</v>
      </c>
      <c r="B3" s="24" t="s">
        <v>102</v>
      </c>
      <c r="G3" s="8" t="s">
        <v>128</v>
      </c>
      <c r="H3" s="2">
        <f ca="1">TODAY()</f>
        <v>45219</v>
      </c>
    </row>
    <row r="4" spans="1:11">
      <c r="A4" s="28" t="s">
        <v>91</v>
      </c>
      <c r="B4" t="s">
        <v>102</v>
      </c>
      <c r="G4" t="s">
        <v>129</v>
      </c>
      <c r="H4">
        <f ca="1">DATEDIF(H2,H3,"y")</f>
        <v>3</v>
      </c>
    </row>
    <row r="5" spans="1:11">
      <c r="A5" s="28" t="s">
        <v>93</v>
      </c>
      <c r="B5" t="s">
        <v>102</v>
      </c>
      <c r="G5" t="s">
        <v>130</v>
      </c>
      <c r="H5">
        <f ca="1">DATEDIF(H2,H3,"m")</f>
        <v>42</v>
      </c>
    </row>
    <row r="6" spans="1:11">
      <c r="A6" s="28" t="s">
        <v>89</v>
      </c>
      <c r="B6" t="s">
        <v>103</v>
      </c>
      <c r="G6" t="s">
        <v>131</v>
      </c>
      <c r="H6">
        <f ca="1">DATEDIF(H2,H3,"d")</f>
        <v>1297</v>
      </c>
    </row>
    <row r="7" spans="1:11">
      <c r="A7" s="28" t="s">
        <v>90</v>
      </c>
      <c r="B7" t="s">
        <v>104</v>
      </c>
    </row>
    <row r="8" spans="1:11">
      <c r="A8" s="28" t="s">
        <v>40</v>
      </c>
      <c r="B8" t="s">
        <v>104</v>
      </c>
    </row>
    <row r="9" spans="1:11">
      <c r="A9" s="28" t="s">
        <v>94</v>
      </c>
      <c r="B9" t="s">
        <v>104</v>
      </c>
    </row>
    <row r="10" spans="1:11">
      <c r="A10" s="28" t="s">
        <v>88</v>
      </c>
      <c r="B10" t="s">
        <v>104</v>
      </c>
    </row>
    <row r="11" spans="1:11">
      <c r="A11" s="28" t="s">
        <v>92</v>
      </c>
      <c r="B11" t="s">
        <v>104</v>
      </c>
      <c r="G11" s="33">
        <f ca="1">NOW()</f>
        <v>45219.679687731485</v>
      </c>
    </row>
    <row r="12" spans="1:11">
      <c r="G12">
        <f>WEEKDAY("17/02/2023")</f>
        <v>6</v>
      </c>
    </row>
    <row r="14" spans="1:11">
      <c r="K14" s="2"/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28D2-0606-0049-8871-C62CCFB006F1}">
  <dimension ref="B2:C6"/>
  <sheetViews>
    <sheetView zoomScale="259" workbookViewId="0">
      <selection activeCell="C3" sqref="C3"/>
    </sheetView>
  </sheetViews>
  <sheetFormatPr defaultColWidth="11" defaultRowHeight="15.75"/>
  <cols>
    <col min="2" max="2" width="64.5" customWidth="1"/>
    <col min="3" max="3" width="15.875" customWidth="1"/>
  </cols>
  <sheetData>
    <row r="2" spans="2:3">
      <c r="B2" s="24" t="s">
        <v>67</v>
      </c>
      <c r="C2" t="s">
        <v>72</v>
      </c>
    </row>
    <row r="3" spans="2:3">
      <c r="B3" t="s">
        <v>71</v>
      </c>
      <c r="C3">
        <f>LEN(B3)</f>
        <v>70</v>
      </c>
    </row>
    <row r="4" spans="2:3">
      <c r="B4" t="s">
        <v>68</v>
      </c>
      <c r="C4">
        <f>LEN(B4)</f>
        <v>22</v>
      </c>
    </row>
    <row r="5" spans="2:3">
      <c r="B5" t="s">
        <v>70</v>
      </c>
      <c r="C5">
        <f>LEN(B5)</f>
        <v>8</v>
      </c>
    </row>
    <row r="6" spans="2:3">
      <c r="B6" t="s">
        <v>69</v>
      </c>
      <c r="C6">
        <f>LEN(B6)</f>
        <v>7</v>
      </c>
    </row>
  </sheetData>
  <sortState xmlns:xlrd2="http://schemas.microsoft.com/office/spreadsheetml/2017/richdata2" ref="B3:C6">
    <sortCondition descending="1" ref="C3:C6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E3C6-E541-5140-ABFD-0B2D3027CC83}">
  <dimension ref="B2:J23"/>
  <sheetViews>
    <sheetView zoomScale="288" workbookViewId="0"/>
  </sheetViews>
  <sheetFormatPr defaultColWidth="11" defaultRowHeight="15.75"/>
  <cols>
    <col min="1" max="1" width="4" customWidth="1"/>
    <col min="2" max="2" width="10.875" style="10"/>
    <col min="3" max="3" width="4.125" customWidth="1"/>
    <col min="4" max="4" width="13.875" style="10" customWidth="1"/>
    <col min="5" max="5" width="7" customWidth="1"/>
    <col min="6" max="6" width="8.875" customWidth="1"/>
    <col min="7" max="7" width="6" customWidth="1"/>
    <col min="8" max="8" width="14" customWidth="1"/>
    <col min="9" max="9" width="4.875" customWidth="1"/>
    <col min="10" max="10" width="13.5" customWidth="1"/>
  </cols>
  <sheetData>
    <row r="2" spans="2:10">
      <c r="B2" s="9" t="s">
        <v>1</v>
      </c>
      <c r="D2" s="9" t="s">
        <v>14</v>
      </c>
      <c r="F2" s="8" t="s">
        <v>22</v>
      </c>
      <c r="G2" s="8"/>
      <c r="H2" s="8" t="s">
        <v>23</v>
      </c>
      <c r="J2" s="8" t="s">
        <v>24</v>
      </c>
    </row>
    <row r="3" spans="2:10">
      <c r="B3" s="10" t="s">
        <v>2</v>
      </c>
      <c r="D3" s="10" t="s">
        <v>15</v>
      </c>
      <c r="F3">
        <v>1</v>
      </c>
      <c r="H3">
        <v>10</v>
      </c>
      <c r="J3" t="s">
        <v>25</v>
      </c>
    </row>
    <row r="4" spans="2:10">
      <c r="B4" s="10" t="s">
        <v>3</v>
      </c>
      <c r="D4" s="10" t="s">
        <v>16</v>
      </c>
      <c r="F4">
        <v>2</v>
      </c>
      <c r="H4">
        <v>20</v>
      </c>
      <c r="J4" t="s">
        <v>26</v>
      </c>
    </row>
    <row r="5" spans="2:10">
      <c r="B5" s="10" t="s">
        <v>4</v>
      </c>
      <c r="D5" s="10" t="s">
        <v>17</v>
      </c>
      <c r="F5">
        <v>3</v>
      </c>
      <c r="H5">
        <v>30</v>
      </c>
      <c r="J5" t="s">
        <v>27</v>
      </c>
    </row>
    <row r="6" spans="2:10">
      <c r="B6" s="10" t="s">
        <v>5</v>
      </c>
      <c r="D6" s="10" t="s">
        <v>18</v>
      </c>
      <c r="F6">
        <v>4</v>
      </c>
      <c r="H6">
        <v>40</v>
      </c>
      <c r="J6" t="s">
        <v>28</v>
      </c>
    </row>
    <row r="7" spans="2:10">
      <c r="B7" s="10" t="s">
        <v>6</v>
      </c>
      <c r="D7" s="10" t="s">
        <v>19</v>
      </c>
      <c r="F7">
        <v>5</v>
      </c>
      <c r="H7">
        <v>50</v>
      </c>
      <c r="J7" t="s">
        <v>29</v>
      </c>
    </row>
    <row r="8" spans="2:10">
      <c r="B8" s="10" t="s">
        <v>7</v>
      </c>
      <c r="D8" s="10" t="s">
        <v>20</v>
      </c>
      <c r="F8">
        <v>6</v>
      </c>
      <c r="H8">
        <v>60</v>
      </c>
      <c r="J8" t="s">
        <v>30</v>
      </c>
    </row>
    <row r="9" spans="2:10">
      <c r="B9" s="10" t="s">
        <v>8</v>
      </c>
      <c r="D9" s="10" t="s">
        <v>21</v>
      </c>
      <c r="F9">
        <v>7</v>
      </c>
      <c r="H9">
        <v>70</v>
      </c>
      <c r="J9" t="s">
        <v>31</v>
      </c>
    </row>
    <row r="10" spans="2:10">
      <c r="B10" s="10" t="s">
        <v>9</v>
      </c>
      <c r="F10">
        <v>8</v>
      </c>
      <c r="H10">
        <v>80</v>
      </c>
      <c r="J10" t="s">
        <v>32</v>
      </c>
    </row>
    <row r="11" spans="2:10">
      <c r="B11" s="10" t="s">
        <v>10</v>
      </c>
      <c r="F11">
        <v>9</v>
      </c>
      <c r="H11">
        <v>90</v>
      </c>
      <c r="J11" t="s">
        <v>33</v>
      </c>
    </row>
    <row r="12" spans="2:10">
      <c r="B12" s="10" t="s">
        <v>11</v>
      </c>
      <c r="F12">
        <v>10</v>
      </c>
      <c r="H12">
        <v>100</v>
      </c>
      <c r="J12" t="s">
        <v>34</v>
      </c>
    </row>
    <row r="13" spans="2:10">
      <c r="B13" s="10" t="s">
        <v>12</v>
      </c>
      <c r="F13">
        <v>11</v>
      </c>
      <c r="H13">
        <v>110</v>
      </c>
    </row>
    <row r="14" spans="2:10">
      <c r="B14" s="10" t="s">
        <v>13</v>
      </c>
      <c r="F14">
        <v>12</v>
      </c>
      <c r="H14">
        <v>120</v>
      </c>
    </row>
    <row r="15" spans="2:10">
      <c r="F15">
        <v>13</v>
      </c>
    </row>
    <row r="16" spans="2:10">
      <c r="F16">
        <v>14</v>
      </c>
    </row>
    <row r="17" spans="6:6">
      <c r="F17">
        <v>15</v>
      </c>
    </row>
    <row r="18" spans="6:6">
      <c r="F18">
        <v>16</v>
      </c>
    </row>
    <row r="19" spans="6:6">
      <c r="F19">
        <v>17</v>
      </c>
    </row>
    <row r="20" spans="6:6">
      <c r="F20">
        <v>18</v>
      </c>
    </row>
    <row r="21" spans="6:6">
      <c r="F21">
        <v>19</v>
      </c>
    </row>
    <row r="22" spans="6:6">
      <c r="F22">
        <v>20</v>
      </c>
    </row>
    <row r="23" spans="6:6">
      <c r="F23">
        <v>21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D927-92FA-3647-8AC9-7C0B15A0F2D7}">
  <dimension ref="C2:I5"/>
  <sheetViews>
    <sheetView zoomScale="214" workbookViewId="0"/>
  </sheetViews>
  <sheetFormatPr defaultColWidth="11" defaultRowHeight="15.75"/>
  <sheetData>
    <row r="2" spans="3:9">
      <c r="C2" s="11" t="s">
        <v>35</v>
      </c>
      <c r="G2" s="11" t="s">
        <v>35</v>
      </c>
      <c r="H2" t="s">
        <v>35</v>
      </c>
      <c r="I2" s="11"/>
    </row>
    <row r="3" spans="3:9">
      <c r="C3" s="11">
        <v>1000</v>
      </c>
      <c r="G3" s="11">
        <v>1000</v>
      </c>
      <c r="H3">
        <v>1000</v>
      </c>
      <c r="I3" s="11">
        <v>200</v>
      </c>
    </row>
    <row r="4" spans="3:9">
      <c r="C4" s="11">
        <v>5000</v>
      </c>
      <c r="G4" s="11">
        <v>5000</v>
      </c>
      <c r="H4">
        <v>5000</v>
      </c>
      <c r="I4" s="11">
        <v>3000</v>
      </c>
    </row>
    <row r="5" spans="3:9">
      <c r="C5" s="11">
        <v>3000</v>
      </c>
      <c r="G5" s="11">
        <v>3000</v>
      </c>
      <c r="H5">
        <v>3000</v>
      </c>
      <c r="I5" s="1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F79D-6AD1-104F-BE1B-86A62DF86B4E}">
  <dimension ref="B2:E19"/>
  <sheetViews>
    <sheetView zoomScale="228" workbookViewId="0"/>
  </sheetViews>
  <sheetFormatPr defaultColWidth="11" defaultRowHeight="15.75"/>
  <cols>
    <col min="2" max="2" width="32" bestFit="1" customWidth="1"/>
    <col min="3" max="3" width="12.125" bestFit="1" customWidth="1"/>
    <col min="5" max="5" width="14" bestFit="1" customWidth="1"/>
  </cols>
  <sheetData>
    <row r="2" spans="2:5">
      <c r="B2" s="8" t="s">
        <v>36</v>
      </c>
      <c r="C2" s="8" t="s">
        <v>35</v>
      </c>
      <c r="D2" s="8" t="s">
        <v>37</v>
      </c>
      <c r="E2" s="8" t="s">
        <v>38</v>
      </c>
    </row>
    <row r="3" spans="2:5">
      <c r="B3" s="12">
        <v>44237</v>
      </c>
      <c r="C3" s="13">
        <v>3050.42</v>
      </c>
      <c r="D3" s="10" t="s">
        <v>39</v>
      </c>
      <c r="E3" s="14">
        <v>2.0833333333333333E-3</v>
      </c>
    </row>
    <row r="5" spans="2:5">
      <c r="B5" s="12">
        <v>44238</v>
      </c>
      <c r="C5" s="13">
        <v>5000</v>
      </c>
      <c r="D5" s="10" t="s">
        <v>40</v>
      </c>
      <c r="E5" s="14">
        <v>2.7777777777777776E-2</v>
      </c>
    </row>
    <row r="9" spans="2:5">
      <c r="D9">
        <v>100</v>
      </c>
    </row>
    <row r="10" spans="2:5">
      <c r="B10">
        <v>95</v>
      </c>
    </row>
    <row r="11" spans="2:5">
      <c r="B11">
        <v>52</v>
      </c>
    </row>
    <row r="12" spans="2:5">
      <c r="B12">
        <v>80</v>
      </c>
    </row>
    <row r="13" spans="2:5">
      <c r="B13">
        <v>47</v>
      </c>
    </row>
    <row r="14" spans="2:5">
      <c r="B14">
        <v>41</v>
      </c>
    </row>
    <row r="15" spans="2:5">
      <c r="B15">
        <v>34</v>
      </c>
    </row>
    <row r="16" spans="2:5">
      <c r="B16">
        <v>13</v>
      </c>
    </row>
    <row r="17" spans="2:2">
      <c r="B17">
        <v>79</v>
      </c>
    </row>
    <row r="18" spans="2:2">
      <c r="B18">
        <v>61</v>
      </c>
    </row>
    <row r="19" spans="2:2">
      <c r="B19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A06C-5236-7D42-AA6F-FFB61E631B4A}">
  <dimension ref="A1:N17"/>
  <sheetViews>
    <sheetView zoomScale="200" workbookViewId="0"/>
  </sheetViews>
  <sheetFormatPr defaultColWidth="11" defaultRowHeight="15.75"/>
  <sheetData>
    <row r="1" spans="1:14">
      <c r="A1" t="s">
        <v>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3</v>
      </c>
    </row>
    <row r="3" spans="1:14">
      <c r="A3" t="s">
        <v>4</v>
      </c>
    </row>
    <row r="4" spans="1:14">
      <c r="A4" t="s">
        <v>5</v>
      </c>
    </row>
    <row r="5" spans="1:14">
      <c r="A5" t="s">
        <v>6</v>
      </c>
    </row>
    <row r="6" spans="1:14">
      <c r="A6" t="s">
        <v>7</v>
      </c>
      <c r="E6" t="s">
        <v>2</v>
      </c>
    </row>
    <row r="7" spans="1:14">
      <c r="A7" t="s">
        <v>8</v>
      </c>
      <c r="E7" t="s">
        <v>3</v>
      </c>
    </row>
    <row r="8" spans="1:14">
      <c r="A8" t="s">
        <v>9</v>
      </c>
      <c r="E8" t="s">
        <v>4</v>
      </c>
    </row>
    <row r="9" spans="1:14">
      <c r="A9" t="s">
        <v>10</v>
      </c>
      <c r="E9" t="s">
        <v>5</v>
      </c>
    </row>
    <row r="10" spans="1:14">
      <c r="A10" t="s">
        <v>11</v>
      </c>
      <c r="E10" t="s">
        <v>6</v>
      </c>
    </row>
    <row r="11" spans="1:14">
      <c r="A11" t="s">
        <v>12</v>
      </c>
      <c r="E11" t="s">
        <v>7</v>
      </c>
    </row>
    <row r="12" spans="1:14">
      <c r="A12" t="s">
        <v>13</v>
      </c>
      <c r="E12" t="s">
        <v>8</v>
      </c>
    </row>
    <row r="13" spans="1:14">
      <c r="E13" t="s">
        <v>9</v>
      </c>
    </row>
    <row r="14" spans="1:14">
      <c r="E14" t="s">
        <v>10</v>
      </c>
    </row>
    <row r="15" spans="1:14">
      <c r="E15" t="s">
        <v>11</v>
      </c>
    </row>
    <row r="16" spans="1:14">
      <c r="E16" t="s">
        <v>12</v>
      </c>
    </row>
    <row r="17" spans="5:5">
      <c r="E17" t="s">
        <v>13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7087-9263-C74F-AD03-5800D699FD40}">
  <dimension ref="A1:B8"/>
  <sheetViews>
    <sheetView zoomScale="327" workbookViewId="0"/>
  </sheetViews>
  <sheetFormatPr defaultColWidth="11" defaultRowHeight="15.75"/>
  <cols>
    <col min="1" max="1" width="35.375" bestFit="1" customWidth="1"/>
    <col min="2" max="2" width="20.375" bestFit="1" customWidth="1"/>
  </cols>
  <sheetData>
    <row r="1" spans="1:2">
      <c r="A1" s="15" t="s">
        <v>41</v>
      </c>
      <c r="B1" s="2">
        <v>44282</v>
      </c>
    </row>
    <row r="2" spans="1:2">
      <c r="A2" s="15" t="s">
        <v>41</v>
      </c>
      <c r="B2" s="2">
        <v>44292</v>
      </c>
    </row>
    <row r="3" spans="1:2">
      <c r="A3" s="15" t="s">
        <v>41</v>
      </c>
      <c r="B3" s="2">
        <v>44282</v>
      </c>
    </row>
    <row r="4" spans="1:2">
      <c r="A4" s="15" t="s">
        <v>41</v>
      </c>
      <c r="B4" s="2">
        <v>44286</v>
      </c>
    </row>
    <row r="5" spans="1:2">
      <c r="A5" s="15" t="s">
        <v>42</v>
      </c>
      <c r="B5" s="11" t="s">
        <v>43</v>
      </c>
    </row>
    <row r="6" spans="1:2">
      <c r="A6" s="15" t="s">
        <v>41</v>
      </c>
      <c r="B6" s="2">
        <v>44298</v>
      </c>
    </row>
    <row r="7" spans="1:2">
      <c r="A7" s="15" t="s">
        <v>41</v>
      </c>
      <c r="B7" s="2">
        <v>44280</v>
      </c>
    </row>
    <row r="8" spans="1:2">
      <c r="A8" s="15" t="s">
        <v>41</v>
      </c>
      <c r="B8" s="2">
        <v>44281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1D2D-C338-A94D-9FA7-14E64947F2D4}">
  <dimension ref="A1:J32"/>
  <sheetViews>
    <sheetView topLeftCell="A8" zoomScale="400" workbookViewId="0">
      <selection activeCell="C15" sqref="C15"/>
    </sheetView>
  </sheetViews>
  <sheetFormatPr defaultColWidth="11" defaultRowHeight="15.75"/>
  <cols>
    <col min="6" max="6" width="4" customWidth="1"/>
    <col min="8" max="8" width="12" bestFit="1" customWidth="1"/>
  </cols>
  <sheetData>
    <row r="1" spans="1:10">
      <c r="A1" s="16"/>
      <c r="B1" s="16"/>
      <c r="C1" s="16"/>
      <c r="D1" s="16"/>
      <c r="E1" s="16"/>
      <c r="F1" s="16"/>
    </row>
    <row r="2" spans="1:10">
      <c r="A2" s="16"/>
      <c r="B2" s="16"/>
      <c r="C2" s="16"/>
      <c r="D2" s="16"/>
      <c r="E2" s="16"/>
      <c r="F2" s="16"/>
      <c r="H2">
        <v>15</v>
      </c>
      <c r="J2">
        <f>H2*2</f>
        <v>30</v>
      </c>
    </row>
    <row r="3" spans="1:10">
      <c r="A3" s="16"/>
      <c r="B3" s="16"/>
      <c r="C3" s="16"/>
      <c r="D3" s="16"/>
      <c r="E3" s="16"/>
      <c r="F3" s="16"/>
    </row>
    <row r="4" spans="1:10">
      <c r="A4" s="16"/>
      <c r="B4" s="16"/>
      <c r="C4" s="16"/>
      <c r="D4" s="16"/>
      <c r="E4" s="16"/>
      <c r="F4" s="16"/>
    </row>
    <row r="5" spans="1:10">
      <c r="A5" s="16"/>
      <c r="B5" s="16"/>
      <c r="C5" s="16"/>
      <c r="D5" s="16"/>
      <c r="E5" s="16"/>
      <c r="F5" s="16"/>
    </row>
    <row r="6" spans="1:10">
      <c r="A6" s="16"/>
      <c r="B6" s="16"/>
      <c r="C6" s="16"/>
      <c r="D6" s="16"/>
      <c r="E6" s="16"/>
      <c r="F6" s="16"/>
    </row>
    <row r="7" spans="1:10">
      <c r="A7" s="16"/>
      <c r="B7" s="16"/>
      <c r="C7" s="16"/>
      <c r="D7" s="16"/>
      <c r="E7" s="16"/>
      <c r="F7" s="16"/>
    </row>
    <row r="8" spans="1:10">
      <c r="A8" s="16"/>
      <c r="B8" s="16"/>
      <c r="C8" s="16"/>
      <c r="D8" s="16"/>
      <c r="E8" s="16"/>
      <c r="F8" s="16"/>
    </row>
    <row r="9" spans="1:10">
      <c r="A9" s="16"/>
      <c r="B9" s="16"/>
      <c r="C9" s="16"/>
      <c r="D9" s="16"/>
      <c r="E9" s="16"/>
      <c r="F9" s="16"/>
    </row>
    <row r="10" spans="1:10">
      <c r="A10" s="16"/>
      <c r="B10" s="16"/>
      <c r="C10" s="16"/>
      <c r="D10" s="16"/>
      <c r="E10" s="16"/>
      <c r="F10" s="16"/>
    </row>
    <row r="11" spans="1:10">
      <c r="A11" s="16"/>
      <c r="B11" s="16"/>
      <c r="C11" s="16"/>
      <c r="D11" s="16"/>
      <c r="E11" s="16"/>
      <c r="F11" s="16"/>
    </row>
    <row r="12" spans="1:10">
      <c r="A12" s="16"/>
      <c r="B12" s="16"/>
      <c r="C12" s="16"/>
      <c r="D12" s="16"/>
      <c r="E12" s="16"/>
      <c r="F12" s="16"/>
      <c r="H12" t="b">
        <f xml:space="preserve"> 10 &lt;&gt; 10</f>
        <v>0</v>
      </c>
    </row>
    <row r="13" spans="1:10">
      <c r="A13" s="16"/>
      <c r="B13" s="16"/>
      <c r="C13" s="16"/>
      <c r="D13" s="16"/>
      <c r="E13" s="16"/>
      <c r="F13" s="16"/>
      <c r="H13" t="b">
        <f xml:space="preserve"> "a" &gt; "c"</f>
        <v>0</v>
      </c>
    </row>
    <row r="14" spans="1:10">
      <c r="A14" s="16"/>
      <c r="B14" s="16"/>
      <c r="C14" s="16"/>
      <c r="D14" s="16"/>
      <c r="E14" s="16"/>
      <c r="F14" s="16"/>
    </row>
    <row r="15" spans="1:10">
      <c r="A15" s="16"/>
      <c r="B15" s="16"/>
      <c r="C15" s="16"/>
      <c r="D15" s="16"/>
      <c r="E15" s="16"/>
      <c r="F15" s="16"/>
    </row>
    <row r="16" spans="1:10">
      <c r="A16" s="16"/>
      <c r="B16" s="16"/>
      <c r="C16" s="16"/>
      <c r="D16" s="16"/>
      <c r="E16" s="16"/>
      <c r="F16" s="16"/>
    </row>
    <row r="17" spans="1:6">
      <c r="A17" s="16"/>
      <c r="B17" s="16"/>
      <c r="C17" s="16"/>
      <c r="D17" s="16"/>
      <c r="E17" s="16"/>
      <c r="F17" s="16"/>
    </row>
    <row r="18" spans="1:6">
      <c r="A18" s="16"/>
      <c r="B18" s="16"/>
      <c r="C18" s="16"/>
      <c r="D18" s="16"/>
      <c r="E18" s="16"/>
      <c r="F18" s="16"/>
    </row>
    <row r="19" spans="1:6">
      <c r="A19" s="16"/>
      <c r="B19" s="16"/>
      <c r="C19" s="16"/>
      <c r="D19" s="16"/>
      <c r="E19" s="16"/>
      <c r="F19" s="16"/>
    </row>
    <row r="20" spans="1:6">
      <c r="A20" s="16"/>
      <c r="B20" s="16"/>
      <c r="C20" s="16"/>
      <c r="D20" s="16"/>
      <c r="E20" s="16"/>
      <c r="F20" s="16"/>
    </row>
    <row r="21" spans="1:6">
      <c r="A21" s="16"/>
      <c r="B21" s="16"/>
      <c r="C21" s="16"/>
      <c r="D21" s="16"/>
      <c r="E21" s="16"/>
      <c r="F21" s="16"/>
    </row>
    <row r="22" spans="1:6">
      <c r="A22" s="16"/>
      <c r="B22" s="16"/>
      <c r="C22" s="16"/>
      <c r="D22" s="16"/>
      <c r="E22" s="16"/>
      <c r="F22" s="16"/>
    </row>
    <row r="23" spans="1:6">
      <c r="A23" s="16"/>
      <c r="B23" s="16"/>
      <c r="C23" s="16"/>
      <c r="D23" s="16"/>
      <c r="E23" s="16"/>
      <c r="F23" s="16"/>
    </row>
    <row r="24" spans="1:6">
      <c r="A24" s="16"/>
      <c r="B24" s="16"/>
      <c r="C24" s="16"/>
      <c r="D24" s="16"/>
      <c r="E24" s="16"/>
      <c r="F24" s="16"/>
    </row>
    <row r="25" spans="1:6">
      <c r="A25" s="16"/>
      <c r="B25" s="16"/>
      <c r="C25" s="16"/>
      <c r="D25" s="16"/>
      <c r="E25" s="16"/>
      <c r="F25" s="16"/>
    </row>
    <row r="26" spans="1:6">
      <c r="A26" s="16"/>
      <c r="B26" s="16"/>
      <c r="C26" s="16"/>
      <c r="D26" s="16"/>
      <c r="E26" s="16"/>
      <c r="F26" s="16"/>
    </row>
    <row r="27" spans="1:6">
      <c r="A27" s="16"/>
      <c r="B27" s="16"/>
      <c r="C27" s="16"/>
      <c r="D27" s="16"/>
      <c r="E27" s="16"/>
      <c r="F27" s="16"/>
    </row>
    <row r="28" spans="1:6">
      <c r="A28" s="16"/>
      <c r="B28" s="16"/>
      <c r="C28" s="16"/>
      <c r="D28" s="16"/>
      <c r="E28" s="16"/>
      <c r="F28" s="16"/>
    </row>
    <row r="29" spans="1:6">
      <c r="A29" s="16"/>
      <c r="B29" s="16"/>
      <c r="C29" s="16"/>
      <c r="D29" s="16"/>
      <c r="E29" s="16"/>
      <c r="F29" s="16"/>
    </row>
    <row r="30" spans="1:6">
      <c r="A30" s="16"/>
      <c r="B30" s="16"/>
      <c r="C30" s="16"/>
      <c r="D30" s="16"/>
      <c r="E30" s="16"/>
      <c r="F30" s="16"/>
    </row>
    <row r="31" spans="1:6">
      <c r="A31" s="16"/>
      <c r="B31" s="16"/>
      <c r="C31" s="16"/>
      <c r="D31" s="16"/>
      <c r="E31" s="16"/>
      <c r="F31" s="16"/>
    </row>
    <row r="32" spans="1:6">
      <c r="A32" s="16"/>
      <c r="B32" s="16"/>
      <c r="C32" s="16"/>
      <c r="D32" s="16"/>
      <c r="E32" s="16"/>
      <c r="F32" s="16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3B83-8767-F84D-A0FF-E26503C241D4}">
  <dimension ref="B2:C4"/>
  <sheetViews>
    <sheetView zoomScale="366" workbookViewId="0">
      <selection activeCell="C15" sqref="C15"/>
    </sheetView>
  </sheetViews>
  <sheetFormatPr defaultColWidth="11" defaultRowHeight="15.75"/>
  <cols>
    <col min="2" max="3" width="10.875" style="10"/>
  </cols>
  <sheetData>
    <row r="2" spans="2:3">
      <c r="B2" s="10">
        <v>2</v>
      </c>
      <c r="C2" s="10">
        <v>3</v>
      </c>
    </row>
    <row r="4" spans="2:3">
      <c r="B4" s="17">
        <f xml:space="preserve"> (B2 + C2) / 2</f>
        <v>2.5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Referencias Abs e Relativas</vt:lpstr>
      <vt:lpstr>Planilha11</vt:lpstr>
      <vt:lpstr>Planilha12</vt:lpstr>
      <vt:lpstr>Planilha13</vt:lpstr>
      <vt:lpstr>Funções de Texto</vt:lpstr>
      <vt:lpstr>Funções Lógicas</vt:lpstr>
      <vt:lpstr>Função PROCV</vt:lpstr>
      <vt:lpstr>Função PROCH</vt:lpstr>
      <vt:lpstr>Função Indice e Corresp</vt:lpstr>
      <vt:lpstr>Base de Idade</vt:lpstr>
      <vt:lpstr>Funções de Data e Hora</vt:lpstr>
      <vt:lpstr>Funções de Data e Hora (2)</vt:lpstr>
      <vt:lpstr>Funções Matemáticas</vt:lpstr>
      <vt:lpstr>Função SOMASE</vt:lpstr>
      <vt:lpstr>Funções Estatísticas</vt:lpstr>
      <vt:lpstr>Planilha19</vt:lpstr>
      <vt:lpstr>Planilha15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Vinícius Oviedo</cp:lastModifiedBy>
  <dcterms:created xsi:type="dcterms:W3CDTF">2021-04-19T17:34:10Z</dcterms:created>
  <dcterms:modified xsi:type="dcterms:W3CDTF">2023-10-20T19:18:56Z</dcterms:modified>
</cp:coreProperties>
</file>