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3rd semster\business finance\project\"/>
    </mc:Choice>
  </mc:AlternateContent>
  <xr:revisionPtr revIDLastSave="0" documentId="13_ncr:1_{F8DE061D-F3A6-449B-97DE-0632FC757A2F}" xr6:coauthVersionLast="36" xr6:coauthVersionMax="36" xr10:uidLastSave="{00000000-0000-0000-0000-000000000000}"/>
  <bookViews>
    <workbookView xWindow="-110" yWindow="-110" windowWidth="23260" windowHeight="13180" tabRatio="865" xr2:uid="{00000000-000D-0000-FFFF-FFFF00000000}"/>
  </bookViews>
  <sheets>
    <sheet name="Suzuki" sheetId="13" r:id="rId1"/>
    <sheet name="Ratios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4" l="1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I71" i="13" l="1"/>
  <c r="H85" i="13" l="1"/>
  <c r="G85" i="13"/>
  <c r="F85" i="13"/>
  <c r="E85" i="13"/>
  <c r="D85" i="13"/>
  <c r="E79" i="13"/>
  <c r="E82" i="13" s="1"/>
  <c r="H74" i="13"/>
  <c r="H79" i="13" s="1"/>
  <c r="H82" i="13" s="1"/>
  <c r="G74" i="13"/>
  <c r="G79" i="13" s="1"/>
  <c r="G82" i="13" s="1"/>
  <c r="F74" i="13"/>
  <c r="F79" i="13" s="1"/>
  <c r="F82" i="13" s="1"/>
  <c r="E74" i="13"/>
  <c r="D74" i="13"/>
  <c r="D79" i="13" s="1"/>
  <c r="D82" i="13" s="1"/>
  <c r="H66" i="13"/>
  <c r="G66" i="13"/>
  <c r="F66" i="13"/>
  <c r="E66" i="13"/>
  <c r="D66" i="13"/>
  <c r="I60" i="13"/>
  <c r="H57" i="13"/>
  <c r="G57" i="13"/>
  <c r="F57" i="13"/>
  <c r="E57" i="13"/>
  <c r="D57" i="13"/>
  <c r="H51" i="13"/>
  <c r="G51" i="13"/>
  <c r="F51" i="13"/>
  <c r="E51" i="13"/>
  <c r="D51" i="13"/>
  <c r="H44" i="13"/>
  <c r="G44" i="13"/>
  <c r="F44" i="13"/>
  <c r="E44" i="13"/>
  <c r="D44" i="13"/>
  <c r="I16" i="13"/>
  <c r="F20" i="14" l="1"/>
  <c r="G20" i="14"/>
  <c r="H20" i="14"/>
  <c r="E20" i="14"/>
  <c r="H74" i="14"/>
  <c r="H75" i="14"/>
  <c r="H76" i="14"/>
  <c r="H77" i="14"/>
  <c r="H78" i="14"/>
  <c r="H79" i="14"/>
  <c r="H80" i="14"/>
  <c r="G74" i="14"/>
  <c r="G75" i="14"/>
  <c r="G76" i="14"/>
  <c r="G77" i="14"/>
  <c r="G78" i="14"/>
  <c r="G79" i="14"/>
  <c r="G80" i="14"/>
  <c r="F74" i="14"/>
  <c r="F75" i="14"/>
  <c r="F76" i="14"/>
  <c r="F77" i="14"/>
  <c r="F78" i="14"/>
  <c r="F79" i="14"/>
  <c r="F80" i="14"/>
  <c r="E74" i="14"/>
  <c r="E75" i="14"/>
  <c r="E76" i="14"/>
  <c r="E77" i="14"/>
  <c r="E78" i="14"/>
  <c r="E79" i="14"/>
  <c r="E80" i="14"/>
  <c r="D74" i="14"/>
  <c r="D75" i="14"/>
  <c r="D76" i="14"/>
  <c r="D77" i="14"/>
  <c r="D78" i="14"/>
  <c r="D79" i="14"/>
  <c r="D80" i="14"/>
  <c r="E73" i="14"/>
  <c r="F73" i="14"/>
  <c r="G73" i="14"/>
  <c r="H73" i="14"/>
  <c r="D73" i="14"/>
  <c r="F19" i="14"/>
  <c r="G19" i="14"/>
  <c r="H19" i="14"/>
  <c r="E19" i="14"/>
  <c r="D2" i="14" l="1"/>
  <c r="D16" i="14" l="1"/>
  <c r="E16" i="14"/>
  <c r="H16" i="14"/>
  <c r="G16" i="14"/>
  <c r="F16" i="14"/>
  <c r="D15" i="14"/>
  <c r="F15" i="14"/>
  <c r="E15" i="14"/>
  <c r="H15" i="14"/>
  <c r="G15" i="14"/>
  <c r="H14" i="14"/>
  <c r="G14" i="14"/>
  <c r="F14" i="14"/>
  <c r="E14" i="14"/>
  <c r="D14" i="14"/>
  <c r="H6" i="14" l="1"/>
  <c r="G6" i="14"/>
  <c r="F6" i="14"/>
  <c r="E6" i="14"/>
  <c r="D6" i="14"/>
  <c r="H5" i="14"/>
  <c r="G5" i="14"/>
  <c r="F5" i="14"/>
  <c r="E5" i="14"/>
  <c r="D5" i="14"/>
  <c r="F4" i="14"/>
  <c r="E4" i="14"/>
  <c r="D4" i="14"/>
  <c r="H4" i="14" l="1"/>
  <c r="H2" i="14" l="1"/>
  <c r="H3" i="14"/>
  <c r="G4" i="14"/>
  <c r="E3" i="14" l="1"/>
  <c r="E2" i="14"/>
  <c r="G2" i="14"/>
  <c r="G3" i="14"/>
  <c r="F2" i="14"/>
  <c r="F3" i="14"/>
  <c r="D3" i="14" l="1"/>
  <c r="D104" i="13"/>
  <c r="D92" i="13"/>
  <c r="D91" i="13"/>
  <c r="D89" i="13"/>
  <c r="D13" i="14" s="1"/>
  <c r="D88" i="13"/>
  <c r="D87" i="13"/>
  <c r="D99" i="13"/>
  <c r="D98" i="13"/>
  <c r="D97" i="13"/>
  <c r="D10" i="14" l="1"/>
  <c r="D54" i="14"/>
  <c r="D58" i="14"/>
  <c r="D62" i="14"/>
  <c r="D66" i="14"/>
  <c r="D70" i="14"/>
  <c r="D55" i="14"/>
  <c r="D63" i="14"/>
  <c r="D67" i="14"/>
  <c r="D60" i="14"/>
  <c r="D68" i="14"/>
  <c r="D72" i="14"/>
  <c r="D61" i="14"/>
  <c r="D65" i="14"/>
  <c r="D59" i="14"/>
  <c r="D71" i="14"/>
  <c r="D56" i="14"/>
  <c r="D64" i="14"/>
  <c r="D57" i="14"/>
  <c r="D69" i="14"/>
  <c r="D9" i="14"/>
  <c r="D102" i="13"/>
  <c r="D17" i="14"/>
  <c r="D93" i="13"/>
  <c r="D90" i="13"/>
  <c r="D103" i="13"/>
  <c r="E106" i="13"/>
  <c r="F106" i="13"/>
  <c r="G106" i="13"/>
  <c r="H106" i="13"/>
  <c r="E104" i="13"/>
  <c r="F104" i="13"/>
  <c r="G104" i="13"/>
  <c r="H104" i="13"/>
  <c r="E91" i="13"/>
  <c r="F91" i="13"/>
  <c r="G91" i="13"/>
  <c r="H91" i="13"/>
  <c r="E92" i="13"/>
  <c r="F92" i="13"/>
  <c r="G92" i="13"/>
  <c r="H92" i="13"/>
  <c r="H93" i="13" s="1"/>
  <c r="E87" i="13"/>
  <c r="F87" i="13"/>
  <c r="G87" i="13"/>
  <c r="H87" i="13"/>
  <c r="E88" i="13"/>
  <c r="F88" i="13"/>
  <c r="G88" i="13"/>
  <c r="H88" i="13"/>
  <c r="E89" i="13"/>
  <c r="E13" i="14" s="1"/>
  <c r="F89" i="13"/>
  <c r="F13" i="14" s="1"/>
  <c r="G89" i="13"/>
  <c r="G13" i="14" s="1"/>
  <c r="H89" i="13"/>
  <c r="H13" i="14" s="1"/>
  <c r="E99" i="13"/>
  <c r="F99" i="13"/>
  <c r="G99" i="13"/>
  <c r="H99" i="13"/>
  <c r="E98" i="13"/>
  <c r="F98" i="13"/>
  <c r="G98" i="13"/>
  <c r="H98" i="13"/>
  <c r="E97" i="13"/>
  <c r="F97" i="13"/>
  <c r="G97" i="13"/>
  <c r="H97" i="13"/>
  <c r="F57" i="14" l="1"/>
  <c r="F61" i="14"/>
  <c r="F65" i="14"/>
  <c r="F69" i="14"/>
  <c r="F54" i="14"/>
  <c r="F58" i="14"/>
  <c r="F66" i="14"/>
  <c r="F70" i="14"/>
  <c r="F55" i="14"/>
  <c r="F63" i="14"/>
  <c r="F71" i="14"/>
  <c r="F56" i="14"/>
  <c r="F60" i="14"/>
  <c r="F68" i="14"/>
  <c r="F62" i="14"/>
  <c r="F59" i="14"/>
  <c r="F67" i="14"/>
  <c r="F64" i="14"/>
  <c r="F72" i="14"/>
  <c r="E58" i="14"/>
  <c r="E62" i="14"/>
  <c r="E66" i="14"/>
  <c r="E70" i="14"/>
  <c r="E59" i="14"/>
  <c r="E63" i="14"/>
  <c r="E67" i="14"/>
  <c r="E60" i="14"/>
  <c r="E64" i="14"/>
  <c r="E72" i="14"/>
  <c r="E57" i="14"/>
  <c r="E65" i="14"/>
  <c r="E54" i="14"/>
  <c r="E55" i="14"/>
  <c r="E71" i="14"/>
  <c r="E56" i="14"/>
  <c r="E68" i="14"/>
  <c r="E61" i="14"/>
  <c r="E69" i="14"/>
  <c r="H55" i="14"/>
  <c r="H59" i="14"/>
  <c r="H63" i="14"/>
  <c r="H67" i="14"/>
  <c r="H71" i="14"/>
  <c r="H61" i="14"/>
  <c r="H69" i="14"/>
  <c r="H62" i="14"/>
  <c r="H70" i="14"/>
  <c r="H56" i="14"/>
  <c r="H60" i="14"/>
  <c r="H64" i="14"/>
  <c r="H68" i="14"/>
  <c r="H72" i="14"/>
  <c r="H54" i="14"/>
  <c r="H57" i="14"/>
  <c r="H65" i="14"/>
  <c r="H58" i="14"/>
  <c r="H66" i="14"/>
  <c r="G57" i="14"/>
  <c r="G61" i="14"/>
  <c r="G65" i="14"/>
  <c r="G69" i="14"/>
  <c r="G54" i="14"/>
  <c r="G70" i="14"/>
  <c r="G59" i="14"/>
  <c r="G67" i="14"/>
  <c r="G60" i="14"/>
  <c r="G68" i="14"/>
  <c r="G58" i="14"/>
  <c r="G62" i="14"/>
  <c r="G66" i="14"/>
  <c r="G55" i="14"/>
  <c r="G63" i="14"/>
  <c r="G71" i="14"/>
  <c r="G56" i="14"/>
  <c r="G64" i="14"/>
  <c r="G72" i="14"/>
  <c r="G9" i="14"/>
  <c r="F10" i="14"/>
  <c r="F9" i="14"/>
  <c r="D7" i="14"/>
  <c r="D11" i="14" s="1"/>
  <c r="D12" i="14"/>
  <c r="E10" i="14"/>
  <c r="E9" i="14"/>
  <c r="G10" i="14"/>
  <c r="H10" i="14"/>
  <c r="H12" i="14"/>
  <c r="H7" i="14"/>
  <c r="H9" i="14"/>
  <c r="H102" i="13"/>
  <c r="H17" i="14"/>
  <c r="D112" i="13"/>
  <c r="D18" i="14" s="1"/>
  <c r="D8" i="14"/>
  <c r="H113" i="13"/>
  <c r="H8" i="14"/>
  <c r="G102" i="13"/>
  <c r="G17" i="14"/>
  <c r="F102" i="13"/>
  <c r="F17" i="14"/>
  <c r="E102" i="13"/>
  <c r="E17" i="14"/>
  <c r="D113" i="13"/>
  <c r="G93" i="13"/>
  <c r="F93" i="13"/>
  <c r="E93" i="13"/>
  <c r="E90" i="13"/>
  <c r="H90" i="13"/>
  <c r="H112" i="13"/>
  <c r="H18" i="14" s="1"/>
  <c r="F90" i="13"/>
  <c r="F103" i="13"/>
  <c r="E103" i="13"/>
  <c r="H103" i="13"/>
  <c r="G90" i="13"/>
  <c r="G103" i="13"/>
  <c r="F7" i="14" l="1"/>
  <c r="F11" i="14" s="1"/>
  <c r="F12" i="14"/>
  <c r="H11" i="14"/>
  <c r="E7" i="14"/>
  <c r="E11" i="14" s="1"/>
  <c r="E12" i="14"/>
  <c r="G7" i="14"/>
  <c r="G11" i="14" s="1"/>
  <c r="G12" i="14"/>
  <c r="G112" i="13"/>
  <c r="G18" i="14" s="1"/>
  <c r="G8" i="14"/>
  <c r="E113" i="13"/>
  <c r="E8" i="14"/>
  <c r="F112" i="13"/>
  <c r="F18" i="14" s="1"/>
  <c r="F8" i="14"/>
  <c r="G113" i="13"/>
  <c r="F113" i="13"/>
  <c r="E112" i="13"/>
  <c r="E18" i="14" s="1"/>
  <c r="D106" i="13"/>
</calcChain>
</file>

<file path=xl/sharedStrings.xml><?xml version="1.0" encoding="utf-8"?>
<sst xmlns="http://schemas.openxmlformats.org/spreadsheetml/2006/main" count="384" uniqueCount="162">
  <si>
    <t>Figures</t>
  </si>
  <si>
    <t>BS</t>
  </si>
  <si>
    <t>Equity</t>
  </si>
  <si>
    <t>Share Capital</t>
  </si>
  <si>
    <t>Revenue Reserves</t>
  </si>
  <si>
    <t>LT Liabilities</t>
  </si>
  <si>
    <t>Long-term Borrowing</t>
  </si>
  <si>
    <t>Others</t>
  </si>
  <si>
    <t>ST Liabilities</t>
  </si>
  <si>
    <t>Trade &amp; Others Payable</t>
  </si>
  <si>
    <t>Interest &amp; Markup</t>
  </si>
  <si>
    <t>LT Assets</t>
  </si>
  <si>
    <t>PPE</t>
  </si>
  <si>
    <t>Deferred Tax</t>
  </si>
  <si>
    <t>ST Assets</t>
  </si>
  <si>
    <t>Store Spares &amp; Loose Tools</t>
  </si>
  <si>
    <t>Stock In Trade</t>
  </si>
  <si>
    <t>Trade Debts</t>
  </si>
  <si>
    <t>Loans &amp; Advances</t>
  </si>
  <si>
    <t>Other Receivables</t>
  </si>
  <si>
    <t>Cash &amp; Bank Balance</t>
  </si>
  <si>
    <t>Revenues</t>
  </si>
  <si>
    <t>Sales</t>
  </si>
  <si>
    <t>Expenses</t>
  </si>
  <si>
    <t>Cost of Sales</t>
  </si>
  <si>
    <t xml:space="preserve">Expenses </t>
  </si>
  <si>
    <t>Expense</t>
  </si>
  <si>
    <t>CFO</t>
  </si>
  <si>
    <t>CFI</t>
  </si>
  <si>
    <t>CFF</t>
  </si>
  <si>
    <t>Equity Issued</t>
  </si>
  <si>
    <t>LT assets</t>
  </si>
  <si>
    <t>Depreciation</t>
  </si>
  <si>
    <t>Amortization</t>
  </si>
  <si>
    <t>Notes</t>
  </si>
  <si>
    <t>Net Revenues</t>
  </si>
  <si>
    <t>COGS</t>
  </si>
  <si>
    <t>Total MFG cost</t>
  </si>
  <si>
    <t>Checks</t>
  </si>
  <si>
    <t>Total Assets</t>
  </si>
  <si>
    <t>Total Liabilities</t>
  </si>
  <si>
    <t>Total equity</t>
  </si>
  <si>
    <t>Difference</t>
  </si>
  <si>
    <t>Total revenues</t>
  </si>
  <si>
    <t>Total Expenses</t>
  </si>
  <si>
    <t>Net profit</t>
  </si>
  <si>
    <t>Preference Dividend</t>
  </si>
  <si>
    <t>EPS - Basic</t>
  </si>
  <si>
    <t>EPS - Diluted</t>
  </si>
  <si>
    <t>Selling Cost &amp; Distribution Cost</t>
  </si>
  <si>
    <t>Other Operating Expenses</t>
  </si>
  <si>
    <t>IS</t>
  </si>
  <si>
    <t>CFS</t>
  </si>
  <si>
    <t>Other Operating Income</t>
  </si>
  <si>
    <t>NOTES TO FS</t>
  </si>
  <si>
    <t>Income Statement Checks</t>
  </si>
  <si>
    <t>CashFlow Checks</t>
  </si>
  <si>
    <t>Revenue</t>
  </si>
  <si>
    <t>Cost of Goods Sold</t>
  </si>
  <si>
    <t>Admin &amp; Selling Expenses</t>
  </si>
  <si>
    <t>Other Income Investment Related</t>
  </si>
  <si>
    <t>Selling Expenses</t>
  </si>
  <si>
    <t>Administrative Expenses</t>
  </si>
  <si>
    <t>Repair and Maintenance</t>
  </si>
  <si>
    <t>Salaries and Wages</t>
  </si>
  <si>
    <t>Fuel and Power</t>
  </si>
  <si>
    <t>Raw Material Consumed</t>
  </si>
  <si>
    <t>Proceeds from Long Term Investment</t>
  </si>
  <si>
    <t>Proceeds from Disposal of Operating Fixed Assets</t>
  </si>
  <si>
    <t>Long Term Investment</t>
  </si>
  <si>
    <t>Long Term Financing</t>
  </si>
  <si>
    <t>Short term Financing</t>
  </si>
  <si>
    <t>Dividend Paid</t>
  </si>
  <si>
    <t>Other Non-Cash items</t>
  </si>
  <si>
    <t>Export Sales</t>
  </si>
  <si>
    <t>Local Sales</t>
  </si>
  <si>
    <t>Sales Tax and Others</t>
  </si>
  <si>
    <t>Opening Work In Progress</t>
  </si>
  <si>
    <t>Closing Work In Progress</t>
  </si>
  <si>
    <t>Opening Finished Goods</t>
  </si>
  <si>
    <t>Closing Finished Goods</t>
  </si>
  <si>
    <t>Total Cost Of Goods Sold</t>
  </si>
  <si>
    <t>Total Operating Cost</t>
  </si>
  <si>
    <t>Other income Non-Investment Related</t>
  </si>
  <si>
    <t>Fixed Capital Expenditure</t>
  </si>
  <si>
    <t>Interest and Dividend Received</t>
  </si>
  <si>
    <t>Total Cash Flow From Operating Activities</t>
  </si>
  <si>
    <t>Total Cash Flow From Investing Activities</t>
  </si>
  <si>
    <t>Total Cash Flow From Financing Activities</t>
  </si>
  <si>
    <t>Finance Cost</t>
  </si>
  <si>
    <t>Short Term Investments</t>
  </si>
  <si>
    <t>Long Term Investments</t>
  </si>
  <si>
    <t>Long Term Loans and Advances</t>
  </si>
  <si>
    <t>Long Term Deposits</t>
  </si>
  <si>
    <t>Short Term Borrowing</t>
  </si>
  <si>
    <t>Current Portion Of Long Term Liabilities</t>
  </si>
  <si>
    <t>Capital &amp; Other Reserves</t>
  </si>
  <si>
    <t>Surplus on Revaluation of Fixed Assets</t>
  </si>
  <si>
    <t>Long-Term Lease Liabilities</t>
  </si>
  <si>
    <t>Investment Property</t>
  </si>
  <si>
    <t>Cash Flow Generated From Operations</t>
  </si>
  <si>
    <t>Finance Cost Paid</t>
  </si>
  <si>
    <t>Income Tax Paid</t>
  </si>
  <si>
    <t>Weighted Average Number Of Shares Basic</t>
  </si>
  <si>
    <t>Weighted Average Number Of Shares-Diluted</t>
  </si>
  <si>
    <t>Quantative Data</t>
  </si>
  <si>
    <t>Current Taxation</t>
  </si>
  <si>
    <t>Provision For Taxation: Deferred</t>
  </si>
  <si>
    <t>Provision For Taxation: Current</t>
  </si>
  <si>
    <t>Market Price Per Share as at Quarter / Year End</t>
  </si>
  <si>
    <t>Quarter / Fiscal Year Ended</t>
  </si>
  <si>
    <t>Production Capacity</t>
  </si>
  <si>
    <t>Actual Production</t>
  </si>
  <si>
    <t>Issued Share Capital</t>
  </si>
  <si>
    <t>Formula</t>
  </si>
  <si>
    <t>Liquidity Ratios</t>
  </si>
  <si>
    <t>Current Ratio</t>
  </si>
  <si>
    <t>Current Assets / Current Liabilities</t>
  </si>
  <si>
    <t>Quick Ratio</t>
  </si>
  <si>
    <t>(Current Assets - Inventories) / Current Liabilities</t>
  </si>
  <si>
    <t>Cash Ratio</t>
  </si>
  <si>
    <t>Cash and Cash Equivalents / Current Liabilities</t>
  </si>
  <si>
    <t>Profitability Ratios</t>
  </si>
  <si>
    <t>Gross Profit Margin</t>
  </si>
  <si>
    <t>(Gross Profit / Net Sales) * 100</t>
  </si>
  <si>
    <t>Operating Profit Margin</t>
  </si>
  <si>
    <t>(Operating Income / Net Sales) * 100</t>
  </si>
  <si>
    <t>Net Profit Margin</t>
  </si>
  <si>
    <t>(Net Profit / Net Sales) * 100</t>
  </si>
  <si>
    <t>Return on Assets (ROA)</t>
  </si>
  <si>
    <t>(Net Profit / Average Total Assets) * 100</t>
  </si>
  <si>
    <t>Return on Equity (ROE)</t>
  </si>
  <si>
    <t>Solvency Ratios</t>
  </si>
  <si>
    <t>Debt to Equity Ratio</t>
  </si>
  <si>
    <t>Long Term Debt / Total Equity</t>
  </si>
  <si>
    <t>Times Interest Earned</t>
  </si>
  <si>
    <t>EBIT / Interest Expense</t>
  </si>
  <si>
    <t>Efficiency and Market Ratios</t>
  </si>
  <si>
    <t>Inventory Turnover Ratio</t>
  </si>
  <si>
    <t>Cost of Goods Sold / Average Inventory</t>
  </si>
  <si>
    <t>Days Sales Outstanding (DSO)</t>
  </si>
  <si>
    <t>(Average Accounts Receivable / Annual Sales) * 365</t>
  </si>
  <si>
    <t>Asset Turnover Ratio</t>
  </si>
  <si>
    <t>Net Sales / Average Total Assets</t>
  </si>
  <si>
    <t>Price-to-Earnings (P/E) Ratio</t>
  </si>
  <si>
    <t>Market Price per Share / Earnings per Share</t>
  </si>
  <si>
    <t>Asset turnover</t>
  </si>
  <si>
    <t>Financial Leverage</t>
  </si>
  <si>
    <t>Average Total assets/Average Shareholder equity</t>
  </si>
  <si>
    <t>Dupont Analysis</t>
  </si>
  <si>
    <t>Net Profit Margin*Financial Leverage*Asset turnover</t>
  </si>
  <si>
    <t>(Net Profit / Shareholders' Equity) * 100</t>
  </si>
  <si>
    <t>Horizontal Analysis</t>
  </si>
  <si>
    <t>Balance Sheet</t>
  </si>
  <si>
    <t>Income Statement</t>
  </si>
  <si>
    <t>Vertical Analysis</t>
  </si>
  <si>
    <t>PAKISTAN RUPEE'000</t>
  </si>
  <si>
    <t>Daferred Tax</t>
  </si>
  <si>
    <t>Other</t>
  </si>
  <si>
    <t>Short Term Investment</t>
  </si>
  <si>
    <t>Provision For Taxation: Daferred</t>
  </si>
  <si>
    <t>Colony Textile Mills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</si>
</sst>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0.0000"/>
    <numFmt numFmtId="168" formatCode="0.0"/>
    <numFmt numFmtId="169" formatCode="0.0%"/>
    <numFmt numFmtId="171" formatCode="_(* #,##0.0_);_(* \(#,##0.0\);_(* &quot;-&quot;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theme="2" tint="-0.89999084444715716"/>
      <name val="Arial Black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2" tint="-0.89999084444715716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 "/>
    </font>
  </fonts>
  <fills count="12">
    <fill>
      <patternFill patternType="none"/>
    </fill>
    <fill>
      <patternFill patternType="gray125"/>
    </fill>
    <fill>
      <patternFill patternType="solid">
        <fgColor rgb="FF009999"/>
        <bgColor rgb="FF000000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164" fontId="2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9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0" fillId="0" borderId="0" xfId="0" applyNumberFormat="1" applyFont="1"/>
    <xf numFmtId="164" fontId="0" fillId="0" borderId="0" xfId="0" applyNumberFormat="1"/>
    <xf numFmtId="164" fontId="9" fillId="0" borderId="0" xfId="0" applyNumberFormat="1" applyFont="1" applyAlignment="1">
      <alignment horizontal="right"/>
    </xf>
    <xf numFmtId="164" fontId="2" fillId="0" borderId="0" xfId="1" applyNumberFormat="1" applyFont="1" applyFill="1" applyBorder="1"/>
    <xf numFmtId="164" fontId="7" fillId="0" borderId="0" xfId="0" applyNumberFormat="1" applyFont="1"/>
    <xf numFmtId="164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4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2" fontId="18" fillId="0" borderId="6" xfId="0" applyNumberFormat="1" applyFont="1" applyBorder="1" applyAlignment="1">
      <alignment horizontal="center" wrapText="1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2" fontId="18" fillId="0" borderId="7" xfId="0" applyNumberFormat="1" applyFont="1" applyBorder="1" applyAlignment="1">
      <alignment horizontal="center" wrapText="1"/>
    </xf>
    <xf numFmtId="0" fontId="19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10" fontId="18" fillId="0" borderId="8" xfId="0" applyNumberFormat="1" applyFont="1" applyBorder="1" applyAlignment="1">
      <alignment horizontal="center" wrapText="1"/>
    </xf>
    <xf numFmtId="10" fontId="18" fillId="0" borderId="6" xfId="0" applyNumberFormat="1" applyFont="1" applyBorder="1" applyAlignment="1">
      <alignment horizontal="center" wrapText="1"/>
    </xf>
    <xf numFmtId="10" fontId="18" fillId="0" borderId="6" xfId="2" applyNumberFormat="1" applyFont="1" applyBorder="1" applyAlignment="1">
      <alignment horizontal="center" wrapText="1"/>
    </xf>
    <xf numFmtId="10" fontId="18" fillId="0" borderId="7" xfId="0" applyNumberFormat="1" applyFont="1" applyBorder="1" applyAlignment="1">
      <alignment horizontal="center" wrapText="1"/>
    </xf>
    <xf numFmtId="167" fontId="18" fillId="0" borderId="8" xfId="0" applyNumberFormat="1" applyFont="1" applyBorder="1" applyAlignment="1">
      <alignment horizontal="center" wrapText="1"/>
    </xf>
    <xf numFmtId="1" fontId="18" fillId="0" borderId="7" xfId="0" applyNumberFormat="1" applyFont="1" applyBorder="1" applyAlignment="1">
      <alignment horizontal="center" wrapText="1"/>
    </xf>
    <xf numFmtId="1" fontId="18" fillId="0" borderId="8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 wrapText="1"/>
    </xf>
    <xf numFmtId="168" fontId="18" fillId="0" borderId="7" xfId="0" applyNumberFormat="1" applyFont="1" applyBorder="1" applyAlignment="1">
      <alignment horizontal="center" wrapText="1"/>
    </xf>
    <xf numFmtId="164" fontId="18" fillId="0" borderId="0" xfId="0" applyNumberFormat="1" applyFont="1"/>
    <xf numFmtId="164" fontId="21" fillId="0" borderId="0" xfId="0" applyNumberFormat="1" applyFont="1"/>
    <xf numFmtId="1" fontId="21" fillId="0" borderId="5" xfId="0" applyNumberFormat="1" applyFont="1" applyBorder="1" applyAlignment="1">
      <alignment horizontal="center"/>
    </xf>
    <xf numFmtId="164" fontId="21" fillId="0" borderId="0" xfId="0" quotePrefix="1" applyNumberFormat="1" applyFont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22" fillId="0" borderId="0" xfId="0" applyNumberFormat="1" applyFont="1"/>
    <xf numFmtId="164" fontId="18" fillId="0" borderId="0" xfId="0" applyNumberFormat="1" applyFont="1" applyAlignment="1">
      <alignment horizontal="left" indent="1"/>
    </xf>
    <xf numFmtId="164" fontId="22" fillId="0" borderId="0" xfId="0" applyNumberFormat="1" applyFont="1" applyAlignment="1">
      <alignment horizontal="left"/>
    </xf>
    <xf numFmtId="164" fontId="23" fillId="0" borderId="1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164" fontId="18" fillId="0" borderId="1" xfId="0" applyNumberFormat="1" applyFont="1" applyBorder="1"/>
    <xf numFmtId="166" fontId="18" fillId="0" borderId="1" xfId="1" applyNumberFormat="1" applyFont="1" applyFill="1" applyBorder="1"/>
    <xf numFmtId="0" fontId="18" fillId="0" borderId="1" xfId="1" applyNumberFormat="1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4" fillId="7" borderId="1" xfId="0" applyNumberFormat="1" applyFont="1" applyFill="1" applyBorder="1"/>
    <xf numFmtId="164" fontId="11" fillId="8" borderId="1" xfId="0" applyNumberFormat="1" applyFont="1" applyFill="1" applyBorder="1" applyAlignment="1">
      <alignment horizontal="center"/>
    </xf>
    <xf numFmtId="3" fontId="0" fillId="11" borderId="0" xfId="0" applyNumberFormat="1" applyFill="1"/>
    <xf numFmtId="164" fontId="25" fillId="7" borderId="1" xfId="0" applyNumberFormat="1" applyFont="1" applyFill="1" applyBorder="1"/>
    <xf numFmtId="164" fontId="0" fillId="7" borderId="1" xfId="0" applyNumberFormat="1" applyFill="1" applyBorder="1"/>
    <xf numFmtId="164" fontId="2" fillId="9" borderId="1" xfId="0" applyNumberFormat="1" applyFont="1" applyFill="1" applyBorder="1"/>
    <xf numFmtId="164" fontId="2" fillId="9" borderId="1" xfId="0" applyNumberFormat="1" applyFont="1" applyFill="1" applyBorder="1" applyAlignment="1">
      <alignment horizontal="center"/>
    </xf>
    <xf numFmtId="164" fontId="26" fillId="9" borderId="1" xfId="0" applyNumberFormat="1" applyFont="1" applyFill="1" applyBorder="1" applyAlignment="1">
      <alignment horizontal="center"/>
    </xf>
    <xf numFmtId="164" fontId="24" fillId="9" borderId="1" xfId="0" applyNumberFormat="1" applyFont="1" applyFill="1" applyBorder="1"/>
    <xf numFmtId="164" fontId="4" fillId="9" borderId="1" xfId="0" applyNumberFormat="1" applyFont="1" applyFill="1" applyBorder="1"/>
    <xf numFmtId="164" fontId="12" fillId="9" borderId="1" xfId="0" applyNumberFormat="1" applyFont="1" applyFill="1" applyBorder="1"/>
    <xf numFmtId="164" fontId="12" fillId="8" borderId="1" xfId="0" applyNumberFormat="1" applyFont="1" applyFill="1" applyBorder="1" applyAlignment="1">
      <alignment horizontal="center"/>
    </xf>
    <xf numFmtId="164" fontId="13" fillId="9" borderId="1" xfId="0" applyNumberFormat="1" applyFont="1" applyFill="1" applyBorder="1"/>
    <xf numFmtId="164" fontId="13" fillId="8" borderId="1" xfId="0" applyNumberFormat="1" applyFont="1" applyFill="1" applyBorder="1" applyAlignment="1">
      <alignment horizontal="center"/>
    </xf>
    <xf numFmtId="0" fontId="19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10" fontId="18" fillId="0" borderId="9" xfId="0" applyNumberFormat="1" applyFont="1" applyBorder="1" applyAlignment="1">
      <alignment horizontal="center" wrapText="1"/>
    </xf>
    <xf numFmtId="169" fontId="18" fillId="0" borderId="9" xfId="0" applyNumberFormat="1" applyFont="1" applyBorder="1" applyAlignment="1">
      <alignment horizontal="center" wrapText="1"/>
    </xf>
    <xf numFmtId="164" fontId="21" fillId="0" borderId="4" xfId="0" quotePrefix="1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20" fillId="10" borderId="2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171" fontId="18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</font>
      <numFmt numFmtId="170" formatCode="#,##0_);\(#,##0\)"/>
      <fill>
        <patternFill>
          <bgColor rgb="FF00B050"/>
        </patternFill>
      </fill>
    </dxf>
    <dxf>
      <numFmt numFmtId="170" formatCode="#,##0_);\(#,##0\)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 val="0"/>
        <i val="0"/>
      </font>
      <numFmt numFmtId="170" formatCode="#,##0_);\(#,##0\)"/>
      <fill>
        <patternFill>
          <bgColor rgb="FF00B050"/>
        </patternFill>
      </fill>
    </dxf>
    <dxf>
      <numFmt numFmtId="170" formatCode="#,##0_);\(#,##0\)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Ratio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Ratios!$D$1:$H$1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Ratios!$D$2:$H$2</c:f>
              <c:numCache>
                <c:formatCode>0.00</c:formatCode>
                <c:ptCount val="5"/>
                <c:pt idx="0">
                  <c:v>1.508121674086444</c:v>
                </c:pt>
                <c:pt idx="1">
                  <c:v>1.5385077010466011</c:v>
                </c:pt>
                <c:pt idx="2">
                  <c:v>1.394254595411005</c:v>
                </c:pt>
                <c:pt idx="3">
                  <c:v>1.2873633349658022</c:v>
                </c:pt>
                <c:pt idx="4">
                  <c:v>1.1567019632448237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5-4CD9-BA83-F902EF4B5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504240"/>
        <c:axId val="263506320"/>
      </c:barChart>
      <c:catAx>
        <c:axId val="263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6320"/>
        <c:crosses val="autoZero"/>
        <c:auto val="1"/>
        <c:lblAlgn val="ctr"/>
        <c:lblOffset val="100"/>
        <c:noMultiLvlLbl val="0"/>
      </c:catAx>
      <c:valAx>
        <c:axId val="263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188259</xdr:colOff>
      <xdr:row>0</xdr:row>
      <xdr:rowOff>0</xdr:rowOff>
    </xdr:from>
    <xdr:to>
      <xdr:col>15</xdr:col>
      <xdr:colOff>493059</xdr:colOff>
      <xdr:row>15</xdr:row>
      <xdr:rowOff>197224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S152"/>
  <sheetViews>
    <sheetView showGridLines="0" tabSelected="1" topLeftCell="A92" zoomScale="57" zoomScaleNormal="57" workbookViewId="0">
      <selection activeCell="H110" sqref="H110"/>
    </sheetView>
  </sheetViews>
  <sheetFormatPr defaultColWidth="8" defaultRowHeight="14.5"/>
  <cols>
    <col min="1" max="1" width="32.453125" style="8" bestFit="1" customWidth="1"/>
    <col min="2" max="2" width="15.54296875" style="8" bestFit="1" customWidth="1"/>
    <col min="3" max="3" width="59.54296875" style="8" bestFit="1" customWidth="1"/>
    <col min="4" max="4" width="26.54296875" style="8" customWidth="1"/>
    <col min="5" max="5" width="21.08984375" style="8" bestFit="1" customWidth="1"/>
    <col min="6" max="6" width="25.1796875" style="8" customWidth="1"/>
    <col min="7" max="7" width="22.36328125" style="8" customWidth="1"/>
    <col min="8" max="8" width="27.54296875" style="8" customWidth="1"/>
    <col min="9" max="9" width="24.81640625" style="8" customWidth="1"/>
    <col min="10" max="10" width="8.1796875" style="8" bestFit="1" customWidth="1"/>
    <col min="11" max="11" width="10.1796875" style="8" bestFit="1" customWidth="1"/>
    <col min="12" max="13" width="10.54296875" style="8" bestFit="1" customWidth="1"/>
    <col min="14" max="14" width="10.1796875" style="8" bestFit="1" customWidth="1"/>
    <col min="15" max="16384" width="8" style="8"/>
  </cols>
  <sheetData>
    <row r="1" spans="1:15" ht="22.5" thickBot="1">
      <c r="A1" s="86" t="s">
        <v>161</v>
      </c>
      <c r="B1" s="87"/>
      <c r="C1" s="7"/>
      <c r="D1" s="1"/>
      <c r="E1" s="1"/>
      <c r="F1" s="1"/>
      <c r="G1" s="1"/>
      <c r="H1" s="1"/>
    </row>
    <row r="2" spans="1:15" ht="15.5">
      <c r="A2" s="40"/>
      <c r="B2" s="40"/>
      <c r="C2" s="41" t="s">
        <v>110</v>
      </c>
      <c r="D2" s="42">
        <v>2019</v>
      </c>
      <c r="E2" s="42">
        <v>2020</v>
      </c>
      <c r="F2" s="42">
        <v>2021</v>
      </c>
      <c r="G2" s="42">
        <v>2022</v>
      </c>
      <c r="H2" s="42">
        <v>2023</v>
      </c>
      <c r="I2" s="9"/>
    </row>
    <row r="3" spans="1:15" ht="15.5">
      <c r="A3" s="40"/>
      <c r="B3" s="40"/>
      <c r="C3" s="41" t="s">
        <v>0</v>
      </c>
      <c r="D3" s="83"/>
      <c r="E3" s="83"/>
      <c r="F3" s="83" t="s">
        <v>156</v>
      </c>
      <c r="G3" s="83"/>
      <c r="H3" s="83"/>
      <c r="I3" s="4"/>
      <c r="O3" s="3"/>
    </row>
    <row r="4" spans="1:15" ht="15.5">
      <c r="A4" s="40"/>
      <c r="B4" s="40"/>
      <c r="C4" s="41" t="s">
        <v>109</v>
      </c>
      <c r="D4" s="43">
        <v>4</v>
      </c>
      <c r="E4" s="43">
        <v>7.69</v>
      </c>
      <c r="F4" s="43">
        <v>3.8</v>
      </c>
      <c r="G4" s="43">
        <v>2</v>
      </c>
      <c r="H4" s="43">
        <v>6</v>
      </c>
      <c r="I4" s="4"/>
    </row>
    <row r="5" spans="1:15">
      <c r="A5" s="54" t="s">
        <v>1</v>
      </c>
      <c r="B5" s="54" t="s">
        <v>2</v>
      </c>
      <c r="C5" s="54" t="s">
        <v>3</v>
      </c>
      <c r="D5" s="55">
        <v>4980100</v>
      </c>
      <c r="E5" s="55">
        <v>4980100</v>
      </c>
      <c r="F5" s="55">
        <v>4980100</v>
      </c>
      <c r="G5" s="55">
        <v>4980100</v>
      </c>
      <c r="H5" s="55">
        <v>4980100</v>
      </c>
    </row>
    <row r="6" spans="1:15">
      <c r="A6" s="54" t="s">
        <v>1</v>
      </c>
      <c r="B6" s="54" t="s">
        <v>2</v>
      </c>
      <c r="C6" s="54" t="s">
        <v>96</v>
      </c>
      <c r="D6" s="56">
        <v>3157374</v>
      </c>
      <c r="E6" s="56">
        <v>3157880</v>
      </c>
      <c r="F6" s="56">
        <v>3159339</v>
      </c>
      <c r="G6" s="56">
        <v>3277428</v>
      </c>
      <c r="H6" s="56">
        <v>3277082</v>
      </c>
    </row>
    <row r="7" spans="1:15">
      <c r="A7" s="54" t="s">
        <v>1</v>
      </c>
      <c r="B7" s="54" t="s">
        <v>2</v>
      </c>
      <c r="C7" s="54" t="s">
        <v>4</v>
      </c>
      <c r="D7" s="56">
        <v>1587858</v>
      </c>
      <c r="E7" s="56">
        <v>1241106</v>
      </c>
      <c r="F7" s="56">
        <v>1715114</v>
      </c>
      <c r="G7" s="56">
        <v>1874086</v>
      </c>
      <c r="H7" s="56">
        <v>2713665</v>
      </c>
    </row>
    <row r="8" spans="1:15">
      <c r="A8" s="54" t="s">
        <v>1</v>
      </c>
      <c r="B8" s="54" t="s">
        <v>2</v>
      </c>
      <c r="C8" s="54" t="s">
        <v>97</v>
      </c>
      <c r="D8" s="56">
        <v>19594</v>
      </c>
      <c r="E8" s="56">
        <v>19594</v>
      </c>
      <c r="F8" s="56">
        <v>19594</v>
      </c>
      <c r="G8" s="56">
        <v>19594</v>
      </c>
      <c r="H8" s="56">
        <v>19594</v>
      </c>
    </row>
    <row r="9" spans="1:15">
      <c r="A9" s="54" t="s">
        <v>1</v>
      </c>
      <c r="B9" s="54" t="s">
        <v>5</v>
      </c>
      <c r="C9" s="54" t="s">
        <v>6</v>
      </c>
      <c r="D9" s="56">
        <v>7671381</v>
      </c>
      <c r="E9" s="56">
        <v>7599183</v>
      </c>
      <c r="F9" s="56">
        <v>6894705</v>
      </c>
      <c r="G9" s="56">
        <v>6153624</v>
      </c>
      <c r="H9" s="56">
        <v>6607342</v>
      </c>
    </row>
    <row r="10" spans="1:15">
      <c r="A10" s="54" t="s">
        <v>1</v>
      </c>
      <c r="B10" s="54" t="s">
        <v>5</v>
      </c>
      <c r="C10" s="54" t="s">
        <v>98</v>
      </c>
      <c r="D10" s="55">
        <v>10787</v>
      </c>
      <c r="E10" s="55">
        <v>21380</v>
      </c>
      <c r="F10" s="55">
        <v>12906</v>
      </c>
      <c r="G10" s="55">
        <v>1614</v>
      </c>
      <c r="H10" s="55">
        <v>0</v>
      </c>
    </row>
    <row r="11" spans="1:15">
      <c r="A11" s="54" t="s">
        <v>1</v>
      </c>
      <c r="B11" s="54" t="s">
        <v>5</v>
      </c>
      <c r="C11" s="54" t="s">
        <v>7</v>
      </c>
      <c r="D11" s="56">
        <v>4271325</v>
      </c>
      <c r="E11" s="56">
        <v>4863410</v>
      </c>
      <c r="F11" s="56">
        <v>5257156</v>
      </c>
      <c r="G11" s="56">
        <v>5911931</v>
      </c>
      <c r="H11" s="56">
        <v>3822520</v>
      </c>
    </row>
    <row r="12" spans="1:15">
      <c r="A12" s="57" t="s">
        <v>1</v>
      </c>
      <c r="B12" s="57" t="s">
        <v>8</v>
      </c>
      <c r="C12" s="57" t="s">
        <v>9</v>
      </c>
      <c r="D12" s="58">
        <v>1058766</v>
      </c>
      <c r="E12" s="58">
        <v>1290004</v>
      </c>
      <c r="F12" s="58">
        <v>1857336</v>
      </c>
      <c r="G12" s="58">
        <v>2688450</v>
      </c>
      <c r="H12" s="58">
        <v>3922217</v>
      </c>
    </row>
    <row r="13" spans="1:15">
      <c r="A13" s="57" t="s">
        <v>1</v>
      </c>
      <c r="B13" s="57" t="s">
        <v>8</v>
      </c>
      <c r="C13" s="57" t="s">
        <v>10</v>
      </c>
      <c r="D13" s="58">
        <v>309783</v>
      </c>
      <c r="E13" s="58">
        <v>217947</v>
      </c>
      <c r="F13" s="58">
        <v>147638</v>
      </c>
      <c r="G13" s="58">
        <v>119645</v>
      </c>
      <c r="H13" s="58">
        <v>207489</v>
      </c>
    </row>
    <row r="14" spans="1:15">
      <c r="A14" s="57" t="s">
        <v>1</v>
      </c>
      <c r="B14" s="57" t="s">
        <v>8</v>
      </c>
      <c r="C14" s="57" t="s">
        <v>94</v>
      </c>
      <c r="D14" s="58">
        <v>3188296</v>
      </c>
      <c r="E14" s="58">
        <v>3328787</v>
      </c>
      <c r="F14" s="58">
        <v>2993518</v>
      </c>
      <c r="G14" s="58">
        <v>3597762</v>
      </c>
      <c r="H14" s="58">
        <v>2881132</v>
      </c>
    </row>
    <row r="15" spans="1:15">
      <c r="A15" s="57" t="s">
        <v>1</v>
      </c>
      <c r="B15" s="57" t="s">
        <v>8</v>
      </c>
      <c r="C15" s="57" t="s">
        <v>95</v>
      </c>
      <c r="D15" s="58">
        <v>640975</v>
      </c>
      <c r="E15" s="58">
        <v>430598</v>
      </c>
      <c r="F15" s="58">
        <v>830584</v>
      </c>
      <c r="G15" s="58">
        <v>969475</v>
      </c>
      <c r="H15" s="58">
        <v>1005992</v>
      </c>
    </row>
    <row r="16" spans="1:15">
      <c r="A16" s="57" t="s">
        <v>1</v>
      </c>
      <c r="B16" s="57" t="s">
        <v>8</v>
      </c>
      <c r="C16" s="57" t="s">
        <v>106</v>
      </c>
      <c r="D16" s="58">
        <v>277024</v>
      </c>
      <c r="E16" s="58">
        <v>251625</v>
      </c>
      <c r="F16" s="58">
        <v>368233</v>
      </c>
      <c r="G16" s="58">
        <v>505413</v>
      </c>
      <c r="H16" s="58">
        <v>330755</v>
      </c>
      <c r="I16" s="8">
        <f>SUM(F12:F16)</f>
        <v>6197309</v>
      </c>
    </row>
    <row r="17" spans="1:8">
      <c r="A17" s="54" t="s">
        <v>1</v>
      </c>
      <c r="B17" s="54" t="s">
        <v>11</v>
      </c>
      <c r="C17" s="54" t="s">
        <v>12</v>
      </c>
      <c r="D17" s="55">
        <v>18461959</v>
      </c>
      <c r="E17" s="55">
        <v>18145471</v>
      </c>
      <c r="F17" s="55">
        <v>18648431</v>
      </c>
      <c r="G17" s="55">
        <v>19368679</v>
      </c>
      <c r="H17" s="55">
        <v>19077186</v>
      </c>
    </row>
    <row r="18" spans="1:8">
      <c r="A18" s="54" t="s">
        <v>1</v>
      </c>
      <c r="B18" s="54" t="s">
        <v>11</v>
      </c>
      <c r="C18" s="54" t="s">
        <v>99</v>
      </c>
      <c r="D18" s="55">
        <v>629886</v>
      </c>
      <c r="E18" s="55">
        <v>779925</v>
      </c>
      <c r="F18" s="55">
        <v>784279</v>
      </c>
      <c r="G18" s="55">
        <v>791089</v>
      </c>
      <c r="H18" s="55">
        <v>942570</v>
      </c>
    </row>
    <row r="19" spans="1:8">
      <c r="A19" s="54" t="s">
        <v>1</v>
      </c>
      <c r="B19" s="54" t="s">
        <v>11</v>
      </c>
      <c r="C19" s="54" t="s">
        <v>91</v>
      </c>
      <c r="D19" s="55">
        <v>191341</v>
      </c>
      <c r="E19" s="55">
        <v>214689</v>
      </c>
      <c r="F19" s="55">
        <v>434580</v>
      </c>
      <c r="G19" s="55">
        <v>177434</v>
      </c>
      <c r="H19" s="55">
        <v>182164</v>
      </c>
    </row>
    <row r="20" spans="1:8">
      <c r="A20" s="54" t="s">
        <v>1</v>
      </c>
      <c r="B20" s="54" t="s">
        <v>11</v>
      </c>
      <c r="C20" s="54" t="s">
        <v>92</v>
      </c>
      <c r="D20" s="55"/>
      <c r="E20" s="55"/>
      <c r="F20" s="55"/>
      <c r="G20" s="55"/>
      <c r="H20" s="55"/>
    </row>
    <row r="21" spans="1:8">
      <c r="A21" s="54" t="s">
        <v>1</v>
      </c>
      <c r="B21" s="54" t="s">
        <v>11</v>
      </c>
      <c r="C21" s="54" t="s">
        <v>93</v>
      </c>
      <c r="D21" s="55">
        <v>51132</v>
      </c>
      <c r="E21" s="55">
        <v>51132</v>
      </c>
      <c r="F21" s="55">
        <v>51132</v>
      </c>
      <c r="G21" s="55">
        <v>51132</v>
      </c>
      <c r="H21" s="55">
        <v>51132</v>
      </c>
    </row>
    <row r="22" spans="1:8">
      <c r="A22" s="54" t="s">
        <v>1</v>
      </c>
      <c r="B22" s="54" t="s">
        <v>11</v>
      </c>
      <c r="C22" s="54" t="s">
        <v>13</v>
      </c>
      <c r="D22" s="55"/>
      <c r="E22" s="55"/>
      <c r="F22" s="55"/>
      <c r="G22" s="55"/>
      <c r="H22" s="55"/>
    </row>
    <row r="23" spans="1:8">
      <c r="A23" s="54" t="s">
        <v>1</v>
      </c>
      <c r="B23" s="54" t="s">
        <v>11</v>
      </c>
      <c r="C23" s="54" t="s">
        <v>7</v>
      </c>
      <c r="D23" s="55"/>
      <c r="E23" s="55">
        <v>106560</v>
      </c>
      <c r="F23" s="55">
        <v>190585</v>
      </c>
      <c r="G23" s="55">
        <v>216056</v>
      </c>
      <c r="H23" s="55">
        <v>241753</v>
      </c>
    </row>
    <row r="24" spans="1:8">
      <c r="A24" s="59" t="s">
        <v>1</v>
      </c>
      <c r="B24" s="59" t="s">
        <v>14</v>
      </c>
      <c r="C24" s="59" t="s">
        <v>15</v>
      </c>
      <c r="D24" s="60">
        <v>397346</v>
      </c>
      <c r="E24" s="60">
        <v>275667</v>
      </c>
      <c r="F24" s="60">
        <v>362286</v>
      </c>
      <c r="G24" s="60">
        <v>625514</v>
      </c>
      <c r="H24" s="60">
        <v>386796</v>
      </c>
    </row>
    <row r="25" spans="1:8">
      <c r="A25" s="59" t="s">
        <v>1</v>
      </c>
      <c r="B25" s="59" t="s">
        <v>14</v>
      </c>
      <c r="C25" s="59" t="s">
        <v>16</v>
      </c>
      <c r="D25" s="60">
        <v>4705937</v>
      </c>
      <c r="E25" s="60">
        <v>4608933</v>
      </c>
      <c r="F25" s="60">
        <v>4798585</v>
      </c>
      <c r="G25" s="60">
        <v>4736428</v>
      </c>
      <c r="H25" s="60">
        <v>4460113</v>
      </c>
    </row>
    <row r="26" spans="1:8">
      <c r="A26" s="59" t="s">
        <v>1</v>
      </c>
      <c r="B26" s="59" t="s">
        <v>14</v>
      </c>
      <c r="C26" s="59" t="s">
        <v>17</v>
      </c>
      <c r="D26" s="60">
        <v>997955</v>
      </c>
      <c r="E26" s="60">
        <v>1266046</v>
      </c>
      <c r="F26" s="60">
        <v>1121943</v>
      </c>
      <c r="G26" s="60">
        <v>1580033</v>
      </c>
      <c r="H26" s="60">
        <v>1017013</v>
      </c>
    </row>
    <row r="27" spans="1:8">
      <c r="A27" s="59" t="s">
        <v>1</v>
      </c>
      <c r="B27" s="59" t="s">
        <v>14</v>
      </c>
      <c r="C27" s="59" t="s">
        <v>18</v>
      </c>
      <c r="D27" s="60">
        <v>502000</v>
      </c>
      <c r="E27" s="60">
        <v>716430</v>
      </c>
      <c r="F27" s="60">
        <v>873565</v>
      </c>
      <c r="G27" s="60">
        <v>1512360</v>
      </c>
      <c r="H27" s="60">
        <v>975921</v>
      </c>
    </row>
    <row r="28" spans="1:8">
      <c r="A28" s="59" t="s">
        <v>1</v>
      </c>
      <c r="B28" s="59" t="s">
        <v>14</v>
      </c>
      <c r="C28" s="59" t="s">
        <v>19</v>
      </c>
      <c r="D28" s="60">
        <v>1198402</v>
      </c>
      <c r="E28" s="60">
        <v>1188793</v>
      </c>
      <c r="F28" s="60">
        <v>916021</v>
      </c>
      <c r="G28" s="60">
        <v>1019330</v>
      </c>
      <c r="H28" s="60">
        <v>2342310</v>
      </c>
    </row>
    <row r="29" spans="1:8">
      <c r="A29" s="59" t="s">
        <v>1</v>
      </c>
      <c r="B29" s="59" t="s">
        <v>14</v>
      </c>
      <c r="C29" s="59" t="s">
        <v>90</v>
      </c>
      <c r="D29" s="60">
        <v>18</v>
      </c>
      <c r="E29" s="60">
        <v>16</v>
      </c>
      <c r="F29" s="60">
        <v>20</v>
      </c>
      <c r="G29" s="60">
        <v>14</v>
      </c>
      <c r="H29" s="60">
        <v>14</v>
      </c>
    </row>
    <row r="30" spans="1:8">
      <c r="A30" s="59" t="s">
        <v>1</v>
      </c>
      <c r="B30" s="59" t="s">
        <v>14</v>
      </c>
      <c r="C30" s="59" t="s">
        <v>20</v>
      </c>
      <c r="D30" s="60">
        <v>37287</v>
      </c>
      <c r="E30" s="60">
        <v>47952</v>
      </c>
      <c r="F30" s="60">
        <v>54796</v>
      </c>
      <c r="G30" s="60">
        <v>21053</v>
      </c>
      <c r="H30" s="60">
        <v>90916</v>
      </c>
    </row>
    <row r="31" spans="1:8">
      <c r="A31" s="61" t="s">
        <v>51</v>
      </c>
      <c r="B31" s="61" t="s">
        <v>21</v>
      </c>
      <c r="C31" s="61" t="s">
        <v>22</v>
      </c>
      <c r="D31" s="62">
        <v>23123399</v>
      </c>
      <c r="E31" s="62">
        <v>17700292</v>
      </c>
      <c r="F31" s="62">
        <v>25468528</v>
      </c>
      <c r="G31" s="62">
        <v>30817244</v>
      </c>
      <c r="H31" s="62">
        <v>20852724</v>
      </c>
    </row>
    <row r="32" spans="1:8">
      <c r="A32" s="61" t="s">
        <v>51</v>
      </c>
      <c r="B32" s="61" t="s">
        <v>23</v>
      </c>
      <c r="C32" s="61" t="s">
        <v>24</v>
      </c>
      <c r="D32" s="62">
        <v>21395836</v>
      </c>
      <c r="E32" s="62">
        <v>16754434</v>
      </c>
      <c r="F32" s="62">
        <v>23239505</v>
      </c>
      <c r="G32" s="62">
        <v>27922715</v>
      </c>
      <c r="H32" s="62">
        <v>21628285</v>
      </c>
    </row>
    <row r="33" spans="1:8">
      <c r="A33" s="61" t="s">
        <v>51</v>
      </c>
      <c r="B33" s="61" t="s">
        <v>23</v>
      </c>
      <c r="C33" s="61" t="s">
        <v>62</v>
      </c>
      <c r="D33" s="62">
        <v>298168</v>
      </c>
      <c r="E33" s="62">
        <v>333585</v>
      </c>
      <c r="F33" s="62">
        <v>468835</v>
      </c>
      <c r="G33" s="62">
        <v>611634</v>
      </c>
      <c r="H33" s="62">
        <v>425051</v>
      </c>
    </row>
    <row r="34" spans="1:8">
      <c r="A34" s="61" t="s">
        <v>51</v>
      </c>
      <c r="B34" s="61" t="s">
        <v>23</v>
      </c>
      <c r="C34" s="61" t="s">
        <v>49</v>
      </c>
      <c r="D34" s="62">
        <v>257876</v>
      </c>
      <c r="E34" s="62">
        <v>217400</v>
      </c>
      <c r="F34" s="62">
        <v>302884</v>
      </c>
      <c r="G34" s="62">
        <v>375908</v>
      </c>
      <c r="H34" s="62">
        <v>263077</v>
      </c>
    </row>
    <row r="35" spans="1:8">
      <c r="A35" s="61" t="s">
        <v>51</v>
      </c>
      <c r="B35" s="61" t="s">
        <v>21</v>
      </c>
      <c r="C35" s="61" t="s">
        <v>53</v>
      </c>
      <c r="D35" s="62">
        <v>2134109</v>
      </c>
      <c r="E35" s="62">
        <v>417818</v>
      </c>
      <c r="F35" s="62">
        <v>438917</v>
      </c>
      <c r="G35" s="62">
        <v>93018</v>
      </c>
      <c r="H35" s="62">
        <v>2919799</v>
      </c>
    </row>
    <row r="36" spans="1:8">
      <c r="A36" s="61" t="s">
        <v>51</v>
      </c>
      <c r="B36" s="61" t="s">
        <v>23</v>
      </c>
      <c r="C36" s="61" t="s">
        <v>50</v>
      </c>
      <c r="D36" s="62">
        <v>575127</v>
      </c>
      <c r="E36" s="62">
        <v>14119</v>
      </c>
      <c r="F36" s="62">
        <v>60035</v>
      </c>
      <c r="G36" s="62">
        <v>356439</v>
      </c>
      <c r="H36" s="62">
        <v>11267</v>
      </c>
    </row>
    <row r="37" spans="1:8">
      <c r="A37" s="61" t="s">
        <v>51</v>
      </c>
      <c r="B37" s="61" t="s">
        <v>23</v>
      </c>
      <c r="C37" s="61" t="s">
        <v>89</v>
      </c>
      <c r="D37" s="62">
        <v>506075</v>
      </c>
      <c r="E37" s="62">
        <v>968611</v>
      </c>
      <c r="F37" s="62">
        <v>714861</v>
      </c>
      <c r="G37" s="62">
        <v>720052</v>
      </c>
      <c r="H37" s="62">
        <v>1045548</v>
      </c>
    </row>
    <row r="38" spans="1:8">
      <c r="A38" s="61" t="s">
        <v>51</v>
      </c>
      <c r="B38" s="61" t="s">
        <v>25</v>
      </c>
      <c r="C38" s="61" t="s">
        <v>107</v>
      </c>
      <c r="D38" s="62">
        <v>235310</v>
      </c>
      <c r="E38" s="62">
        <v>12754</v>
      </c>
      <c r="F38" s="62">
        <v>4987</v>
      </c>
      <c r="G38" s="62">
        <v>206387</v>
      </c>
      <c r="H38" s="62">
        <v>-116111</v>
      </c>
    </row>
    <row r="39" spans="1:8">
      <c r="A39" s="61" t="s">
        <v>51</v>
      </c>
      <c r="B39" s="61" t="s">
        <v>26</v>
      </c>
      <c r="C39" s="61" t="s">
        <v>108</v>
      </c>
      <c r="D39" s="62">
        <v>553331</v>
      </c>
      <c r="E39" s="62">
        <v>192269</v>
      </c>
      <c r="F39" s="62">
        <v>368082</v>
      </c>
      <c r="G39" s="62">
        <v>469336</v>
      </c>
      <c r="H39" s="62">
        <v>-57349</v>
      </c>
    </row>
    <row r="40" spans="1:8">
      <c r="A40" s="63" t="s">
        <v>52</v>
      </c>
      <c r="B40" s="63" t="s">
        <v>27</v>
      </c>
      <c r="C40" s="63" t="s">
        <v>100</v>
      </c>
      <c r="D40" s="64">
        <v>1819566</v>
      </c>
      <c r="E40" s="64">
        <v>1467794</v>
      </c>
      <c r="F40" s="64">
        <v>2716444</v>
      </c>
      <c r="G40" s="64">
        <v>2244336</v>
      </c>
      <c r="H40" s="64">
        <v>1443271</v>
      </c>
    </row>
    <row r="41" spans="1:8">
      <c r="A41" s="63" t="s">
        <v>52</v>
      </c>
      <c r="B41" s="63" t="s">
        <v>27</v>
      </c>
      <c r="C41" s="63" t="s">
        <v>101</v>
      </c>
      <c r="D41" s="64">
        <v>-149568</v>
      </c>
      <c r="E41" s="64">
        <v>-385994</v>
      </c>
      <c r="F41" s="64">
        <v>-297872</v>
      </c>
      <c r="G41" s="64">
        <v>-318779</v>
      </c>
      <c r="H41" s="64">
        <v>-267770</v>
      </c>
    </row>
    <row r="42" spans="1:8">
      <c r="A42" s="63" t="s">
        <v>52</v>
      </c>
      <c r="B42" s="63" t="s">
        <v>27</v>
      </c>
      <c r="C42" s="63" t="s">
        <v>102</v>
      </c>
      <c r="D42" s="64">
        <v>-187350</v>
      </c>
      <c r="E42" s="64">
        <v>-217668</v>
      </c>
      <c r="F42" s="64">
        <v>-210667</v>
      </c>
      <c r="G42" s="64">
        <v>-190059</v>
      </c>
      <c r="H42" s="64">
        <v>-153867</v>
      </c>
    </row>
    <row r="43" spans="1:8">
      <c r="A43" s="63" t="s">
        <v>52</v>
      </c>
      <c r="B43" s="63" t="s">
        <v>27</v>
      </c>
      <c r="C43" s="63" t="s">
        <v>7</v>
      </c>
      <c r="D43" s="64">
        <v>-48528</v>
      </c>
      <c r="E43" s="64">
        <v>-62207</v>
      </c>
      <c r="F43" s="64">
        <v>-107631</v>
      </c>
      <c r="G43" s="64">
        <v>-106740</v>
      </c>
      <c r="H43" s="64">
        <v>-103406</v>
      </c>
    </row>
    <row r="44" spans="1:8" ht="15.5">
      <c r="A44" s="63" t="s">
        <v>52</v>
      </c>
      <c r="B44" s="63" t="s">
        <v>27</v>
      </c>
      <c r="C44" s="65" t="s">
        <v>86</v>
      </c>
      <c r="D44" s="66">
        <f>SUM(D40:D43)</f>
        <v>1434120</v>
      </c>
      <c r="E44" s="66">
        <f t="shared" ref="E44:H44" si="0">SUM(E40:E43)</f>
        <v>801925</v>
      </c>
      <c r="F44" s="66">
        <f t="shared" si="0"/>
        <v>2100274</v>
      </c>
      <c r="G44" s="66">
        <f t="shared" si="0"/>
        <v>1628758</v>
      </c>
      <c r="H44" s="66">
        <f t="shared" si="0"/>
        <v>918228</v>
      </c>
    </row>
    <row r="45" spans="1:8">
      <c r="A45" s="63" t="s">
        <v>52</v>
      </c>
      <c r="B45" s="63" t="s">
        <v>28</v>
      </c>
      <c r="C45" s="63" t="s">
        <v>84</v>
      </c>
      <c r="D45" s="64">
        <v>-947577</v>
      </c>
      <c r="E45" s="64">
        <v>-659981</v>
      </c>
      <c r="F45" s="64">
        <v>-1400662</v>
      </c>
      <c r="G45" s="64">
        <v>-1738276</v>
      </c>
      <c r="H45" s="64">
        <v>-720537</v>
      </c>
    </row>
    <row r="46" spans="1:8">
      <c r="A46" s="63" t="s">
        <v>52</v>
      </c>
      <c r="B46" s="63" t="s">
        <v>28</v>
      </c>
      <c r="C46" s="63" t="s">
        <v>68</v>
      </c>
      <c r="D46" s="64">
        <v>9224</v>
      </c>
      <c r="E46" s="64">
        <v>15327</v>
      </c>
      <c r="F46" s="64">
        <v>57413</v>
      </c>
      <c r="G46" s="64">
        <v>131675</v>
      </c>
      <c r="H46" s="64">
        <v>136179</v>
      </c>
    </row>
    <row r="47" spans="1:8">
      <c r="A47" s="63" t="s">
        <v>52</v>
      </c>
      <c r="B47" s="63" t="s">
        <v>28</v>
      </c>
      <c r="C47" s="63" t="s">
        <v>85</v>
      </c>
      <c r="D47" s="64"/>
      <c r="E47" s="64"/>
      <c r="F47" s="64"/>
      <c r="G47" s="64">
        <v>0</v>
      </c>
      <c r="H47" s="64">
        <v>0</v>
      </c>
    </row>
    <row r="48" spans="1:8">
      <c r="A48" s="63" t="s">
        <v>52</v>
      </c>
      <c r="B48" s="63" t="s">
        <v>28</v>
      </c>
      <c r="C48" s="63" t="s">
        <v>69</v>
      </c>
      <c r="D48" s="64"/>
      <c r="E48" s="64"/>
      <c r="F48" s="64"/>
      <c r="G48" s="64">
        <v>0</v>
      </c>
      <c r="H48" s="64">
        <v>0</v>
      </c>
    </row>
    <row r="49" spans="1:9">
      <c r="A49" s="63" t="s">
        <v>52</v>
      </c>
      <c r="B49" s="63" t="s">
        <v>28</v>
      </c>
      <c r="C49" s="63" t="s">
        <v>67</v>
      </c>
      <c r="D49" s="64"/>
      <c r="E49" s="64"/>
      <c r="F49" s="64"/>
      <c r="G49" s="64">
        <v>0</v>
      </c>
      <c r="H49" s="64">
        <v>0</v>
      </c>
    </row>
    <row r="50" spans="1:9">
      <c r="A50" s="63" t="s">
        <v>52</v>
      </c>
      <c r="B50" s="63" t="s">
        <v>28</v>
      </c>
      <c r="C50" s="63" t="s">
        <v>7</v>
      </c>
      <c r="D50" s="64">
        <v>-162</v>
      </c>
      <c r="E50" s="64">
        <v>-1000</v>
      </c>
      <c r="F50" s="64">
        <v>-99000</v>
      </c>
      <c r="G50" s="64">
        <v>-30000</v>
      </c>
      <c r="H50" s="64">
        <v>-30000</v>
      </c>
    </row>
    <row r="51" spans="1:9" ht="15.5">
      <c r="A51" s="63" t="s">
        <v>52</v>
      </c>
      <c r="B51" s="63" t="s">
        <v>28</v>
      </c>
      <c r="C51" s="65" t="s">
        <v>87</v>
      </c>
      <c r="D51" s="66">
        <f>SUM(D45:D50)</f>
        <v>-938515</v>
      </c>
      <c r="E51" s="66">
        <f t="shared" ref="E51:H51" si="1">SUM(E45:E50)</f>
        <v>-645654</v>
      </c>
      <c r="F51" s="66">
        <f t="shared" si="1"/>
        <v>-1442249</v>
      </c>
      <c r="G51" s="66">
        <f t="shared" si="1"/>
        <v>-1636601</v>
      </c>
      <c r="H51" s="66">
        <f t="shared" si="1"/>
        <v>-614358</v>
      </c>
    </row>
    <row r="52" spans="1:9">
      <c r="A52" s="63" t="s">
        <v>52</v>
      </c>
      <c r="B52" s="63" t="s">
        <v>29</v>
      </c>
      <c r="C52" s="68" t="s">
        <v>70</v>
      </c>
      <c r="D52" s="64">
        <v>-304458</v>
      </c>
      <c r="E52" s="64">
        <v>-273576</v>
      </c>
      <c r="F52" s="64">
        <v>-302620</v>
      </c>
      <c r="G52" s="64">
        <v>-616181</v>
      </c>
      <c r="H52" s="64">
        <v>493353</v>
      </c>
    </row>
    <row r="53" spans="1:9">
      <c r="A53" s="63" t="s">
        <v>52</v>
      </c>
      <c r="B53" s="63" t="s">
        <v>29</v>
      </c>
      <c r="C53" s="68" t="s">
        <v>71</v>
      </c>
      <c r="D53" s="64">
        <v>-183384</v>
      </c>
      <c r="E53" s="64">
        <v>140491</v>
      </c>
      <c r="F53" s="64">
        <v>-335268</v>
      </c>
      <c r="G53" s="64">
        <v>604244</v>
      </c>
      <c r="H53" s="64">
        <v>-716630</v>
      </c>
    </row>
    <row r="54" spans="1:9">
      <c r="A54" s="63" t="s">
        <v>52</v>
      </c>
      <c r="B54" s="63" t="s">
        <v>29</v>
      </c>
      <c r="C54" s="69" t="s">
        <v>72</v>
      </c>
      <c r="D54" s="64"/>
      <c r="E54" s="64"/>
      <c r="F54" s="64"/>
      <c r="G54" s="64"/>
      <c r="H54" s="64"/>
    </row>
    <row r="55" spans="1:9">
      <c r="A55" s="63" t="s">
        <v>52</v>
      </c>
      <c r="B55" s="63" t="s">
        <v>29</v>
      </c>
      <c r="C55" s="69" t="s">
        <v>7</v>
      </c>
      <c r="D55" s="67">
        <v>-8888</v>
      </c>
      <c r="E55" s="64">
        <v>-12521</v>
      </c>
      <c r="F55" s="64">
        <v>-13294</v>
      </c>
      <c r="G55" s="64">
        <v>-13963</v>
      </c>
      <c r="H55" s="64">
        <v>-10729</v>
      </c>
    </row>
    <row r="56" spans="1:9">
      <c r="A56" s="63" t="s">
        <v>52</v>
      </c>
      <c r="B56" s="63" t="s">
        <v>29</v>
      </c>
      <c r="C56" s="69" t="s">
        <v>30</v>
      </c>
      <c r="D56" s="64"/>
      <c r="E56" s="64"/>
      <c r="F56" s="64"/>
      <c r="G56" s="64"/>
      <c r="H56" s="64"/>
    </row>
    <row r="57" spans="1:9" ht="15.5">
      <c r="A57" s="63" t="s">
        <v>52</v>
      </c>
      <c r="B57" s="63" t="s">
        <v>29</v>
      </c>
      <c r="C57" s="65" t="s">
        <v>88</v>
      </c>
      <c r="D57" s="66">
        <f>SUM(D52:D56)</f>
        <v>-496730</v>
      </c>
      <c r="E57" s="66">
        <f t="shared" ref="E57:H57" si="2">SUM(E52:E56)</f>
        <v>-145606</v>
      </c>
      <c r="F57" s="66">
        <f t="shared" si="2"/>
        <v>-651182</v>
      </c>
      <c r="G57" s="66">
        <f t="shared" si="2"/>
        <v>-25900</v>
      </c>
      <c r="H57" s="66">
        <f t="shared" si="2"/>
        <v>-234006</v>
      </c>
    </row>
    <row r="58" spans="1:9">
      <c r="A58" s="70" t="s">
        <v>52</v>
      </c>
      <c r="B58" s="70" t="s">
        <v>31</v>
      </c>
      <c r="C58" s="70" t="s">
        <v>32</v>
      </c>
      <c r="D58" s="71">
        <v>849470</v>
      </c>
      <c r="E58" s="71">
        <v>863427</v>
      </c>
      <c r="F58" s="71">
        <v>852953</v>
      </c>
      <c r="G58" s="71">
        <v>872743</v>
      </c>
      <c r="H58" s="71">
        <v>888048</v>
      </c>
    </row>
    <row r="59" spans="1:9">
      <c r="A59" s="70" t="s">
        <v>52</v>
      </c>
      <c r="B59" s="70" t="s">
        <v>31</v>
      </c>
      <c r="C59" s="70" t="s">
        <v>33</v>
      </c>
      <c r="D59" s="71"/>
      <c r="E59" s="71">
        <v>-128487</v>
      </c>
      <c r="F59" s="71">
        <v>-186250</v>
      </c>
      <c r="G59" s="71">
        <v>-43088</v>
      </c>
      <c r="H59" s="71">
        <v>-2696199</v>
      </c>
    </row>
    <row r="60" spans="1:9">
      <c r="A60" s="70" t="s">
        <v>52</v>
      </c>
      <c r="B60" s="70" t="s">
        <v>31</v>
      </c>
      <c r="C60" s="70" t="s">
        <v>73</v>
      </c>
      <c r="D60" s="71">
        <v>810686</v>
      </c>
      <c r="E60" s="71">
        <v>856704</v>
      </c>
      <c r="F60" s="71">
        <v>742877</v>
      </c>
      <c r="G60" s="71">
        <v>1250737</v>
      </c>
      <c r="H60" s="71">
        <v>1041452</v>
      </c>
      <c r="I60" s="8">
        <f>SUM(H58:H60)</f>
        <v>-766699</v>
      </c>
    </row>
    <row r="61" spans="1:9">
      <c r="A61" s="72" t="s">
        <v>54</v>
      </c>
      <c r="B61" s="70"/>
      <c r="C61" s="70"/>
      <c r="D61" s="71"/>
      <c r="E61" s="71"/>
      <c r="F61" s="71"/>
      <c r="G61" s="71"/>
      <c r="H61" s="71"/>
    </row>
    <row r="62" spans="1:9">
      <c r="A62" s="70" t="s">
        <v>34</v>
      </c>
      <c r="B62" s="70" t="s">
        <v>21</v>
      </c>
      <c r="C62" s="70" t="s">
        <v>74</v>
      </c>
      <c r="D62" s="71">
        <v>20060779</v>
      </c>
      <c r="E62" s="71">
        <v>2579860</v>
      </c>
      <c r="F62" s="71">
        <v>2768281</v>
      </c>
      <c r="G62" s="71">
        <v>2307096</v>
      </c>
      <c r="H62" s="71">
        <v>1840795</v>
      </c>
    </row>
    <row r="63" spans="1:9">
      <c r="A63" s="70" t="s">
        <v>34</v>
      </c>
      <c r="B63" s="70" t="s">
        <v>21</v>
      </c>
      <c r="C63" s="70" t="s">
        <v>75</v>
      </c>
      <c r="D63" s="71">
        <v>2346761</v>
      </c>
      <c r="E63" s="71">
        <v>15159170</v>
      </c>
      <c r="F63" s="71">
        <v>22751643</v>
      </c>
      <c r="G63" s="71">
        <v>28661951</v>
      </c>
      <c r="H63" s="71">
        <v>19144054</v>
      </c>
    </row>
    <row r="64" spans="1:9">
      <c r="A64" s="70" t="s">
        <v>34</v>
      </c>
      <c r="B64" s="70" t="s">
        <v>21</v>
      </c>
      <c r="C64" s="70" t="s">
        <v>76</v>
      </c>
      <c r="D64" s="71">
        <v>61304</v>
      </c>
      <c r="E64" s="71">
        <v>38738</v>
      </c>
      <c r="F64" s="71">
        <v>51396</v>
      </c>
      <c r="G64" s="71">
        <v>151803</v>
      </c>
      <c r="H64" s="71">
        <v>132125</v>
      </c>
    </row>
    <row r="65" spans="1:9">
      <c r="A65" s="70" t="s">
        <v>34</v>
      </c>
      <c r="B65" s="70" t="s">
        <v>21</v>
      </c>
      <c r="C65" s="70" t="s">
        <v>7</v>
      </c>
      <c r="D65" s="71">
        <v>-777163</v>
      </c>
      <c r="E65" s="71"/>
      <c r="F65" s="71"/>
      <c r="G65" s="71"/>
      <c r="H65" s="71"/>
    </row>
    <row r="66" spans="1:9" ht="15.5">
      <c r="A66" s="70" t="s">
        <v>34</v>
      </c>
      <c r="B66" s="70" t="s">
        <v>21</v>
      </c>
      <c r="C66" s="73" t="s">
        <v>35</v>
      </c>
      <c r="D66" s="66">
        <f>+D62+D63-D64-D65</f>
        <v>23123399</v>
      </c>
      <c r="E66" s="66">
        <f t="shared" ref="E66:H66" si="3">+E62+E63-E64-E65</f>
        <v>17700292</v>
      </c>
      <c r="F66" s="66">
        <f t="shared" si="3"/>
        <v>25468528</v>
      </c>
      <c r="G66" s="66">
        <f t="shared" si="3"/>
        <v>30817244</v>
      </c>
      <c r="H66" s="66">
        <f t="shared" si="3"/>
        <v>20852724</v>
      </c>
    </row>
    <row r="67" spans="1:9">
      <c r="A67" s="70" t="s">
        <v>34</v>
      </c>
      <c r="B67" s="70" t="s">
        <v>36</v>
      </c>
      <c r="C67" s="70" t="s">
        <v>66</v>
      </c>
      <c r="D67" s="71">
        <v>13209994</v>
      </c>
      <c r="E67" s="71">
        <v>10927775</v>
      </c>
      <c r="F67" s="71">
        <v>15547060</v>
      </c>
      <c r="G67" s="71">
        <v>18376702</v>
      </c>
      <c r="H67" s="71">
        <v>13200948</v>
      </c>
    </row>
    <row r="68" spans="1:9">
      <c r="A68" s="70" t="s">
        <v>34</v>
      </c>
      <c r="B68" s="70" t="s">
        <v>36</v>
      </c>
      <c r="C68" s="70" t="s">
        <v>65</v>
      </c>
      <c r="D68" s="71">
        <v>2667247</v>
      </c>
      <c r="E68" s="71">
        <v>2520618</v>
      </c>
      <c r="F68" s="71">
        <v>3106605</v>
      </c>
      <c r="G68" s="71">
        <v>4091291</v>
      </c>
      <c r="H68" s="71">
        <v>4403306</v>
      </c>
    </row>
    <row r="69" spans="1:9">
      <c r="A69" s="70" t="s">
        <v>34</v>
      </c>
      <c r="B69" s="70" t="s">
        <v>36</v>
      </c>
      <c r="C69" s="70" t="s">
        <v>15</v>
      </c>
      <c r="D69" s="71">
        <v>718935</v>
      </c>
      <c r="E69" s="71">
        <v>876976</v>
      </c>
      <c r="F69" s="71">
        <v>989471</v>
      </c>
      <c r="G69" s="71">
        <v>1465302</v>
      </c>
      <c r="H69" s="71">
        <v>1361639</v>
      </c>
    </row>
    <row r="70" spans="1:9">
      <c r="A70" s="70" t="s">
        <v>34</v>
      </c>
      <c r="B70" s="70" t="s">
        <v>36</v>
      </c>
      <c r="C70" s="70" t="s">
        <v>64</v>
      </c>
      <c r="D70" s="71">
        <v>1790538</v>
      </c>
      <c r="E70" s="71">
        <v>2019268</v>
      </c>
      <c r="F70" s="71">
        <v>2508844</v>
      </c>
      <c r="G70" s="71">
        <v>2803966</v>
      </c>
      <c r="H70" s="71">
        <v>2124440</v>
      </c>
    </row>
    <row r="71" spans="1:9">
      <c r="A71" s="70" t="s">
        <v>34</v>
      </c>
      <c r="B71" s="70" t="s">
        <v>36</v>
      </c>
      <c r="C71" s="70" t="s">
        <v>32</v>
      </c>
      <c r="D71" s="71">
        <v>835564</v>
      </c>
      <c r="E71" s="71">
        <v>849326</v>
      </c>
      <c r="F71" s="71">
        <v>839087</v>
      </c>
      <c r="G71" s="71">
        <v>862350</v>
      </c>
      <c r="H71" s="71">
        <v>877586</v>
      </c>
      <c r="I71" s="8">
        <f>SUM(G67:G71)</f>
        <v>27599611</v>
      </c>
    </row>
    <row r="72" spans="1:9">
      <c r="A72" s="70" t="s">
        <v>34</v>
      </c>
      <c r="B72" s="70" t="s">
        <v>36</v>
      </c>
      <c r="C72" s="70" t="s">
        <v>63</v>
      </c>
      <c r="D72" s="71"/>
      <c r="E72" s="71"/>
      <c r="F72" s="71"/>
      <c r="G72" s="71"/>
      <c r="H72" s="71"/>
    </row>
    <row r="73" spans="1:9">
      <c r="A73" s="70" t="s">
        <v>34</v>
      </c>
      <c r="B73" s="70" t="s">
        <v>36</v>
      </c>
      <c r="C73" s="70" t="s">
        <v>7</v>
      </c>
      <c r="D73" s="71">
        <v>113486</v>
      </c>
      <c r="E73" s="71">
        <v>174896</v>
      </c>
      <c r="F73" s="71">
        <v>153341</v>
      </c>
      <c r="G73" s="71">
        <v>206885</v>
      </c>
      <c r="H73" s="71">
        <v>161328</v>
      </c>
    </row>
    <row r="74" spans="1:9" ht="15.5">
      <c r="A74" s="74" t="s">
        <v>34</v>
      </c>
      <c r="B74" s="74" t="s">
        <v>36</v>
      </c>
      <c r="C74" s="75" t="s">
        <v>37</v>
      </c>
      <c r="D74" s="76">
        <f>SUM(D67:D73)</f>
        <v>19335764</v>
      </c>
      <c r="E74" s="76">
        <f t="shared" ref="E74:H74" si="4">SUM(E67:E73)</f>
        <v>17368859</v>
      </c>
      <c r="F74" s="76">
        <f t="shared" si="4"/>
        <v>23144408</v>
      </c>
      <c r="G74" s="76">
        <f t="shared" si="4"/>
        <v>27806496</v>
      </c>
      <c r="H74" s="76">
        <f t="shared" si="4"/>
        <v>22129247</v>
      </c>
    </row>
    <row r="75" spans="1:9">
      <c r="A75" s="70" t="s">
        <v>34</v>
      </c>
      <c r="B75" s="70" t="s">
        <v>36</v>
      </c>
      <c r="C75" s="70" t="s">
        <v>77</v>
      </c>
      <c r="D75" s="71">
        <v>453260</v>
      </c>
      <c r="E75" s="71">
        <v>450135</v>
      </c>
      <c r="F75" s="71">
        <v>467431</v>
      </c>
      <c r="G75" s="71">
        <v>517526</v>
      </c>
      <c r="H75" s="71">
        <v>435171</v>
      </c>
    </row>
    <row r="76" spans="1:9">
      <c r="A76" s="70" t="s">
        <v>34</v>
      </c>
      <c r="B76" s="70" t="s">
        <v>36</v>
      </c>
      <c r="C76" s="70" t="s">
        <v>78</v>
      </c>
      <c r="D76" s="71">
        <v>450135</v>
      </c>
      <c r="E76" s="71">
        <v>467431</v>
      </c>
      <c r="F76" s="71">
        <v>499580</v>
      </c>
      <c r="G76" s="71">
        <v>435171</v>
      </c>
      <c r="H76" s="71">
        <v>475803</v>
      </c>
    </row>
    <row r="77" spans="1:9">
      <c r="A77" s="70" t="s">
        <v>34</v>
      </c>
      <c r="B77" s="70" t="s">
        <v>36</v>
      </c>
      <c r="C77" s="70" t="s">
        <v>79</v>
      </c>
      <c r="D77" s="71">
        <v>4312682</v>
      </c>
      <c r="E77" s="71">
        <v>2090735</v>
      </c>
      <c r="F77" s="71">
        <v>2687864</v>
      </c>
      <c r="G77" s="71">
        <v>2560979</v>
      </c>
      <c r="H77" s="71">
        <v>2527115</v>
      </c>
    </row>
    <row r="78" spans="1:9">
      <c r="A78" s="70" t="s">
        <v>34</v>
      </c>
      <c r="B78" s="70" t="s">
        <v>36</v>
      </c>
      <c r="C78" s="70" t="s">
        <v>80</v>
      </c>
      <c r="D78" s="71">
        <v>2255735</v>
      </c>
      <c r="E78" s="71">
        <v>2687864</v>
      </c>
      <c r="F78" s="71">
        <v>2560618</v>
      </c>
      <c r="G78" s="71">
        <v>2527115</v>
      </c>
      <c r="H78" s="71">
        <v>2987445</v>
      </c>
    </row>
    <row r="79" spans="1:9" ht="15.5">
      <c r="A79" s="70" t="s">
        <v>34</v>
      </c>
      <c r="B79" s="70" t="s">
        <v>36</v>
      </c>
      <c r="C79" s="77" t="s">
        <v>81</v>
      </c>
      <c r="D79" s="78">
        <f>(D74+D75-D76+D77-D78)</f>
        <v>21395836</v>
      </c>
      <c r="E79" s="78">
        <f t="shared" ref="E79:H79" si="5">(E74+E75-E76+E77-E78)</f>
        <v>16754434</v>
      </c>
      <c r="F79" s="78">
        <f t="shared" si="5"/>
        <v>23239505</v>
      </c>
      <c r="G79" s="78">
        <f t="shared" si="5"/>
        <v>27922715</v>
      </c>
      <c r="H79" s="78">
        <f t="shared" si="5"/>
        <v>21628285</v>
      </c>
    </row>
    <row r="80" spans="1:9">
      <c r="A80" s="70" t="s">
        <v>34</v>
      </c>
      <c r="B80" s="70" t="s">
        <v>23</v>
      </c>
      <c r="C80" s="70" t="s">
        <v>62</v>
      </c>
      <c r="D80" s="71">
        <v>298168</v>
      </c>
      <c r="E80" s="71">
        <v>333585</v>
      </c>
      <c r="F80" s="71">
        <v>468835</v>
      </c>
      <c r="G80" s="71">
        <v>611634</v>
      </c>
      <c r="H80" s="71">
        <v>425051</v>
      </c>
    </row>
    <row r="81" spans="1:19">
      <c r="A81" s="70" t="s">
        <v>34</v>
      </c>
      <c r="B81" s="70" t="s">
        <v>23</v>
      </c>
      <c r="C81" s="70" t="s">
        <v>61</v>
      </c>
      <c r="D81" s="71">
        <v>257876</v>
      </c>
      <c r="E81" s="71">
        <v>217400</v>
      </c>
      <c r="F81" s="71">
        <v>302884</v>
      </c>
      <c r="G81" s="71">
        <v>375908</v>
      </c>
      <c r="H81" s="71">
        <v>263077</v>
      </c>
    </row>
    <row r="82" spans="1:19" ht="15.5">
      <c r="A82" s="70" t="s">
        <v>34</v>
      </c>
      <c r="B82" s="70" t="s">
        <v>23</v>
      </c>
      <c r="C82" s="73" t="s">
        <v>82</v>
      </c>
      <c r="D82" s="66">
        <f>SUM(D79:D81)</f>
        <v>21951880</v>
      </c>
      <c r="E82" s="66">
        <f t="shared" ref="E82:H82" si="6">SUM(E79:E81)</f>
        <v>17305419</v>
      </c>
      <c r="F82" s="66">
        <f t="shared" si="6"/>
        <v>24011224</v>
      </c>
      <c r="G82" s="66">
        <f t="shared" si="6"/>
        <v>28910257</v>
      </c>
      <c r="H82" s="66">
        <f t="shared" si="6"/>
        <v>22316413</v>
      </c>
    </row>
    <row r="83" spans="1:19">
      <c r="A83" s="70" t="s">
        <v>34</v>
      </c>
      <c r="B83" s="70" t="s">
        <v>21</v>
      </c>
      <c r="C83" s="70" t="s">
        <v>60</v>
      </c>
      <c r="D83" s="71">
        <v>2108873</v>
      </c>
      <c r="E83" s="71">
        <v>251355</v>
      </c>
      <c r="F83" s="71">
        <v>412994</v>
      </c>
      <c r="G83" s="71">
        <v>67043</v>
      </c>
      <c r="H83" s="71">
        <v>2714766</v>
      </c>
    </row>
    <row r="84" spans="1:19">
      <c r="A84" s="70" t="s">
        <v>34</v>
      </c>
      <c r="B84" s="70" t="s">
        <v>21</v>
      </c>
      <c r="C84" s="70" t="s">
        <v>83</v>
      </c>
      <c r="D84" s="71">
        <v>25236</v>
      </c>
      <c r="E84" s="71">
        <v>166463</v>
      </c>
      <c r="F84" s="71">
        <v>25923</v>
      </c>
      <c r="G84" s="71">
        <v>25975</v>
      </c>
      <c r="H84" s="71">
        <v>205033</v>
      </c>
      <c r="K84" s="1"/>
      <c r="L84" s="1"/>
    </row>
    <row r="85" spans="1:19" ht="15.5">
      <c r="A85" s="40"/>
      <c r="B85" s="40"/>
      <c r="C85" s="40"/>
      <c r="D85" s="85">
        <f>D35-D83-D84</f>
        <v>0</v>
      </c>
      <c r="E85" s="85">
        <f t="shared" ref="E85:H85" si="7">E35-E83-E84</f>
        <v>0</v>
      </c>
      <c r="F85" s="85">
        <f t="shared" si="7"/>
        <v>0</v>
      </c>
      <c r="G85" s="85">
        <f t="shared" si="7"/>
        <v>0</v>
      </c>
      <c r="H85" s="85">
        <f t="shared" si="7"/>
        <v>0</v>
      </c>
      <c r="K85" s="1"/>
      <c r="L85" s="1"/>
    </row>
    <row r="86" spans="1:19" ht="15.5">
      <c r="A86" s="45" t="s">
        <v>38</v>
      </c>
      <c r="B86" s="40"/>
      <c r="C86" s="40"/>
      <c r="D86" s="40"/>
      <c r="E86" s="40"/>
      <c r="F86" s="40"/>
      <c r="G86" s="40"/>
      <c r="H86" s="40"/>
      <c r="I86" s="4"/>
      <c r="K86" s="1"/>
      <c r="L86" s="1"/>
    </row>
    <row r="87" spans="1:19" ht="15.5">
      <c r="A87" s="46" t="s">
        <v>39</v>
      </c>
      <c r="B87" s="40"/>
      <c r="C87" s="40"/>
      <c r="D87" s="44">
        <f>SUM(D17:D30)</f>
        <v>27173263</v>
      </c>
      <c r="E87" s="44">
        <f t="shared" ref="E87:H87" si="8">SUM(E17:E30)</f>
        <v>27401614</v>
      </c>
      <c r="F87" s="44">
        <f t="shared" si="8"/>
        <v>28236223</v>
      </c>
      <c r="G87" s="44">
        <f t="shared" si="8"/>
        <v>30099122</v>
      </c>
      <c r="H87" s="44">
        <f t="shared" si="8"/>
        <v>29767888</v>
      </c>
      <c r="I87" s="4"/>
    </row>
    <row r="88" spans="1:19" ht="15.5">
      <c r="A88" s="46" t="s">
        <v>40</v>
      </c>
      <c r="B88" s="40"/>
      <c r="C88" s="40"/>
      <c r="D88" s="44">
        <f>+SUM(D9:D16)</f>
        <v>17428337</v>
      </c>
      <c r="E88" s="44">
        <f t="shared" ref="E88:H88" si="9">+SUM(E9:E16)</f>
        <v>18002934</v>
      </c>
      <c r="F88" s="44">
        <f t="shared" si="9"/>
        <v>18362076</v>
      </c>
      <c r="G88" s="44">
        <f t="shared" si="9"/>
        <v>19947914</v>
      </c>
      <c r="H88" s="44">
        <f t="shared" si="9"/>
        <v>18777447</v>
      </c>
      <c r="I88" s="5"/>
      <c r="K88" s="1"/>
      <c r="L88" s="1"/>
    </row>
    <row r="89" spans="1:19" ht="15.5">
      <c r="A89" s="46" t="s">
        <v>41</v>
      </c>
      <c r="B89" s="40"/>
      <c r="C89" s="40"/>
      <c r="D89" s="44">
        <f>SUM(D5:D8)</f>
        <v>9744926</v>
      </c>
      <c r="E89" s="44">
        <f t="shared" ref="E89:H89" si="10">SUM(E5:E8)</f>
        <v>9398680</v>
      </c>
      <c r="F89" s="44">
        <f t="shared" si="10"/>
        <v>9874147</v>
      </c>
      <c r="G89" s="44">
        <f t="shared" si="10"/>
        <v>10151208</v>
      </c>
      <c r="H89" s="44">
        <f t="shared" si="10"/>
        <v>10990441</v>
      </c>
      <c r="I89" s="4"/>
      <c r="K89" s="1"/>
      <c r="L89" s="1"/>
      <c r="S89" s="1"/>
    </row>
    <row r="90" spans="1:19" ht="15.5">
      <c r="A90" s="45" t="s">
        <v>42</v>
      </c>
      <c r="B90" s="40"/>
      <c r="C90" s="40"/>
      <c r="D90" s="44">
        <f>D87-(D88+D89)</f>
        <v>0</v>
      </c>
      <c r="E90" s="44">
        <f t="shared" ref="E90:H90" si="11">E87-(E88+E89)</f>
        <v>0</v>
      </c>
      <c r="F90" s="44">
        <f t="shared" si="11"/>
        <v>0</v>
      </c>
      <c r="G90" s="44">
        <f t="shared" si="11"/>
        <v>0</v>
      </c>
      <c r="H90" s="44">
        <f t="shared" si="11"/>
        <v>0</v>
      </c>
      <c r="I90" s="4"/>
      <c r="K90" s="1"/>
      <c r="L90" s="1"/>
      <c r="S90" s="1"/>
    </row>
    <row r="91" spans="1:19" ht="15.5">
      <c r="A91" s="46" t="s">
        <v>43</v>
      </c>
      <c r="B91" s="40"/>
      <c r="C91" s="40"/>
      <c r="D91" s="44">
        <f>D31+D35</f>
        <v>25257508</v>
      </c>
      <c r="E91" s="44">
        <f t="shared" ref="E91:H91" si="12">E31+E35</f>
        <v>18118110</v>
      </c>
      <c r="F91" s="44">
        <f t="shared" si="12"/>
        <v>25907445</v>
      </c>
      <c r="G91" s="44">
        <f t="shared" si="12"/>
        <v>30910262</v>
      </c>
      <c r="H91" s="44">
        <f t="shared" si="12"/>
        <v>23772523</v>
      </c>
      <c r="I91" s="6"/>
      <c r="K91" s="1"/>
      <c r="L91" s="1"/>
      <c r="S91" s="1"/>
    </row>
    <row r="92" spans="1:19" ht="15.5">
      <c r="A92" s="46" t="s">
        <v>44</v>
      </c>
      <c r="B92" s="40"/>
      <c r="C92" s="40"/>
      <c r="D92" s="44">
        <f>SUM(D32:D34)+SUM(D36:D39)</f>
        <v>23821723</v>
      </c>
      <c r="E92" s="44">
        <f t="shared" ref="E92:H92" si="13">SUM(E32:E34)+SUM(E36:E39)</f>
        <v>18493172</v>
      </c>
      <c r="F92" s="44">
        <f t="shared" si="13"/>
        <v>25159189</v>
      </c>
      <c r="G92" s="44">
        <f t="shared" si="13"/>
        <v>30662471</v>
      </c>
      <c r="H92" s="44">
        <f t="shared" si="13"/>
        <v>23199768</v>
      </c>
      <c r="I92" s="1"/>
      <c r="K92" s="1"/>
      <c r="L92" s="1"/>
    </row>
    <row r="93" spans="1:19" ht="15.5">
      <c r="A93" s="47" t="s">
        <v>45</v>
      </c>
      <c r="B93" s="40"/>
      <c r="C93" s="40"/>
      <c r="D93" s="48">
        <f>D91-D92</f>
        <v>1435785</v>
      </c>
      <c r="E93" s="48">
        <f t="shared" ref="E93:H93" si="14">E91-E92</f>
        <v>-375062</v>
      </c>
      <c r="F93" s="48">
        <f t="shared" si="14"/>
        <v>748256</v>
      </c>
      <c r="G93" s="48">
        <f t="shared" si="14"/>
        <v>247791</v>
      </c>
      <c r="H93" s="48">
        <f t="shared" si="14"/>
        <v>572755</v>
      </c>
      <c r="I93" s="1"/>
      <c r="K93" s="1"/>
      <c r="L93" s="1"/>
      <c r="S93" s="1"/>
    </row>
    <row r="94" spans="1:19" ht="15.5">
      <c r="A94" s="46" t="s">
        <v>46</v>
      </c>
      <c r="B94" s="40"/>
      <c r="C94" s="40"/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1"/>
      <c r="K94" s="1"/>
      <c r="L94" s="1"/>
      <c r="S94" s="1"/>
    </row>
    <row r="95" spans="1:19" ht="15.5">
      <c r="A95" s="46"/>
      <c r="B95" s="40"/>
      <c r="C95" s="40"/>
      <c r="D95" s="40"/>
      <c r="E95" s="40"/>
      <c r="F95" s="40"/>
      <c r="G95" s="40"/>
      <c r="H95" s="40"/>
      <c r="I95" s="4"/>
      <c r="K95" s="1"/>
      <c r="L95" s="1"/>
      <c r="S95" s="1"/>
    </row>
    <row r="96" spans="1:19" ht="15.5">
      <c r="A96" s="45" t="s">
        <v>56</v>
      </c>
      <c r="B96" s="40"/>
      <c r="C96" s="40"/>
      <c r="D96" s="40"/>
      <c r="E96" s="40"/>
      <c r="F96" s="40"/>
      <c r="G96" s="40"/>
      <c r="H96" s="40"/>
      <c r="I96" s="4"/>
      <c r="K96" s="1"/>
      <c r="L96" s="1"/>
      <c r="S96" s="1"/>
    </row>
    <row r="97" spans="1:19" ht="15.5">
      <c r="A97" s="46" t="s">
        <v>27</v>
      </c>
      <c r="B97" s="40"/>
      <c r="C97" s="40"/>
      <c r="D97" s="44">
        <f>D44-SUM(D40:D43)</f>
        <v>0</v>
      </c>
      <c r="E97" s="44">
        <f t="shared" ref="E97:H97" si="15">E44-SUM(E40:E43)</f>
        <v>0</v>
      </c>
      <c r="F97" s="44">
        <f t="shared" si="15"/>
        <v>0</v>
      </c>
      <c r="G97" s="44">
        <f t="shared" si="15"/>
        <v>0</v>
      </c>
      <c r="H97" s="44">
        <f t="shared" si="15"/>
        <v>0</v>
      </c>
      <c r="I97" s="4"/>
      <c r="K97" s="1"/>
      <c r="L97" s="1"/>
      <c r="S97" s="1"/>
    </row>
    <row r="98" spans="1:19" ht="15.5">
      <c r="A98" s="46" t="s">
        <v>28</v>
      </c>
      <c r="B98" s="40"/>
      <c r="C98" s="40"/>
      <c r="D98" s="44">
        <f>D51-SUM(D45:D50)</f>
        <v>0</v>
      </c>
      <c r="E98" s="44">
        <f t="shared" ref="E98:H98" si="16">E51-SUM(E45:E50)</f>
        <v>0</v>
      </c>
      <c r="F98" s="44">
        <f t="shared" si="16"/>
        <v>0</v>
      </c>
      <c r="G98" s="44">
        <f t="shared" si="16"/>
        <v>0</v>
      </c>
      <c r="H98" s="44">
        <f t="shared" si="16"/>
        <v>0</v>
      </c>
      <c r="I98" s="4"/>
      <c r="K98" s="1"/>
      <c r="L98" s="1"/>
      <c r="S98" s="1"/>
    </row>
    <row r="99" spans="1:19" ht="15.5">
      <c r="A99" s="46" t="s">
        <v>29</v>
      </c>
      <c r="B99" s="40"/>
      <c r="C99" s="40"/>
      <c r="D99" s="44">
        <f>D57-SUM(D52:D56)</f>
        <v>0</v>
      </c>
      <c r="E99" s="44">
        <f t="shared" ref="E99:H99" si="17">E57-SUM(E52:E56)</f>
        <v>0</v>
      </c>
      <c r="F99" s="44">
        <f t="shared" si="17"/>
        <v>0</v>
      </c>
      <c r="G99" s="44">
        <f t="shared" si="17"/>
        <v>0</v>
      </c>
      <c r="H99" s="44">
        <f t="shared" si="17"/>
        <v>0</v>
      </c>
      <c r="S99" s="1"/>
    </row>
    <row r="100" spans="1:19" ht="15.5">
      <c r="A100" s="46"/>
      <c r="B100" s="40"/>
      <c r="C100" s="40"/>
      <c r="D100" s="49"/>
      <c r="E100" s="49"/>
      <c r="F100" s="49"/>
      <c r="G100" s="49"/>
      <c r="H100" s="49"/>
      <c r="I100" s="4"/>
      <c r="J100" s="1"/>
      <c r="S100" s="1"/>
    </row>
    <row r="101" spans="1:19" ht="15.5">
      <c r="A101" s="45" t="s">
        <v>55</v>
      </c>
      <c r="B101" s="40"/>
      <c r="C101" s="40"/>
      <c r="D101" s="40"/>
      <c r="E101" s="40"/>
      <c r="F101" s="40"/>
      <c r="G101" s="40"/>
      <c r="H101" s="40"/>
      <c r="I101" s="4"/>
      <c r="J101" s="1"/>
      <c r="M101" s="1"/>
      <c r="N101" s="1"/>
      <c r="S101" s="1"/>
    </row>
    <row r="102" spans="1:19" s="1" customFormat="1" ht="15.5">
      <c r="A102" s="50" t="s">
        <v>57</v>
      </c>
      <c r="B102" s="40"/>
      <c r="C102" s="40"/>
      <c r="D102" s="44">
        <f>D31-D66</f>
        <v>0</v>
      </c>
      <c r="E102" s="44">
        <f t="shared" ref="E102:G102" si="18">E31-E66</f>
        <v>0</v>
      </c>
      <c r="F102" s="44">
        <f t="shared" si="18"/>
        <v>0</v>
      </c>
      <c r="G102" s="44">
        <f t="shared" si="18"/>
        <v>0</v>
      </c>
      <c r="H102" s="44">
        <f>H31-H66</f>
        <v>0</v>
      </c>
      <c r="I102" s="4"/>
      <c r="K102" s="8"/>
      <c r="L102" s="8"/>
      <c r="O102" s="8"/>
      <c r="P102" s="8"/>
      <c r="Q102" s="8"/>
      <c r="R102" s="8"/>
    </row>
    <row r="103" spans="1:19" s="1" customFormat="1" ht="15.5">
      <c r="A103" s="50" t="s">
        <v>58</v>
      </c>
      <c r="B103" s="40"/>
      <c r="C103" s="40"/>
      <c r="D103" s="44">
        <f>D32-D79</f>
        <v>0</v>
      </c>
      <c r="E103" s="44">
        <f t="shared" ref="E103:H103" si="19">E32-E79</f>
        <v>0</v>
      </c>
      <c r="F103" s="44">
        <f t="shared" si="19"/>
        <v>0</v>
      </c>
      <c r="G103" s="44">
        <f t="shared" si="19"/>
        <v>0</v>
      </c>
      <c r="H103" s="44">
        <f t="shared" si="19"/>
        <v>0</v>
      </c>
      <c r="I103" s="2"/>
      <c r="J103" s="8"/>
      <c r="K103" s="8"/>
      <c r="L103" s="8"/>
      <c r="Q103" s="8"/>
      <c r="R103" s="8"/>
    </row>
    <row r="104" spans="1:19" s="1" customFormat="1" ht="15.5">
      <c r="A104" s="40" t="s">
        <v>59</v>
      </c>
      <c r="B104" s="40"/>
      <c r="C104" s="40"/>
      <c r="D104" s="44">
        <f>SUM(D33:D34)-SUM(D80:D81)</f>
        <v>0</v>
      </c>
      <c r="E104" s="44">
        <f t="shared" ref="E104:H104" si="20">SUM(E33:E34)-SUM(E80:E81)</f>
        <v>0</v>
      </c>
      <c r="F104" s="44">
        <f t="shared" si="20"/>
        <v>0</v>
      </c>
      <c r="G104" s="44">
        <f t="shared" si="20"/>
        <v>0</v>
      </c>
      <c r="H104" s="44">
        <f t="shared" si="20"/>
        <v>0</v>
      </c>
      <c r="K104" s="8"/>
      <c r="L104" s="8"/>
      <c r="M104" s="8"/>
      <c r="N104" s="8"/>
      <c r="Q104" s="8"/>
      <c r="R104" s="8"/>
      <c r="S104" s="8"/>
    </row>
    <row r="105" spans="1:19" ht="15.5">
      <c r="A105" s="40"/>
      <c r="B105" s="40"/>
      <c r="C105" s="40"/>
      <c r="D105" s="43"/>
      <c r="E105" s="43"/>
      <c r="F105" s="43"/>
      <c r="G105" s="43"/>
      <c r="H105" s="43"/>
      <c r="I105" s="1"/>
      <c r="J105" s="1"/>
      <c r="M105" s="1"/>
      <c r="N105" s="1"/>
      <c r="O105" s="1"/>
      <c r="P105" s="1"/>
    </row>
    <row r="106" spans="1:19" s="1" customFormat="1" ht="15.5">
      <c r="A106" s="51" t="s">
        <v>105</v>
      </c>
      <c r="B106" s="51" t="s">
        <v>34</v>
      </c>
      <c r="C106" s="51" t="s">
        <v>113</v>
      </c>
      <c r="D106" s="51">
        <f>D5</f>
        <v>4980100</v>
      </c>
      <c r="E106" s="51">
        <f t="shared" ref="E106:H106" si="21">E5</f>
        <v>4980100</v>
      </c>
      <c r="F106" s="51">
        <f t="shared" si="21"/>
        <v>4980100</v>
      </c>
      <c r="G106" s="51">
        <f t="shared" si="21"/>
        <v>4980100</v>
      </c>
      <c r="H106" s="51">
        <f t="shared" si="21"/>
        <v>4980100</v>
      </c>
      <c r="K106" s="8"/>
      <c r="L106" s="8"/>
      <c r="O106" s="8"/>
      <c r="P106" s="8"/>
      <c r="S106" s="8"/>
    </row>
    <row r="107" spans="1:19" s="1" customFormat="1" ht="15.5">
      <c r="A107" s="51" t="s">
        <v>105</v>
      </c>
      <c r="B107" s="51" t="s">
        <v>34</v>
      </c>
      <c r="C107" s="51" t="s">
        <v>103</v>
      </c>
      <c r="D107" s="51">
        <v>498010</v>
      </c>
      <c r="E107" s="51">
        <v>498010</v>
      </c>
      <c r="F107" s="51">
        <v>498010</v>
      </c>
      <c r="G107" s="51">
        <v>498010</v>
      </c>
      <c r="H107" s="51">
        <v>498010</v>
      </c>
      <c r="K107" s="8"/>
      <c r="L107" s="8"/>
      <c r="S107" s="8"/>
    </row>
    <row r="108" spans="1:19" s="1" customFormat="1" ht="15.5">
      <c r="A108" s="51" t="s">
        <v>105</v>
      </c>
      <c r="B108" s="51" t="s">
        <v>34</v>
      </c>
      <c r="C108" s="51" t="s">
        <v>104</v>
      </c>
      <c r="D108" s="51">
        <v>498010</v>
      </c>
      <c r="E108" s="51">
        <v>498010</v>
      </c>
      <c r="F108" s="51">
        <v>498010</v>
      </c>
      <c r="G108" s="51">
        <v>498010</v>
      </c>
      <c r="H108" s="51">
        <v>498010</v>
      </c>
      <c r="K108" s="8"/>
      <c r="L108" s="8"/>
      <c r="S108" s="8"/>
    </row>
    <row r="109" spans="1:19" s="1" customFormat="1" ht="15.5">
      <c r="A109" s="51" t="s">
        <v>105</v>
      </c>
      <c r="B109" s="51" t="s">
        <v>34</v>
      </c>
      <c r="C109" s="51" t="s">
        <v>111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K109" s="8"/>
      <c r="L109" s="8"/>
      <c r="Q109" s="8"/>
      <c r="R109" s="8"/>
      <c r="S109" s="8"/>
    </row>
    <row r="110" spans="1:19" s="1" customFormat="1" ht="15.5">
      <c r="A110" s="51" t="s">
        <v>105</v>
      </c>
      <c r="B110" s="51" t="s">
        <v>34</v>
      </c>
      <c r="C110" s="51" t="s">
        <v>112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10"/>
      <c r="K110" s="8"/>
      <c r="L110" s="8"/>
      <c r="S110" s="8"/>
    </row>
    <row r="111" spans="1:19" s="1" customFormat="1" ht="15.5">
      <c r="A111" s="40"/>
      <c r="B111" s="40"/>
      <c r="C111" s="40"/>
      <c r="D111" s="40"/>
      <c r="E111" s="40"/>
      <c r="F111" s="40"/>
      <c r="G111" s="40"/>
      <c r="H111" s="40"/>
      <c r="I111" s="10"/>
      <c r="K111" s="8"/>
      <c r="L111" s="8"/>
      <c r="S111" s="8"/>
    </row>
    <row r="112" spans="1:19" s="1" customFormat="1" ht="15.5">
      <c r="A112" s="40"/>
      <c r="B112" s="40"/>
      <c r="C112" s="51" t="s">
        <v>47</v>
      </c>
      <c r="D112" s="52">
        <f>+D93/D107</f>
        <v>2.8830445171783698</v>
      </c>
      <c r="E112" s="52">
        <f t="shared" ref="E112:H112" si="22">+E93/E107</f>
        <v>-0.75312142326459308</v>
      </c>
      <c r="F112" s="52">
        <f t="shared" si="22"/>
        <v>1.5024919178329752</v>
      </c>
      <c r="G112" s="52">
        <f t="shared" si="22"/>
        <v>0.49756229794582441</v>
      </c>
      <c r="H112" s="52">
        <f t="shared" si="22"/>
        <v>1.1500873476436215</v>
      </c>
      <c r="I112" s="8"/>
      <c r="J112" s="8"/>
      <c r="K112" s="8"/>
      <c r="L112" s="8"/>
      <c r="S112" s="8"/>
    </row>
    <row r="113" spans="1:19" s="1" customFormat="1" ht="15.5">
      <c r="A113" s="40"/>
      <c r="B113" s="40"/>
      <c r="C113" s="51" t="s">
        <v>48</v>
      </c>
      <c r="D113" s="53">
        <f>(D93+D94)/D108</f>
        <v>2.8830445171783698</v>
      </c>
      <c r="E113" s="88">
        <f t="shared" ref="E113:H113" si="23">(E93+E94)/E108</f>
        <v>-0.75312142326459308</v>
      </c>
      <c r="F113" s="88">
        <f t="shared" si="23"/>
        <v>1.5024919178329752</v>
      </c>
      <c r="G113" s="88">
        <f t="shared" si="23"/>
        <v>0.49756229794582441</v>
      </c>
      <c r="H113" s="88">
        <f t="shared" si="23"/>
        <v>1.1500873476436215</v>
      </c>
      <c r="I113" s="8"/>
      <c r="J113" s="8"/>
      <c r="K113" s="8"/>
      <c r="L113" s="8"/>
      <c r="M113" s="8"/>
      <c r="S113" s="8"/>
    </row>
    <row r="114" spans="1:19">
      <c r="N114" s="1"/>
      <c r="O114" s="1"/>
      <c r="P114" s="1"/>
      <c r="Q114" s="1"/>
      <c r="R114" s="1"/>
    </row>
    <row r="115" spans="1:19" ht="15.5">
      <c r="B115" s="11"/>
      <c r="C115" s="13"/>
      <c r="D115" s="14"/>
      <c r="E115" s="14"/>
      <c r="F115" s="14"/>
      <c r="G115" s="14"/>
      <c r="H115" s="14"/>
      <c r="N115" s="1"/>
      <c r="O115" s="1"/>
    </row>
    <row r="116" spans="1:19">
      <c r="B116" s="12"/>
      <c r="C116" s="11"/>
      <c r="D116" s="15"/>
      <c r="E116" s="15"/>
      <c r="F116" s="15"/>
      <c r="G116" s="15"/>
      <c r="H116" s="15"/>
      <c r="O116" s="1"/>
    </row>
    <row r="117" spans="1:19">
      <c r="B117" s="12"/>
      <c r="C117" s="11"/>
      <c r="D117" s="15"/>
      <c r="E117" s="15"/>
      <c r="F117" s="15"/>
      <c r="G117" s="15"/>
      <c r="H117" s="15"/>
      <c r="O117" s="1"/>
    </row>
    <row r="118" spans="1:19">
      <c r="B118" s="12"/>
      <c r="C118" s="11"/>
      <c r="D118" s="15"/>
      <c r="E118" s="15"/>
      <c r="F118" s="15"/>
      <c r="G118" s="15"/>
      <c r="H118" s="15"/>
    </row>
    <row r="119" spans="1:19">
      <c r="B119" s="12"/>
      <c r="C119" s="11"/>
      <c r="D119" s="15"/>
      <c r="E119" s="15"/>
      <c r="F119" s="15"/>
      <c r="G119" s="15"/>
      <c r="H119" s="15"/>
    </row>
    <row r="120" spans="1:19">
      <c r="B120" s="12"/>
      <c r="C120" s="11"/>
      <c r="D120" s="15"/>
      <c r="E120" s="15"/>
      <c r="F120" s="15"/>
      <c r="G120" s="15"/>
      <c r="H120" s="15"/>
    </row>
    <row r="121" spans="1:19">
      <c r="B121" s="12"/>
      <c r="C121" s="11"/>
      <c r="D121" s="15"/>
      <c r="E121" s="15"/>
      <c r="F121" s="15"/>
      <c r="G121" s="15"/>
      <c r="H121" s="15"/>
    </row>
    <row r="122" spans="1:19">
      <c r="B122" s="12"/>
      <c r="C122" s="11"/>
      <c r="D122" s="15"/>
      <c r="E122" s="15"/>
      <c r="F122" s="15"/>
      <c r="G122" s="15"/>
      <c r="H122" s="15"/>
    </row>
    <row r="123" spans="1:19">
      <c r="B123" s="11"/>
      <c r="C123" s="11"/>
      <c r="D123" s="16"/>
      <c r="E123" s="16"/>
      <c r="F123" s="16"/>
      <c r="G123" s="16"/>
      <c r="H123" s="16"/>
    </row>
    <row r="124" spans="1:19" ht="15.5">
      <c r="B124" s="11"/>
      <c r="C124" s="13"/>
      <c r="D124" s="14"/>
      <c r="E124" s="14"/>
      <c r="F124" s="14"/>
      <c r="G124" s="14"/>
      <c r="H124" s="14"/>
    </row>
    <row r="125" spans="1:19">
      <c r="B125" s="12"/>
      <c r="C125" s="11"/>
      <c r="D125" s="16"/>
      <c r="E125" s="16"/>
      <c r="F125" s="16"/>
      <c r="G125" s="16"/>
      <c r="H125" s="16"/>
    </row>
    <row r="126" spans="1:19">
      <c r="B126" s="12"/>
      <c r="C126" s="11"/>
      <c r="D126" s="16"/>
      <c r="E126" s="16"/>
      <c r="F126" s="16"/>
      <c r="G126" s="16"/>
      <c r="H126" s="16"/>
    </row>
    <row r="127" spans="1:19">
      <c r="B127" s="12"/>
      <c r="C127" s="11"/>
      <c r="D127" s="16"/>
      <c r="E127" s="16"/>
      <c r="F127" s="16"/>
      <c r="G127" s="16"/>
      <c r="H127" s="16"/>
    </row>
    <row r="128" spans="1:19">
      <c r="B128" s="12"/>
      <c r="C128" s="11"/>
      <c r="D128" s="16"/>
      <c r="E128" s="16"/>
      <c r="F128" s="16"/>
      <c r="G128" s="16"/>
      <c r="H128" s="16"/>
    </row>
    <row r="129" spans="2:14" ht="15.5">
      <c r="B129" s="12"/>
      <c r="C129" s="13"/>
      <c r="D129" s="14"/>
      <c r="E129" s="14"/>
      <c r="F129" s="14"/>
      <c r="G129" s="14"/>
      <c r="H129" s="14"/>
    </row>
    <row r="130" spans="2:14">
      <c r="B130" s="12"/>
      <c r="C130" s="11"/>
      <c r="D130" s="15"/>
      <c r="E130" s="15"/>
      <c r="F130" s="15"/>
      <c r="G130" s="15"/>
      <c r="H130" s="15"/>
    </row>
    <row r="131" spans="2:14">
      <c r="B131" s="12"/>
      <c r="C131" s="11"/>
      <c r="D131" s="15"/>
      <c r="E131" s="15"/>
      <c r="F131" s="15"/>
      <c r="G131" s="15"/>
      <c r="H131" s="15"/>
    </row>
    <row r="132" spans="2:14">
      <c r="B132" s="12"/>
      <c r="C132" s="11"/>
      <c r="D132" s="15"/>
      <c r="E132" s="15"/>
      <c r="F132" s="15"/>
      <c r="G132" s="15"/>
      <c r="H132" s="15"/>
    </row>
    <row r="133" spans="2:14">
      <c r="B133" s="11"/>
      <c r="C133" s="11"/>
      <c r="D133" s="15"/>
      <c r="E133" s="15"/>
      <c r="F133" s="15"/>
      <c r="G133" s="15"/>
      <c r="H133" s="15"/>
    </row>
    <row r="134" spans="2:14" ht="15.5">
      <c r="B134" s="11"/>
      <c r="C134" s="13"/>
      <c r="D134" s="14"/>
      <c r="E134" s="14"/>
      <c r="F134" s="14"/>
      <c r="G134" s="14"/>
      <c r="H134" s="14"/>
    </row>
    <row r="135" spans="2:14">
      <c r="B135" s="12"/>
      <c r="C135" s="11"/>
      <c r="D135" s="16"/>
      <c r="E135" s="16"/>
      <c r="F135" s="16"/>
      <c r="G135" s="16"/>
      <c r="H135" s="16"/>
    </row>
    <row r="136" spans="2:14">
      <c r="B136" s="12"/>
      <c r="C136" s="11"/>
      <c r="D136" s="16"/>
      <c r="E136" s="16"/>
      <c r="F136" s="16"/>
      <c r="G136" s="16"/>
      <c r="H136" s="16"/>
    </row>
    <row r="137" spans="2:14">
      <c r="B137" s="12"/>
      <c r="C137" s="11"/>
      <c r="D137" s="16"/>
      <c r="E137" s="16"/>
      <c r="F137" s="16"/>
      <c r="G137" s="16"/>
      <c r="H137" s="16"/>
    </row>
    <row r="138" spans="2:14">
      <c r="B138" s="12"/>
      <c r="C138" s="11"/>
      <c r="D138" s="16"/>
      <c r="E138" s="16"/>
      <c r="F138" s="16"/>
      <c r="G138" s="16"/>
      <c r="H138" s="16"/>
    </row>
    <row r="139" spans="2:14">
      <c r="B139" s="12"/>
      <c r="C139" s="11"/>
      <c r="D139" s="16"/>
      <c r="E139" s="16"/>
      <c r="F139" s="16"/>
      <c r="G139" s="16"/>
      <c r="H139" s="16"/>
    </row>
    <row r="140" spans="2:14">
      <c r="B140" s="12"/>
      <c r="C140" s="1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2:14">
      <c r="B141" s="12"/>
      <c r="C141" s="1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2:14">
      <c r="B142" s="12"/>
      <c r="C142" s="11"/>
      <c r="D142" s="16"/>
      <c r="E142" s="16"/>
      <c r="F142" s="16"/>
      <c r="G142" s="16"/>
      <c r="H142" s="16"/>
      <c r="I142" s="17"/>
      <c r="J142" s="17"/>
      <c r="K142" s="17"/>
      <c r="L142" s="16"/>
      <c r="M142" s="17"/>
      <c r="N142" s="17"/>
    </row>
    <row r="143" spans="2:14">
      <c r="B143" s="12"/>
      <c r="C143" s="1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2:14">
      <c r="B144" s="12"/>
      <c r="C144" s="11"/>
      <c r="D144" s="17"/>
      <c r="E144" s="17"/>
      <c r="F144" s="17"/>
      <c r="G144" s="17"/>
      <c r="H144" s="17"/>
      <c r="I144" s="16"/>
      <c r="J144" s="16"/>
      <c r="K144" s="17"/>
      <c r="L144" s="16"/>
      <c r="M144" s="16"/>
      <c r="N144" s="16"/>
    </row>
    <row r="145" spans="2:14">
      <c r="B145" s="12"/>
      <c r="C145" s="11"/>
      <c r="D145" s="16"/>
      <c r="E145" s="16"/>
      <c r="F145" s="16"/>
      <c r="G145" s="16"/>
      <c r="H145" s="16"/>
      <c r="I145" s="14"/>
      <c r="J145" s="14"/>
      <c r="K145" s="14"/>
      <c r="L145" s="14"/>
      <c r="M145" s="14"/>
      <c r="N145" s="14"/>
    </row>
    <row r="146" spans="2:14">
      <c r="B146" s="12"/>
      <c r="C146" s="1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2:14" ht="15.5">
      <c r="B147" s="11"/>
      <c r="C147" s="13"/>
      <c r="D147" s="14"/>
      <c r="E147" s="14"/>
      <c r="F147" s="14"/>
      <c r="G147" s="14"/>
      <c r="H147" s="14"/>
      <c r="I147" s="16"/>
      <c r="J147" s="16"/>
      <c r="K147" s="16"/>
      <c r="L147" s="16"/>
      <c r="M147" s="16"/>
      <c r="N147" s="16"/>
    </row>
    <row r="148" spans="2:14">
      <c r="B148" s="12"/>
      <c r="C148" s="1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2:14">
      <c r="B149" s="12"/>
      <c r="C149" s="1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2:14">
      <c r="B150" s="12"/>
      <c r="C150" s="1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2:14">
      <c r="B151" s="12"/>
      <c r="C151" s="11"/>
      <c r="D151" s="16"/>
      <c r="E151" s="16"/>
      <c r="F151" s="16"/>
      <c r="G151" s="16"/>
      <c r="H151" s="16"/>
    </row>
    <row r="152" spans="2:14">
      <c r="B152" s="12"/>
      <c r="C152" s="11"/>
      <c r="D152" s="16"/>
      <c r="E152" s="16"/>
      <c r="F152" s="16"/>
      <c r="G152" s="16"/>
      <c r="H152" s="16"/>
    </row>
  </sheetData>
  <mergeCells count="1">
    <mergeCell ref="A1:B1"/>
  </mergeCells>
  <conditionalFormatting sqref="D90:H90 D97:H99 D102:H104">
    <cfRule type="cellIs" dxfId="5" priority="12" operator="notEqual">
      <formula>0</formula>
    </cfRule>
    <cfRule type="cellIs" dxfId="4" priority="13" operator="equal">
      <formula>0</formula>
    </cfRule>
  </conditionalFormatting>
  <conditionalFormatting sqref="D100:H100">
    <cfRule type="cellIs" dxfId="3" priority="51" operator="equal">
      <formula>0</formula>
    </cfRule>
    <cfRule type="cellIs" dxfId="2" priority="52" operator="notEqual">
      <formula>"&lt;&gt;0"</formula>
    </cfRule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D85:H85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 verticalCentered="1"/>
  <pageMargins left="0.25" right="0.25" top="0.47" bottom="0.28999999999999998" header="0.3" footer="0.3"/>
  <pageSetup scale="42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1"/>
  <sheetViews>
    <sheetView showGridLines="0" topLeftCell="A15" zoomScale="81" zoomScaleNormal="85" workbookViewId="0">
      <selection activeCell="C87" sqref="C87"/>
    </sheetView>
  </sheetViews>
  <sheetFormatPr defaultRowHeight="14.5"/>
  <cols>
    <col min="1" max="1" width="23" customWidth="1"/>
    <col min="2" max="2" width="22.453125" customWidth="1"/>
    <col min="3" max="3" width="24.90625" customWidth="1"/>
    <col min="4" max="4" width="17.36328125" customWidth="1"/>
    <col min="5" max="5" width="15.26953125" customWidth="1"/>
    <col min="6" max="6" width="13.54296875" customWidth="1"/>
    <col min="7" max="7" width="14.36328125" customWidth="1"/>
    <col min="8" max="8" width="11.7265625" customWidth="1"/>
  </cols>
  <sheetData>
    <row r="1" spans="1:26" ht="16" thickBot="1">
      <c r="A1" s="23"/>
      <c r="B1" s="23"/>
      <c r="C1" s="21" t="s">
        <v>114</v>
      </c>
      <c r="D1" s="21">
        <v>2019</v>
      </c>
      <c r="E1" s="21">
        <v>2020</v>
      </c>
      <c r="F1" s="21">
        <v>2021</v>
      </c>
      <c r="G1" s="21">
        <v>2022</v>
      </c>
      <c r="H1" s="21">
        <v>2023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1.5" thickBot="1">
      <c r="A2" s="22" t="s">
        <v>115</v>
      </c>
      <c r="B2" s="24" t="s">
        <v>116</v>
      </c>
      <c r="C2" s="23" t="s">
        <v>117</v>
      </c>
      <c r="D2" s="25">
        <f>SUM(Suzuki!D24:D30)/SUM(Suzuki!D12:D15)</f>
        <v>1.508121674086444</v>
      </c>
      <c r="E2" s="25">
        <f>SUM(Suzuki!E24:E30)/SUM(Suzuki!E12:E15)</f>
        <v>1.5385077010466011</v>
      </c>
      <c r="F2" s="25">
        <f>SUM(Suzuki!F24:F30)/SUM(Suzuki!F12:F15)</f>
        <v>1.394254595411005</v>
      </c>
      <c r="G2" s="25">
        <f>SUM(Suzuki!G24:G30)/SUM(Suzuki!G12:G15)</f>
        <v>1.2873633349658022</v>
      </c>
      <c r="H2" s="25">
        <f>SUM(Suzuki!H24:H30)/SUM(Suzuki!H12:H15)</f>
        <v>1.1567019632448237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47" thickBot="1">
      <c r="A3" s="23"/>
      <c r="B3" s="24" t="s">
        <v>118</v>
      </c>
      <c r="C3" s="23" t="s">
        <v>119</v>
      </c>
      <c r="D3" s="25">
        <f>SUM(Suzuki!D26:D30)/SUM(Suzuki!D12:D15)</f>
        <v>0.52630949128673177</v>
      </c>
      <c r="E3" s="25">
        <f>SUM(Suzuki!E26:E30)/SUM(Suzuki!E12:E15)</f>
        <v>0.61116985891919562</v>
      </c>
      <c r="F3" s="25">
        <f>SUM(Suzuki!F26:F30)/SUM(Suzuki!F12:F15)</f>
        <v>0.50888768648753246</v>
      </c>
      <c r="G3" s="25">
        <f>SUM(Suzuki!G26:G30)/SUM(Suzuki!G12:G15)</f>
        <v>0.56035307969864945</v>
      </c>
      <c r="H3" s="25">
        <f>SUM(Suzuki!H26:H30)/SUM(Suzuki!H12:H15)</f>
        <v>0.55211024806563191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31.5" thickBot="1">
      <c r="A4" s="23"/>
      <c r="B4" s="26" t="s">
        <v>120</v>
      </c>
      <c r="C4" s="27" t="s">
        <v>121</v>
      </c>
      <c r="D4" s="28">
        <f>Suzuki!D30/SUM(Suzuki!D12:D16)</f>
        <v>6.8106050144990434E-3</v>
      </c>
      <c r="E4" s="28">
        <f>Suzuki!E30/SUM(Suzuki!E12:E16)</f>
        <v>8.6885919288068898E-3</v>
      </c>
      <c r="F4" s="28">
        <f>Suzuki!F30/SUM(Suzuki!F12:F16)</f>
        <v>8.8419021869007991E-3</v>
      </c>
      <c r="G4" s="28">
        <f>Suzuki!G30/SUM(Suzuki!G12:G16)</f>
        <v>2.6714479405183138E-3</v>
      </c>
      <c r="H4" s="28">
        <f>Suzuki!H30/SUM(Suzuki!H12:H16)</f>
        <v>1.0891293709498016E-2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thickBot="1">
      <c r="A5" s="22" t="s">
        <v>122</v>
      </c>
      <c r="B5" s="29" t="s">
        <v>123</v>
      </c>
      <c r="C5" s="30" t="s">
        <v>124</v>
      </c>
      <c r="D5" s="31">
        <f>(Suzuki!D31-Suzuki!D32)/Suzuki!D31</f>
        <v>7.4710599423553611E-2</v>
      </c>
      <c r="E5" s="31">
        <f>(Suzuki!E31-Suzuki!E32)/Suzuki!E31</f>
        <v>5.3437423518210889E-2</v>
      </c>
      <c r="F5" s="31">
        <f>(Suzuki!F31-Suzuki!F32)/Suzuki!F31</f>
        <v>8.7520684352075634E-2</v>
      </c>
      <c r="G5" s="31">
        <f>(Suzuki!G31-Suzuki!G32)/Suzuki!G31</f>
        <v>9.3925628132093833E-2</v>
      </c>
      <c r="H5" s="31">
        <f>(Suzuki!H31-Suzuki!H32)/Suzuki!H31</f>
        <v>-3.7192311181982747E-2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thickBot="1">
      <c r="A6" s="23"/>
      <c r="B6" s="24" t="s">
        <v>125</v>
      </c>
      <c r="C6" s="23" t="s">
        <v>126</v>
      </c>
      <c r="D6" s="32">
        <f>((Suzuki!D31+Suzuki!D35)-(SUM(Suzuki!D32:D34)+Suzuki!D36))/Suzuki!D31</f>
        <v>0.1180838941541423</v>
      </c>
      <c r="E6" s="32">
        <f>((Suzuki!E31+Suzuki!E35)-(SUM(Suzuki!E32:E34)+Suzuki!E36))/Suzuki!E31</f>
        <v>4.5116317855095268E-2</v>
      </c>
      <c r="F6" s="32">
        <f>((Suzuki!F31+Suzuki!F35)-(SUM(Suzuki!F32:F34)+Suzuki!F36))/Suzuki!F31</f>
        <v>7.2096275057592654E-2</v>
      </c>
      <c r="G6" s="32">
        <f>((Suzuki!G31+Suzuki!G35)-(SUM(Suzuki!G32:G34)+Suzuki!G36))/Suzuki!G31</f>
        <v>5.3332673096919372E-2</v>
      </c>
      <c r="H6" s="32">
        <f>((Suzuki!H31+Suzuki!H35)-(SUM(Suzuki!H32:H34)+Suzuki!H36))/Suzuki!H31</f>
        <v>6.9287974079549508E-2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1.5" thickBot="1">
      <c r="A7" s="23"/>
      <c r="B7" s="24" t="s">
        <v>127</v>
      </c>
      <c r="C7" s="23" t="s">
        <v>128</v>
      </c>
      <c r="D7" s="33">
        <f>Suzuki!D93/Suzuki!D91</f>
        <v>5.6845869354965661E-2</v>
      </c>
      <c r="E7" s="33">
        <f>Suzuki!E93/Suzuki!E91</f>
        <v>-2.0700945076500804E-2</v>
      </c>
      <c r="F7" s="33">
        <f>Suzuki!F93/Suzuki!F91</f>
        <v>2.8881890900472818E-2</v>
      </c>
      <c r="G7" s="33">
        <f>Suzuki!G93/Suzuki!G91</f>
        <v>8.016463917387695E-3</v>
      </c>
      <c r="H7" s="33">
        <f>Suzuki!H93/Suzuki!H91</f>
        <v>2.4093151576717372E-2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1.5" thickBot="1">
      <c r="A8" s="23"/>
      <c r="B8" s="24" t="s">
        <v>129</v>
      </c>
      <c r="C8" s="23" t="s">
        <v>130</v>
      </c>
      <c r="D8" s="32">
        <f>Suzuki!D93/Suzuki!D87</f>
        <v>5.2838151973136238E-2</v>
      </c>
      <c r="E8" s="32">
        <f>Suzuki!E93/Suzuki!E87</f>
        <v>-1.3687587891720539E-2</v>
      </c>
      <c r="F8" s="32">
        <f>Suzuki!F93/Suzuki!F87</f>
        <v>2.6499861543096609E-2</v>
      </c>
      <c r="G8" s="32">
        <f>Suzuki!G93/Suzuki!G87</f>
        <v>8.2324992735668505E-3</v>
      </c>
      <c r="H8" s="32">
        <f>Suzuki!H93/Suzuki!H87</f>
        <v>1.9240699911260081E-2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1.5" thickBot="1">
      <c r="A9" s="23"/>
      <c r="B9" s="24" t="s">
        <v>146</v>
      </c>
      <c r="C9" s="23" t="s">
        <v>143</v>
      </c>
      <c r="D9" s="81">
        <f>Suzuki!D91/Suzuki!D87</f>
        <v>0.92949852949202305</v>
      </c>
      <c r="E9" s="81">
        <f>Suzuki!E91/Suzuki!E87</f>
        <v>0.66120594210253458</v>
      </c>
      <c r="F9" s="81">
        <f>Suzuki!F91/Suzuki!F87</f>
        <v>0.91752515908377685</v>
      </c>
      <c r="G9" s="81">
        <f>Suzuki!G91/Suzuki!G87</f>
        <v>1.0269489588433842</v>
      </c>
      <c r="H9" s="81">
        <f>Suzuki!H91/Suzuki!H87</f>
        <v>0.79859622557031928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7" thickBot="1">
      <c r="A10" s="23"/>
      <c r="B10" s="24" t="s">
        <v>147</v>
      </c>
      <c r="C10" s="23" t="s">
        <v>148</v>
      </c>
      <c r="D10" s="81">
        <f>Suzuki!D87/Suzuki!D89</f>
        <v>2.7884524725995865</v>
      </c>
      <c r="E10" s="81">
        <f>Suzuki!E87/Suzuki!E89</f>
        <v>2.9154747262381524</v>
      </c>
      <c r="F10" s="81">
        <f>Suzuki!F87/Suzuki!F89</f>
        <v>2.8596113669363032</v>
      </c>
      <c r="G10" s="81">
        <f>Suzuki!G87/Suzuki!G89</f>
        <v>2.9650778508331226</v>
      </c>
      <c r="H10" s="81">
        <f>Suzuki!H87/Suzuki!H89</f>
        <v>2.7085253448883444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47" thickBot="1">
      <c r="A11" s="23"/>
      <c r="B11" s="79" t="s">
        <v>149</v>
      </c>
      <c r="C11" s="80" t="s">
        <v>150</v>
      </c>
      <c r="D11" s="82">
        <f>D7*D9*D10</f>
        <v>0.14733667551708446</v>
      </c>
      <c r="E11" s="82">
        <f>E7*E9*E10</f>
        <v>-3.9905816561474586E-2</v>
      </c>
      <c r="F11" s="82">
        <f>F7*F9*F10</f>
        <v>7.5779305290877272E-2</v>
      </c>
      <c r="G11" s="82">
        <f>G7*G9*G10</f>
        <v>2.441000125305284E-2</v>
      </c>
      <c r="H11" s="82">
        <f>H7*H9*H10</f>
        <v>5.2113923363038848E-2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1.5" thickBot="1">
      <c r="A12" s="23"/>
      <c r="B12" s="26" t="s">
        <v>131</v>
      </c>
      <c r="C12" s="27" t="s">
        <v>151</v>
      </c>
      <c r="D12" s="34">
        <f>Suzuki!D93/(Suzuki!D89)</f>
        <v>0.14733667551708449</v>
      </c>
      <c r="E12" s="34">
        <f>Suzuki!E93/(Suzuki!E89)</f>
        <v>-3.9905816561474593E-2</v>
      </c>
      <c r="F12" s="34">
        <f>Suzuki!F93/(Suzuki!F89)</f>
        <v>7.5779305290877272E-2</v>
      </c>
      <c r="G12" s="34">
        <f>Suzuki!G93/(Suzuki!G89)</f>
        <v>2.441000125305284E-2</v>
      </c>
      <c r="H12" s="34">
        <f>Suzuki!H93/(Suzuki!H89)</f>
        <v>5.2113923363038842E-2</v>
      </c>
      <c r="I12" s="34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1.5" thickBot="1">
      <c r="A13" s="22" t="s">
        <v>132</v>
      </c>
      <c r="B13" s="29" t="s">
        <v>133</v>
      </c>
      <c r="C13" s="30" t="s">
        <v>134</v>
      </c>
      <c r="D13" s="35">
        <f>Suzuki!D9/Suzuki!D89</f>
        <v>0.78721798400521459</v>
      </c>
      <c r="E13" s="35">
        <f>Suzuki!E9/Suzuki!E89</f>
        <v>0.80853726267944004</v>
      </c>
      <c r="F13" s="35">
        <f>Suzuki!F9/Suzuki!F89</f>
        <v>0.69825829005786522</v>
      </c>
      <c r="G13" s="35">
        <f>Suzuki!G9/Suzuki!G89</f>
        <v>0.60619622807453066</v>
      </c>
      <c r="H13" s="35">
        <f>Suzuki!H9/Suzuki!H89</f>
        <v>0.601189888558612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 thickBot="1">
      <c r="A14" s="23"/>
      <c r="B14" s="26" t="s">
        <v>135</v>
      </c>
      <c r="C14" s="27" t="s">
        <v>136</v>
      </c>
      <c r="D14" s="36">
        <f>(Suzuki!D33+Suzuki!D35-Suzuki!D36)/Suzuki!D37</f>
        <v>3.6697129872054539</v>
      </c>
      <c r="E14" s="36">
        <f>(Suzuki!E33+Suzuki!E35-Suzuki!E36)/Suzuki!E37</f>
        <v>0.7611765713996641</v>
      </c>
      <c r="F14" s="36">
        <f>(Suzuki!F33+Suzuki!F35-Suzuki!F36)/Suzuki!F37</f>
        <v>1.1858487174429715</v>
      </c>
      <c r="G14" s="36">
        <f>(Suzuki!G33+Suzuki!G35-Suzuki!G36)/Suzuki!G37</f>
        <v>0.48359424041596993</v>
      </c>
      <c r="H14" s="36">
        <f>(Suzuki!H33+Suzuki!H35-Suzuki!H36)/Suzuki!H37</f>
        <v>3.18835959707254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1.5" thickBot="1">
      <c r="A15" s="22" t="s">
        <v>137</v>
      </c>
      <c r="B15" s="29" t="s">
        <v>138</v>
      </c>
      <c r="C15" s="30" t="s">
        <v>139</v>
      </c>
      <c r="D15" s="37">
        <f>Suzuki!D32/((Suzuki!D25+373961416)/2)</f>
        <v>0.11300597123301517</v>
      </c>
      <c r="E15" s="37">
        <f>Suzuki!E32/((Suzuki!E25+Suzuki!D25)/2)</f>
        <v>3.5973521906371211</v>
      </c>
      <c r="F15" s="37">
        <f>Suzuki!F32/((Suzuki!F25+Suzuki!E25)/2)</f>
        <v>4.9406240838444315</v>
      </c>
      <c r="G15" s="37">
        <f>Suzuki!G32/((Suzuki!G25+Suzuki!F25)/2)</f>
        <v>5.856880320981209</v>
      </c>
      <c r="H15" s="37">
        <f>Suzuki!H32/((Suzuki!H25+Suzuki!G25)/2)</f>
        <v>4.7035695268471045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7" thickBot="1">
      <c r="A16" s="23"/>
      <c r="B16" s="24" t="s">
        <v>140</v>
      </c>
      <c r="C16" s="23" t="s">
        <v>141</v>
      </c>
      <c r="D16" s="38">
        <f>(((Suzuki!D26+252894905)/Suzuki!D31))*365</f>
        <v>4007.6674670536108</v>
      </c>
      <c r="E16" s="38">
        <f>(((Suzuki!E26+Suzuki!D26)/Suzuki!E31))*365</f>
        <v>46.686256079843197</v>
      </c>
      <c r="F16" s="38">
        <f>(((Suzuki!F26+Suzuki!E26)/Suzuki!F31))*365</f>
        <v>34.223257229471599</v>
      </c>
      <c r="G16" s="38">
        <f>(((Suzuki!G26+Suzuki!F26)/Suzuki!G31))*365</f>
        <v>32.002253024313269</v>
      </c>
      <c r="H16" s="38">
        <f>(((Suzuki!H26+Suzuki!G26)/Suzuki!H31))*365</f>
        <v>45.45793585528682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1.5" thickBot="1">
      <c r="A17" s="23"/>
      <c r="B17" s="24" t="s">
        <v>142</v>
      </c>
      <c r="C17" s="23" t="s">
        <v>143</v>
      </c>
      <c r="D17" s="38">
        <f>Suzuki!D66/((2605809063+Suzuki!D87)/2)</f>
        <v>1.756441641986168E-2</v>
      </c>
      <c r="E17" s="38">
        <f>Suzuki!E66/((Suzuki!D87+Suzuki!E87)/2)</f>
        <v>0.64866081145725718</v>
      </c>
      <c r="F17" s="38">
        <f>Suzuki!F66/((Suzuki!E87+Suzuki!F87)/2)</f>
        <v>0.91551107567319701</v>
      </c>
      <c r="G17" s="38">
        <f>Suzuki!G66/((Suzuki!F87+Suzuki!G87)/2)</f>
        <v>1.0565547868106377</v>
      </c>
      <c r="H17" s="38">
        <f>Suzuki!H66/((Suzuki!G87+Suzuki!H87)/2)</f>
        <v>0.69663489123642552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1.5" thickBot="1">
      <c r="A18" s="23"/>
      <c r="B18" s="26" t="s">
        <v>144</v>
      </c>
      <c r="C18" s="27" t="s">
        <v>145</v>
      </c>
      <c r="D18" s="39">
        <f>Suzuki!D4/Suzuki!D112</f>
        <v>1.3874222115428145</v>
      </c>
      <c r="E18" s="39">
        <f>Suzuki!E4/Suzuki!E112</f>
        <v>-10.210836874970006</v>
      </c>
      <c r="F18" s="39">
        <f>Suzuki!F4/Suzuki!F112</f>
        <v>2.5291317410084249</v>
      </c>
      <c r="G18" s="39">
        <f>Suzuki!G4/Suzuki!G112</f>
        <v>4.0195971605102683</v>
      </c>
      <c r="H18" s="39">
        <f>Suzuki!H4/Suzuki!H112</f>
        <v>5.2169950502396318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 thickBot="1">
      <c r="A19" s="22" t="s">
        <v>152</v>
      </c>
      <c r="B19" s="29" t="s">
        <v>153</v>
      </c>
      <c r="C19" s="30" t="s">
        <v>3</v>
      </c>
      <c r="D19" s="84">
        <v>0</v>
      </c>
      <c r="E19" s="84">
        <f>(Suzuki!D5-Suzuki!E5)/Suzuki!E5</f>
        <v>0</v>
      </c>
      <c r="F19" s="84">
        <f>(Suzuki!E5-Suzuki!F5)/Suzuki!F5</f>
        <v>0</v>
      </c>
      <c r="G19" s="84">
        <f>(Suzuki!F5-Suzuki!G5)/Suzuki!G5</f>
        <v>0</v>
      </c>
      <c r="H19" s="84">
        <f>(Suzuki!G5-Suzuki!H5)/Suzuki!H5</f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26" ht="16" thickBot="1">
      <c r="A20" s="22"/>
      <c r="B20" s="24"/>
      <c r="C20" s="23" t="s">
        <v>96</v>
      </c>
      <c r="D20" s="84">
        <v>0</v>
      </c>
      <c r="E20" s="84">
        <f>(Suzuki!E6-Suzuki!D6)/Suzuki!D6</f>
        <v>1.60259760167785E-4</v>
      </c>
      <c r="F20" s="84">
        <f>(Suzuki!F6-Suzuki!E6)/Suzuki!E6</f>
        <v>4.620188227545062E-4</v>
      </c>
      <c r="G20" s="84">
        <f>(Suzuki!G6-Suzuki!F6)/Suzuki!F6</f>
        <v>3.7377755283621035E-2</v>
      </c>
      <c r="H20" s="84">
        <f>(Suzuki!H6-Suzuki!G6)/Suzuki!G6</f>
        <v>-1.0557058766813489E-4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26" ht="16" thickBot="1">
      <c r="A21" s="22"/>
      <c r="B21" s="24"/>
      <c r="C21" s="23" t="s">
        <v>4</v>
      </c>
      <c r="D21" s="84">
        <v>0</v>
      </c>
      <c r="E21" s="84">
        <f>(Suzuki!E7-Suzuki!D7)/Suzuki!D7</f>
        <v>-0.2183772100527881</v>
      </c>
      <c r="F21" s="84">
        <f>(Suzuki!F7-Suzuki!E7)/Suzuki!E7</f>
        <v>0.38192386468198525</v>
      </c>
      <c r="G21" s="84">
        <f>(Suzuki!G7-Suzuki!F7)/Suzuki!F7</f>
        <v>9.2688882488277752E-2</v>
      </c>
      <c r="H21" s="84">
        <f>(Suzuki!H7-Suzuki!G7)/Suzuki!G7</f>
        <v>0.44799384873479658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26" ht="31.5" thickBot="1">
      <c r="A22" s="22"/>
      <c r="B22" s="24"/>
      <c r="C22" s="23" t="s">
        <v>97</v>
      </c>
      <c r="D22" s="84">
        <v>0</v>
      </c>
      <c r="E22" s="84">
        <f>(Suzuki!E8-Suzuki!D8)/Suzuki!D8</f>
        <v>0</v>
      </c>
      <c r="F22" s="84">
        <f>(Suzuki!F8-Suzuki!E8)/Suzuki!E8</f>
        <v>0</v>
      </c>
      <c r="G22" s="84">
        <f>(Suzuki!G8-Suzuki!F8)/Suzuki!F8</f>
        <v>0</v>
      </c>
      <c r="H22" s="84">
        <f>(Suzuki!H8-Suzuki!G8)/Suzuki!G8</f>
        <v>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26" ht="16" thickBot="1">
      <c r="A23" s="22"/>
      <c r="B23" s="24"/>
      <c r="C23" s="23" t="s">
        <v>6</v>
      </c>
      <c r="D23" s="84">
        <v>0</v>
      </c>
      <c r="E23" s="84">
        <f>(Suzuki!E9-Suzuki!D9)/Suzuki!D9</f>
        <v>-9.4113432770449017E-3</v>
      </c>
      <c r="F23" s="84">
        <f>(Suzuki!F9-Suzuki!E9)/Suzuki!E9</f>
        <v>-9.2704439411447251E-2</v>
      </c>
      <c r="G23" s="84">
        <f>(Suzuki!G9-Suzuki!F9)/Suzuki!F9</f>
        <v>-0.10748552693697555</v>
      </c>
      <c r="H23" s="84">
        <f>(Suzuki!H9-Suzuki!G9)/Suzuki!G9</f>
        <v>7.3731836719305568E-2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26" ht="31.5" thickBot="1">
      <c r="A24" s="22"/>
      <c r="B24" s="24"/>
      <c r="C24" s="23" t="s">
        <v>98</v>
      </c>
      <c r="D24" s="84">
        <v>0</v>
      </c>
      <c r="E24" s="84">
        <f>(Suzuki!E10-Suzuki!D10)/Suzuki!D10</f>
        <v>0.98201538889403917</v>
      </c>
      <c r="F24" s="84">
        <f>(Suzuki!F10-Suzuki!E10)/Suzuki!E10</f>
        <v>-0.39635173058933582</v>
      </c>
      <c r="G24" s="84">
        <f>(Suzuki!G10-Suzuki!F10)/Suzuki!F10</f>
        <v>-0.87494188749418877</v>
      </c>
      <c r="H24" s="84">
        <f>(Suzuki!H10-Suzuki!G10)/Suzuki!G10</f>
        <v>-1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26" ht="16" thickBot="1">
      <c r="A25" s="22"/>
      <c r="B25" s="24"/>
      <c r="C25" s="23" t="s">
        <v>7</v>
      </c>
      <c r="D25" s="84">
        <v>0</v>
      </c>
      <c r="E25" s="84">
        <f>(Suzuki!E11-Suzuki!D11)/Suzuki!D11</f>
        <v>0.13861857854412857</v>
      </c>
      <c r="F25" s="84">
        <f>(Suzuki!F11-Suzuki!E11)/Suzuki!E11</f>
        <v>8.0960889581589868E-2</v>
      </c>
      <c r="G25" s="84">
        <f>(Suzuki!G11-Suzuki!F11)/Suzuki!F11</f>
        <v>0.1245492810181018</v>
      </c>
      <c r="H25" s="84">
        <f>(Suzuki!H11-Suzuki!G11)/Suzuki!G11</f>
        <v>-0.35342276491386654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26" ht="16" thickBot="1">
      <c r="A26" s="22"/>
      <c r="B26" s="24"/>
      <c r="C26" s="23" t="s">
        <v>9</v>
      </c>
      <c r="D26" s="84">
        <v>0</v>
      </c>
      <c r="E26" s="84">
        <f>(Suzuki!E12-Suzuki!D12)/Suzuki!D12</f>
        <v>0.21840331102434343</v>
      </c>
      <c r="F26" s="84">
        <f>(Suzuki!F12-Suzuki!E12)/Suzuki!E12</f>
        <v>0.43979088436935077</v>
      </c>
      <c r="G26" s="84">
        <f>(Suzuki!G12-Suzuki!F12)/Suzuki!F12</f>
        <v>0.44747638553282765</v>
      </c>
      <c r="H26" s="84">
        <f>(Suzuki!H12-Suzuki!G12)/Suzuki!G12</f>
        <v>0.4589138723056036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26" ht="16" thickBot="1">
      <c r="A27" s="22"/>
      <c r="B27" s="24"/>
      <c r="C27" s="23" t="s">
        <v>10</v>
      </c>
      <c r="D27" s="84">
        <v>0</v>
      </c>
      <c r="E27" s="84">
        <f>(Suzuki!E13-Suzuki!D13)/Suzuki!D13</f>
        <v>-0.29645267816503812</v>
      </c>
      <c r="F27" s="84">
        <f>(Suzuki!F13-Suzuki!E13)/Suzuki!E13</f>
        <v>-0.32259677811578047</v>
      </c>
      <c r="G27" s="84">
        <f>(Suzuki!G13-Suzuki!F13)/Suzuki!F13</f>
        <v>-0.1896056570801555</v>
      </c>
      <c r="H27" s="84">
        <f>(Suzuki!H13-Suzuki!G13)/Suzuki!G13</f>
        <v>0.73420535751598481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26" ht="16" thickBot="1">
      <c r="A28" s="22"/>
      <c r="B28" s="24"/>
      <c r="C28" s="23" t="s">
        <v>94</v>
      </c>
      <c r="D28" s="84">
        <v>0</v>
      </c>
      <c r="E28" s="84">
        <f>(Suzuki!E14-Suzuki!D14)/Suzuki!D14</f>
        <v>4.4064603788355909E-2</v>
      </c>
      <c r="F28" s="84">
        <f>(Suzuki!F14-Suzuki!E14)/Suzuki!E14</f>
        <v>-0.10071806937482032</v>
      </c>
      <c r="G28" s="84">
        <f>(Suzuki!G14-Suzuki!F14)/Suzuki!F14</f>
        <v>0.20185079895961874</v>
      </c>
      <c r="H28" s="84">
        <f>(Suzuki!H14-Suzuki!G14)/Suzuki!G14</f>
        <v>-0.19918771725311457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26" ht="31.5" thickBot="1">
      <c r="A29" s="22"/>
      <c r="B29" s="24"/>
      <c r="C29" s="23" t="s">
        <v>95</v>
      </c>
      <c r="D29" s="84">
        <v>0</v>
      </c>
      <c r="E29" s="84">
        <f>(Suzuki!E15-Suzuki!D15)/Suzuki!D15</f>
        <v>-0.32821404890986389</v>
      </c>
      <c r="F29" s="84">
        <f>(Suzuki!F15-Suzuki!E15)/Suzuki!E15</f>
        <v>0.92890816956883215</v>
      </c>
      <c r="G29" s="84">
        <f>(Suzuki!G15-Suzuki!F15)/Suzuki!F15</f>
        <v>0.16722089517736918</v>
      </c>
      <c r="H29" s="84">
        <f>(Suzuki!H15-Suzuki!G15)/Suzuki!G15</f>
        <v>3.7666778410995645E-2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26" ht="16" thickBot="1">
      <c r="A30" s="22"/>
      <c r="B30" s="24"/>
      <c r="C30" s="23" t="s">
        <v>106</v>
      </c>
      <c r="D30" s="84">
        <v>0</v>
      </c>
      <c r="E30" s="84">
        <f>(Suzuki!E16-Suzuki!D16)/Suzuki!D16</f>
        <v>-9.1685196950444733E-2</v>
      </c>
      <c r="F30" s="84">
        <f>(Suzuki!F16-Suzuki!E16)/Suzuki!E16</f>
        <v>0.46341977148534524</v>
      </c>
      <c r="G30" s="84">
        <f>(Suzuki!G16-Suzuki!F16)/Suzuki!F16</f>
        <v>0.37253586723623355</v>
      </c>
      <c r="H30" s="84">
        <f>(Suzuki!H16-Suzuki!G16)/Suzuki!G16</f>
        <v>-0.34557480713792482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26" ht="16" thickBot="1">
      <c r="A31" s="22"/>
      <c r="B31" s="24"/>
      <c r="C31" s="23" t="s">
        <v>12</v>
      </c>
      <c r="D31" s="84">
        <v>0</v>
      </c>
      <c r="E31" s="84">
        <f>(Suzuki!E17-Suzuki!D17)/Suzuki!D17</f>
        <v>-1.7142709503363104E-2</v>
      </c>
      <c r="F31" s="84">
        <f>(Suzuki!F17-Suzuki!E17)/Suzuki!E17</f>
        <v>2.7718211337694129E-2</v>
      </c>
      <c r="G31" s="84">
        <f>(Suzuki!G17-Suzuki!F17)/Suzuki!F17</f>
        <v>3.8622444966013497E-2</v>
      </c>
      <c r="H31" s="84">
        <f>(Suzuki!H17-Suzuki!G17)/Suzuki!G17</f>
        <v>-1.5049709895032078E-2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26" ht="16" thickBot="1">
      <c r="A32" s="22"/>
      <c r="B32" s="24"/>
      <c r="C32" s="23" t="s">
        <v>99</v>
      </c>
      <c r="D32" s="84">
        <v>0</v>
      </c>
      <c r="E32" s="84">
        <f>(Suzuki!E18-Suzuki!D18)/Suzuki!D18</f>
        <v>0.23820024575875634</v>
      </c>
      <c r="F32" s="84">
        <f>(Suzuki!F18-Suzuki!E18)/Suzuki!E18</f>
        <v>5.5825880693656437E-3</v>
      </c>
      <c r="G32" s="84">
        <f>(Suzuki!G18-Suzuki!F18)/Suzuki!F18</f>
        <v>8.6831344457775871E-3</v>
      </c>
      <c r="H32" s="84">
        <f>(Suzuki!H18-Suzuki!G18)/Suzuki!G18</f>
        <v>0.19148414400908115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6" thickBot="1">
      <c r="A33" s="22"/>
      <c r="B33" s="24"/>
      <c r="C33" s="23" t="s">
        <v>69</v>
      </c>
      <c r="D33" s="84">
        <v>0</v>
      </c>
      <c r="E33" s="84">
        <f>(Suzuki!E19-Suzuki!D19)/Suzuki!D19</f>
        <v>0.12202298514171035</v>
      </c>
      <c r="F33" s="84">
        <f>(Suzuki!F19-Suzuki!E19)/Suzuki!E19</f>
        <v>1.0242303983902297</v>
      </c>
      <c r="G33" s="84">
        <f>(Suzuki!G19-Suzuki!F19)/Suzuki!F19</f>
        <v>-0.59171153757651063</v>
      </c>
      <c r="H33" s="84">
        <f>(Suzuki!H19-Suzuki!G19)/Suzuki!G19</f>
        <v>2.6657799519821456E-2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31.5" thickBot="1">
      <c r="A34" s="22"/>
      <c r="B34" s="24"/>
      <c r="C34" s="23" t="s">
        <v>92</v>
      </c>
      <c r="D34" s="84">
        <v>0</v>
      </c>
      <c r="E34" s="84" t="e">
        <f>(Suzuki!E20-Suzuki!D20)/Suzuki!D20</f>
        <v>#DIV/0!</v>
      </c>
      <c r="F34" s="84" t="e">
        <f>(Suzuki!F20-Suzuki!E20)/Suzuki!E20</f>
        <v>#DIV/0!</v>
      </c>
      <c r="G34" s="84" t="e">
        <f>(Suzuki!G20-Suzuki!F20)/Suzuki!F20</f>
        <v>#DIV/0!</v>
      </c>
      <c r="H34" s="84" t="e">
        <f>(Suzuki!H20-Suzuki!G20)/Suzuki!G20</f>
        <v>#DIV/0!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6" thickBot="1">
      <c r="A35" s="22"/>
      <c r="B35" s="24"/>
      <c r="C35" s="23" t="s">
        <v>93</v>
      </c>
      <c r="D35" s="84">
        <v>0</v>
      </c>
      <c r="E35" s="84">
        <f>(Suzuki!E21-Suzuki!D21)/Suzuki!D21</f>
        <v>0</v>
      </c>
      <c r="F35" s="84">
        <f>(Suzuki!F21-Suzuki!E21)/Suzuki!E21</f>
        <v>0</v>
      </c>
      <c r="G35" s="84">
        <f>(Suzuki!G21-Suzuki!F21)/Suzuki!F21</f>
        <v>0</v>
      </c>
      <c r="H35" s="84">
        <f>(Suzuki!H21-Suzuki!G21)/Suzuki!G21</f>
        <v>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6" thickBot="1">
      <c r="A36" s="22"/>
      <c r="B36" s="24"/>
      <c r="C36" s="23" t="s">
        <v>157</v>
      </c>
      <c r="D36" s="84">
        <v>0</v>
      </c>
      <c r="E36" s="84" t="e">
        <f>(Suzuki!E22-Suzuki!D22)/Suzuki!D22</f>
        <v>#DIV/0!</v>
      </c>
      <c r="F36" s="84" t="e">
        <f>(Suzuki!F22-Suzuki!E22)/Suzuki!E22</f>
        <v>#DIV/0!</v>
      </c>
      <c r="G36" s="84" t="e">
        <f>(Suzuki!G22-Suzuki!F22)/Suzuki!F22</f>
        <v>#DIV/0!</v>
      </c>
      <c r="H36" s="84" t="e">
        <f>(Suzuki!H22-Suzuki!G22)/Suzuki!G22</f>
        <v>#DIV/0!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6" thickBot="1">
      <c r="A37" s="22"/>
      <c r="B37" s="24"/>
      <c r="C37" s="23" t="s">
        <v>158</v>
      </c>
      <c r="D37" s="84">
        <v>0</v>
      </c>
      <c r="E37" s="84" t="e">
        <f>(Suzuki!E23-Suzuki!D23)/Suzuki!D23</f>
        <v>#DIV/0!</v>
      </c>
      <c r="F37" s="84">
        <f>(Suzuki!F23-Suzuki!E23)/Suzuki!E23</f>
        <v>0.78852289789789787</v>
      </c>
      <c r="G37" s="84">
        <f>(Suzuki!G23-Suzuki!F23)/Suzuki!F23</f>
        <v>0.13364640449143428</v>
      </c>
      <c r="H37" s="84">
        <f>(Suzuki!H23-Suzuki!G23)/Suzuki!G23</f>
        <v>0.11893675713703855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31.5" thickBot="1">
      <c r="A38" s="22"/>
      <c r="B38" s="24"/>
      <c r="C38" s="23" t="s">
        <v>15</v>
      </c>
      <c r="D38" s="84">
        <v>0</v>
      </c>
      <c r="E38" s="84">
        <f>(Suzuki!E24-Suzuki!D24)/Suzuki!D24</f>
        <v>-0.30622933161526728</v>
      </c>
      <c r="F38" s="84">
        <f>(Suzuki!F24-Suzuki!E24)/Suzuki!E24</f>
        <v>0.31421606503498789</v>
      </c>
      <c r="G38" s="84">
        <f>(Suzuki!G24-Suzuki!F24)/Suzuki!F24</f>
        <v>0.72657513677039687</v>
      </c>
      <c r="H38" s="84">
        <f>(Suzuki!H24-Suzuki!G24)/Suzuki!G24</f>
        <v>-0.38163494342252929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6" thickBot="1">
      <c r="A39" s="22"/>
      <c r="B39" s="24"/>
      <c r="C39" s="23" t="s">
        <v>16</v>
      </c>
      <c r="D39" s="84">
        <v>0</v>
      </c>
      <c r="E39" s="84">
        <f>(Suzuki!E25-Suzuki!D25)/Suzuki!D25</f>
        <v>-2.0613110630252805E-2</v>
      </c>
      <c r="F39" s="84">
        <f>(Suzuki!F25-Suzuki!E25)/Suzuki!E25</f>
        <v>4.1148786497872715E-2</v>
      </c>
      <c r="G39" s="84">
        <f>(Suzuki!G25-Suzuki!F25)/Suzuki!F25</f>
        <v>-1.2953193493498605E-2</v>
      </c>
      <c r="H39" s="84">
        <f>(Suzuki!H25-Suzuki!G25)/Suzuki!G25</f>
        <v>-5.8338266727584583E-2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6" thickBot="1">
      <c r="A40" s="22"/>
      <c r="B40" s="24"/>
      <c r="C40" s="23" t="s">
        <v>17</v>
      </c>
      <c r="D40" s="84">
        <v>0</v>
      </c>
      <c r="E40" s="84">
        <f>(Suzuki!E26-Suzuki!D26)/Suzuki!D26</f>
        <v>0.2686403695557415</v>
      </c>
      <c r="F40" s="84">
        <f>(Suzuki!F26-Suzuki!E26)/Suzuki!E26</f>
        <v>-0.11382129875217804</v>
      </c>
      <c r="G40" s="84">
        <f>(Suzuki!G26-Suzuki!F26)/Suzuki!F26</f>
        <v>0.40830059994135176</v>
      </c>
      <c r="H40" s="84">
        <f>(Suzuki!H26-Suzuki!G26)/Suzuki!G26</f>
        <v>-0.35633432972602469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6" thickBot="1">
      <c r="A41" s="22"/>
      <c r="B41" s="24"/>
      <c r="C41" s="23" t="s">
        <v>18</v>
      </c>
      <c r="D41" s="84">
        <v>0</v>
      </c>
      <c r="E41" s="84">
        <f>(Suzuki!E27-Suzuki!D27)/Suzuki!D27</f>
        <v>0.42715139442231076</v>
      </c>
      <c r="F41" s="84">
        <f>(Suzuki!F27-Suzuki!E27)/Suzuki!E27</f>
        <v>0.21933056962997083</v>
      </c>
      <c r="G41" s="84">
        <f>(Suzuki!G27-Suzuki!F27)/Suzuki!F27</f>
        <v>0.73125067968611379</v>
      </c>
      <c r="H41" s="84">
        <f>(Suzuki!H27-Suzuki!G27)/Suzuki!G27</f>
        <v>-0.35470324525906533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6" thickBot="1">
      <c r="A42" s="22"/>
      <c r="B42" s="24"/>
      <c r="C42" s="23" t="s">
        <v>19</v>
      </c>
      <c r="D42" s="84">
        <v>0</v>
      </c>
      <c r="E42" s="84">
        <f>(Suzuki!E28-Suzuki!D28)/Suzuki!D28</f>
        <v>-8.0181775397571101E-3</v>
      </c>
      <c r="F42" s="84">
        <f>(Suzuki!F28-Suzuki!E28)/Suzuki!E28</f>
        <v>-0.22945289886464676</v>
      </c>
      <c r="G42" s="84">
        <f>(Suzuki!G28-Suzuki!F28)/Suzuki!F28</f>
        <v>0.11278016552022278</v>
      </c>
      <c r="H42" s="84">
        <f>(Suzuki!H28-Suzuki!G28)/Suzuki!G28</f>
        <v>1.2978917524256128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6" thickBot="1">
      <c r="A43" s="22"/>
      <c r="B43" s="79"/>
      <c r="C43" s="80" t="s">
        <v>159</v>
      </c>
      <c r="D43" s="84">
        <v>0</v>
      </c>
      <c r="E43" s="84">
        <f>(Suzuki!E29-Suzuki!D29)/Suzuki!D29</f>
        <v>-0.1111111111111111</v>
      </c>
      <c r="F43" s="84">
        <f>(Suzuki!F29-Suzuki!E29)/Suzuki!E29</f>
        <v>0.25</v>
      </c>
      <c r="G43" s="84">
        <f>(Suzuki!G29-Suzuki!F29)/Suzuki!F29</f>
        <v>-0.3</v>
      </c>
      <c r="H43" s="84">
        <f>(Suzuki!H29-Suzuki!G29)/Suzuki!G29</f>
        <v>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16" thickBot="1">
      <c r="A44" s="22"/>
      <c r="B44" s="26"/>
      <c r="C44" s="27" t="s">
        <v>20</v>
      </c>
      <c r="D44" s="84">
        <v>0</v>
      </c>
      <c r="E44" s="84">
        <f>(Suzuki!E30-Suzuki!D30)/Suzuki!D30</f>
        <v>0.28602461984069516</v>
      </c>
      <c r="F44" s="84">
        <f>(Suzuki!F30-Suzuki!E30)/Suzuki!E30</f>
        <v>0.14272605939272606</v>
      </c>
      <c r="G44" s="84">
        <f>(Suzuki!G30-Suzuki!F30)/Suzuki!F30</f>
        <v>-0.61579312358566318</v>
      </c>
      <c r="H44" s="84">
        <f>(Suzuki!H30-Suzuki!G30)/Suzuki!G30</f>
        <v>3.3184344273975204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6" thickBot="1">
      <c r="A45" s="22"/>
      <c r="B45" s="29" t="s">
        <v>154</v>
      </c>
      <c r="C45" s="30" t="s">
        <v>22</v>
      </c>
      <c r="D45" s="84">
        <v>0</v>
      </c>
      <c r="E45" s="84">
        <f>(Suzuki!E31-Suzuki!D31)/Suzuki!D31</f>
        <v>-0.23452897214635271</v>
      </c>
      <c r="F45" s="84">
        <f>(Suzuki!F31-Suzuki!E31)/Suzuki!E31</f>
        <v>0.438876149613803</v>
      </c>
      <c r="G45" s="84">
        <f>(Suzuki!G31-Suzuki!F31)/Suzuki!F31</f>
        <v>0.21001276555912457</v>
      </c>
      <c r="H45" s="84">
        <f>(Suzuki!H31-Suzuki!G31)/Suzuki!G31</f>
        <v>-0.32334234690162428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6" thickBot="1">
      <c r="A46" s="22"/>
      <c r="B46" s="24"/>
      <c r="C46" s="23" t="s">
        <v>24</v>
      </c>
      <c r="D46" s="84">
        <v>0</v>
      </c>
      <c r="E46" s="84">
        <f>(Suzuki!E32-Suzuki!D32)/Suzuki!D32</f>
        <v>-0.21693015407297009</v>
      </c>
      <c r="F46" s="84">
        <f>(Suzuki!F32-Suzuki!E32)/Suzuki!E32</f>
        <v>0.38706595519729287</v>
      </c>
      <c r="G46" s="84">
        <f>(Suzuki!G32-Suzuki!F32)/Suzuki!F32</f>
        <v>0.20151935249911734</v>
      </c>
      <c r="H46" s="84">
        <f>(Suzuki!H32-Suzuki!G32)/Suzuki!G32</f>
        <v>-0.22542327993535013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6" thickBot="1">
      <c r="A47" s="22"/>
      <c r="B47" s="24"/>
      <c r="C47" s="23" t="s">
        <v>62</v>
      </c>
      <c r="D47" s="84">
        <v>0</v>
      </c>
      <c r="E47" s="84">
        <f>(Suzuki!E33-Suzuki!D33)/Suzuki!D33</f>
        <v>0.11878202892329157</v>
      </c>
      <c r="F47" s="84">
        <f>(Suzuki!F33-Suzuki!E33)/Suzuki!E33</f>
        <v>0.40544388986315333</v>
      </c>
      <c r="G47" s="84">
        <f>(Suzuki!G33-Suzuki!F33)/Suzuki!F33</f>
        <v>0.30458263568206301</v>
      </c>
      <c r="H47" s="84">
        <f>(Suzuki!H33-Suzuki!G33)/Suzuki!G33</f>
        <v>-0.30505661882759949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31.5" thickBot="1">
      <c r="A48" s="22"/>
      <c r="B48" s="24"/>
      <c r="C48" s="23" t="s">
        <v>49</v>
      </c>
      <c r="D48" s="84">
        <v>0</v>
      </c>
      <c r="E48" s="84">
        <f>(Suzuki!E34-Suzuki!D34)/Suzuki!D34</f>
        <v>-0.15695915866540508</v>
      </c>
      <c r="F48" s="84">
        <f>(Suzuki!F34-Suzuki!E34)/Suzuki!E34</f>
        <v>0.39321067157313705</v>
      </c>
      <c r="G48" s="84">
        <f>(Suzuki!G34-Suzuki!F34)/Suzuki!F34</f>
        <v>0.24109560095614163</v>
      </c>
      <c r="H48" s="84">
        <f>(Suzuki!H34-Suzuki!G34)/Suzuki!G34</f>
        <v>-0.30015588920693359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16" thickBot="1">
      <c r="A49" s="22"/>
      <c r="B49" s="24"/>
      <c r="C49" s="23" t="s">
        <v>53</v>
      </c>
      <c r="D49" s="84">
        <v>0</v>
      </c>
      <c r="E49" s="84">
        <f>(Suzuki!E35-Suzuki!D35)/Suzuki!D35</f>
        <v>-0.80421899724896906</v>
      </c>
      <c r="F49" s="84">
        <f>(Suzuki!F35-Suzuki!E35)/Suzuki!E35</f>
        <v>5.049806375024532E-2</v>
      </c>
      <c r="G49" s="84">
        <f>(Suzuki!G35-Suzuki!F35)/Suzuki!F35</f>
        <v>-0.78807382717005725</v>
      </c>
      <c r="H49" s="84">
        <f>(Suzuki!H35-Suzuki!G35)/Suzuki!G35</f>
        <v>30.389612763121118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16" thickBot="1">
      <c r="A50" s="22"/>
      <c r="B50" s="24"/>
      <c r="C50" s="23" t="s">
        <v>50</v>
      </c>
      <c r="D50" s="84">
        <v>0</v>
      </c>
      <c r="E50" s="84">
        <f>(Suzuki!E36-Suzuki!D36)/Suzuki!D36</f>
        <v>-0.97545063959786271</v>
      </c>
      <c r="F50" s="84">
        <f>(Suzuki!F36-Suzuki!E36)/Suzuki!E36</f>
        <v>3.2520716764643387</v>
      </c>
      <c r="G50" s="84">
        <f>(Suzuki!G36-Suzuki!F36)/Suzuki!F36</f>
        <v>4.9371866411260097</v>
      </c>
      <c r="H50" s="84">
        <f>(Suzuki!H36-Suzuki!G36)/Suzuki!G36</f>
        <v>-0.96839010321541696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16" thickBot="1">
      <c r="A51" s="22"/>
      <c r="B51" s="24"/>
      <c r="C51" s="23" t="s">
        <v>89</v>
      </c>
      <c r="D51" s="84">
        <v>0</v>
      </c>
      <c r="E51" s="84">
        <f>(Suzuki!E37-Suzuki!D37)/Suzuki!D37</f>
        <v>0.91396729733735116</v>
      </c>
      <c r="F51" s="84">
        <f>(Suzuki!F37-Suzuki!E37)/Suzuki!E37</f>
        <v>-0.26197307278153975</v>
      </c>
      <c r="G51" s="84">
        <f>(Suzuki!G37-Suzuki!F37)/Suzuki!F37</f>
        <v>7.2615515463845415E-3</v>
      </c>
      <c r="H51" s="84">
        <f>(Suzuki!H37-Suzuki!G37)/Suzuki!G37</f>
        <v>0.45204513007393909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31.5" thickBot="1">
      <c r="A52" s="22"/>
      <c r="B52" s="79"/>
      <c r="C52" s="27" t="s">
        <v>160</v>
      </c>
      <c r="D52" s="84">
        <v>0</v>
      </c>
      <c r="E52" s="84">
        <f>(Suzuki!E38-Suzuki!D38)/Suzuki!D38</f>
        <v>-0.94579915855679741</v>
      </c>
      <c r="F52" s="84">
        <f>(Suzuki!F38-Suzuki!E38)/Suzuki!E38</f>
        <v>-0.60898541633997172</v>
      </c>
      <c r="G52" s="84">
        <f>(Suzuki!G38-Suzuki!F38)/Suzuki!F38</f>
        <v>40.385001002606778</v>
      </c>
      <c r="H52" s="84">
        <f>(Suzuki!H38-Suzuki!G38)/Suzuki!G38</f>
        <v>-1.5625887289412608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ht="31.5" thickBot="1">
      <c r="A53" s="22"/>
      <c r="B53" s="26"/>
      <c r="C53" s="27" t="s">
        <v>108</v>
      </c>
      <c r="D53" s="84">
        <v>0</v>
      </c>
      <c r="E53" s="84">
        <f>(Suzuki!E39-Suzuki!D39)/Suzuki!D39</f>
        <v>-0.65252443835606533</v>
      </c>
      <c r="F53" s="84">
        <f>(Suzuki!F39-Suzuki!E39)/Suzuki!E39</f>
        <v>0.91441157960981745</v>
      </c>
      <c r="G53" s="84">
        <f>(Suzuki!G39-Suzuki!F39)/Suzuki!F39</f>
        <v>0.27508544291761072</v>
      </c>
      <c r="H53" s="84">
        <f>(Suzuki!H39-Suzuki!G39)/Suzuki!G39</f>
        <v>-1.122191777319447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ht="16" thickBot="1">
      <c r="A54" s="22" t="s">
        <v>155</v>
      </c>
      <c r="B54" s="29" t="s">
        <v>153</v>
      </c>
      <c r="C54" s="30" t="s">
        <v>3</v>
      </c>
      <c r="D54" s="31">
        <f>Suzuki!D5/Suzuki!$D87</f>
        <v>0.18327206416101002</v>
      </c>
      <c r="E54" s="31">
        <f>Suzuki!E5/Suzuki!E$87</f>
        <v>0.18174476875705206</v>
      </c>
      <c r="F54" s="31">
        <f>Suzuki!F5/Suzuki!F$87</f>
        <v>0.17637273937098458</v>
      </c>
      <c r="G54" s="31">
        <f>Suzuki!G5/Suzuki!G$87</f>
        <v>0.1654566535196608</v>
      </c>
      <c r="H54" s="31">
        <f>Suzuki!H5/Suzuki!H$87</f>
        <v>0.16729772700031659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ht="16" thickBot="1">
      <c r="A55" s="22"/>
      <c r="B55" s="24"/>
      <c r="C55" s="23" t="s">
        <v>96</v>
      </c>
      <c r="D55" s="31">
        <f>Suzuki!D6/Suzuki!$D$87</f>
        <v>0.1161941427498052</v>
      </c>
      <c r="E55" s="31">
        <f>Suzuki!E6/Suzuki!E$87</f>
        <v>0.11524430641202375</v>
      </c>
      <c r="F55" s="31">
        <f>Suzuki!F6/Suzuki!F$87</f>
        <v>0.11188957531607538</v>
      </c>
      <c r="G55" s="31">
        <f>Suzuki!G6/Suzuki!G$87</f>
        <v>0.10888782735921666</v>
      </c>
      <c r="H55" s="31">
        <f>Suzuki!H6/Suzuki!H$87</f>
        <v>0.11008782349624535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ht="16" thickBot="1">
      <c r="A56" s="22"/>
      <c r="B56" s="24"/>
      <c r="C56" s="23" t="s">
        <v>4</v>
      </c>
      <c r="D56" s="31">
        <f>Suzuki!D7/Suzuki!$D$87</f>
        <v>5.8434572248463497E-2</v>
      </c>
      <c r="E56" s="31">
        <f>Suzuki!E7/Suzuki!E$87</f>
        <v>4.5293171416836982E-2</v>
      </c>
      <c r="F56" s="31">
        <f>Suzuki!F7/Suzuki!F$87</f>
        <v>6.0741622560496138E-2</v>
      </c>
      <c r="G56" s="31">
        <f>Suzuki!G7/Suzuki!G$87</f>
        <v>6.2263809555640856E-2</v>
      </c>
      <c r="H56" s="31">
        <f>Suzuki!H7/Suzuki!H$87</f>
        <v>9.1160817321000398E-2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ht="31.5" thickBot="1">
      <c r="A57" s="22"/>
      <c r="B57" s="24"/>
      <c r="C57" s="23" t="s">
        <v>97</v>
      </c>
      <c r="D57" s="31">
        <f>Suzuki!D8/Suzuki!$D$87</f>
        <v>7.2107644930238964E-4</v>
      </c>
      <c r="E57" s="31">
        <f>Suzuki!E8/Suzuki!E$87</f>
        <v>7.1506736792949493E-4</v>
      </c>
      <c r="F57" s="31">
        <f>Suzuki!F8/Suzuki!F$87</f>
        <v>6.9393133777134427E-4</v>
      </c>
      <c r="G57" s="31">
        <f>Suzuki!G8/Suzuki!G$87</f>
        <v>6.5098244393972692E-4</v>
      </c>
      <c r="H57" s="31">
        <f>Suzuki!H8/Suzuki!H$87</f>
        <v>6.582260723367408E-4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ht="16" thickBot="1">
      <c r="A58" s="22"/>
      <c r="B58" s="24"/>
      <c r="C58" s="23" t="s">
        <v>6</v>
      </c>
      <c r="D58" s="31">
        <f>Suzuki!D9/Suzuki!$D$87</f>
        <v>0.28231357419239639</v>
      </c>
      <c r="E58" s="31">
        <f>Suzuki!E9/Suzuki!E$87</f>
        <v>0.27732610933064017</v>
      </c>
      <c r="F58" s="31">
        <f>Suzuki!F9/Suzuki!F$87</f>
        <v>0.24417943575527082</v>
      </c>
      <c r="G58" s="31">
        <f>Suzuki!G9/Suzuki!G$87</f>
        <v>0.20444529910208012</v>
      </c>
      <c r="H58" s="31">
        <f>Suzuki!H9/Suzuki!H$87</f>
        <v>0.22196206865599602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16" thickBot="1">
      <c r="A59" s="22"/>
      <c r="B59" s="24"/>
      <c r="C59" s="23" t="s">
        <v>7</v>
      </c>
      <c r="D59" s="31">
        <f>Suzuki!D10/Suzuki!$D$87</f>
        <v>3.9697109618377446E-4</v>
      </c>
      <c r="E59" s="31">
        <f>Suzuki!E10/Suzuki!E$87</f>
        <v>7.8024601032625305E-4</v>
      </c>
      <c r="F59" s="31">
        <f>Suzuki!F10/Suzuki!F$87</f>
        <v>4.5707246326819279E-4</v>
      </c>
      <c r="G59" s="31">
        <f>Suzuki!G10/Suzuki!G$87</f>
        <v>5.3622826606038544E-5</v>
      </c>
      <c r="H59" s="31">
        <f>Suzuki!H10/Suzuki!H$87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ht="16" thickBot="1">
      <c r="A60" s="22"/>
      <c r="B60" s="24"/>
      <c r="C60" s="23" t="s">
        <v>9</v>
      </c>
      <c r="D60" s="31">
        <f>Suzuki!D11/Suzuki!$D$87</f>
        <v>0.15718852020090485</v>
      </c>
      <c r="E60" s="31">
        <f>Suzuki!E11/Suzuki!E$87</f>
        <v>0.17748626048086072</v>
      </c>
      <c r="F60" s="31">
        <f>Suzuki!F11/Suzuki!F$87</f>
        <v>0.18618481657408642</v>
      </c>
      <c r="G60" s="31">
        <f>Suzuki!G11/Suzuki!G$87</f>
        <v>0.19641539710028752</v>
      </c>
      <c r="H60" s="31">
        <f>Suzuki!H11/Suzuki!H$87</f>
        <v>0.12841085669228533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16" thickBot="1">
      <c r="A61" s="22"/>
      <c r="B61" s="24"/>
      <c r="C61" s="23" t="s">
        <v>10</v>
      </c>
      <c r="D61" s="31">
        <f>Suzuki!D12/Suzuki!$D$87</f>
        <v>3.8963520869760841E-2</v>
      </c>
      <c r="E61" s="31">
        <f>Suzuki!E12/Suzuki!E$87</f>
        <v>4.7077664841202418E-2</v>
      </c>
      <c r="F61" s="31">
        <f>Suzuki!F12/Suzuki!F$87</f>
        <v>6.5778486024848301E-2</v>
      </c>
      <c r="G61" s="31">
        <f>Suzuki!G12/Suzuki!G$87</f>
        <v>8.9319881157995246E-2</v>
      </c>
      <c r="H61" s="31">
        <f>Suzuki!H12/Suzuki!H$87</f>
        <v>0.13176000259071116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16" thickBot="1">
      <c r="A62" s="22"/>
      <c r="B62" s="24"/>
      <c r="C62" s="23" t="s">
        <v>94</v>
      </c>
      <c r="D62" s="31">
        <f>Suzuki!D13/Suzuki!$D$87</f>
        <v>1.1400287113108205E-2</v>
      </c>
      <c r="E62" s="31">
        <f>Suzuki!E13/Suzuki!E$87</f>
        <v>7.9538015534413413E-3</v>
      </c>
      <c r="F62" s="31">
        <f>Suzuki!F13/Suzuki!F$87</f>
        <v>5.2286738208576974E-3</v>
      </c>
      <c r="G62" s="31">
        <f>Suzuki!G13/Suzuki!G$87</f>
        <v>3.9750328929860478E-3</v>
      </c>
      <c r="H62" s="31">
        <f>Suzuki!H13/Suzuki!H$87</f>
        <v>6.9702291274409524E-3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31.5" thickBot="1">
      <c r="A63" s="22"/>
      <c r="B63" s="24"/>
      <c r="C63" s="23" t="s">
        <v>95</v>
      </c>
      <c r="D63" s="31">
        <f>Suzuki!D14/Suzuki!$D$87</f>
        <v>0.11733209957155311</v>
      </c>
      <c r="E63" s="31">
        <f>Suzuki!E14/Suzuki!E$87</f>
        <v>0.12148142076594466</v>
      </c>
      <c r="F63" s="31">
        <f>Suzuki!F14/Suzuki!F$87</f>
        <v>0.10601694143016224</v>
      </c>
      <c r="G63" s="31">
        <f>Suzuki!G14/Suzuki!G$87</f>
        <v>0.11953046338029395</v>
      </c>
      <c r="H63" s="31">
        <f>Suzuki!H14/Suzuki!H$87</f>
        <v>9.6786577536169177E-2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16" thickBot="1">
      <c r="A64" s="22"/>
      <c r="B64" s="24"/>
      <c r="C64" s="23" t="s">
        <v>12</v>
      </c>
      <c r="D64" s="31">
        <f>Suzuki!D15/Suzuki!$D$87</f>
        <v>2.358844427332853E-2</v>
      </c>
      <c r="E64" s="31">
        <f>Suzuki!E15/Suzuki!E$87</f>
        <v>1.5714329820133953E-2</v>
      </c>
      <c r="F64" s="31">
        <f>Suzuki!F15/Suzuki!F$87</f>
        <v>2.9415548956388395E-2</v>
      </c>
      <c r="G64" s="31">
        <f>Suzuki!G15/Suzuki!G$87</f>
        <v>3.220941129113334E-2</v>
      </c>
      <c r="H64" s="31">
        <f>Suzuki!H15/Suzuki!H$87</f>
        <v>3.3794537254372897E-2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ht="31.5" thickBot="1">
      <c r="A65" s="22"/>
      <c r="B65" s="24"/>
      <c r="C65" s="23" t="s">
        <v>92</v>
      </c>
      <c r="D65" s="31">
        <f>Suzuki!D16/Suzuki!$D$87</f>
        <v>1.0194727074183178E-2</v>
      </c>
      <c r="E65" s="31">
        <f>Suzuki!E16/Suzuki!E$87</f>
        <v>9.1828532436082043E-3</v>
      </c>
      <c r="F65" s="31">
        <f>Suzuki!F16/Suzuki!F$87</f>
        <v>1.3041156389790519E-2</v>
      </c>
      <c r="G65" s="31">
        <f>Suzuki!G16/Suzuki!G$87</f>
        <v>1.6791619370159702E-2</v>
      </c>
      <c r="H65" s="31">
        <f>Suzuki!H16/Suzuki!H$87</f>
        <v>1.1111134253125382E-2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ht="16" thickBot="1">
      <c r="A66" s="22"/>
      <c r="B66" s="24"/>
      <c r="C66" s="23" t="s">
        <v>93</v>
      </c>
      <c r="D66" s="31">
        <f>Suzuki!D17/Suzuki!$D$87</f>
        <v>0.67941634392601291</v>
      </c>
      <c r="E66" s="31">
        <f>Suzuki!E17/Suzuki!E$87</f>
        <v>0.66220445992706856</v>
      </c>
      <c r="F66" s="31">
        <f>Suzuki!F17/Suzuki!F$87</f>
        <v>0.660443537366878</v>
      </c>
      <c r="G66" s="31">
        <f>Suzuki!G17/Suzuki!G$87</f>
        <v>0.64349647807002475</v>
      </c>
      <c r="H66" s="31">
        <f>Suzuki!H17/Suzuki!H$87</f>
        <v>0.64086461222912416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ht="31.5" thickBot="1">
      <c r="A67" s="22"/>
      <c r="B67" s="24"/>
      <c r="C67" s="23" t="s">
        <v>15</v>
      </c>
      <c r="D67" s="31">
        <f>Suzuki!D18/Suzuki!$D$87</f>
        <v>2.3180359311283302E-2</v>
      </c>
      <c r="E67" s="31">
        <f>Suzuki!E18/Suzuki!E$87</f>
        <v>2.8462739457610051E-2</v>
      </c>
      <c r="F67" s="31">
        <f>Suzuki!F18/Suzuki!F$87</f>
        <v>2.7775634156168832E-2</v>
      </c>
      <c r="G67" s="31">
        <f>Suzuki!G18/Suzuki!G$87</f>
        <v>2.6282793232307575E-2</v>
      </c>
      <c r="H67" s="31">
        <f>Suzuki!H18/Suzuki!H$87</f>
        <v>3.1663986373504226E-2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ht="16" thickBot="1">
      <c r="A68" s="22"/>
      <c r="B68" s="24"/>
      <c r="C68" s="23" t="s">
        <v>16</v>
      </c>
      <c r="D68" s="31">
        <f>Suzuki!D19/Suzuki!$D$87</f>
        <v>7.0415172443589131E-3</v>
      </c>
      <c r="E68" s="31">
        <f>Suzuki!E19/Suzuki!E$87</f>
        <v>7.8349034476582289E-3</v>
      </c>
      <c r="F68" s="31">
        <f>Suzuki!F19/Suzuki!F$87</f>
        <v>1.5390868672484985E-2</v>
      </c>
      <c r="G68" s="31">
        <f>Suzuki!G19/Suzuki!G$87</f>
        <v>5.8949892292539299E-3</v>
      </c>
      <c r="H68" s="31">
        <f>Suzuki!H19/Suzuki!H$87</f>
        <v>6.1194801592911125E-3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ht="16" thickBot="1">
      <c r="A69" s="22"/>
      <c r="B69" s="24"/>
      <c r="C69" s="23" t="s">
        <v>17</v>
      </c>
      <c r="D69" s="31">
        <f>Suzuki!D20/Suzuki!$D$87</f>
        <v>0</v>
      </c>
      <c r="E69" s="31">
        <f>Suzuki!E20/Suzuki!E$87</f>
        <v>0</v>
      </c>
      <c r="F69" s="31">
        <f>Suzuki!F20/Suzuki!F$87</f>
        <v>0</v>
      </c>
      <c r="G69" s="31">
        <f>Suzuki!G20/Suzuki!G$87</f>
        <v>0</v>
      </c>
      <c r="H69" s="31">
        <f>Suzuki!H20/Suzuki!H$87</f>
        <v>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ht="16" thickBot="1">
      <c r="A70" s="22"/>
      <c r="B70" s="24"/>
      <c r="C70" s="23" t="s">
        <v>18</v>
      </c>
      <c r="D70" s="31">
        <f>Suzuki!D21/Suzuki!$D$87</f>
        <v>1.8817026133372352E-3</v>
      </c>
      <c r="E70" s="31">
        <f>Suzuki!E21/Suzuki!E$87</f>
        <v>1.8660214686623934E-3</v>
      </c>
      <c r="F70" s="31">
        <f>Suzuki!F21/Suzuki!F$87</f>
        <v>1.8108654263001109E-3</v>
      </c>
      <c r="G70" s="31">
        <f>Suzuki!G21/Suzuki!G$87</f>
        <v>1.6987870941883288E-3</v>
      </c>
      <c r="H70" s="31">
        <f>Suzuki!H21/Suzuki!H$87</f>
        <v>1.7176898811229067E-3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ht="16" thickBot="1">
      <c r="A71" s="22"/>
      <c r="B71" s="24"/>
      <c r="C71" s="23" t="s">
        <v>19</v>
      </c>
      <c r="D71" s="31">
        <f>Suzuki!D22/Suzuki!$D$87</f>
        <v>0</v>
      </c>
      <c r="E71" s="31">
        <f>Suzuki!E22/Suzuki!E$87</f>
        <v>0</v>
      </c>
      <c r="F71" s="31">
        <f>Suzuki!F22/Suzuki!F$87</f>
        <v>0</v>
      </c>
      <c r="G71" s="31">
        <f>Suzuki!G22/Suzuki!G$87</f>
        <v>0</v>
      </c>
      <c r="H71" s="31">
        <f>Suzuki!H22/Suzuki!H$87</f>
        <v>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ht="16" thickBot="1">
      <c r="A72" s="22"/>
      <c r="B72" s="26"/>
      <c r="C72" s="27" t="s">
        <v>20</v>
      </c>
      <c r="D72" s="31">
        <f>Suzuki!D23/Suzuki!$D$87</f>
        <v>0</v>
      </c>
      <c r="E72" s="31">
        <f>Suzuki!E23/Suzuki!E$87</f>
        <v>3.888822023403439E-3</v>
      </c>
      <c r="F72" s="31">
        <f>Suzuki!F23/Suzuki!F$87</f>
        <v>6.7496633668036972E-3</v>
      </c>
      <c r="G72" s="31">
        <f>Suzuki!G23/Suzuki!G$87</f>
        <v>7.1781495819047483E-3</v>
      </c>
      <c r="H72" s="31">
        <f>Suzuki!H23/Suzuki!H$87</f>
        <v>8.1212681262439572E-3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ht="16" thickBot="1">
      <c r="A73" s="22"/>
      <c r="B73" s="29" t="s">
        <v>154</v>
      </c>
      <c r="C73" s="30" t="s">
        <v>22</v>
      </c>
      <c r="D73" s="31">
        <f>Suzuki!D31/Suzuki!D$31</f>
        <v>1</v>
      </c>
      <c r="E73" s="31">
        <f>Suzuki!E31/Suzuki!E$31</f>
        <v>1</v>
      </c>
      <c r="F73" s="31">
        <f>Suzuki!F31/Suzuki!F$31</f>
        <v>1</v>
      </c>
      <c r="G73" s="31">
        <f>Suzuki!G31/Suzuki!G$31</f>
        <v>1</v>
      </c>
      <c r="H73" s="31">
        <f>Suzuki!H31/Suzuki!H$31</f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ht="16" thickBot="1">
      <c r="A74" s="22"/>
      <c r="B74" s="24"/>
      <c r="C74" s="23" t="s">
        <v>24</v>
      </c>
      <c r="D74" s="31">
        <f>Suzuki!D32/Suzuki!D$31</f>
        <v>0.92528940057644637</v>
      </c>
      <c r="E74" s="31">
        <f>Suzuki!E32/Suzuki!E$31</f>
        <v>0.9465625764817891</v>
      </c>
      <c r="F74" s="31">
        <f>Suzuki!F32/Suzuki!F$31</f>
        <v>0.91247931564792439</v>
      </c>
      <c r="G74" s="31">
        <f>Suzuki!G32/Suzuki!G$31</f>
        <v>0.90607437186790618</v>
      </c>
      <c r="H74" s="31">
        <f>Suzuki!H32/Suzuki!H$31</f>
        <v>1.0371923111819827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ht="16" thickBot="1">
      <c r="A75" s="22"/>
      <c r="B75" s="24"/>
      <c r="C75" s="23" t="s">
        <v>62</v>
      </c>
      <c r="D75" s="31">
        <f>Suzuki!D33/Suzuki!D$31</f>
        <v>1.2894644078926286E-2</v>
      </c>
      <c r="E75" s="31">
        <f>Suzuki!E33/Suzuki!E$31</f>
        <v>1.8846299258791888E-2</v>
      </c>
      <c r="F75" s="31">
        <f>Suzuki!F33/Suzuki!F$31</f>
        <v>1.8408405856828475E-2</v>
      </c>
      <c r="G75" s="31">
        <f>Suzuki!G33/Suzuki!G$31</f>
        <v>1.9847134935233015E-2</v>
      </c>
      <c r="H75" s="31">
        <f>Suzuki!H33/Suzuki!H$31</f>
        <v>2.0383476038909831E-2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31.5" thickBot="1">
      <c r="A76" s="22"/>
      <c r="B76" s="24"/>
      <c r="C76" s="23" t="s">
        <v>49</v>
      </c>
      <c r="D76" s="31">
        <f>Suzuki!D34/Suzuki!D$31</f>
        <v>1.1152166686221173E-2</v>
      </c>
      <c r="E76" s="31">
        <f>Suzuki!E34/Suzuki!E$31</f>
        <v>1.228228325272826E-2</v>
      </c>
      <c r="F76" s="31">
        <f>Suzuki!F34/Suzuki!F$31</f>
        <v>1.1892481575692164E-2</v>
      </c>
      <c r="G76" s="31">
        <f>Suzuki!G34/Suzuki!G$31</f>
        <v>1.2197975912446941E-2</v>
      </c>
      <c r="H76" s="31">
        <f>Suzuki!H34/Suzuki!H$31</f>
        <v>1.2615953675884263E-2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spans="1:18" ht="16" thickBot="1">
      <c r="A77" s="22"/>
      <c r="B77" s="24"/>
      <c r="C77" s="23" t="s">
        <v>53</v>
      </c>
      <c r="D77" s="31">
        <f>Suzuki!D35/Suzuki!D$31</f>
        <v>9.2292184207001748E-2</v>
      </c>
      <c r="E77" s="31">
        <f>Suzuki!E35/Suzuki!E$31</f>
        <v>2.3605147304914517E-2</v>
      </c>
      <c r="F77" s="31">
        <f>Suzuki!F35/Suzuki!F$31</f>
        <v>1.7233701138911522E-2</v>
      </c>
      <c r="G77" s="31">
        <f>Suzuki!G35/Suzuki!G$31</f>
        <v>3.0183750370409504E-3</v>
      </c>
      <c r="H77" s="31">
        <f>Suzuki!H35/Suzuki!H$31</f>
        <v>0.14002002807882558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ht="16" thickBot="1">
      <c r="A78" s="22"/>
      <c r="B78" s="24"/>
      <c r="C78" s="23" t="s">
        <v>50</v>
      </c>
      <c r="D78" s="31">
        <f>Suzuki!D36/Suzuki!D$31</f>
        <v>2.4872078711265587E-2</v>
      </c>
      <c r="E78" s="31">
        <f>Suzuki!E36/Suzuki!E$31</f>
        <v>7.9767045650998303E-4</v>
      </c>
      <c r="F78" s="31">
        <f>Suzuki!F36/Suzuki!F$31</f>
        <v>2.3572230008738629E-3</v>
      </c>
      <c r="G78" s="31">
        <f>Suzuki!G36/Suzuki!G$31</f>
        <v>1.1566219224535459E-2</v>
      </c>
      <c r="H78" s="31">
        <f>Suzuki!H36/Suzuki!H$31</f>
        <v>5.403131024992226E-4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spans="1:18" ht="16" thickBot="1">
      <c r="A79" s="22"/>
      <c r="B79" s="24"/>
      <c r="C79" s="23" t="s">
        <v>89</v>
      </c>
      <c r="D79" s="31">
        <f>Suzuki!D37/Suzuki!D$31</f>
        <v>2.1885839534231104E-2</v>
      </c>
      <c r="E79" s="31">
        <f>Suzuki!E37/Suzuki!E$31</f>
        <v>5.4722882537757006E-2</v>
      </c>
      <c r="F79" s="31">
        <f>Suzuki!F37/Suzuki!F$31</f>
        <v>2.8068406623264604E-2</v>
      </c>
      <c r="G79" s="31">
        <f>Suzuki!G37/Suzuki!G$31</f>
        <v>2.3365230193848611E-2</v>
      </c>
      <c r="H79" s="31">
        <f>Suzuki!H37/Suzuki!H$31</f>
        <v>5.0139636433110611E-2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ht="31.5" thickBot="1">
      <c r="A80" s="22"/>
      <c r="B80" s="24"/>
      <c r="C80" s="23" t="s">
        <v>108</v>
      </c>
      <c r="D80" s="31">
        <f>Suzuki!D38/Suzuki!D$31</f>
        <v>1.0176272095637843E-2</v>
      </c>
      <c r="E80" s="31">
        <f>Suzuki!E38/Suzuki!E$31</f>
        <v>7.2055308466097623E-4</v>
      </c>
      <c r="F80" s="31">
        <f>Suzuki!F38/Suzuki!F$31</f>
        <v>1.9581029575011167E-4</v>
      </c>
      <c r="G80" s="31">
        <f>Suzuki!G38/Suzuki!G$31</f>
        <v>6.6971271019562947E-3</v>
      </c>
      <c r="H80" s="31">
        <f>Suzuki!H38/Suzuki!H$31</f>
        <v>-5.5681454374977577E-3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1:26" ht="16" thickBot="1">
      <c r="A81" s="19"/>
      <c r="B81" s="20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" thickBot="1">
      <c r="A82" s="19"/>
      <c r="B82" s="20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thickBot="1">
      <c r="A83" s="18"/>
      <c r="B83" s="20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thickBot="1">
      <c r="A84" s="18"/>
      <c r="B84" s="20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thickBo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thickBo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thickBo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thickBo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thickBo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thickBo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thickBo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thickBo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thickBo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thickBo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thickBo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thickBo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thickBo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thickBo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thickBo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thickBo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thickBo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thickBo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thickBo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thickBo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thickBo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thickBo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thickBo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thickBo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thickBo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thickBo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thickBo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thickBo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thickBo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thickBo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thickBo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thickBo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thickBo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thickBo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thickBo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thickBo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thickBo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thickBo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thickBo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thickBo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thickBo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thickBo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thickBo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thickBo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thickBo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thickBo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thickBo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thickBo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thickBo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thickBo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thickBo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thickBo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thickBo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thickBo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thickBo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thickBo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thickBo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thickBo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thickBo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thickBo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thickBo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thickBo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thickBo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thickBo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thickBo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thickBo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thickBo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thickBo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thickBo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thickBo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thickBo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thickBo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thickBo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thickBo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thickBo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thickBo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thickBo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thickBo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thickBo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thickBo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thickBo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thickBo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thickBo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thickBo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thickBo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thickBo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thickBo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thickBo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thickBo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thickBo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thickBo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thickBo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thickBo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thickBo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thickBo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thickBo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thickBo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thickBo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thickBo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thickBo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thickBo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thickBo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thickBo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thickBo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thickBo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thickBo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thickBo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thickBo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thickBo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thickBo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thickBo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thickBo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thickBo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thickBo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thickBo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thickBo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thickBo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thickBo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thickBo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thickBo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thickBo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thickBo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thickBo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thickBo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thickBo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thickBo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thickBo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thickBo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thickBo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thickBo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thickBo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thickBo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thickBo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thickBo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thickBo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thickBo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thickBo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thickBo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thickBo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thickBo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thickBo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thickBo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thickBo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thickBo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thickBo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thickBo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thickBo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thickBo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thickBo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thickBo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thickBo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thickBo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thickBo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thickBo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thickBo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thickBo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thickBo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thickBo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thickBo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thickBo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thickBo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thickBo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thickBo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" thickBo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" thickBo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" thickBo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" thickBo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" thickBo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" thickBo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" thickBo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" thickBo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" thickBo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" thickBo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" thickBo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" thickBo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" thickBo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" thickBo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" thickBo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" thickBo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" thickBo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" thickBo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" thickBo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" thickBo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" thickBo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" thickBo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" thickBo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" thickBo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" thickBo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" thickBo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" thickBo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" thickBo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" thickBo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" thickBo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" thickBo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" thickBo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" thickBo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" thickBo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" thickBo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" thickBo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" thickBo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" thickBo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" thickBo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" thickBo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" thickBo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" thickBo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" thickBo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" thickBo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" thickBo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" thickBo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" thickBo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" thickBo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" thickBo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" thickBo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" thickBo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" thickBo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" thickBo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" thickBo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" thickBo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" thickBo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" thickBo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" thickBo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" thickBo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" thickBo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" thickBo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" thickBo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" thickBo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" thickBo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" thickBo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" thickBo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" thickBo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" thickBo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" thickBo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" thickBo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" thickBo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" thickBo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" thickBo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" thickBo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" thickBo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" thickBo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" thickBo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" thickBo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" thickBo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" thickBo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" thickBo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" thickBo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" thickBo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" thickBo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" thickBo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" thickBo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" thickBo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" thickBo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" thickBo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" thickBo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" thickBo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" thickBo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" thickBo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" thickBo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" thickBo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" thickBo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" thickBo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" thickBo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" thickBo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" thickBo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" thickBo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" thickBo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" thickBo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" thickBo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" thickBo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" thickBo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" thickBo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" thickBo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" thickBo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" thickBo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" thickBo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" thickBo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" thickBo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" thickBo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" thickBo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" thickBo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" thickBo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" thickBo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" thickBo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" thickBo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" thickBo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" thickBo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" thickBo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" thickBo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" thickBo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" thickBo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" thickBo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" thickBo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" thickBo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" thickBo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" thickBo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" thickBo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" thickBo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" thickBo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" thickBo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" thickBo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" thickBo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" thickBo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" thickBo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" thickBo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" thickBo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" thickBo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" thickBo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" thickBo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" thickBo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" thickBo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" thickBo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" thickBo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" thickBo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" thickBo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" thickBo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" thickBo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" thickBo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" thickBo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" thickBo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" thickBo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" thickBo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" thickBo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" thickBo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" thickBo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" thickBo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" thickBo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" thickBo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" thickBo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" thickBo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" thickBo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" thickBo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" thickBo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" thickBo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" thickBo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" thickBo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" thickBo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" thickBo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" thickBo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" thickBo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" thickBo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" thickBo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" thickBo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" thickBo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" thickBo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" thickBo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" thickBo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" thickBo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" thickBo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" thickBo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" thickBo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" thickBo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" thickBo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" thickBo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" thickBo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" thickBo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" thickBo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" thickBo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" thickBo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" thickBo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" thickBo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" thickBo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" thickBo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" thickBo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" thickBo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" thickBo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" thickBo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" thickBo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" thickBo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" thickBo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" thickBo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" thickBo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" thickBo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" thickBo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" thickBo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" thickBo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" thickBo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" thickBo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" thickBo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" thickBo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" thickBo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" thickBo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" thickBo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" thickBo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" thickBo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" thickBo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" thickBo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" thickBo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" thickBo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" thickBo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" thickBo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" thickBo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" thickBo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" thickBo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" thickBo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" thickBo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" thickBo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" thickBo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" thickBo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" thickBo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" thickBo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" thickBo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" thickBo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" thickBo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" thickBo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" thickBo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" thickBo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" thickBo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" thickBo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" thickBo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" thickBo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" thickBo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" thickBo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" thickBo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" thickBo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" thickBo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" thickBo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" thickBo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" thickBo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" thickBo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" thickBo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" thickBo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" thickBo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" thickBo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" thickBo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" thickBo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" thickBo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" thickBo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" thickBo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" thickBo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" thickBo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" thickBo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" thickBo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" thickBo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" thickBo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" thickBo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" thickBo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" thickBo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" thickBo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" thickBo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" thickBo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" thickBo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" thickBo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" thickBo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" thickBo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" thickBo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" thickBo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" thickBo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" thickBo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" thickBo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" thickBo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" thickBo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" thickBo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" thickBo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" thickBo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" thickBo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" thickBo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" thickBo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" thickBo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" thickBo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" thickBo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" thickBo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" thickBo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" thickBo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" thickBo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" thickBo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thickBo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thickBo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" thickBo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" thickBo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thickBo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thickBo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" thickBo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" thickBo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" thickBo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" thickBo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" thickBo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" thickBo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" thickBo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" thickBo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" thickBo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" thickBo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thickBo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" thickBo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" thickBo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" thickBo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" thickBo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" thickBo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" thickBo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" thickBo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" thickBo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" thickBo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" thickBo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" thickBo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" thickBo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" thickBo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" thickBo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" thickBo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" thickBo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" thickBo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" thickBo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" thickBo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" thickBo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" thickBo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" thickBo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" thickBo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" thickBo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" thickBo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" thickBo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" thickBo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" thickBo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" thickBo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" thickBo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" thickBo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" thickBo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" thickBo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" thickBo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" thickBo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" thickBo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" thickBo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" thickBo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" thickBo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" thickBo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" thickBo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" thickBo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" thickBo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" thickBo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" thickBo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" thickBo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" thickBo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" thickBo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" thickBo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" thickBo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" thickBo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" thickBo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" thickBo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" thickBo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" thickBo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" thickBo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" thickBo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" thickBo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" thickBo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" thickBo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" thickBo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" thickBo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" thickBo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" thickBo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" thickBo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" thickBo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" thickBo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" thickBo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" thickBo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" thickBo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thickBo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thickBo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thickBo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" thickBo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" thickBo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" thickBo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" thickBo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" thickBo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" thickBo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" thickBo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" thickBo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" thickBo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" thickBo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" thickBo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" thickBo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" thickBo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" thickBo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" thickBo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" thickBo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" thickBo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" thickBo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" thickBo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" thickBo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" thickBo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" thickBo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" thickBo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" thickBo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" thickBo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" thickBo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" thickBo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" thickBo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" thickBo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" thickBo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" thickBo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" thickBo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" thickBo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" thickBo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" thickBo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" thickBo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" thickBo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" thickBo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" thickBo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" thickBo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" thickBo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" thickBo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" thickBo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" thickBo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" thickBo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" thickBo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" thickBo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" thickBo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" thickBo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" thickBo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" thickBo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" thickBo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" thickBo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" thickBo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" thickBo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" thickBo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" thickBo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" thickBo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" thickBo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" thickBo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" thickBo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" thickBo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" thickBo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" thickBo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" thickBo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" thickBo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" thickBo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" thickBo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" thickBo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" thickBo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" thickBo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" thickBo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" thickBo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" thickBo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" thickBo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" thickBo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" thickBo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" thickBo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" thickBo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" thickBo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" thickBo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" thickBo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" thickBo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" thickBo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" thickBo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" thickBo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" thickBo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" thickBo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" thickBo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" thickBo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" thickBo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" thickBo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" thickBo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" thickBo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" thickBo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" thickBo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" thickBo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" thickBo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" thickBo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" thickBo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" thickBo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" thickBo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" thickBo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" thickBo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" thickBo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" thickBo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" thickBo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" thickBo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" thickBo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" thickBo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" thickBo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" thickBo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" thickBo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" thickBo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" thickBo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" thickBo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" thickBo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" thickBo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" thickBo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" thickBo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" thickBo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" thickBo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" thickBo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" thickBo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" thickBo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" thickBo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" thickBo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" thickBo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" thickBo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" thickBo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" thickBo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" thickBo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" thickBo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" thickBo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" thickBo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" thickBo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" thickBo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" thickBo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" thickBo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" thickBo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" thickBo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" thickBo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" thickBo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" thickBo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" thickBo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" thickBo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" thickBo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" thickBo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" thickBo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" thickBo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" thickBo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" thickBo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" thickBo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" thickBo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" thickBo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" thickBo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" thickBo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" thickBo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" thickBo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" thickBo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" thickBo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" thickBo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" thickBo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" thickBo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" thickBo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" thickBo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" thickBo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" thickBo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" thickBo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" thickBo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" thickBo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" thickBo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" thickBo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" thickBo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" thickBo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" thickBo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" thickBo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" thickBo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" thickBo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" thickBo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" thickBo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" thickBo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" thickBo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" thickBo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" thickBo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" thickBo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" thickBo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" thickBo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" thickBo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" thickBo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" thickBo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" thickBo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" thickBo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" thickBo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" thickBo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" thickBo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" thickBo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" thickBo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" thickBo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" thickBo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" thickBo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" thickBo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" thickBo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" thickBo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" thickBo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" thickBo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" thickBo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" thickBo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" thickBo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" thickBo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" thickBo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" thickBo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" thickBo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" thickBo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" thickBo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" thickBo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" thickBo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" thickBo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" thickBo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" thickBo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" thickBo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" thickBo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" thickBo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" thickBo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" thickBo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" thickBo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" thickBo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" thickBo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" thickBo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" thickBo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" thickBo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" thickBo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" thickBo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" thickBo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" thickBo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" thickBo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" thickBo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" thickBo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" thickBo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" thickBo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" thickBo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" thickBo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" thickBo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" thickBo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" thickBo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" thickBo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" thickBo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" thickBo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" thickBo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" thickBo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" thickBo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" thickBo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" thickBo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" thickBo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" thickBo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" thickBo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" thickBo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" thickBo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" thickBo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" thickBo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" thickBo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" thickBo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" thickBo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" thickBo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" thickBo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" thickBo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" thickBo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" thickBo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" thickBo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" thickBo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" thickBo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" thickBo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" thickBo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" thickBo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" thickBo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" thickBo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" thickBo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" thickBo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" thickBo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" thickBo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" thickBo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" thickBo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" thickBo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" thickBo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" thickBo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" thickBo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" thickBo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" thickBo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" thickBo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" thickBo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" thickBo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" thickBo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" thickBo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" thickBo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" thickBo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" thickBo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" thickBo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" thickBo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" thickBo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" thickBo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" thickBo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" thickBo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" thickBo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" thickBo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" thickBo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" thickBo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" thickBo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" thickBo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" thickBo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" thickBo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" thickBo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" thickBo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" thickBo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" thickBo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" thickBo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" thickBo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" thickBo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" thickBo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" thickBo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" thickBo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" thickBo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" thickBo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" thickBo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" thickBo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" thickBo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" thickBo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" thickBo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" thickBo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" thickBo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" thickBo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" thickBo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" thickBo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" thickBo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" thickBo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" thickBo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" thickBo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" thickBo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" thickBo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" thickBo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" thickBo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" thickBo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" thickBo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" thickBo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" thickBo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" thickBo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" thickBo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" thickBo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" thickBo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" thickBo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" thickBo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" thickBo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" thickBo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" thickBo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" thickBo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" thickBo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" thickBo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" thickBo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5" thickBo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5" thickBo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5" thickBo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spans="1:26" ht="15" thickBo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6" ht="15" thickBot="1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spans="1:26" ht="15" thickBot="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spans="1:26" ht="15" thickBot="1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spans="1:26" ht="15" thickBot="1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spans="1:26" ht="15" thickBot="1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spans="1:26" ht="15" thickBot="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Suzuki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Hassan</dc:creator>
  <cp:lastModifiedBy>USER</cp:lastModifiedBy>
  <cp:lastPrinted>2016-09-01T09:58:44Z</cp:lastPrinted>
  <dcterms:created xsi:type="dcterms:W3CDTF">2015-03-06T15:34:47Z</dcterms:created>
  <dcterms:modified xsi:type="dcterms:W3CDTF">2024-11-18T11:25:56Z</dcterms:modified>
</cp:coreProperties>
</file>