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D:\3rd semster\business finance\project\"/>
    </mc:Choice>
  </mc:AlternateContent>
  <xr:revisionPtr revIDLastSave="0" documentId="13_ncr:1_{87C6B6AD-3B9C-431F-83FC-8CEA923EB291}" xr6:coauthVersionLast="36" xr6:coauthVersionMax="36" xr10:uidLastSave="{00000000-0000-0000-0000-000000000000}"/>
  <bookViews>
    <workbookView xWindow="-110" yWindow="-110" windowWidth="23260" windowHeight="13180" tabRatio="865" xr2:uid="{00000000-000D-0000-FFFF-FFFF00000000}"/>
  </bookViews>
  <sheets>
    <sheet name="Suzuki" sheetId="13" r:id="rId1"/>
    <sheet name="Ratios" sheetId="1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4" l="1"/>
  <c r="E16" i="14"/>
  <c r="F16" i="14"/>
  <c r="G16" i="14"/>
  <c r="H16" i="14"/>
  <c r="D16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21" i="14"/>
  <c r="G21" i="14"/>
  <c r="H21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23" i="14"/>
  <c r="E22" i="14"/>
  <c r="H22" i="14" l="1"/>
  <c r="E21" i="14"/>
  <c r="H75" i="14"/>
  <c r="H76" i="14"/>
  <c r="H77" i="14"/>
  <c r="H78" i="14"/>
  <c r="H79" i="14"/>
  <c r="H80" i="14"/>
  <c r="H81" i="14"/>
  <c r="G75" i="14"/>
  <c r="G76" i="14"/>
  <c r="G77" i="14"/>
  <c r="G78" i="14"/>
  <c r="G79" i="14"/>
  <c r="G80" i="14"/>
  <c r="G81" i="14"/>
  <c r="F75" i="14"/>
  <c r="F76" i="14"/>
  <c r="F77" i="14"/>
  <c r="F78" i="14"/>
  <c r="F79" i="14"/>
  <c r="F80" i="14"/>
  <c r="F81" i="14"/>
  <c r="E75" i="14"/>
  <c r="E76" i="14"/>
  <c r="E77" i="14"/>
  <c r="E78" i="14"/>
  <c r="E79" i="14"/>
  <c r="E80" i="14"/>
  <c r="E81" i="14"/>
  <c r="D75" i="14"/>
  <c r="D76" i="14"/>
  <c r="D77" i="14"/>
  <c r="D78" i="14"/>
  <c r="D79" i="14"/>
  <c r="D80" i="14"/>
  <c r="D81" i="14"/>
  <c r="E74" i="14"/>
  <c r="F74" i="14"/>
  <c r="G74" i="14"/>
  <c r="H74" i="14"/>
  <c r="D74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55" i="14"/>
  <c r="H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55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F20" i="14"/>
  <c r="G20" i="14"/>
  <c r="H20" i="14"/>
  <c r="E20" i="14"/>
  <c r="H74" i="13" l="1"/>
  <c r="H79" i="13" s="1"/>
  <c r="H82" i="13" s="1"/>
  <c r="G74" i="13"/>
  <c r="G79" i="13" s="1"/>
  <c r="G82" i="13" s="1"/>
  <c r="F74" i="13"/>
  <c r="F79" i="13" s="1"/>
  <c r="F82" i="13" s="1"/>
  <c r="E74" i="13"/>
  <c r="E79" i="13" s="1"/>
  <c r="E82" i="13" s="1"/>
  <c r="D74" i="13"/>
  <c r="D79" i="13" s="1"/>
  <c r="D82" i="13" s="1"/>
  <c r="H66" i="13"/>
  <c r="G66" i="13"/>
  <c r="F66" i="13"/>
  <c r="E66" i="13"/>
  <c r="D66" i="13"/>
  <c r="H57" i="13"/>
  <c r="G57" i="13"/>
  <c r="F57" i="13"/>
  <c r="E57" i="13"/>
  <c r="D57" i="13"/>
  <c r="H51" i="13"/>
  <c r="G51" i="13"/>
  <c r="F51" i="13"/>
  <c r="E51" i="13"/>
  <c r="D51" i="13"/>
  <c r="H44" i="13"/>
  <c r="G44" i="13"/>
  <c r="F44" i="13"/>
  <c r="E44" i="13"/>
  <c r="D44" i="13"/>
  <c r="F23" i="13"/>
  <c r="E23" i="13"/>
  <c r="D2" i="14"/>
  <c r="E17" i="14" l="1"/>
  <c r="H17" i="14"/>
  <c r="G17" i="14"/>
  <c r="F17" i="14"/>
  <c r="D15" i="14"/>
  <c r="F15" i="14"/>
  <c r="E15" i="14"/>
  <c r="H15" i="14"/>
  <c r="G15" i="14"/>
  <c r="H14" i="14"/>
  <c r="G14" i="14"/>
  <c r="F14" i="14"/>
  <c r="E14" i="14"/>
  <c r="D14" i="14"/>
  <c r="H6" i="14" l="1"/>
  <c r="G6" i="14"/>
  <c r="F6" i="14"/>
  <c r="E6" i="14"/>
  <c r="D6" i="14"/>
  <c r="H5" i="14"/>
  <c r="G5" i="14"/>
  <c r="F5" i="14"/>
  <c r="E5" i="14"/>
  <c r="D5" i="14"/>
  <c r="F4" i="14"/>
  <c r="E4" i="14"/>
  <c r="D4" i="14"/>
  <c r="H4" i="14" l="1"/>
  <c r="H2" i="14" l="1"/>
  <c r="H3" i="14"/>
  <c r="G4" i="14"/>
  <c r="E3" i="14" l="1"/>
  <c r="E2" i="14"/>
  <c r="G2" i="14"/>
  <c r="G3" i="14"/>
  <c r="F2" i="14"/>
  <c r="F3" i="14"/>
  <c r="D3" i="14" l="1"/>
  <c r="D104" i="13"/>
  <c r="D92" i="13"/>
  <c r="D91" i="13"/>
  <c r="D89" i="13"/>
  <c r="D13" i="14" s="1"/>
  <c r="D88" i="13"/>
  <c r="D87" i="13"/>
  <c r="D10" i="14" s="1"/>
  <c r="D85" i="13"/>
  <c r="D99" i="13"/>
  <c r="D98" i="13"/>
  <c r="D97" i="13"/>
  <c r="D9" i="14" l="1"/>
  <c r="D102" i="13"/>
  <c r="D18" i="14"/>
  <c r="D93" i="13"/>
  <c r="D90" i="13"/>
  <c r="D103" i="13"/>
  <c r="E106" i="13"/>
  <c r="F106" i="13"/>
  <c r="G106" i="13"/>
  <c r="H106" i="13"/>
  <c r="E104" i="13"/>
  <c r="F104" i="13"/>
  <c r="G104" i="13"/>
  <c r="H104" i="13"/>
  <c r="E91" i="13"/>
  <c r="F91" i="13"/>
  <c r="G91" i="13"/>
  <c r="H91" i="13"/>
  <c r="E92" i="13"/>
  <c r="F92" i="13"/>
  <c r="G92" i="13"/>
  <c r="H92" i="13"/>
  <c r="H93" i="13" s="1"/>
  <c r="E87" i="13"/>
  <c r="F87" i="13"/>
  <c r="G87" i="13"/>
  <c r="H87" i="13"/>
  <c r="E88" i="13"/>
  <c r="F88" i="13"/>
  <c r="G88" i="13"/>
  <c r="H88" i="13"/>
  <c r="E89" i="13"/>
  <c r="E13" i="14" s="1"/>
  <c r="F89" i="13"/>
  <c r="F13" i="14" s="1"/>
  <c r="G89" i="13"/>
  <c r="G13" i="14" s="1"/>
  <c r="H89" i="13"/>
  <c r="H13" i="14" s="1"/>
  <c r="E85" i="13"/>
  <c r="F85" i="13"/>
  <c r="G85" i="13"/>
  <c r="H85" i="13"/>
  <c r="E99" i="13"/>
  <c r="F99" i="13"/>
  <c r="G99" i="13"/>
  <c r="H99" i="13"/>
  <c r="E98" i="13"/>
  <c r="F98" i="13"/>
  <c r="G98" i="13"/>
  <c r="H98" i="13"/>
  <c r="E97" i="13"/>
  <c r="F97" i="13"/>
  <c r="G97" i="13"/>
  <c r="H97" i="13"/>
  <c r="G9" i="14" l="1"/>
  <c r="F10" i="14"/>
  <c r="F9" i="14"/>
  <c r="D7" i="14"/>
  <c r="D11" i="14" s="1"/>
  <c r="D12" i="14"/>
  <c r="E10" i="14"/>
  <c r="E9" i="14"/>
  <c r="G10" i="14"/>
  <c r="H10" i="14"/>
  <c r="H12" i="14"/>
  <c r="H7" i="14"/>
  <c r="H9" i="14"/>
  <c r="H102" i="13"/>
  <c r="H18" i="14"/>
  <c r="D112" i="13"/>
  <c r="D19" i="14" s="1"/>
  <c r="D8" i="14"/>
  <c r="H113" i="13"/>
  <c r="H8" i="14"/>
  <c r="G102" i="13"/>
  <c r="G18" i="14"/>
  <c r="F102" i="13"/>
  <c r="F18" i="14"/>
  <c r="E102" i="13"/>
  <c r="E18" i="14"/>
  <c r="D113" i="13"/>
  <c r="G93" i="13"/>
  <c r="F93" i="13"/>
  <c r="E93" i="13"/>
  <c r="E90" i="13"/>
  <c r="H90" i="13"/>
  <c r="H112" i="13"/>
  <c r="H19" i="14" s="1"/>
  <c r="F90" i="13"/>
  <c r="F103" i="13"/>
  <c r="E103" i="13"/>
  <c r="H103" i="13"/>
  <c r="G90" i="13"/>
  <c r="G103" i="13"/>
  <c r="F7" i="14" l="1"/>
  <c r="F11" i="14" s="1"/>
  <c r="F12" i="14"/>
  <c r="H11" i="14"/>
  <c r="E7" i="14"/>
  <c r="E11" i="14" s="1"/>
  <c r="E12" i="14"/>
  <c r="G7" i="14"/>
  <c r="G11" i="14" s="1"/>
  <c r="G12" i="14"/>
  <c r="G112" i="13"/>
  <c r="G19" i="14" s="1"/>
  <c r="G8" i="14"/>
  <c r="E113" i="13"/>
  <c r="E8" i="14"/>
  <c r="F112" i="13"/>
  <c r="F19" i="14" s="1"/>
  <c r="F8" i="14"/>
  <c r="G113" i="13"/>
  <c r="F113" i="13"/>
  <c r="E112" i="13"/>
  <c r="E19" i="14" s="1"/>
  <c r="D106" i="13"/>
</calcChain>
</file>

<file path=xl/sharedStrings.xml><?xml version="1.0" encoding="utf-8"?>
<sst xmlns="http://schemas.openxmlformats.org/spreadsheetml/2006/main" count="387" uniqueCount="161">
  <si>
    <t>Figures</t>
  </si>
  <si>
    <t>BS</t>
  </si>
  <si>
    <t>Equity</t>
  </si>
  <si>
    <t>Share Capital</t>
  </si>
  <si>
    <t>Revenue Reserves</t>
  </si>
  <si>
    <t>LT Liabilities</t>
  </si>
  <si>
    <t>Long-term Borrowing</t>
  </si>
  <si>
    <t>Others</t>
  </si>
  <si>
    <t>ST Liabilities</t>
  </si>
  <si>
    <t>Trade &amp; Others Payable</t>
  </si>
  <si>
    <t>Interest &amp; Markup</t>
  </si>
  <si>
    <t>LT Assets</t>
  </si>
  <si>
    <t>PPE</t>
  </si>
  <si>
    <t>Deferred Tax</t>
  </si>
  <si>
    <t>ST Assets</t>
  </si>
  <si>
    <t>Store Spares &amp; Loose Tools</t>
  </si>
  <si>
    <t>Stock In Trade</t>
  </si>
  <si>
    <t>Trade Debts</t>
  </si>
  <si>
    <t>Loans &amp; Advances</t>
  </si>
  <si>
    <t>Other Receivables</t>
  </si>
  <si>
    <t>Cash &amp; Bank Balance</t>
  </si>
  <si>
    <t>Revenues</t>
  </si>
  <si>
    <t>Sales</t>
  </si>
  <si>
    <t>Expenses</t>
  </si>
  <si>
    <t>Cost of Sales</t>
  </si>
  <si>
    <t xml:space="preserve">Expenses </t>
  </si>
  <si>
    <t>Expense</t>
  </si>
  <si>
    <t>CFO</t>
  </si>
  <si>
    <t>CFI</t>
  </si>
  <si>
    <t>CFF</t>
  </si>
  <si>
    <t>Equity Issued</t>
  </si>
  <si>
    <t>LT assets</t>
  </si>
  <si>
    <t>Depreciation</t>
  </si>
  <si>
    <t>Amortization</t>
  </si>
  <si>
    <t>Notes</t>
  </si>
  <si>
    <t>Net Revenues</t>
  </si>
  <si>
    <t>COGS</t>
  </si>
  <si>
    <t>Total MFG cost</t>
  </si>
  <si>
    <t>Checks</t>
  </si>
  <si>
    <t>Total Assets</t>
  </si>
  <si>
    <t>Total Liabilities</t>
  </si>
  <si>
    <t>Total equity</t>
  </si>
  <si>
    <t>Difference</t>
  </si>
  <si>
    <t>Total revenues</t>
  </si>
  <si>
    <t>Total Expenses</t>
  </si>
  <si>
    <t>Net profit</t>
  </si>
  <si>
    <t>Preference Dividend</t>
  </si>
  <si>
    <t>EPS - Basic</t>
  </si>
  <si>
    <t>EPS - Diluted</t>
  </si>
  <si>
    <t>Selling Cost &amp; Distribution Cost</t>
  </si>
  <si>
    <t>Other Operating Expenses</t>
  </si>
  <si>
    <t>IS</t>
  </si>
  <si>
    <t>CFS</t>
  </si>
  <si>
    <t>Other Operating Income</t>
  </si>
  <si>
    <t>NOTES TO FS</t>
  </si>
  <si>
    <t>Income Statement Checks</t>
  </si>
  <si>
    <t>CashFlow Checks</t>
  </si>
  <si>
    <t>Revenue</t>
  </si>
  <si>
    <t>Cost of Goods Sold</t>
  </si>
  <si>
    <t>Admin &amp; Selling Expenses</t>
  </si>
  <si>
    <t>Other Income Investment Related</t>
  </si>
  <si>
    <t>Selling Expenses</t>
  </si>
  <si>
    <t>Administrative Expenses</t>
  </si>
  <si>
    <t>Repair and Maintenance</t>
  </si>
  <si>
    <t>Salaries and Wages</t>
  </si>
  <si>
    <t>Fuel and Power</t>
  </si>
  <si>
    <t>Raw Material Consumed</t>
  </si>
  <si>
    <t>Proceeds from Long Term Investment</t>
  </si>
  <si>
    <t>Proceeds from Disposal of Operating Fixed Assets</t>
  </si>
  <si>
    <t>Long Term Investment</t>
  </si>
  <si>
    <t>Long Term Financing</t>
  </si>
  <si>
    <t>Short term Financing</t>
  </si>
  <si>
    <t>Dividend Paid</t>
  </si>
  <si>
    <t>Other Non-Cash items</t>
  </si>
  <si>
    <t>Export Sales</t>
  </si>
  <si>
    <t>Local Sales</t>
  </si>
  <si>
    <t>Sales Tax and Others</t>
  </si>
  <si>
    <t>Opening Work In Progress</t>
  </si>
  <si>
    <t>Closing Work In Progress</t>
  </si>
  <si>
    <t>Opening Finished Goods</t>
  </si>
  <si>
    <t>Closing Finished Goods</t>
  </si>
  <si>
    <t>Total Cost Of Goods Sold</t>
  </si>
  <si>
    <t>Total Operating Cost</t>
  </si>
  <si>
    <t>Other income Non-Investment Related</t>
  </si>
  <si>
    <t>Fixed Capital Expenditure</t>
  </si>
  <si>
    <t>Interest and Dividend Received</t>
  </si>
  <si>
    <t>Total Cash Flow From Operating Activities</t>
  </si>
  <si>
    <t>Total Cash Flow From Investing Activities</t>
  </si>
  <si>
    <t>Total Cash Flow From Financing Activities</t>
  </si>
  <si>
    <t>Finance Cost</t>
  </si>
  <si>
    <t>Short Term Investments</t>
  </si>
  <si>
    <t>Long Term Investments</t>
  </si>
  <si>
    <t>Long Term Loans and Advances</t>
  </si>
  <si>
    <t>Long Term Deposits</t>
  </si>
  <si>
    <t>Short Term Borrowing</t>
  </si>
  <si>
    <t>Current Portion Of Long Term Liabilities</t>
  </si>
  <si>
    <t>Capital &amp; Other Reserves</t>
  </si>
  <si>
    <t>Surplus on Revaluation of Fixed Assets</t>
  </si>
  <si>
    <t>Long-Term Lease Liabilities</t>
  </si>
  <si>
    <t>Investment Property</t>
  </si>
  <si>
    <t>Cash Flow Generated From Operations</t>
  </si>
  <si>
    <t>Finance Cost Paid</t>
  </si>
  <si>
    <t>Income Tax Paid</t>
  </si>
  <si>
    <t>Weighted Average Number Of Shares Basic</t>
  </si>
  <si>
    <t>Weighted Average Number Of Shares-Diluted</t>
  </si>
  <si>
    <t>Quantative Data</t>
  </si>
  <si>
    <t>Current Taxation</t>
  </si>
  <si>
    <t>Provision For Taxation: Deferred</t>
  </si>
  <si>
    <t>Provision For Taxation: Current</t>
  </si>
  <si>
    <t>Market Price Per Share as at Quarter / Year End</t>
  </si>
  <si>
    <t>Quarter / Fiscal Year Ended</t>
  </si>
  <si>
    <t>Production Capacity</t>
  </si>
  <si>
    <t>Actual Production</t>
  </si>
  <si>
    <t>Issued Share Capital</t>
  </si>
  <si>
    <t>Formula</t>
  </si>
  <si>
    <t>Liquidity Ratios</t>
  </si>
  <si>
    <t>Current Ratio</t>
  </si>
  <si>
    <t>Current Assets / Current Liabilities</t>
  </si>
  <si>
    <t>Quick Ratio</t>
  </si>
  <si>
    <t>(Current Assets - Inventories) / Current Liabilities</t>
  </si>
  <si>
    <t>Cash Ratio</t>
  </si>
  <si>
    <t>Cash and Cash Equivalents / Current Liabilities</t>
  </si>
  <si>
    <t>Profitability Ratios</t>
  </si>
  <si>
    <t>Gross Profit Margin</t>
  </si>
  <si>
    <t>(Gross Profit / Net Sales) * 100</t>
  </si>
  <si>
    <t>Operating Profit Margin</t>
  </si>
  <si>
    <t>(Operating Income / Net Sales) * 100</t>
  </si>
  <si>
    <t>Net Profit Margin</t>
  </si>
  <si>
    <t>(Net Profit / Net Sales) * 100</t>
  </si>
  <si>
    <t>Return on Assets (ROA)</t>
  </si>
  <si>
    <t>(Net Profit / Average Total Assets) * 100</t>
  </si>
  <si>
    <t>Return on Equity (ROE)</t>
  </si>
  <si>
    <t>Solvency Ratios</t>
  </si>
  <si>
    <t>Debt to Equity Ratio</t>
  </si>
  <si>
    <t>Long Term Debt / Total Equity</t>
  </si>
  <si>
    <t>Times Interest Earned</t>
  </si>
  <si>
    <t>EBIT / Interest Expense</t>
  </si>
  <si>
    <t>Efficiency and Market Ratios</t>
  </si>
  <si>
    <t>Inventory Turnover Ratio</t>
  </si>
  <si>
    <t>Cost of Goods Sold / Average Inventory</t>
  </si>
  <si>
    <t>Days Sales Outstanding (DSO)</t>
  </si>
  <si>
    <t>(Average Accounts Receivable / Annual Sales) * 365</t>
  </si>
  <si>
    <t>Asset Turnover Ratio</t>
  </si>
  <si>
    <t>Net Sales / Average Total Assets</t>
  </si>
  <si>
    <t>Price-to-Earnings (P/E) Ratio</t>
  </si>
  <si>
    <t>Market Price per Share / Earnings per Share</t>
  </si>
  <si>
    <t>Asset turnover</t>
  </si>
  <si>
    <t>Financial Leverage</t>
  </si>
  <si>
    <t>Average Total assets/Average Shareholder equity</t>
  </si>
  <si>
    <t>Dupont Analysis</t>
  </si>
  <si>
    <t>Net Profit Margin*Financial Leverage*Asset turnover</t>
  </si>
  <si>
    <t>(Net Profit / Shareholders' Equity) * 100</t>
  </si>
  <si>
    <t>Horizontal Analysis</t>
  </si>
  <si>
    <t>Balance Sheet</t>
  </si>
  <si>
    <t>Income Statement</t>
  </si>
  <si>
    <t>Vertical Analysis</t>
  </si>
  <si>
    <t>PAKISTAN RUPEE'000</t>
  </si>
  <si>
    <t>Operating Ratio</t>
  </si>
  <si>
    <t>(Operating Expenses + Cost of Goods Sold)/Net sale</t>
  </si>
  <si>
    <t xml:space="preserve">A diluted earnings per share has not been presented </t>
  </si>
  <si>
    <t>Pak Suzuki Motor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</si>
</sst>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0.0000"/>
    <numFmt numFmtId="168" formatCode="0.0"/>
    <numFmt numFmtId="169" formatCode="0.0%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theme="2" tint="-0.89999084444715716"/>
      <name val="Arial Black"/>
      <family val="2"/>
    </font>
    <font>
      <b/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2" tint="-0.89999084444715716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 "/>
    </font>
  </fonts>
  <fills count="12">
    <fill>
      <patternFill patternType="none"/>
    </fill>
    <fill>
      <patternFill patternType="gray125"/>
    </fill>
    <fill>
      <patternFill patternType="solid">
        <fgColor rgb="FF009999"/>
        <bgColor rgb="FF000000"/>
      </patternFill>
    </fill>
    <fill>
      <patternFill patternType="solid">
        <fgColor rgb="FF00999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66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164" fontId="2" fillId="0" borderId="0" xfId="0" applyNumberFormat="1" applyFont="1"/>
    <xf numFmtId="164" fontId="3" fillId="0" borderId="0" xfId="0" quotePrefix="1" applyNumberFormat="1" applyFont="1" applyAlignment="1">
      <alignment horizontal="center"/>
    </xf>
    <xf numFmtId="164" fontId="9" fillId="0" borderId="0" xfId="0" quotePrefix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0" fillId="0" borderId="0" xfId="0" applyNumberFormat="1" applyFont="1"/>
    <xf numFmtId="164" fontId="0" fillId="0" borderId="0" xfId="0" applyNumberFormat="1"/>
    <xf numFmtId="164" fontId="9" fillId="0" borderId="0" xfId="0" applyNumberFormat="1" applyFont="1" applyAlignment="1">
      <alignment horizontal="right"/>
    </xf>
    <xf numFmtId="164" fontId="2" fillId="0" borderId="0" xfId="1" applyNumberFormat="1" applyFont="1" applyFill="1" applyBorder="1"/>
    <xf numFmtId="164" fontId="7" fillId="0" borderId="0" xfId="0" applyNumberFormat="1" applyFont="1"/>
    <xf numFmtId="164" fontId="7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14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7" fillId="0" borderId="6" xfId="0" applyFont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19" fillId="0" borderId="6" xfId="0" applyFont="1" applyBorder="1" applyAlignment="1">
      <alignment wrapText="1"/>
    </xf>
    <xf numFmtId="2" fontId="18" fillId="0" borderId="6" xfId="0" applyNumberFormat="1" applyFont="1" applyBorder="1" applyAlignment="1">
      <alignment horizontal="center" wrapText="1"/>
    </xf>
    <xf numFmtId="0" fontId="19" fillId="0" borderId="7" xfId="0" applyFont="1" applyBorder="1" applyAlignment="1">
      <alignment wrapText="1"/>
    </xf>
    <xf numFmtId="0" fontId="18" fillId="0" borderId="7" xfId="0" applyFont="1" applyBorder="1" applyAlignment="1">
      <alignment wrapText="1"/>
    </xf>
    <xf numFmtId="2" fontId="18" fillId="0" borderId="7" xfId="0" applyNumberFormat="1" applyFont="1" applyBorder="1" applyAlignment="1">
      <alignment horizontal="center" wrapText="1"/>
    </xf>
    <xf numFmtId="0" fontId="19" fillId="0" borderId="8" xfId="0" applyFont="1" applyBorder="1" applyAlignment="1">
      <alignment wrapText="1"/>
    </xf>
    <xf numFmtId="0" fontId="18" fillId="0" borderId="8" xfId="0" applyFont="1" applyBorder="1" applyAlignment="1">
      <alignment wrapText="1"/>
    </xf>
    <xf numFmtId="10" fontId="18" fillId="0" borderId="8" xfId="0" applyNumberFormat="1" applyFont="1" applyBorder="1" applyAlignment="1">
      <alignment horizontal="center" wrapText="1"/>
    </xf>
    <xf numFmtId="10" fontId="18" fillId="0" borderId="6" xfId="0" applyNumberFormat="1" applyFont="1" applyBorder="1" applyAlignment="1">
      <alignment horizontal="center" wrapText="1"/>
    </xf>
    <xf numFmtId="10" fontId="18" fillId="0" borderId="6" xfId="2" applyNumberFormat="1" applyFont="1" applyBorder="1" applyAlignment="1">
      <alignment horizontal="center" wrapText="1"/>
    </xf>
    <xf numFmtId="10" fontId="18" fillId="0" borderId="7" xfId="0" applyNumberFormat="1" applyFont="1" applyBorder="1" applyAlignment="1">
      <alignment horizontal="center" wrapText="1"/>
    </xf>
    <xf numFmtId="167" fontId="18" fillId="0" borderId="8" xfId="0" applyNumberFormat="1" applyFont="1" applyBorder="1" applyAlignment="1">
      <alignment horizontal="center" wrapText="1"/>
    </xf>
    <xf numFmtId="1" fontId="18" fillId="0" borderId="7" xfId="0" applyNumberFormat="1" applyFont="1" applyBorder="1" applyAlignment="1">
      <alignment horizontal="center" wrapText="1"/>
    </xf>
    <xf numFmtId="1" fontId="18" fillId="0" borderId="8" xfId="0" applyNumberFormat="1" applyFont="1" applyBorder="1" applyAlignment="1">
      <alignment horizontal="center" wrapText="1"/>
    </xf>
    <xf numFmtId="1" fontId="18" fillId="0" borderId="6" xfId="0" applyNumberFormat="1" applyFont="1" applyBorder="1" applyAlignment="1">
      <alignment horizontal="center" wrapText="1"/>
    </xf>
    <xf numFmtId="168" fontId="18" fillId="0" borderId="7" xfId="0" applyNumberFormat="1" applyFont="1" applyBorder="1" applyAlignment="1">
      <alignment horizontal="center" wrapText="1"/>
    </xf>
    <xf numFmtId="164" fontId="18" fillId="0" borderId="0" xfId="0" applyNumberFormat="1" applyFont="1"/>
    <xf numFmtId="164" fontId="21" fillId="0" borderId="0" xfId="0" applyNumberFormat="1" applyFont="1"/>
    <xf numFmtId="1" fontId="21" fillId="0" borderId="5" xfId="0" applyNumberFormat="1" applyFont="1" applyBorder="1" applyAlignment="1">
      <alignment horizontal="center"/>
    </xf>
    <xf numFmtId="164" fontId="21" fillId="0" borderId="0" xfId="0" quotePrefix="1" applyNumberFormat="1" applyFont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4" fontId="22" fillId="0" borderId="0" xfId="0" applyNumberFormat="1" applyFont="1"/>
    <xf numFmtId="164" fontId="18" fillId="0" borderId="0" xfId="0" applyNumberFormat="1" applyFont="1" applyAlignment="1">
      <alignment horizontal="left" indent="1"/>
    </xf>
    <xf numFmtId="164" fontId="22" fillId="0" borderId="0" xfId="0" applyNumberFormat="1" applyFont="1" applyAlignment="1">
      <alignment horizontal="left"/>
    </xf>
    <xf numFmtId="164" fontId="23" fillId="0" borderId="1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left"/>
    </xf>
    <xf numFmtId="164" fontId="18" fillId="0" borderId="1" xfId="0" applyNumberFormat="1" applyFont="1" applyBorder="1"/>
    <xf numFmtId="166" fontId="18" fillId="0" borderId="1" xfId="1" applyNumberFormat="1" applyFont="1" applyFill="1" applyBorder="1"/>
    <xf numFmtId="164" fontId="18" fillId="0" borderId="1" xfId="1" applyNumberFormat="1" applyFont="1" applyFill="1" applyBorder="1"/>
    <xf numFmtId="0" fontId="18" fillId="0" borderId="1" xfId="1" applyNumberFormat="1" applyFont="1" applyFill="1" applyBorder="1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2" fillId="4" borderId="1" xfId="0" applyNumberFormat="1" applyFont="1" applyFill="1" applyBorder="1"/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/>
    <xf numFmtId="164" fontId="2" fillId="6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/>
    <xf numFmtId="164" fontId="2" fillId="7" borderId="1" xfId="0" applyNumberFormat="1" applyFont="1" applyFill="1" applyBorder="1" applyAlignment="1">
      <alignment horizontal="center"/>
    </xf>
    <xf numFmtId="164" fontId="24" fillId="7" borderId="1" xfId="0" applyNumberFormat="1" applyFont="1" applyFill="1" applyBorder="1"/>
    <xf numFmtId="164" fontId="11" fillId="8" borderId="1" xfId="0" applyNumberFormat="1" applyFont="1" applyFill="1" applyBorder="1" applyAlignment="1">
      <alignment horizontal="center"/>
    </xf>
    <xf numFmtId="3" fontId="0" fillId="11" borderId="0" xfId="0" applyNumberFormat="1" applyFill="1"/>
    <xf numFmtId="164" fontId="25" fillId="7" borderId="1" xfId="0" applyNumberFormat="1" applyFont="1" applyFill="1" applyBorder="1"/>
    <xf numFmtId="164" fontId="0" fillId="7" borderId="1" xfId="0" applyNumberFormat="1" applyFill="1" applyBorder="1"/>
    <xf numFmtId="164" fontId="2" fillId="9" borderId="1" xfId="0" applyNumberFormat="1" applyFont="1" applyFill="1" applyBorder="1"/>
    <xf numFmtId="164" fontId="2" fillId="9" borderId="1" xfId="0" applyNumberFormat="1" applyFont="1" applyFill="1" applyBorder="1" applyAlignment="1">
      <alignment horizontal="center"/>
    </xf>
    <xf numFmtId="164" fontId="26" fillId="9" borderId="1" xfId="0" applyNumberFormat="1" applyFont="1" applyFill="1" applyBorder="1" applyAlignment="1">
      <alignment horizontal="center"/>
    </xf>
    <xf numFmtId="164" fontId="24" fillId="9" borderId="1" xfId="0" applyNumberFormat="1" applyFont="1" applyFill="1" applyBorder="1"/>
    <xf numFmtId="164" fontId="4" fillId="9" borderId="1" xfId="0" applyNumberFormat="1" applyFont="1" applyFill="1" applyBorder="1"/>
    <xf numFmtId="164" fontId="12" fillId="9" borderId="1" xfId="0" applyNumberFormat="1" applyFont="1" applyFill="1" applyBorder="1"/>
    <xf numFmtId="164" fontId="12" fillId="8" borderId="1" xfId="0" applyNumberFormat="1" applyFont="1" applyFill="1" applyBorder="1" applyAlignment="1">
      <alignment horizontal="center"/>
    </xf>
    <xf numFmtId="3" fontId="0" fillId="0" borderId="0" xfId="0" applyNumberFormat="1"/>
    <xf numFmtId="164" fontId="13" fillId="9" borderId="1" xfId="0" applyNumberFormat="1" applyFont="1" applyFill="1" applyBorder="1"/>
    <xf numFmtId="164" fontId="13" fillId="8" borderId="1" xfId="0" applyNumberFormat="1" applyFont="1" applyFill="1" applyBorder="1" applyAlignment="1">
      <alignment horizontal="center"/>
    </xf>
    <xf numFmtId="0" fontId="19" fillId="0" borderId="9" xfId="0" applyFont="1" applyBorder="1" applyAlignment="1">
      <alignment wrapText="1"/>
    </xf>
    <xf numFmtId="0" fontId="18" fillId="0" borderId="9" xfId="0" applyFont="1" applyBorder="1" applyAlignment="1">
      <alignment wrapText="1"/>
    </xf>
    <xf numFmtId="10" fontId="18" fillId="0" borderId="9" xfId="0" applyNumberFormat="1" applyFont="1" applyBorder="1" applyAlignment="1">
      <alignment horizontal="center" wrapText="1"/>
    </xf>
    <xf numFmtId="169" fontId="18" fillId="0" borderId="9" xfId="0" applyNumberFormat="1" applyFont="1" applyBorder="1" applyAlignment="1">
      <alignment horizontal="center" wrapText="1"/>
    </xf>
    <xf numFmtId="164" fontId="21" fillId="0" borderId="4" xfId="0" quotePrefix="1" applyNumberFormat="1" applyFont="1" applyBorder="1" applyAlignment="1">
      <alignment horizontal="center" vertical="center"/>
    </xf>
    <xf numFmtId="9" fontId="18" fillId="0" borderId="8" xfId="0" applyNumberFormat="1" applyFont="1" applyBorder="1" applyAlignment="1">
      <alignment horizontal="center" wrapText="1"/>
    </xf>
    <xf numFmtId="164" fontId="20" fillId="10" borderId="2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 val="0"/>
        <i val="0"/>
      </font>
      <numFmt numFmtId="170" formatCode="#,##0_);\(#,##0\)"/>
      <fill>
        <patternFill>
          <bgColor rgb="FF00B050"/>
        </patternFill>
      </fill>
    </dxf>
    <dxf>
      <numFmt numFmtId="170" formatCode="#,##0_);\(#,##0\)"/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  <color rgb="FF00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Ratio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Ratios!$D$1:$H$1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Ratios!$D$2:$H$2</c:f>
              <c:numCache>
                <c:formatCode>0.00</c:formatCode>
                <c:ptCount val="5"/>
                <c:pt idx="0">
                  <c:v>1.1357983036087504</c:v>
                </c:pt>
                <c:pt idx="1">
                  <c:v>1.097081070852159</c:v>
                </c:pt>
                <c:pt idx="2">
                  <c:v>1.0844730251632972</c:v>
                </c:pt>
                <c:pt idx="3">
                  <c:v>1.1332686249345301</c:v>
                </c:pt>
                <c:pt idx="4">
                  <c:v>1.0326648815928803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5-4CD9-BA83-F902EF4B5C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3504240"/>
        <c:axId val="263506320"/>
      </c:barChart>
      <c:catAx>
        <c:axId val="2635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3506320"/>
        <c:crosses val="autoZero"/>
        <c:auto val="1"/>
        <c:lblAlgn val="ctr"/>
        <c:lblOffset val="100"/>
        <c:noMultiLvlLbl val="0"/>
      </c:catAx>
      <c:valAx>
        <c:axId val="2635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35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188259</xdr:colOff>
      <xdr:row>0</xdr:row>
      <xdr:rowOff>0</xdr:rowOff>
    </xdr:from>
    <xdr:to>
      <xdr:col>15</xdr:col>
      <xdr:colOff>493059</xdr:colOff>
      <xdr:row>16</xdr:row>
      <xdr:rowOff>197224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S152"/>
  <sheetViews>
    <sheetView showGridLines="0" tabSelected="1" zoomScale="81" zoomScaleNormal="66" workbookViewId="0">
      <selection activeCell="A2" sqref="A2"/>
    </sheetView>
  </sheetViews>
  <sheetFormatPr defaultColWidth="8" defaultRowHeight="14.5"/>
  <cols>
    <col min="1" max="1" width="32.453125" style="12" bestFit="1" customWidth="1"/>
    <col min="2" max="2" width="15.54296875" style="12" bestFit="1" customWidth="1"/>
    <col min="3" max="3" width="59.54296875" style="12" bestFit="1" customWidth="1"/>
    <col min="4" max="4" width="26.54296875" style="12" customWidth="1"/>
    <col min="5" max="5" width="21.08984375" style="12" bestFit="1" customWidth="1"/>
    <col min="6" max="6" width="25.1796875" style="12" customWidth="1"/>
    <col min="7" max="7" width="22.36328125" style="12" customWidth="1"/>
    <col min="8" max="8" width="27.54296875" style="12" customWidth="1"/>
    <col min="9" max="9" width="70.36328125" style="12" customWidth="1"/>
    <col min="10" max="10" width="8.1796875" style="12" bestFit="1" customWidth="1"/>
    <col min="11" max="11" width="10.1796875" style="12" bestFit="1" customWidth="1"/>
    <col min="12" max="13" width="10.54296875" style="12" bestFit="1" customWidth="1"/>
    <col min="14" max="14" width="10.1796875" style="12" bestFit="1" customWidth="1"/>
    <col min="15" max="16384" width="8" style="12"/>
  </cols>
  <sheetData>
    <row r="1" spans="1:15" ht="22.5" thickBot="1">
      <c r="A1" s="91" t="s">
        <v>160</v>
      </c>
      <c r="B1" s="92"/>
      <c r="C1" s="11"/>
      <c r="D1" s="1"/>
      <c r="E1" s="1"/>
      <c r="F1" s="1"/>
      <c r="G1" s="1"/>
      <c r="H1" s="1"/>
    </row>
    <row r="2" spans="1:15" ht="15.5">
      <c r="A2" s="44"/>
      <c r="B2" s="44"/>
      <c r="C2" s="45" t="s">
        <v>110</v>
      </c>
      <c r="D2" s="46">
        <v>2019</v>
      </c>
      <c r="E2" s="46">
        <v>2020</v>
      </c>
      <c r="F2" s="46">
        <v>2021</v>
      </c>
      <c r="G2" s="46">
        <v>2022</v>
      </c>
      <c r="H2" s="46">
        <v>2023</v>
      </c>
      <c r="I2" s="13"/>
    </row>
    <row r="3" spans="1:15" ht="15.5">
      <c r="A3" s="44"/>
      <c r="B3" s="44"/>
      <c r="C3" s="45" t="s">
        <v>0</v>
      </c>
      <c r="D3" s="89"/>
      <c r="E3" s="89"/>
      <c r="F3" s="89" t="s">
        <v>156</v>
      </c>
      <c r="G3" s="89"/>
      <c r="H3" s="89"/>
      <c r="I3" s="4"/>
      <c r="O3" s="3"/>
    </row>
    <row r="4" spans="1:15" ht="15.5">
      <c r="A4" s="44"/>
      <c r="B4" s="44"/>
      <c r="C4" s="45" t="s">
        <v>109</v>
      </c>
      <c r="D4" s="47">
        <v>161.88</v>
      </c>
      <c r="E4" s="47">
        <v>348</v>
      </c>
      <c r="F4" s="47">
        <v>207</v>
      </c>
      <c r="G4" s="47">
        <v>95</v>
      </c>
      <c r="H4" s="47">
        <v>609</v>
      </c>
      <c r="I4" s="4"/>
    </row>
    <row r="5" spans="1:15">
      <c r="A5" s="59" t="s">
        <v>1</v>
      </c>
      <c r="B5" s="59" t="s">
        <v>2</v>
      </c>
      <c r="C5" s="59" t="s">
        <v>3</v>
      </c>
      <c r="D5" s="60">
        <v>822999</v>
      </c>
      <c r="E5" s="60">
        <v>822999</v>
      </c>
      <c r="F5" s="60">
        <v>822999</v>
      </c>
      <c r="G5" s="60">
        <v>822999</v>
      </c>
      <c r="H5" s="60">
        <v>822999</v>
      </c>
      <c r="I5" s="4"/>
    </row>
    <row r="6" spans="1:15">
      <c r="A6" s="59" t="s">
        <v>1</v>
      </c>
      <c r="B6" s="59" t="s">
        <v>2</v>
      </c>
      <c r="C6" s="59" t="s">
        <v>96</v>
      </c>
      <c r="D6" s="61">
        <v>844596</v>
      </c>
      <c r="E6" s="61">
        <v>844596</v>
      </c>
      <c r="F6" s="61">
        <v>844596</v>
      </c>
      <c r="G6" s="61">
        <v>844596</v>
      </c>
      <c r="H6" s="61">
        <v>844596</v>
      </c>
      <c r="I6" s="7"/>
    </row>
    <row r="7" spans="1:15">
      <c r="A7" s="59" t="s">
        <v>1</v>
      </c>
      <c r="B7" s="59" t="s">
        <v>2</v>
      </c>
      <c r="C7" s="59" t="s">
        <v>4</v>
      </c>
      <c r="D7" s="61">
        <v>24283291</v>
      </c>
      <c r="E7" s="61">
        <v>22624846</v>
      </c>
      <c r="F7" s="61">
        <v>25158602</v>
      </c>
      <c r="G7" s="61">
        <v>18102953</v>
      </c>
      <c r="H7" s="61">
        <v>8150486</v>
      </c>
      <c r="I7" s="4"/>
    </row>
    <row r="8" spans="1:15">
      <c r="A8" s="59" t="s">
        <v>1</v>
      </c>
      <c r="B8" s="59" t="s">
        <v>2</v>
      </c>
      <c r="C8" s="59" t="s">
        <v>97</v>
      </c>
      <c r="D8" s="61"/>
      <c r="E8" s="61"/>
      <c r="F8" s="61"/>
      <c r="G8" s="61"/>
      <c r="H8" s="61"/>
      <c r="I8" s="4"/>
    </row>
    <row r="9" spans="1:15">
      <c r="A9" s="59" t="s">
        <v>1</v>
      </c>
      <c r="B9" s="59" t="s">
        <v>5</v>
      </c>
      <c r="C9" s="59" t="s">
        <v>6</v>
      </c>
      <c r="D9" s="61"/>
      <c r="E9" s="61">
        <v>0</v>
      </c>
      <c r="F9" s="61">
        <v>1689013</v>
      </c>
      <c r="G9" s="61">
        <v>1763301</v>
      </c>
      <c r="H9" s="61">
        <v>1599216</v>
      </c>
      <c r="I9" s="4"/>
    </row>
    <row r="10" spans="1:15">
      <c r="A10" s="59" t="s">
        <v>1</v>
      </c>
      <c r="B10" s="59" t="s">
        <v>5</v>
      </c>
      <c r="C10" s="59" t="s">
        <v>98</v>
      </c>
      <c r="D10" s="60">
        <v>116192</v>
      </c>
      <c r="E10" s="60">
        <v>97485</v>
      </c>
      <c r="F10" s="60">
        <v>89022</v>
      </c>
      <c r="G10" s="60">
        <v>98252</v>
      </c>
      <c r="H10" s="60">
        <v>86024</v>
      </c>
      <c r="I10" s="4"/>
    </row>
    <row r="11" spans="1:15">
      <c r="A11" s="59" t="s">
        <v>1</v>
      </c>
      <c r="B11" s="59" t="s">
        <v>5</v>
      </c>
      <c r="C11" s="59" t="s">
        <v>7</v>
      </c>
      <c r="D11" s="61">
        <v>399487</v>
      </c>
      <c r="E11" s="61">
        <v>658373</v>
      </c>
      <c r="F11" s="61">
        <v>1546068</v>
      </c>
      <c r="G11" s="61">
        <v>1777738</v>
      </c>
      <c r="H11" s="61">
        <v>1455697</v>
      </c>
      <c r="I11" s="4"/>
    </row>
    <row r="12" spans="1:15">
      <c r="A12" s="62" t="s">
        <v>1</v>
      </c>
      <c r="B12" s="62" t="s">
        <v>8</v>
      </c>
      <c r="C12" s="62" t="s">
        <v>9</v>
      </c>
      <c r="D12" s="63">
        <v>18782224</v>
      </c>
      <c r="E12" s="63">
        <v>28977689</v>
      </c>
      <c r="F12" s="63">
        <v>61792126</v>
      </c>
      <c r="G12" s="63">
        <v>64147908</v>
      </c>
      <c r="H12" s="63">
        <v>60134299</v>
      </c>
      <c r="I12" s="4"/>
    </row>
    <row r="13" spans="1:15">
      <c r="A13" s="62" t="s">
        <v>1</v>
      </c>
      <c r="B13" s="62" t="s">
        <v>8</v>
      </c>
      <c r="C13" s="62" t="s">
        <v>10</v>
      </c>
      <c r="D13" s="63"/>
      <c r="E13" s="63">
        <v>0</v>
      </c>
      <c r="F13" s="63">
        <v>0</v>
      </c>
      <c r="G13" s="63">
        <v>0</v>
      </c>
      <c r="H13" s="63">
        <v>0</v>
      </c>
      <c r="I13" s="4"/>
    </row>
    <row r="14" spans="1:15">
      <c r="A14" s="62" t="s">
        <v>1</v>
      </c>
      <c r="B14" s="62" t="s">
        <v>8</v>
      </c>
      <c r="C14" s="62" t="s">
        <v>94</v>
      </c>
      <c r="D14" s="63">
        <v>32411037</v>
      </c>
      <c r="E14" s="63">
        <v>12621368</v>
      </c>
      <c r="F14" s="63">
        <v>0</v>
      </c>
      <c r="G14" s="63">
        <v>11321638</v>
      </c>
      <c r="H14" s="63">
        <v>0</v>
      </c>
      <c r="I14" s="4"/>
    </row>
    <row r="15" spans="1:15">
      <c r="A15" s="62" t="s">
        <v>1</v>
      </c>
      <c r="B15" s="62" t="s">
        <v>8</v>
      </c>
      <c r="C15" s="62" t="s">
        <v>95</v>
      </c>
      <c r="D15" s="63"/>
      <c r="E15" s="63">
        <v>0</v>
      </c>
      <c r="F15" s="63">
        <v>47544</v>
      </c>
      <c r="G15" s="63">
        <v>114666</v>
      </c>
      <c r="H15" s="63">
        <v>210172</v>
      </c>
    </row>
    <row r="16" spans="1:15">
      <c r="A16" s="62" t="s">
        <v>1</v>
      </c>
      <c r="B16" s="62" t="s">
        <v>8</v>
      </c>
      <c r="C16" s="62" t="s">
        <v>106</v>
      </c>
      <c r="D16" s="63"/>
      <c r="E16" s="63">
        <v>0</v>
      </c>
      <c r="F16" s="63">
        <v>0</v>
      </c>
      <c r="G16" s="63">
        <v>11090317</v>
      </c>
      <c r="H16" s="63">
        <v>10894892</v>
      </c>
    </row>
    <row r="17" spans="1:9">
      <c r="A17" s="59" t="s">
        <v>1</v>
      </c>
      <c r="B17" s="59" t="s">
        <v>11</v>
      </c>
      <c r="C17" s="59" t="s">
        <v>12</v>
      </c>
      <c r="D17" s="60">
        <v>15685850</v>
      </c>
      <c r="E17" s="60">
        <v>13038601</v>
      </c>
      <c r="F17" s="60">
        <v>15544426</v>
      </c>
      <c r="G17" s="60">
        <v>14877495</v>
      </c>
      <c r="H17" s="60">
        <v>20351147</v>
      </c>
    </row>
    <row r="18" spans="1:9">
      <c r="A18" s="59" t="s">
        <v>1</v>
      </c>
      <c r="B18" s="59" t="s">
        <v>11</v>
      </c>
      <c r="C18" s="59" t="s">
        <v>99</v>
      </c>
      <c r="D18" s="60"/>
      <c r="E18" s="60">
        <v>0</v>
      </c>
      <c r="F18" s="60"/>
      <c r="G18" s="60"/>
      <c r="H18" s="60"/>
    </row>
    <row r="19" spans="1:9">
      <c r="A19" s="59" t="s">
        <v>1</v>
      </c>
      <c r="B19" s="59" t="s">
        <v>11</v>
      </c>
      <c r="C19" s="59" t="s">
        <v>91</v>
      </c>
      <c r="D19" s="60">
        <v>325925</v>
      </c>
      <c r="E19" s="60">
        <v>278160</v>
      </c>
      <c r="F19" s="60">
        <v>190492</v>
      </c>
      <c r="G19" s="60">
        <v>84551</v>
      </c>
      <c r="H19" s="60">
        <v>0</v>
      </c>
    </row>
    <row r="20" spans="1:9">
      <c r="A20" s="59" t="s">
        <v>1</v>
      </c>
      <c r="B20" s="59" t="s">
        <v>11</v>
      </c>
      <c r="C20" s="59" t="s">
        <v>92</v>
      </c>
      <c r="D20" s="60">
        <v>3500</v>
      </c>
      <c r="E20" s="60">
        <v>5152</v>
      </c>
      <c r="F20" s="60">
        <v>5553</v>
      </c>
      <c r="G20" s="60">
        <v>7498</v>
      </c>
      <c r="H20" s="60">
        <v>11346</v>
      </c>
      <c r="I20" s="4"/>
    </row>
    <row r="21" spans="1:9">
      <c r="A21" s="59" t="s">
        <v>1</v>
      </c>
      <c r="B21" s="59" t="s">
        <v>11</v>
      </c>
      <c r="C21" s="59" t="s">
        <v>93</v>
      </c>
      <c r="D21" s="60">
        <v>279304</v>
      </c>
      <c r="E21" s="60">
        <v>465068</v>
      </c>
      <c r="F21" s="60">
        <v>566714</v>
      </c>
      <c r="G21" s="60">
        <v>1034659</v>
      </c>
      <c r="H21" s="60">
        <v>762836</v>
      </c>
      <c r="I21" s="4"/>
    </row>
    <row r="22" spans="1:9">
      <c r="A22" s="59" t="s">
        <v>1</v>
      </c>
      <c r="B22" s="59" t="s">
        <v>11</v>
      </c>
      <c r="C22" s="59" t="s">
        <v>13</v>
      </c>
      <c r="D22" s="60">
        <v>2359062</v>
      </c>
      <c r="E22" s="60">
        <v>6366126</v>
      </c>
      <c r="F22" s="60">
        <v>7345367</v>
      </c>
      <c r="G22" s="60">
        <v>7345367</v>
      </c>
      <c r="H22" s="60">
        <v>0</v>
      </c>
      <c r="I22" s="4"/>
    </row>
    <row r="23" spans="1:9">
      <c r="A23" s="59" t="s">
        <v>1</v>
      </c>
      <c r="B23" s="59" t="s">
        <v>11</v>
      </c>
      <c r="C23" s="59" t="s">
        <v>7</v>
      </c>
      <c r="D23" s="60">
        <v>860966</v>
      </c>
      <c r="E23" s="60">
        <f>21009818-SUM(E17:E22)</f>
        <v>856711</v>
      </c>
      <c r="F23" s="60">
        <f>24926516-SUM(F17:F22)</f>
        <v>1273964</v>
      </c>
      <c r="G23" s="60">
        <v>1077582</v>
      </c>
      <c r="H23" s="60">
        <v>757436</v>
      </c>
      <c r="I23" s="4"/>
    </row>
    <row r="24" spans="1:9">
      <c r="A24" s="64" t="s">
        <v>1</v>
      </c>
      <c r="B24" s="64" t="s">
        <v>14</v>
      </c>
      <c r="C24" s="64" t="s">
        <v>15</v>
      </c>
      <c r="D24" s="65">
        <v>260424</v>
      </c>
      <c r="E24" s="65">
        <v>251828</v>
      </c>
      <c r="F24" s="65">
        <v>363922</v>
      </c>
      <c r="G24" s="65">
        <v>482775</v>
      </c>
      <c r="H24" s="65">
        <v>1303767</v>
      </c>
      <c r="I24" s="4"/>
    </row>
    <row r="25" spans="1:9">
      <c r="A25" s="64" t="s">
        <v>1</v>
      </c>
      <c r="B25" s="64" t="s">
        <v>14</v>
      </c>
      <c r="C25" s="64" t="s">
        <v>16</v>
      </c>
      <c r="D25" s="65">
        <v>37516571</v>
      </c>
      <c r="E25" s="65">
        <v>17974242</v>
      </c>
      <c r="F25" s="65">
        <v>26225464</v>
      </c>
      <c r="G25" s="65">
        <v>33031769</v>
      </c>
      <c r="H25" s="65">
        <v>34908686</v>
      </c>
      <c r="I25" s="4"/>
    </row>
    <row r="26" spans="1:9">
      <c r="A26" s="64" t="s">
        <v>1</v>
      </c>
      <c r="B26" s="64" t="s">
        <v>14</v>
      </c>
      <c r="C26" s="64" t="s">
        <v>17</v>
      </c>
      <c r="D26" s="65">
        <v>690658</v>
      </c>
      <c r="E26" s="65">
        <v>503759</v>
      </c>
      <c r="F26" s="65">
        <v>197287</v>
      </c>
      <c r="G26" s="65">
        <v>385303</v>
      </c>
      <c r="H26" s="65">
        <v>1368972</v>
      </c>
      <c r="I26" s="4"/>
    </row>
    <row r="27" spans="1:9">
      <c r="A27" s="64" t="s">
        <v>1</v>
      </c>
      <c r="B27" s="64" t="s">
        <v>14</v>
      </c>
      <c r="C27" s="64" t="s">
        <v>18</v>
      </c>
      <c r="D27" s="65">
        <v>55390</v>
      </c>
      <c r="E27" s="65">
        <v>119838</v>
      </c>
      <c r="F27" s="65">
        <v>164107</v>
      </c>
      <c r="G27" s="65">
        <v>1194060</v>
      </c>
      <c r="H27" s="65">
        <v>1686503</v>
      </c>
      <c r="I27" s="4"/>
    </row>
    <row r="28" spans="1:9">
      <c r="A28" s="64" t="s">
        <v>1</v>
      </c>
      <c r="B28" s="64" t="s">
        <v>14</v>
      </c>
      <c r="C28" s="64" t="s">
        <v>19</v>
      </c>
      <c r="D28" s="65">
        <v>16075362</v>
      </c>
      <c r="E28" s="65">
        <v>8969264</v>
      </c>
      <c r="F28" s="65">
        <v>16841633</v>
      </c>
      <c r="G28" s="65">
        <v>945748</v>
      </c>
      <c r="H28" s="65">
        <v>16713375</v>
      </c>
      <c r="I28" s="4"/>
    </row>
    <row r="29" spans="1:9">
      <c r="A29" s="64" t="s">
        <v>1</v>
      </c>
      <c r="B29" s="64" t="s">
        <v>14</v>
      </c>
      <c r="C29" s="64" t="s">
        <v>90</v>
      </c>
      <c r="D29" s="65">
        <v>279304</v>
      </c>
      <c r="E29" s="65">
        <v>0</v>
      </c>
      <c r="F29" s="65">
        <v>0</v>
      </c>
      <c r="G29" s="65"/>
      <c r="H29" s="65"/>
      <c r="I29" s="4"/>
    </row>
    <row r="30" spans="1:9">
      <c r="A30" s="64" t="s">
        <v>1</v>
      </c>
      <c r="B30" s="64" t="s">
        <v>14</v>
      </c>
      <c r="C30" s="64" t="s">
        <v>20</v>
      </c>
      <c r="D30" s="65">
        <v>3267510</v>
      </c>
      <c r="E30" s="65">
        <v>17818607</v>
      </c>
      <c r="F30" s="65">
        <v>23271041</v>
      </c>
      <c r="G30" s="65">
        <v>49617561</v>
      </c>
      <c r="H30" s="65">
        <v>6334313</v>
      </c>
      <c r="I30" s="4"/>
    </row>
    <row r="31" spans="1:9">
      <c r="A31" s="66" t="s">
        <v>51</v>
      </c>
      <c r="B31" s="66" t="s">
        <v>21</v>
      </c>
      <c r="C31" s="66" t="s">
        <v>22</v>
      </c>
      <c r="D31" s="67">
        <v>116548013</v>
      </c>
      <c r="E31" s="67">
        <v>76720132</v>
      </c>
      <c r="F31" s="67">
        <v>160082255</v>
      </c>
      <c r="G31" s="67">
        <v>202466737</v>
      </c>
      <c r="H31" s="67">
        <v>102109380</v>
      </c>
      <c r="I31" s="4"/>
    </row>
    <row r="32" spans="1:9">
      <c r="A32" s="66" t="s">
        <v>51</v>
      </c>
      <c r="B32" s="66" t="s">
        <v>23</v>
      </c>
      <c r="C32" s="66" t="s">
        <v>24</v>
      </c>
      <c r="D32" s="67">
        <v>114563486</v>
      </c>
      <c r="E32" s="67">
        <v>73120914</v>
      </c>
      <c r="F32" s="67">
        <v>151911517</v>
      </c>
      <c r="G32" s="67">
        <v>190782337</v>
      </c>
      <c r="H32" s="67">
        <v>84835572</v>
      </c>
      <c r="I32" s="4"/>
    </row>
    <row r="33" spans="1:9">
      <c r="A33" s="66" t="s">
        <v>51</v>
      </c>
      <c r="B33" s="66" t="s">
        <v>23</v>
      </c>
      <c r="C33" s="66" t="s">
        <v>62</v>
      </c>
      <c r="D33" s="67">
        <v>2550663</v>
      </c>
      <c r="E33" s="67">
        <v>1790825</v>
      </c>
      <c r="F33" s="67">
        <v>2480801</v>
      </c>
      <c r="G33" s="67">
        <v>2957069</v>
      </c>
      <c r="H33" s="67">
        <v>3893340</v>
      </c>
      <c r="I33" s="4"/>
    </row>
    <row r="34" spans="1:9">
      <c r="A34" s="66" t="s">
        <v>51</v>
      </c>
      <c r="B34" s="66" t="s">
        <v>23</v>
      </c>
      <c r="C34" s="66" t="s">
        <v>49</v>
      </c>
      <c r="D34" s="67">
        <v>2539251</v>
      </c>
      <c r="E34" s="67">
        <v>1639791</v>
      </c>
      <c r="F34" s="67">
        <v>2943268</v>
      </c>
      <c r="G34" s="67">
        <v>3217529</v>
      </c>
      <c r="H34" s="67">
        <v>2510162</v>
      </c>
      <c r="I34" s="4"/>
    </row>
    <row r="35" spans="1:9">
      <c r="A35" s="66" t="s">
        <v>51</v>
      </c>
      <c r="B35" s="66" t="s">
        <v>21</v>
      </c>
      <c r="C35" s="66" t="s">
        <v>53</v>
      </c>
      <c r="D35" s="67">
        <v>222504</v>
      </c>
      <c r="E35" s="67">
        <v>704394</v>
      </c>
      <c r="F35" s="67">
        <v>2222665</v>
      </c>
      <c r="G35" s="67">
        <v>3211942</v>
      </c>
      <c r="H35" s="67">
        <v>2139116</v>
      </c>
      <c r="I35" s="4"/>
    </row>
    <row r="36" spans="1:9">
      <c r="A36" s="66" t="s">
        <v>51</v>
      </c>
      <c r="B36" s="66" t="s">
        <v>23</v>
      </c>
      <c r="C36" s="66" t="s">
        <v>50</v>
      </c>
      <c r="D36" s="67">
        <v>-348</v>
      </c>
      <c r="E36" s="67">
        <v>15000</v>
      </c>
      <c r="F36" s="67">
        <v>279670</v>
      </c>
      <c r="G36" s="67">
        <v>8894</v>
      </c>
      <c r="H36" s="67">
        <v>2116956</v>
      </c>
      <c r="I36" s="4"/>
    </row>
    <row r="37" spans="1:9">
      <c r="A37" s="66" t="s">
        <v>51</v>
      </c>
      <c r="B37" s="66" t="s">
        <v>23</v>
      </c>
      <c r="C37" s="66" t="s">
        <v>89</v>
      </c>
      <c r="D37" s="67">
        <v>2087752</v>
      </c>
      <c r="E37" s="67">
        <v>2664734</v>
      </c>
      <c r="F37" s="67">
        <v>737041</v>
      </c>
      <c r="G37" s="67">
        <v>11614464</v>
      </c>
      <c r="H37" s="67">
        <v>10963737</v>
      </c>
      <c r="I37" s="4"/>
    </row>
    <row r="38" spans="1:9">
      <c r="A38" s="66" t="s">
        <v>51</v>
      </c>
      <c r="B38" s="66" t="s">
        <v>25</v>
      </c>
      <c r="C38" s="66" t="s">
        <v>107</v>
      </c>
      <c r="D38" s="67">
        <v>-2128154</v>
      </c>
      <c r="E38" s="67">
        <v>-1716626</v>
      </c>
      <c r="F38" s="67">
        <v>-979241</v>
      </c>
      <c r="G38" s="67">
        <v>3194382</v>
      </c>
      <c r="H38" s="67">
        <v>10098630</v>
      </c>
      <c r="I38" s="4"/>
    </row>
    <row r="39" spans="1:9">
      <c r="A39" s="66" t="s">
        <v>51</v>
      </c>
      <c r="B39" s="66" t="s">
        <v>26</v>
      </c>
      <c r="C39" s="66" t="s">
        <v>108</v>
      </c>
      <c r="D39" s="67">
        <v>96895</v>
      </c>
      <c r="E39" s="67">
        <v>1206687</v>
      </c>
      <c r="F39" s="67">
        <v>2095172</v>
      </c>
      <c r="G39" s="67">
        <v>3194382</v>
      </c>
      <c r="H39" s="67">
        <v>2753263</v>
      </c>
      <c r="I39" s="4"/>
    </row>
    <row r="40" spans="1:9">
      <c r="A40" s="68" t="s">
        <v>52</v>
      </c>
      <c r="B40" s="68" t="s">
        <v>27</v>
      </c>
      <c r="C40" s="68" t="s">
        <v>100</v>
      </c>
      <c r="D40" s="69">
        <v>-14048233</v>
      </c>
      <c r="E40" s="69">
        <v>37389427</v>
      </c>
      <c r="F40" s="69">
        <v>23898952</v>
      </c>
      <c r="G40" s="69">
        <v>-23272951</v>
      </c>
      <c r="H40" s="69">
        <v>25901690</v>
      </c>
      <c r="I40" s="4"/>
    </row>
    <row r="41" spans="1:9">
      <c r="A41" s="68" t="s">
        <v>52</v>
      </c>
      <c r="B41" s="68" t="s">
        <v>27</v>
      </c>
      <c r="C41" s="68" t="s">
        <v>101</v>
      </c>
      <c r="D41" s="69">
        <v>-1464539</v>
      </c>
      <c r="E41" s="69">
        <v>-2652611</v>
      </c>
      <c r="F41" s="69">
        <v>-65877</v>
      </c>
      <c r="G41" s="69">
        <v>-268941</v>
      </c>
      <c r="H41" s="69">
        <v>-1055242</v>
      </c>
      <c r="I41" s="4"/>
    </row>
    <row r="42" spans="1:9" ht="15.5">
      <c r="A42" s="68" t="s">
        <v>52</v>
      </c>
      <c r="B42" s="68" t="s">
        <v>27</v>
      </c>
      <c r="C42" s="68" t="s">
        <v>102</v>
      </c>
      <c r="D42" s="69">
        <v>-604329</v>
      </c>
      <c r="E42" s="69">
        <v>511493</v>
      </c>
      <c r="F42" s="69">
        <v>-3383227</v>
      </c>
      <c r="G42" s="69">
        <v>-4079217</v>
      </c>
      <c r="H42" s="69">
        <v>-2677717</v>
      </c>
      <c r="I42" s="8"/>
    </row>
    <row r="43" spans="1:9">
      <c r="A43" s="68" t="s">
        <v>52</v>
      </c>
      <c r="B43" s="68" t="s">
        <v>27</v>
      </c>
      <c r="C43" s="68" t="s">
        <v>7</v>
      </c>
      <c r="D43" s="69">
        <v>-74663</v>
      </c>
      <c r="E43" s="69">
        <v>-360052</v>
      </c>
      <c r="F43" s="69">
        <v>-498713</v>
      </c>
      <c r="G43" s="69">
        <v>-2155096</v>
      </c>
      <c r="H43" s="69">
        <v>138505</v>
      </c>
      <c r="I43" s="4"/>
    </row>
    <row r="44" spans="1:9" ht="15.5">
      <c r="A44" s="68" t="s">
        <v>52</v>
      </c>
      <c r="B44" s="68" t="s">
        <v>27</v>
      </c>
      <c r="C44" s="70" t="s">
        <v>86</v>
      </c>
      <c r="D44" s="71">
        <f>SUM(D40:D43)</f>
        <v>-16191764</v>
      </c>
      <c r="E44" s="71">
        <f t="shared" ref="E44:H44" si="0">SUM(E40:E43)</f>
        <v>34888257</v>
      </c>
      <c r="F44" s="71">
        <f t="shared" si="0"/>
        <v>19951135</v>
      </c>
      <c r="G44" s="71">
        <f t="shared" si="0"/>
        <v>-29776205</v>
      </c>
      <c r="H44" s="71">
        <f t="shared" si="0"/>
        <v>22307236</v>
      </c>
      <c r="I44" s="4"/>
    </row>
    <row r="45" spans="1:9">
      <c r="A45" s="68" t="s">
        <v>52</v>
      </c>
      <c r="B45" s="68" t="s">
        <v>28</v>
      </c>
      <c r="C45" s="68" t="s">
        <v>84</v>
      </c>
      <c r="D45" s="69">
        <v>-2538745</v>
      </c>
      <c r="E45" s="69">
        <v>-779001</v>
      </c>
      <c r="F45" s="69">
        <v>-5781679</v>
      </c>
      <c r="G45" s="69">
        <v>-3046606</v>
      </c>
      <c r="H45" s="69">
        <v>-9467927</v>
      </c>
      <c r="I45" s="4"/>
    </row>
    <row r="46" spans="1:9">
      <c r="A46" s="68" t="s">
        <v>52</v>
      </c>
      <c r="B46" s="68" t="s">
        <v>28</v>
      </c>
      <c r="C46" s="68" t="s">
        <v>68</v>
      </c>
      <c r="D46" s="69">
        <v>45681</v>
      </c>
      <c r="E46" s="72">
        <v>39296</v>
      </c>
      <c r="F46" s="69">
        <v>5297</v>
      </c>
      <c r="G46" s="69">
        <v>105651</v>
      </c>
      <c r="H46" s="69">
        <v>100135</v>
      </c>
      <c r="I46" s="4"/>
    </row>
    <row r="47" spans="1:9">
      <c r="A47" s="68" t="s">
        <v>52</v>
      </c>
      <c r="B47" s="68" t="s">
        <v>28</v>
      </c>
      <c r="C47" s="68" t="s">
        <v>85</v>
      </c>
      <c r="D47" s="69">
        <v>74024</v>
      </c>
      <c r="E47" s="69">
        <v>298162</v>
      </c>
      <c r="F47" s="69">
        <v>1622944</v>
      </c>
      <c r="G47" s="69">
        <v>2228102</v>
      </c>
      <c r="H47" s="69">
        <v>1485195</v>
      </c>
      <c r="I47" s="4"/>
    </row>
    <row r="48" spans="1:9">
      <c r="A48" s="68" t="s">
        <v>52</v>
      </c>
      <c r="B48" s="68" t="s">
        <v>28</v>
      </c>
      <c r="C48" s="68" t="s">
        <v>69</v>
      </c>
      <c r="D48" s="69"/>
      <c r="E48" s="69"/>
      <c r="F48" s="69"/>
      <c r="G48" s="69"/>
      <c r="H48" s="69"/>
      <c r="I48" s="4"/>
    </row>
    <row r="49" spans="1:9" ht="15.5">
      <c r="A49" s="68" t="s">
        <v>52</v>
      </c>
      <c r="B49" s="68" t="s">
        <v>28</v>
      </c>
      <c r="C49" s="68" t="s">
        <v>67</v>
      </c>
      <c r="D49" s="69"/>
      <c r="E49" s="69"/>
      <c r="F49" s="69"/>
      <c r="G49" s="69"/>
      <c r="H49" s="69"/>
      <c r="I49" s="8"/>
    </row>
    <row r="50" spans="1:9">
      <c r="A50" s="68" t="s">
        <v>52</v>
      </c>
      <c r="B50" s="68" t="s">
        <v>28</v>
      </c>
      <c r="C50" s="68" t="s">
        <v>7</v>
      </c>
      <c r="D50" s="69">
        <v>-410298</v>
      </c>
      <c r="E50" s="69">
        <v>-59093</v>
      </c>
      <c r="F50" s="69">
        <v>-274351</v>
      </c>
      <c r="G50" s="69">
        <v>-203210</v>
      </c>
      <c r="H50" s="69">
        <v>-170064</v>
      </c>
      <c r="I50" s="4"/>
    </row>
    <row r="51" spans="1:9" ht="15.5">
      <c r="A51" s="68" t="s">
        <v>52</v>
      </c>
      <c r="B51" s="68" t="s">
        <v>28</v>
      </c>
      <c r="C51" s="70" t="s">
        <v>87</v>
      </c>
      <c r="D51" s="71">
        <f>SUM(D45:D50)</f>
        <v>-2829338</v>
      </c>
      <c r="E51" s="71">
        <f t="shared" ref="E51:H51" si="1">SUM(E45:E50)</f>
        <v>-500636</v>
      </c>
      <c r="F51" s="71">
        <f t="shared" si="1"/>
        <v>-4427789</v>
      </c>
      <c r="G51" s="71">
        <f t="shared" si="1"/>
        <v>-916063</v>
      </c>
      <c r="H51" s="71">
        <f t="shared" si="1"/>
        <v>-8052661</v>
      </c>
      <c r="I51" s="4"/>
    </row>
    <row r="52" spans="1:9">
      <c r="A52" s="68" t="s">
        <v>52</v>
      </c>
      <c r="B52" s="68" t="s">
        <v>29</v>
      </c>
      <c r="C52" s="73" t="s">
        <v>70</v>
      </c>
      <c r="D52" s="69"/>
      <c r="E52" s="69">
        <v>12621368</v>
      </c>
      <c r="F52" s="69">
        <v>-10015235</v>
      </c>
      <c r="G52" s="69">
        <v>-64300</v>
      </c>
      <c r="H52" s="69">
        <v>-80773</v>
      </c>
      <c r="I52" s="4"/>
    </row>
    <row r="53" spans="1:9">
      <c r="A53" s="68" t="s">
        <v>52</v>
      </c>
      <c r="B53" s="68" t="s">
        <v>29</v>
      </c>
      <c r="C53" s="73" t="s">
        <v>71</v>
      </c>
      <c r="D53" s="69"/>
      <c r="E53" s="69"/>
      <c r="F53" s="69"/>
      <c r="G53" s="69"/>
      <c r="H53" s="69"/>
      <c r="I53" s="4"/>
    </row>
    <row r="54" spans="1:9">
      <c r="A54" s="68" t="s">
        <v>52</v>
      </c>
      <c r="B54" s="68" t="s">
        <v>29</v>
      </c>
      <c r="C54" s="74" t="s">
        <v>72</v>
      </c>
      <c r="D54" s="69">
        <v>-263034</v>
      </c>
      <c r="E54" s="69">
        <v>-385</v>
      </c>
      <c r="F54" s="69">
        <v>-107</v>
      </c>
      <c r="G54" s="69">
        <v>-161104</v>
      </c>
      <c r="H54" s="69">
        <v>-1757</v>
      </c>
      <c r="I54" s="4"/>
    </row>
    <row r="55" spans="1:9" ht="15.5">
      <c r="A55" s="68" t="s">
        <v>52</v>
      </c>
      <c r="B55" s="68" t="s">
        <v>29</v>
      </c>
      <c r="C55" s="74" t="s">
        <v>7</v>
      </c>
      <c r="D55" s="69">
        <v>-65057</v>
      </c>
      <c r="E55" s="69">
        <v>-46470</v>
      </c>
      <c r="F55" s="69">
        <v>-55570</v>
      </c>
      <c r="G55" s="69">
        <v>28612</v>
      </c>
      <c r="H55" s="69">
        <v>-219713</v>
      </c>
      <c r="I55" s="8"/>
    </row>
    <row r="56" spans="1:9">
      <c r="A56" s="68" t="s">
        <v>52</v>
      </c>
      <c r="B56" s="68" t="s">
        <v>29</v>
      </c>
      <c r="C56" s="74" t="s">
        <v>30</v>
      </c>
      <c r="D56" s="69"/>
      <c r="E56" s="69"/>
      <c r="F56" s="69"/>
      <c r="G56" s="69"/>
      <c r="H56" s="69"/>
      <c r="I56" s="4"/>
    </row>
    <row r="57" spans="1:9" ht="15.5">
      <c r="A57" s="68" t="s">
        <v>52</v>
      </c>
      <c r="B57" s="68" t="s">
        <v>29</v>
      </c>
      <c r="C57" s="70" t="s">
        <v>88</v>
      </c>
      <c r="D57" s="71">
        <f>SUM(D52:D56)</f>
        <v>-328091</v>
      </c>
      <c r="E57" s="71">
        <f t="shared" ref="E57:H57" si="2">SUM(E52:E56)</f>
        <v>12574513</v>
      </c>
      <c r="F57" s="71">
        <f t="shared" si="2"/>
        <v>-10070912</v>
      </c>
      <c r="G57" s="71">
        <f t="shared" si="2"/>
        <v>-196792</v>
      </c>
      <c r="H57" s="71">
        <f t="shared" si="2"/>
        <v>-302243</v>
      </c>
      <c r="I57" s="4"/>
    </row>
    <row r="58" spans="1:9">
      <c r="A58" s="75" t="s">
        <v>52</v>
      </c>
      <c r="B58" s="75" t="s">
        <v>31</v>
      </c>
      <c r="C58" s="75" t="s">
        <v>32</v>
      </c>
      <c r="D58" s="76">
        <v>2806579</v>
      </c>
      <c r="E58" s="76">
        <v>3458945</v>
      </c>
      <c r="F58" s="76">
        <v>3311073</v>
      </c>
      <c r="G58" s="76">
        <v>3705693</v>
      </c>
      <c r="H58" s="76">
        <v>3947685</v>
      </c>
      <c r="I58" s="4"/>
    </row>
    <row r="59" spans="1:9">
      <c r="A59" s="75" t="s">
        <v>52</v>
      </c>
      <c r="B59" s="75" t="s">
        <v>31</v>
      </c>
      <c r="C59" s="75" t="s">
        <v>33</v>
      </c>
      <c r="D59" s="76">
        <v>178176</v>
      </c>
      <c r="E59" s="76">
        <v>158155</v>
      </c>
      <c r="F59" s="76">
        <v>140346</v>
      </c>
      <c r="G59" s="76">
        <v>142950</v>
      </c>
      <c r="H59" s="76">
        <v>197920</v>
      </c>
      <c r="I59" s="4"/>
    </row>
    <row r="60" spans="1:9">
      <c r="A60" s="75" t="s">
        <v>52</v>
      </c>
      <c r="B60" s="75" t="s">
        <v>31</v>
      </c>
      <c r="C60" s="75" t="s">
        <v>73</v>
      </c>
      <c r="D60" s="76">
        <v>-12081244</v>
      </c>
      <c r="E60" s="76">
        <v>33772327</v>
      </c>
      <c r="F60" s="76">
        <v>20447533</v>
      </c>
      <c r="G60" s="76">
        <v>6056105</v>
      </c>
      <c r="H60" s="76">
        <v>7183641</v>
      </c>
      <c r="I60" s="4"/>
    </row>
    <row r="61" spans="1:9">
      <c r="A61" s="77" t="s">
        <v>54</v>
      </c>
      <c r="B61" s="75"/>
      <c r="C61" s="75"/>
      <c r="D61" s="76"/>
      <c r="E61" s="76"/>
      <c r="F61" s="76"/>
      <c r="G61" s="76"/>
      <c r="H61" s="76"/>
      <c r="I61" s="4"/>
    </row>
    <row r="62" spans="1:9">
      <c r="A62" s="75" t="s">
        <v>34</v>
      </c>
      <c r="B62" s="75" t="s">
        <v>21</v>
      </c>
      <c r="C62" s="75" t="s">
        <v>74</v>
      </c>
      <c r="D62" s="76"/>
      <c r="E62" s="76"/>
      <c r="F62" s="76"/>
      <c r="G62" s="76"/>
      <c r="H62" s="76"/>
      <c r="I62" s="4"/>
    </row>
    <row r="63" spans="1:9">
      <c r="A63" s="75" t="s">
        <v>34</v>
      </c>
      <c r="B63" s="75" t="s">
        <v>21</v>
      </c>
      <c r="C63" s="75" t="s">
        <v>75</v>
      </c>
      <c r="D63" s="76">
        <v>146582505</v>
      </c>
      <c r="E63" s="76">
        <v>97984597</v>
      </c>
      <c r="F63" s="76">
        <v>195394218</v>
      </c>
      <c r="G63" s="76">
        <v>265480821</v>
      </c>
      <c r="H63" s="76">
        <v>123877511</v>
      </c>
      <c r="I63" s="4"/>
    </row>
    <row r="64" spans="1:9" ht="15.5">
      <c r="A64" s="75" t="s">
        <v>34</v>
      </c>
      <c r="B64" s="75" t="s">
        <v>21</v>
      </c>
      <c r="C64" s="75" t="s">
        <v>76</v>
      </c>
      <c r="D64" s="76">
        <v>22496594</v>
      </c>
      <c r="E64" s="76">
        <v>17353808</v>
      </c>
      <c r="F64" s="76">
        <v>25875391</v>
      </c>
      <c r="G64" s="76">
        <v>39244930</v>
      </c>
      <c r="H64" s="76">
        <v>18675087</v>
      </c>
      <c r="I64" s="8"/>
    </row>
    <row r="65" spans="1:9">
      <c r="A65" s="75" t="s">
        <v>34</v>
      </c>
      <c r="B65" s="75" t="s">
        <v>21</v>
      </c>
      <c r="C65" s="75" t="s">
        <v>7</v>
      </c>
      <c r="D65" s="76">
        <v>7537898</v>
      </c>
      <c r="E65" s="76">
        <v>3910657</v>
      </c>
      <c r="F65" s="76">
        <v>9436572</v>
      </c>
      <c r="G65" s="76">
        <v>23769154</v>
      </c>
      <c r="H65" s="76">
        <v>3093044</v>
      </c>
      <c r="I65" s="4"/>
    </row>
    <row r="66" spans="1:9" ht="15.5">
      <c r="A66" s="75" t="s">
        <v>34</v>
      </c>
      <c r="B66" s="75" t="s">
        <v>21</v>
      </c>
      <c r="C66" s="78" t="s">
        <v>35</v>
      </c>
      <c r="D66" s="71">
        <f>+D62+D63-D64-D65</f>
        <v>116548013</v>
      </c>
      <c r="E66" s="71">
        <f t="shared" ref="E66:H66" si="3">+E62+E63-E64-E65</f>
        <v>76720132</v>
      </c>
      <c r="F66" s="71">
        <f t="shared" si="3"/>
        <v>160082255</v>
      </c>
      <c r="G66" s="71">
        <f t="shared" si="3"/>
        <v>202466737</v>
      </c>
      <c r="H66" s="71">
        <f t="shared" si="3"/>
        <v>102109380</v>
      </c>
      <c r="I66" s="4"/>
    </row>
    <row r="67" spans="1:9">
      <c r="A67" s="75" t="s">
        <v>34</v>
      </c>
      <c r="B67" s="75" t="s">
        <v>36</v>
      </c>
      <c r="C67" s="75" t="s">
        <v>66</v>
      </c>
      <c r="D67" s="76">
        <v>102070300</v>
      </c>
      <c r="E67" s="76">
        <v>53233321</v>
      </c>
      <c r="F67" s="76">
        <v>137465318</v>
      </c>
      <c r="G67" s="76">
        <v>174813732</v>
      </c>
      <c r="H67" s="76">
        <v>76403956</v>
      </c>
      <c r="I67" s="4"/>
    </row>
    <row r="68" spans="1:9">
      <c r="A68" s="75" t="s">
        <v>34</v>
      </c>
      <c r="B68" s="75" t="s">
        <v>36</v>
      </c>
      <c r="C68" s="75" t="s">
        <v>65</v>
      </c>
      <c r="D68" s="76">
        <v>0</v>
      </c>
      <c r="E68" s="76">
        <v>0</v>
      </c>
      <c r="F68" s="76">
        <v>0</v>
      </c>
      <c r="G68" s="76">
        <v>978064</v>
      </c>
      <c r="H68" s="76">
        <v>709611</v>
      </c>
      <c r="I68" s="4"/>
    </row>
    <row r="69" spans="1:9">
      <c r="A69" s="75" t="s">
        <v>34</v>
      </c>
      <c r="B69" s="75" t="s">
        <v>36</v>
      </c>
      <c r="C69" s="75" t="s">
        <v>15</v>
      </c>
      <c r="D69" s="76">
        <v>61630</v>
      </c>
      <c r="E69" s="76">
        <v>35379</v>
      </c>
      <c r="F69" s="76">
        <v>666772</v>
      </c>
      <c r="G69" s="76">
        <v>357195</v>
      </c>
      <c r="H69" s="76">
        <v>250806</v>
      </c>
      <c r="I69" s="4"/>
    </row>
    <row r="70" spans="1:9">
      <c r="A70" s="75" t="s">
        <v>34</v>
      </c>
      <c r="B70" s="75" t="s">
        <v>36</v>
      </c>
      <c r="C70" s="75" t="s">
        <v>64</v>
      </c>
      <c r="D70" s="76">
        <v>2072281</v>
      </c>
      <c r="E70" s="76">
        <v>1348977</v>
      </c>
      <c r="F70" s="76">
        <v>2095499</v>
      </c>
      <c r="G70" s="76">
        <v>2035795</v>
      </c>
      <c r="H70" s="76">
        <v>2916538</v>
      </c>
      <c r="I70" s="4"/>
    </row>
    <row r="71" spans="1:9">
      <c r="A71" s="75" t="s">
        <v>34</v>
      </c>
      <c r="B71" s="75" t="s">
        <v>36</v>
      </c>
      <c r="C71" s="75" t="s">
        <v>32</v>
      </c>
      <c r="D71" s="76">
        <v>2625616</v>
      </c>
      <c r="E71" s="76">
        <v>3219941</v>
      </c>
      <c r="F71" s="76">
        <v>3096047</v>
      </c>
      <c r="G71" s="76">
        <v>3454222</v>
      </c>
      <c r="H71" s="76">
        <v>3604647</v>
      </c>
      <c r="I71" s="4"/>
    </row>
    <row r="72" spans="1:9" ht="15.5">
      <c r="A72" s="75" t="s">
        <v>34</v>
      </c>
      <c r="B72" s="75" t="s">
        <v>36</v>
      </c>
      <c r="C72" s="75" t="s">
        <v>63</v>
      </c>
      <c r="D72" s="76">
        <v>639582</v>
      </c>
      <c r="E72" s="76">
        <v>335090</v>
      </c>
      <c r="F72" s="76">
        <v>596549</v>
      </c>
      <c r="G72" s="76">
        <v>742585</v>
      </c>
      <c r="H72" s="76">
        <v>338128</v>
      </c>
      <c r="I72" s="9"/>
    </row>
    <row r="73" spans="1:9">
      <c r="A73" s="75" t="s">
        <v>34</v>
      </c>
      <c r="B73" s="75" t="s">
        <v>36</v>
      </c>
      <c r="C73" s="75" t="s">
        <v>7</v>
      </c>
      <c r="D73" s="76">
        <v>3932092</v>
      </c>
      <c r="E73" s="76">
        <v>2573199</v>
      </c>
      <c r="F73" s="76">
        <v>3920851</v>
      </c>
      <c r="G73" s="76">
        <v>7950623</v>
      </c>
      <c r="H73" s="76">
        <v>4021431</v>
      </c>
      <c r="I73" s="4"/>
    </row>
    <row r="74" spans="1:9" ht="15.5">
      <c r="A74" s="79" t="s">
        <v>34</v>
      </c>
      <c r="B74" s="79" t="s">
        <v>36</v>
      </c>
      <c r="C74" s="80" t="s">
        <v>37</v>
      </c>
      <c r="D74" s="81">
        <f>SUM(D67:D73)</f>
        <v>111401501</v>
      </c>
      <c r="E74" s="81">
        <f t="shared" ref="E74:H74" si="4">SUM(E67:E73)</f>
        <v>60745907</v>
      </c>
      <c r="F74" s="81">
        <f t="shared" si="4"/>
        <v>147841036</v>
      </c>
      <c r="G74" s="81">
        <f t="shared" si="4"/>
        <v>190332216</v>
      </c>
      <c r="H74" s="81">
        <f t="shared" si="4"/>
        <v>88245117</v>
      </c>
      <c r="I74" s="4"/>
    </row>
    <row r="75" spans="1:9">
      <c r="A75" s="75" t="s">
        <v>34</v>
      </c>
      <c r="B75" s="75" t="s">
        <v>36</v>
      </c>
      <c r="C75" s="75" t="s">
        <v>77</v>
      </c>
      <c r="D75" s="76">
        <v>6435819</v>
      </c>
      <c r="E75" s="76">
        <v>3129783</v>
      </c>
      <c r="F75" s="76">
        <v>3417178</v>
      </c>
      <c r="G75" s="76">
        <v>4549179</v>
      </c>
      <c r="H75" s="76">
        <v>3355426</v>
      </c>
      <c r="I75" s="4"/>
    </row>
    <row r="76" spans="1:9">
      <c r="A76" s="75" t="s">
        <v>34</v>
      </c>
      <c r="B76" s="75" t="s">
        <v>36</v>
      </c>
      <c r="C76" s="75" t="s">
        <v>78</v>
      </c>
      <c r="D76" s="76">
        <v>1314942</v>
      </c>
      <c r="E76" s="76">
        <v>937423</v>
      </c>
      <c r="F76" s="76">
        <v>942358</v>
      </c>
      <c r="G76" s="76">
        <v>1190841</v>
      </c>
      <c r="H76" s="76">
        <v>916353</v>
      </c>
      <c r="I76" s="4"/>
    </row>
    <row r="77" spans="1:9" ht="15.5">
      <c r="A77" s="75" t="s">
        <v>34</v>
      </c>
      <c r="B77" s="75" t="s">
        <v>36</v>
      </c>
      <c r="C77" s="75" t="s">
        <v>79</v>
      </c>
      <c r="D77" s="76">
        <v>12944737</v>
      </c>
      <c r="E77" s="76">
        <v>14758615</v>
      </c>
      <c r="F77" s="76">
        <v>4597207</v>
      </c>
      <c r="G77" s="76">
        <v>3069945</v>
      </c>
      <c r="H77" s="76">
        <v>5978162</v>
      </c>
      <c r="I77" s="10"/>
    </row>
    <row r="78" spans="1:9">
      <c r="A78" s="75" t="s">
        <v>34</v>
      </c>
      <c r="B78" s="75" t="s">
        <v>36</v>
      </c>
      <c r="C78" s="75" t="s">
        <v>80</v>
      </c>
      <c r="D78" s="76">
        <v>14903629</v>
      </c>
      <c r="E78" s="82">
        <v>4575968</v>
      </c>
      <c r="F78" s="76">
        <v>3001546</v>
      </c>
      <c r="G78" s="76">
        <v>5978162</v>
      </c>
      <c r="H78" s="76">
        <v>11826780</v>
      </c>
      <c r="I78" s="4"/>
    </row>
    <row r="79" spans="1:9" ht="15.5">
      <c r="A79" s="75" t="s">
        <v>34</v>
      </c>
      <c r="B79" s="75" t="s">
        <v>36</v>
      </c>
      <c r="C79" s="83" t="s">
        <v>81</v>
      </c>
      <c r="D79" s="84">
        <f>(D74+D75-D76+D77-D78)</f>
        <v>114563486</v>
      </c>
      <c r="E79" s="84">
        <f>(E74+E75-E76+E77-E78)</f>
        <v>73120914</v>
      </c>
      <c r="F79" s="84">
        <f t="shared" ref="F79:H79" si="5">(F74+F75-F76+F77-F78)</f>
        <v>151911517</v>
      </c>
      <c r="G79" s="84">
        <f t="shared" si="5"/>
        <v>190782337</v>
      </c>
      <c r="H79" s="84">
        <f t="shared" si="5"/>
        <v>84835572</v>
      </c>
      <c r="I79" s="4"/>
    </row>
    <row r="80" spans="1:9" ht="15.5">
      <c r="A80" s="75" t="s">
        <v>34</v>
      </c>
      <c r="B80" s="75" t="s">
        <v>23</v>
      </c>
      <c r="C80" s="75" t="s">
        <v>62</v>
      </c>
      <c r="D80" s="76">
        <v>2550663</v>
      </c>
      <c r="E80" s="76">
        <v>1790825</v>
      </c>
      <c r="F80" s="76">
        <v>2480801</v>
      </c>
      <c r="G80" s="76">
        <v>2957069</v>
      </c>
      <c r="H80" s="76">
        <v>3893340</v>
      </c>
      <c r="I80" s="8"/>
    </row>
    <row r="81" spans="1:19">
      <c r="A81" s="75" t="s">
        <v>34</v>
      </c>
      <c r="B81" s="75" t="s">
        <v>23</v>
      </c>
      <c r="C81" s="75" t="s">
        <v>61</v>
      </c>
      <c r="D81" s="76">
        <v>2539251</v>
      </c>
      <c r="E81" s="76">
        <v>1639791</v>
      </c>
      <c r="F81" s="76">
        <v>2943268</v>
      </c>
      <c r="G81" s="76">
        <v>3217529</v>
      </c>
      <c r="H81" s="76">
        <v>2510162</v>
      </c>
      <c r="I81" s="4"/>
    </row>
    <row r="82" spans="1:19" ht="15.5">
      <c r="A82" s="75" t="s">
        <v>34</v>
      </c>
      <c r="B82" s="75" t="s">
        <v>23</v>
      </c>
      <c r="C82" s="78" t="s">
        <v>82</v>
      </c>
      <c r="D82" s="71">
        <f>SUM(D79:D81)</f>
        <v>119653400</v>
      </c>
      <c r="E82" s="71">
        <f t="shared" ref="E82:H82" si="6">SUM(E79:E81)</f>
        <v>76551530</v>
      </c>
      <c r="F82" s="71">
        <f t="shared" si="6"/>
        <v>157335586</v>
      </c>
      <c r="G82" s="71">
        <f t="shared" si="6"/>
        <v>196956935</v>
      </c>
      <c r="H82" s="71">
        <f t="shared" si="6"/>
        <v>91239074</v>
      </c>
      <c r="I82" s="4"/>
    </row>
    <row r="83" spans="1:19">
      <c r="A83" s="75" t="s">
        <v>34</v>
      </c>
      <c r="B83" s="75" t="s">
        <v>21</v>
      </c>
      <c r="C83" s="75" t="s">
        <v>60</v>
      </c>
      <c r="D83" s="76">
        <v>88928</v>
      </c>
      <c r="E83" s="76">
        <v>495710</v>
      </c>
      <c r="F83" s="76">
        <v>1970217</v>
      </c>
      <c r="G83" s="76">
        <v>2703135</v>
      </c>
      <c r="H83" s="76">
        <v>1767808</v>
      </c>
      <c r="I83" s="1"/>
    </row>
    <row r="84" spans="1:19">
      <c r="A84" s="75" t="s">
        <v>34</v>
      </c>
      <c r="B84" s="75" t="s">
        <v>21</v>
      </c>
      <c r="C84" s="75" t="s">
        <v>83</v>
      </c>
      <c r="D84" s="76">
        <v>133576</v>
      </c>
      <c r="E84" s="76">
        <v>208684</v>
      </c>
      <c r="F84" s="76">
        <v>252448</v>
      </c>
      <c r="G84" s="76">
        <v>508807</v>
      </c>
      <c r="H84" s="76">
        <v>371308</v>
      </c>
      <c r="I84" s="1"/>
      <c r="K84" s="1"/>
      <c r="L84" s="1"/>
    </row>
    <row r="85" spans="1:19" ht="15.5">
      <c r="A85" s="44"/>
      <c r="B85" s="44"/>
      <c r="C85" s="44"/>
      <c r="D85" s="48">
        <f>D35-D83-D84</f>
        <v>0</v>
      </c>
      <c r="E85" s="48">
        <f t="shared" ref="E85:H85" si="7">E35-E83-E84</f>
        <v>0</v>
      </c>
      <c r="F85" s="48">
        <f t="shared" si="7"/>
        <v>0</v>
      </c>
      <c r="G85" s="48">
        <f t="shared" si="7"/>
        <v>0</v>
      </c>
      <c r="H85" s="48">
        <f t="shared" si="7"/>
        <v>0</v>
      </c>
      <c r="I85" s="4"/>
      <c r="K85" s="1"/>
      <c r="L85" s="1"/>
    </row>
    <row r="86" spans="1:19" ht="15.5">
      <c r="A86" s="49" t="s">
        <v>38</v>
      </c>
      <c r="B86" s="44"/>
      <c r="C86" s="44"/>
      <c r="D86" s="44"/>
      <c r="E86" s="44"/>
      <c r="F86" s="44"/>
      <c r="G86" s="44"/>
      <c r="H86" s="44"/>
      <c r="I86" s="4"/>
      <c r="K86" s="1"/>
      <c r="L86" s="1"/>
    </row>
    <row r="87" spans="1:19" ht="15.5">
      <c r="A87" s="50" t="s">
        <v>39</v>
      </c>
      <c r="B87" s="44"/>
      <c r="C87" s="44"/>
      <c r="D87" s="48">
        <f>SUM(D17:D30)</f>
        <v>77659826</v>
      </c>
      <c r="E87" s="48">
        <f t="shared" ref="E87:H87" si="8">SUM(E17:E30)</f>
        <v>66647356</v>
      </c>
      <c r="F87" s="48">
        <f t="shared" si="8"/>
        <v>91989970</v>
      </c>
      <c r="G87" s="48">
        <f t="shared" si="8"/>
        <v>110084368</v>
      </c>
      <c r="H87" s="48">
        <f t="shared" si="8"/>
        <v>84198381</v>
      </c>
      <c r="I87" s="4"/>
    </row>
    <row r="88" spans="1:19" ht="15.5">
      <c r="A88" s="50" t="s">
        <v>40</v>
      </c>
      <c r="B88" s="44"/>
      <c r="C88" s="44"/>
      <c r="D88" s="48">
        <f>+SUM(D9:D16)</f>
        <v>51708940</v>
      </c>
      <c r="E88" s="48">
        <f t="shared" ref="E88:H88" si="9">+SUM(E9:E16)</f>
        <v>42354915</v>
      </c>
      <c r="F88" s="48">
        <f t="shared" si="9"/>
        <v>65163773</v>
      </c>
      <c r="G88" s="48">
        <f t="shared" si="9"/>
        <v>90313820</v>
      </c>
      <c r="H88" s="48">
        <f t="shared" si="9"/>
        <v>74380300</v>
      </c>
      <c r="I88" s="5"/>
      <c r="K88" s="1"/>
      <c r="L88" s="1"/>
    </row>
    <row r="89" spans="1:19" ht="15.5">
      <c r="A89" s="50" t="s">
        <v>41</v>
      </c>
      <c r="B89" s="44"/>
      <c r="C89" s="44"/>
      <c r="D89" s="48">
        <f>SUM(D5:D8)</f>
        <v>25950886</v>
      </c>
      <c r="E89" s="48">
        <f t="shared" ref="E89:H89" si="10">SUM(E5:E8)</f>
        <v>24292441</v>
      </c>
      <c r="F89" s="48">
        <f t="shared" si="10"/>
        <v>26826197</v>
      </c>
      <c r="G89" s="48">
        <f t="shared" si="10"/>
        <v>19770548</v>
      </c>
      <c r="H89" s="48">
        <f t="shared" si="10"/>
        <v>9818081</v>
      </c>
      <c r="I89" s="4"/>
      <c r="K89" s="1"/>
      <c r="L89" s="1"/>
      <c r="S89" s="1"/>
    </row>
    <row r="90" spans="1:19" ht="15.5">
      <c r="A90" s="49" t="s">
        <v>42</v>
      </c>
      <c r="B90" s="44"/>
      <c r="C90" s="44"/>
      <c r="D90" s="48">
        <f>D87-(D88+D89)</f>
        <v>0</v>
      </c>
      <c r="E90" s="48">
        <f t="shared" ref="E90:H90" si="11">E87-(E88+E89)</f>
        <v>0</v>
      </c>
      <c r="F90" s="48">
        <f t="shared" si="11"/>
        <v>0</v>
      </c>
      <c r="G90" s="48">
        <f t="shared" si="11"/>
        <v>0</v>
      </c>
      <c r="H90" s="48">
        <f t="shared" si="11"/>
        <v>0</v>
      </c>
      <c r="I90" s="4"/>
      <c r="K90" s="1"/>
      <c r="L90" s="1"/>
      <c r="S90" s="1"/>
    </row>
    <row r="91" spans="1:19" ht="15.5">
      <c r="A91" s="50" t="s">
        <v>43</v>
      </c>
      <c r="B91" s="44"/>
      <c r="C91" s="44"/>
      <c r="D91" s="48">
        <f>D31+D35</f>
        <v>116770517</v>
      </c>
      <c r="E91" s="48">
        <f t="shared" ref="E91:H91" si="12">E31+E35</f>
        <v>77424526</v>
      </c>
      <c r="F91" s="48">
        <f t="shared" si="12"/>
        <v>162304920</v>
      </c>
      <c r="G91" s="48">
        <f t="shared" si="12"/>
        <v>205678679</v>
      </c>
      <c r="H91" s="48">
        <f t="shared" si="12"/>
        <v>104248496</v>
      </c>
      <c r="I91" s="6"/>
      <c r="K91" s="1"/>
      <c r="L91" s="1"/>
      <c r="S91" s="1"/>
    </row>
    <row r="92" spans="1:19" ht="15.5">
      <c r="A92" s="50" t="s">
        <v>44</v>
      </c>
      <c r="B92" s="44"/>
      <c r="C92" s="44"/>
      <c r="D92" s="48">
        <f>SUM(D32:D34)+SUM(D36:D39)</f>
        <v>119709545</v>
      </c>
      <c r="E92" s="48">
        <f t="shared" ref="E92:H92" si="13">SUM(E32:E34)+SUM(E36:E39)</f>
        <v>78721325</v>
      </c>
      <c r="F92" s="48">
        <f t="shared" si="13"/>
        <v>159468228</v>
      </c>
      <c r="G92" s="48">
        <f t="shared" si="13"/>
        <v>214969057</v>
      </c>
      <c r="H92" s="48">
        <f t="shared" si="13"/>
        <v>117171660</v>
      </c>
      <c r="I92" s="1"/>
      <c r="K92" s="1"/>
      <c r="L92" s="1"/>
    </row>
    <row r="93" spans="1:19" ht="15.5">
      <c r="A93" s="51" t="s">
        <v>45</v>
      </c>
      <c r="B93" s="44"/>
      <c r="C93" s="44"/>
      <c r="D93" s="52">
        <f>D91-D92</f>
        <v>-2939028</v>
      </c>
      <c r="E93" s="52">
        <f t="shared" ref="E93:H93" si="14">E91-E92</f>
        <v>-1296799</v>
      </c>
      <c r="F93" s="52">
        <f t="shared" si="14"/>
        <v>2836692</v>
      </c>
      <c r="G93" s="52">
        <f t="shared" si="14"/>
        <v>-9290378</v>
      </c>
      <c r="H93" s="52">
        <f t="shared" si="14"/>
        <v>-12923164</v>
      </c>
      <c r="I93" s="1"/>
      <c r="K93" s="1"/>
      <c r="L93" s="1"/>
      <c r="S93" s="1"/>
    </row>
    <row r="94" spans="1:19" ht="15.5">
      <c r="A94" s="50" t="s">
        <v>46</v>
      </c>
      <c r="B94" s="44"/>
      <c r="C94" s="44"/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1"/>
      <c r="K94" s="1"/>
      <c r="L94" s="1"/>
      <c r="S94" s="1"/>
    </row>
    <row r="95" spans="1:19" ht="15.5">
      <c r="A95" s="50"/>
      <c r="B95" s="44"/>
      <c r="C95" s="44"/>
      <c r="D95" s="44"/>
      <c r="E95" s="44"/>
      <c r="F95" s="44"/>
      <c r="G95" s="44"/>
      <c r="H95" s="44"/>
      <c r="I95" s="4"/>
      <c r="K95" s="1"/>
      <c r="L95" s="1"/>
      <c r="S95" s="1"/>
    </row>
    <row r="96" spans="1:19" ht="15.5">
      <c r="A96" s="49" t="s">
        <v>56</v>
      </c>
      <c r="B96" s="44"/>
      <c r="C96" s="44"/>
      <c r="D96" s="44"/>
      <c r="E96" s="44"/>
      <c r="F96" s="44"/>
      <c r="G96" s="44"/>
      <c r="H96" s="44"/>
      <c r="I96" s="4"/>
      <c r="K96" s="1"/>
      <c r="L96" s="1"/>
      <c r="S96" s="1"/>
    </row>
    <row r="97" spans="1:19" ht="15.5">
      <c r="A97" s="50" t="s">
        <v>27</v>
      </c>
      <c r="B97" s="44"/>
      <c r="C97" s="44"/>
      <c r="D97" s="48">
        <f>D44-SUM(D40:D43)</f>
        <v>0</v>
      </c>
      <c r="E97" s="48">
        <f t="shared" ref="E97:H97" si="15">E44-SUM(E40:E43)</f>
        <v>0</v>
      </c>
      <c r="F97" s="48">
        <f t="shared" si="15"/>
        <v>0</v>
      </c>
      <c r="G97" s="48">
        <f t="shared" si="15"/>
        <v>0</v>
      </c>
      <c r="H97" s="48">
        <f t="shared" si="15"/>
        <v>0</v>
      </c>
      <c r="I97" s="4"/>
      <c r="K97" s="1"/>
      <c r="L97" s="1"/>
      <c r="S97" s="1"/>
    </row>
    <row r="98" spans="1:19" ht="15.5">
      <c r="A98" s="50" t="s">
        <v>28</v>
      </c>
      <c r="B98" s="44"/>
      <c r="C98" s="44"/>
      <c r="D98" s="48">
        <f>D51-SUM(D45:D50)</f>
        <v>0</v>
      </c>
      <c r="E98" s="48">
        <f t="shared" ref="E98:H98" si="16">E51-SUM(E45:E50)</f>
        <v>0</v>
      </c>
      <c r="F98" s="48">
        <f t="shared" si="16"/>
        <v>0</v>
      </c>
      <c r="G98" s="48">
        <f t="shared" si="16"/>
        <v>0</v>
      </c>
      <c r="H98" s="48">
        <f t="shared" si="16"/>
        <v>0</v>
      </c>
      <c r="I98" s="4"/>
      <c r="K98" s="1"/>
      <c r="L98" s="1"/>
      <c r="S98" s="1"/>
    </row>
    <row r="99" spans="1:19" ht="15.5">
      <c r="A99" s="50" t="s">
        <v>29</v>
      </c>
      <c r="B99" s="44"/>
      <c r="C99" s="44"/>
      <c r="D99" s="48">
        <f>D57-SUM(D52:D56)</f>
        <v>0</v>
      </c>
      <c r="E99" s="48">
        <f t="shared" ref="E99:H99" si="17">E57-SUM(E52:E56)</f>
        <v>0</v>
      </c>
      <c r="F99" s="48">
        <f t="shared" si="17"/>
        <v>0</v>
      </c>
      <c r="G99" s="48">
        <f t="shared" si="17"/>
        <v>0</v>
      </c>
      <c r="H99" s="48">
        <f t="shared" si="17"/>
        <v>0</v>
      </c>
      <c r="S99" s="1"/>
    </row>
    <row r="100" spans="1:19" ht="15.5">
      <c r="A100" s="50"/>
      <c r="B100" s="44"/>
      <c r="C100" s="44"/>
      <c r="D100" s="53"/>
      <c r="E100" s="53"/>
      <c r="F100" s="53"/>
      <c r="G100" s="53"/>
      <c r="H100" s="53"/>
      <c r="I100" s="4"/>
      <c r="J100" s="1"/>
      <c r="S100" s="1"/>
    </row>
    <row r="101" spans="1:19" ht="15.5">
      <c r="A101" s="49" t="s">
        <v>55</v>
      </c>
      <c r="B101" s="44"/>
      <c r="C101" s="44"/>
      <c r="D101" s="44"/>
      <c r="E101" s="44"/>
      <c r="F101" s="44"/>
      <c r="G101" s="44"/>
      <c r="H101" s="44"/>
      <c r="I101" s="4"/>
      <c r="J101" s="1"/>
      <c r="M101" s="1"/>
      <c r="N101" s="1"/>
      <c r="S101" s="1"/>
    </row>
    <row r="102" spans="1:19" s="1" customFormat="1" ht="15.5">
      <c r="A102" s="54" t="s">
        <v>57</v>
      </c>
      <c r="B102" s="44"/>
      <c r="C102" s="44"/>
      <c r="D102" s="48">
        <f>D31-D66</f>
        <v>0</v>
      </c>
      <c r="E102" s="48">
        <f t="shared" ref="E102:G102" si="18">E31-E66</f>
        <v>0</v>
      </c>
      <c r="F102" s="48">
        <f t="shared" si="18"/>
        <v>0</v>
      </c>
      <c r="G102" s="48">
        <f t="shared" si="18"/>
        <v>0</v>
      </c>
      <c r="H102" s="48">
        <f>H31-H66</f>
        <v>0</v>
      </c>
      <c r="I102" s="4"/>
      <c r="K102" s="12"/>
      <c r="L102" s="12"/>
      <c r="O102" s="12"/>
      <c r="P102" s="12"/>
      <c r="Q102" s="12"/>
      <c r="R102" s="12"/>
    </row>
    <row r="103" spans="1:19" s="1" customFormat="1" ht="15.5">
      <c r="A103" s="54" t="s">
        <v>58</v>
      </c>
      <c r="B103" s="44"/>
      <c r="C103" s="44"/>
      <c r="D103" s="48">
        <f>D32-D79</f>
        <v>0</v>
      </c>
      <c r="E103" s="48">
        <f t="shared" ref="E103:H103" si="19">E32-E79</f>
        <v>0</v>
      </c>
      <c r="F103" s="48">
        <f t="shared" si="19"/>
        <v>0</v>
      </c>
      <c r="G103" s="48">
        <f t="shared" si="19"/>
        <v>0</v>
      </c>
      <c r="H103" s="48">
        <f t="shared" si="19"/>
        <v>0</v>
      </c>
      <c r="I103" s="2"/>
      <c r="J103" s="12"/>
      <c r="K103" s="12"/>
      <c r="L103" s="12"/>
      <c r="Q103" s="12"/>
      <c r="R103" s="12"/>
    </row>
    <row r="104" spans="1:19" s="1" customFormat="1" ht="15.5">
      <c r="A104" s="44" t="s">
        <v>59</v>
      </c>
      <c r="B104" s="44"/>
      <c r="C104" s="44"/>
      <c r="D104" s="48">
        <f>SUM(D33:D34)-SUM(D80:D81)</f>
        <v>0</v>
      </c>
      <c r="E104" s="48">
        <f t="shared" ref="E104:H104" si="20">SUM(E33:E34)-SUM(E80:E81)</f>
        <v>0</v>
      </c>
      <c r="F104" s="48">
        <f t="shared" si="20"/>
        <v>0</v>
      </c>
      <c r="G104" s="48">
        <f t="shared" si="20"/>
        <v>0</v>
      </c>
      <c r="H104" s="48">
        <f t="shared" si="20"/>
        <v>0</v>
      </c>
      <c r="K104" s="12"/>
      <c r="L104" s="12"/>
      <c r="M104" s="12"/>
      <c r="N104" s="12"/>
      <c r="Q104" s="12"/>
      <c r="R104" s="12"/>
      <c r="S104" s="12"/>
    </row>
    <row r="105" spans="1:19" ht="15.5">
      <c r="A105" s="44"/>
      <c r="B105" s="44"/>
      <c r="C105" s="44"/>
      <c r="D105" s="47"/>
      <c r="E105" s="47"/>
      <c r="F105" s="47"/>
      <c r="G105" s="47"/>
      <c r="H105" s="47"/>
      <c r="I105" s="1"/>
      <c r="J105" s="1"/>
      <c r="M105" s="1"/>
      <c r="N105" s="1"/>
      <c r="O105" s="1"/>
      <c r="P105" s="1"/>
    </row>
    <row r="106" spans="1:19" s="1" customFormat="1" ht="15.5">
      <c r="A106" s="55" t="s">
        <v>105</v>
      </c>
      <c r="B106" s="55" t="s">
        <v>34</v>
      </c>
      <c r="C106" s="55" t="s">
        <v>113</v>
      </c>
      <c r="D106" s="55">
        <f>D5</f>
        <v>822999</v>
      </c>
      <c r="E106" s="55">
        <f t="shared" ref="E106:H106" si="21">E5</f>
        <v>822999</v>
      </c>
      <c r="F106" s="55">
        <f t="shared" si="21"/>
        <v>822999</v>
      </c>
      <c r="G106" s="55">
        <f t="shared" si="21"/>
        <v>822999</v>
      </c>
      <c r="H106" s="55">
        <f t="shared" si="21"/>
        <v>822999</v>
      </c>
      <c r="K106" s="12"/>
      <c r="L106" s="12"/>
      <c r="O106" s="12"/>
      <c r="P106" s="12"/>
      <c r="S106" s="12"/>
    </row>
    <row r="107" spans="1:19" s="1" customFormat="1" ht="15.5">
      <c r="A107" s="55" t="s">
        <v>105</v>
      </c>
      <c r="B107" s="55" t="s">
        <v>34</v>
      </c>
      <c r="C107" s="55" t="s">
        <v>103</v>
      </c>
      <c r="D107" s="55">
        <v>82299851</v>
      </c>
      <c r="E107" s="55">
        <v>82299851</v>
      </c>
      <c r="F107" s="55">
        <v>82299851</v>
      </c>
      <c r="G107" s="55">
        <v>82299851</v>
      </c>
      <c r="H107" s="55">
        <v>82299851</v>
      </c>
      <c r="K107" s="12"/>
      <c r="L107" s="12"/>
      <c r="S107" s="12"/>
    </row>
    <row r="108" spans="1:19" s="1" customFormat="1" ht="15.5">
      <c r="A108" s="55" t="s">
        <v>105</v>
      </c>
      <c r="B108" s="55" t="s">
        <v>34</v>
      </c>
      <c r="C108" s="55" t="s">
        <v>104</v>
      </c>
      <c r="D108" s="55">
        <v>0</v>
      </c>
      <c r="E108" s="55">
        <v>0</v>
      </c>
      <c r="F108" s="55">
        <v>0</v>
      </c>
      <c r="G108" s="55">
        <v>0</v>
      </c>
      <c r="H108" s="55">
        <v>0</v>
      </c>
      <c r="I108" s="1" t="s">
        <v>159</v>
      </c>
      <c r="K108" s="12"/>
      <c r="L108" s="12"/>
      <c r="S108" s="12"/>
    </row>
    <row r="109" spans="1:19" s="1" customFormat="1" ht="15.5">
      <c r="A109" s="55" t="s">
        <v>105</v>
      </c>
      <c r="B109" s="55" t="s">
        <v>34</v>
      </c>
      <c r="C109" s="55" t="s">
        <v>111</v>
      </c>
      <c r="D109" s="55">
        <v>0</v>
      </c>
      <c r="E109" s="55">
        <v>0</v>
      </c>
      <c r="F109" s="55">
        <v>0</v>
      </c>
      <c r="G109" s="55">
        <v>0</v>
      </c>
      <c r="H109" s="55">
        <v>0</v>
      </c>
      <c r="K109" s="12"/>
      <c r="L109" s="12"/>
      <c r="Q109" s="12"/>
      <c r="R109" s="12"/>
      <c r="S109" s="12"/>
    </row>
    <row r="110" spans="1:19" s="1" customFormat="1" ht="15.5">
      <c r="A110" s="55" t="s">
        <v>105</v>
      </c>
      <c r="B110" s="55" t="s">
        <v>34</v>
      </c>
      <c r="C110" s="55" t="s">
        <v>112</v>
      </c>
      <c r="D110" s="55">
        <v>0</v>
      </c>
      <c r="E110" s="55">
        <v>0</v>
      </c>
      <c r="F110" s="55">
        <v>0</v>
      </c>
      <c r="G110" s="55">
        <v>0</v>
      </c>
      <c r="H110" s="55">
        <v>0</v>
      </c>
      <c r="I110" s="14"/>
      <c r="K110" s="12"/>
      <c r="L110" s="12"/>
      <c r="S110" s="12"/>
    </row>
    <row r="111" spans="1:19" s="1" customFormat="1" ht="15.5">
      <c r="A111" s="44"/>
      <c r="B111" s="44"/>
      <c r="C111" s="44"/>
      <c r="D111" s="44"/>
      <c r="E111" s="44"/>
      <c r="F111" s="44"/>
      <c r="G111" s="44"/>
      <c r="H111" s="44"/>
      <c r="I111" s="14"/>
      <c r="K111" s="12"/>
      <c r="L111" s="12"/>
      <c r="S111" s="12"/>
    </row>
    <row r="112" spans="1:19" s="1" customFormat="1" ht="15.5">
      <c r="A112" s="44"/>
      <c r="B112" s="44"/>
      <c r="C112" s="55" t="s">
        <v>47</v>
      </c>
      <c r="D112" s="56">
        <f>+D93/D107</f>
        <v>-3.5711218966848431E-2</v>
      </c>
      <c r="E112" s="56">
        <f t="shared" ref="E112:H112" si="22">+E93/E107</f>
        <v>-1.5757003010855999E-2</v>
      </c>
      <c r="F112" s="56">
        <f t="shared" si="22"/>
        <v>3.4467765925845967E-2</v>
      </c>
      <c r="G112" s="56">
        <f t="shared" si="22"/>
        <v>-0.11288450570827886</v>
      </c>
      <c r="H112" s="56">
        <f t="shared" si="22"/>
        <v>-0.15702536326584601</v>
      </c>
      <c r="I112" s="12"/>
      <c r="J112" s="12"/>
      <c r="K112" s="12"/>
      <c r="L112" s="12"/>
      <c r="S112" s="12"/>
    </row>
    <row r="113" spans="1:19" s="1" customFormat="1" ht="15.5">
      <c r="A113" s="44"/>
      <c r="B113" s="44"/>
      <c r="C113" s="55" t="s">
        <v>48</v>
      </c>
      <c r="D113" s="58" t="e">
        <f>(D93+D94)/D108</f>
        <v>#DIV/0!</v>
      </c>
      <c r="E113" s="57" t="e">
        <f t="shared" ref="E113:H113" si="23">(E93+E94)/E108</f>
        <v>#DIV/0!</v>
      </c>
      <c r="F113" s="57" t="e">
        <f t="shared" si="23"/>
        <v>#DIV/0!</v>
      </c>
      <c r="G113" s="57" t="e">
        <f t="shared" si="23"/>
        <v>#DIV/0!</v>
      </c>
      <c r="H113" s="57" t="e">
        <f t="shared" si="23"/>
        <v>#DIV/0!</v>
      </c>
      <c r="I113" s="12"/>
      <c r="J113" s="12"/>
      <c r="K113" s="12"/>
      <c r="L113" s="12"/>
      <c r="M113" s="12"/>
      <c r="S113" s="12"/>
    </row>
    <row r="114" spans="1:19">
      <c r="N114" s="1"/>
      <c r="O114" s="1"/>
      <c r="P114" s="1"/>
      <c r="Q114" s="1"/>
      <c r="R114" s="1"/>
    </row>
    <row r="115" spans="1:19" ht="15.5">
      <c r="B115" s="15"/>
      <c r="C115" s="17"/>
      <c r="D115" s="18"/>
      <c r="E115" s="18"/>
      <c r="F115" s="18"/>
      <c r="G115" s="18"/>
      <c r="H115" s="18"/>
      <c r="N115" s="1"/>
      <c r="O115" s="1"/>
    </row>
    <row r="116" spans="1:19">
      <c r="B116" s="16"/>
      <c r="C116" s="15"/>
      <c r="D116" s="19"/>
      <c r="E116" s="19"/>
      <c r="F116" s="19"/>
      <c r="G116" s="19"/>
      <c r="H116" s="19"/>
      <c r="O116" s="1"/>
    </row>
    <row r="117" spans="1:19">
      <c r="B117" s="16"/>
      <c r="C117" s="15"/>
      <c r="D117" s="19"/>
      <c r="E117" s="19"/>
      <c r="F117" s="19"/>
      <c r="G117" s="19"/>
      <c r="H117" s="19"/>
      <c r="O117" s="1"/>
    </row>
    <row r="118" spans="1:19">
      <c r="B118" s="16"/>
      <c r="C118" s="15"/>
      <c r="D118" s="19"/>
      <c r="E118" s="19"/>
      <c r="F118" s="19"/>
      <c r="G118" s="19"/>
      <c r="H118" s="19"/>
    </row>
    <row r="119" spans="1:19">
      <c r="B119" s="16"/>
      <c r="C119" s="15"/>
      <c r="D119" s="19"/>
      <c r="E119" s="19"/>
      <c r="F119" s="19"/>
      <c r="G119" s="19"/>
      <c r="H119" s="19"/>
    </row>
    <row r="120" spans="1:19">
      <c r="B120" s="16"/>
      <c r="C120" s="15"/>
      <c r="D120" s="19"/>
      <c r="E120" s="19"/>
      <c r="F120" s="19"/>
      <c r="G120" s="19"/>
      <c r="H120" s="19"/>
    </row>
    <row r="121" spans="1:19">
      <c r="B121" s="16"/>
      <c r="C121" s="15"/>
      <c r="D121" s="19"/>
      <c r="E121" s="19"/>
      <c r="F121" s="19"/>
      <c r="G121" s="19"/>
      <c r="H121" s="19"/>
    </row>
    <row r="122" spans="1:19">
      <c r="B122" s="16"/>
      <c r="C122" s="15"/>
      <c r="D122" s="19"/>
      <c r="E122" s="19"/>
      <c r="F122" s="19"/>
      <c r="G122" s="19"/>
      <c r="H122" s="19"/>
    </row>
    <row r="123" spans="1:19">
      <c r="B123" s="15"/>
      <c r="C123" s="15"/>
      <c r="D123" s="20"/>
      <c r="E123" s="20"/>
      <c r="F123" s="20"/>
      <c r="G123" s="20"/>
      <c r="H123" s="20"/>
    </row>
    <row r="124" spans="1:19" ht="15.5">
      <c r="B124" s="15"/>
      <c r="C124" s="17"/>
      <c r="D124" s="18"/>
      <c r="E124" s="18"/>
      <c r="F124" s="18"/>
      <c r="G124" s="18"/>
      <c r="H124" s="18"/>
    </row>
    <row r="125" spans="1:19">
      <c r="B125" s="16"/>
      <c r="C125" s="15"/>
      <c r="D125" s="20"/>
      <c r="E125" s="20"/>
      <c r="F125" s="20"/>
      <c r="G125" s="20"/>
      <c r="H125" s="20"/>
    </row>
    <row r="126" spans="1:19">
      <c r="B126" s="16"/>
      <c r="C126" s="15"/>
      <c r="D126" s="20"/>
      <c r="E126" s="20"/>
      <c r="F126" s="20"/>
      <c r="G126" s="20"/>
      <c r="H126" s="20"/>
    </row>
    <row r="127" spans="1:19">
      <c r="B127" s="16"/>
      <c r="C127" s="15"/>
      <c r="D127" s="20"/>
      <c r="E127" s="20"/>
      <c r="F127" s="20"/>
      <c r="G127" s="20"/>
      <c r="H127" s="20"/>
    </row>
    <row r="128" spans="1:19">
      <c r="B128" s="16"/>
      <c r="C128" s="15"/>
      <c r="D128" s="20"/>
      <c r="E128" s="20"/>
      <c r="F128" s="20"/>
      <c r="G128" s="20"/>
      <c r="H128" s="20"/>
    </row>
    <row r="129" spans="2:14" ht="15.5">
      <c r="B129" s="16"/>
      <c r="C129" s="17"/>
      <c r="D129" s="18"/>
      <c r="E129" s="18"/>
      <c r="F129" s="18"/>
      <c r="G129" s="18"/>
      <c r="H129" s="18"/>
    </row>
    <row r="130" spans="2:14">
      <c r="B130" s="16"/>
      <c r="C130" s="15"/>
      <c r="D130" s="19"/>
      <c r="E130" s="19"/>
      <c r="F130" s="19"/>
      <c r="G130" s="19"/>
      <c r="H130" s="19"/>
    </row>
    <row r="131" spans="2:14">
      <c r="B131" s="16"/>
      <c r="C131" s="15"/>
      <c r="D131" s="19"/>
      <c r="E131" s="19"/>
      <c r="F131" s="19"/>
      <c r="G131" s="19"/>
      <c r="H131" s="19"/>
    </row>
    <row r="132" spans="2:14">
      <c r="B132" s="16"/>
      <c r="C132" s="15"/>
      <c r="D132" s="19"/>
      <c r="E132" s="19"/>
      <c r="F132" s="19"/>
      <c r="G132" s="19"/>
      <c r="H132" s="19"/>
    </row>
    <row r="133" spans="2:14">
      <c r="B133" s="15"/>
      <c r="C133" s="15"/>
      <c r="D133" s="19"/>
      <c r="E133" s="19"/>
      <c r="F133" s="19"/>
      <c r="G133" s="19"/>
      <c r="H133" s="19"/>
    </row>
    <row r="134" spans="2:14" ht="15.5">
      <c r="B134" s="15"/>
      <c r="C134" s="17"/>
      <c r="D134" s="18"/>
      <c r="E134" s="18"/>
      <c r="F134" s="18"/>
      <c r="G134" s="18"/>
      <c r="H134" s="18"/>
    </row>
    <row r="135" spans="2:14">
      <c r="B135" s="16"/>
      <c r="C135" s="15"/>
      <c r="D135" s="20"/>
      <c r="E135" s="20"/>
      <c r="F135" s="20"/>
      <c r="G135" s="20"/>
      <c r="H135" s="20"/>
    </row>
    <row r="136" spans="2:14">
      <c r="B136" s="16"/>
      <c r="C136" s="15"/>
      <c r="D136" s="20"/>
      <c r="E136" s="20"/>
      <c r="F136" s="20"/>
      <c r="G136" s="20"/>
      <c r="H136" s="20"/>
    </row>
    <row r="137" spans="2:14">
      <c r="B137" s="16"/>
      <c r="C137" s="15"/>
      <c r="D137" s="20"/>
      <c r="E137" s="20"/>
      <c r="F137" s="20"/>
      <c r="G137" s="20"/>
      <c r="H137" s="20"/>
    </row>
    <row r="138" spans="2:14">
      <c r="B138" s="16"/>
      <c r="C138" s="15"/>
      <c r="D138" s="20"/>
      <c r="E138" s="20"/>
      <c r="F138" s="20"/>
      <c r="G138" s="20"/>
      <c r="H138" s="20"/>
    </row>
    <row r="139" spans="2:14">
      <c r="B139" s="16"/>
      <c r="C139" s="15"/>
      <c r="D139" s="20"/>
      <c r="E139" s="20"/>
      <c r="F139" s="20"/>
      <c r="G139" s="20"/>
      <c r="H139" s="20"/>
    </row>
    <row r="140" spans="2:14">
      <c r="B140" s="16"/>
      <c r="C140" s="15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2:14">
      <c r="B141" s="16"/>
      <c r="C141" s="15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2:14">
      <c r="B142" s="16"/>
      <c r="C142" s="15"/>
      <c r="D142" s="20"/>
      <c r="E142" s="20"/>
      <c r="F142" s="20"/>
      <c r="G142" s="20"/>
      <c r="H142" s="20"/>
      <c r="I142" s="21"/>
      <c r="J142" s="21"/>
      <c r="K142" s="21"/>
      <c r="L142" s="20"/>
      <c r="M142" s="21"/>
      <c r="N142" s="21"/>
    </row>
    <row r="143" spans="2:14">
      <c r="B143" s="16"/>
      <c r="C143" s="15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 spans="2:14">
      <c r="B144" s="16"/>
      <c r="C144" s="15"/>
      <c r="D144" s="21"/>
      <c r="E144" s="21"/>
      <c r="F144" s="21"/>
      <c r="G144" s="21"/>
      <c r="H144" s="21"/>
      <c r="I144" s="20"/>
      <c r="J144" s="20"/>
      <c r="K144" s="21"/>
      <c r="L144" s="20"/>
      <c r="M144" s="20"/>
      <c r="N144" s="20"/>
    </row>
    <row r="145" spans="2:14">
      <c r="B145" s="16"/>
      <c r="C145" s="15"/>
      <c r="D145" s="20"/>
      <c r="E145" s="20"/>
      <c r="F145" s="20"/>
      <c r="G145" s="20"/>
      <c r="H145" s="20"/>
      <c r="I145" s="18"/>
      <c r="J145" s="18"/>
      <c r="K145" s="18"/>
      <c r="L145" s="18"/>
      <c r="M145" s="18"/>
      <c r="N145" s="18"/>
    </row>
    <row r="146" spans="2:14">
      <c r="B146" s="16"/>
      <c r="C146" s="15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</row>
    <row r="147" spans="2:14" ht="15.5">
      <c r="B147" s="15"/>
      <c r="C147" s="17"/>
      <c r="D147" s="18"/>
      <c r="E147" s="18"/>
      <c r="F147" s="18"/>
      <c r="G147" s="18"/>
      <c r="H147" s="18"/>
      <c r="I147" s="20"/>
      <c r="J147" s="20"/>
      <c r="K147" s="20"/>
      <c r="L147" s="20"/>
      <c r="M147" s="20"/>
      <c r="N147" s="20"/>
    </row>
    <row r="148" spans="2:14">
      <c r="B148" s="16"/>
      <c r="C148" s="15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</row>
    <row r="149" spans="2:14">
      <c r="B149" s="16"/>
      <c r="C149" s="15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</row>
    <row r="150" spans="2:14">
      <c r="B150" s="16"/>
      <c r="C150" s="15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</row>
    <row r="151" spans="2:14">
      <c r="B151" s="16"/>
      <c r="C151" s="15"/>
      <c r="D151" s="20"/>
      <c r="E151" s="20"/>
      <c r="F151" s="20"/>
      <c r="G151" s="20"/>
      <c r="H151" s="20"/>
    </row>
    <row r="152" spans="2:14">
      <c r="B152" s="16"/>
      <c r="C152" s="15"/>
      <c r="D152" s="20"/>
      <c r="E152" s="20"/>
      <c r="F152" s="20"/>
      <c r="G152" s="20"/>
      <c r="H152" s="20"/>
    </row>
  </sheetData>
  <mergeCells count="1">
    <mergeCell ref="A1:B1"/>
  </mergeCells>
  <conditionalFormatting sqref="D85:H85 D90:H90 D97:H99 D102:H104">
    <cfRule type="cellIs" dxfId="3" priority="10" operator="notEqual">
      <formula>0</formula>
    </cfRule>
    <cfRule type="cellIs" dxfId="2" priority="11" operator="equal">
      <formula>0</formula>
    </cfRule>
  </conditionalFormatting>
  <conditionalFormatting sqref="D100:H100">
    <cfRule type="cellIs" dxfId="1" priority="49" operator="equal">
      <formula>0</formula>
    </cfRule>
    <cfRule type="cellIs" dxfId="0" priority="50" operator="notEqual">
      <formula>"&lt;&gt;0"</formula>
    </cfRule>
    <cfRule type="iconSet" priority="51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.25" right="0.25" top="0.47" bottom="0.28999999999999998" header="0.3" footer="0.3"/>
  <pageSetup scale="42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showGridLines="0" topLeftCell="A19" zoomScale="69" zoomScaleNormal="69" workbookViewId="0">
      <selection activeCell="M57" sqref="M57"/>
    </sheetView>
  </sheetViews>
  <sheetFormatPr defaultRowHeight="14.5"/>
  <cols>
    <col min="1" max="1" width="23" customWidth="1"/>
    <col min="2" max="2" width="22.453125" customWidth="1"/>
    <col min="3" max="3" width="23" customWidth="1"/>
    <col min="4" max="4" width="25.36328125" customWidth="1"/>
    <col min="5" max="5" width="22.36328125" customWidth="1"/>
    <col min="6" max="6" width="19.1796875" customWidth="1"/>
    <col min="7" max="7" width="17.26953125" customWidth="1"/>
    <col min="8" max="8" width="22.7265625" customWidth="1"/>
  </cols>
  <sheetData>
    <row r="1" spans="1:26" ht="16" thickBot="1">
      <c r="A1" s="27"/>
      <c r="B1" s="27"/>
      <c r="C1" s="25" t="s">
        <v>114</v>
      </c>
      <c r="D1" s="25">
        <v>2019</v>
      </c>
      <c r="E1" s="25">
        <v>2020</v>
      </c>
      <c r="F1" s="25">
        <v>2021</v>
      </c>
      <c r="G1" s="25">
        <v>2022</v>
      </c>
      <c r="H1" s="25">
        <v>2023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31.5" thickBot="1">
      <c r="A2" s="26" t="s">
        <v>115</v>
      </c>
      <c r="B2" s="28" t="s">
        <v>116</v>
      </c>
      <c r="C2" s="27" t="s">
        <v>117</v>
      </c>
      <c r="D2" s="29">
        <f>SUM(Suzuki!D24:D30)/SUM(Suzuki!D12:D15)</f>
        <v>1.1357983036087504</v>
      </c>
      <c r="E2" s="29">
        <f>SUM(Suzuki!E24:E30)/SUM(Suzuki!E12:E15)</f>
        <v>1.097081070852159</v>
      </c>
      <c r="F2" s="29">
        <f>SUM(Suzuki!F24:F30)/SUM(Suzuki!F12:F15)</f>
        <v>1.0844730251632972</v>
      </c>
      <c r="G2" s="29">
        <f>SUM(Suzuki!G24:G30)/SUM(Suzuki!G12:G15)</f>
        <v>1.1332686249345301</v>
      </c>
      <c r="H2" s="29">
        <f>SUM(Suzuki!H24:H30)/SUM(Suzuki!H12:H15)</f>
        <v>1.0326648815928803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47" thickBot="1">
      <c r="A3" s="27"/>
      <c r="B3" s="28" t="s">
        <v>118</v>
      </c>
      <c r="C3" s="27" t="s">
        <v>119</v>
      </c>
      <c r="D3" s="29">
        <f>SUM(Suzuki!D26:D30)/SUM(Suzuki!D12:D15)</f>
        <v>0.39786924298493115</v>
      </c>
      <c r="E3" s="29">
        <f>SUM(Suzuki!E26:E30)/SUM(Suzuki!E12:E15)</f>
        <v>0.65894445636111409</v>
      </c>
      <c r="F3" s="29">
        <f>SUM(Suzuki!F26:F30)/SUM(Suzuki!F12:F15)</f>
        <v>0.65450006444083542</v>
      </c>
      <c r="G3" s="29">
        <f>SUM(Suzuki!G26:G30)/SUM(Suzuki!G12:G15)</f>
        <v>0.68986195159380637</v>
      </c>
      <c r="H3" s="29">
        <f>SUM(Suzuki!H26:H30)/SUM(Suzuki!H12:H15)</f>
        <v>0.43256925725639389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47" thickBot="1">
      <c r="A4" s="27"/>
      <c r="B4" s="30" t="s">
        <v>120</v>
      </c>
      <c r="C4" s="31" t="s">
        <v>121</v>
      </c>
      <c r="D4" s="32">
        <f>Suzuki!D30/SUM(Suzuki!D12:D16)</f>
        <v>6.3826955661214865E-2</v>
      </c>
      <c r="E4" s="32">
        <f>Suzuki!E30/SUM(Suzuki!E12:E16)</f>
        <v>0.42834160880137256</v>
      </c>
      <c r="F4" s="32">
        <f>Suzuki!F30/SUM(Suzuki!F12:F16)</f>
        <v>0.37631250296128682</v>
      </c>
      <c r="G4" s="32">
        <f>Suzuki!G30/SUM(Suzuki!G12:G16)</f>
        <v>0.57245838624632162</v>
      </c>
      <c r="H4" s="32">
        <f>Suzuki!H30/SUM(Suzuki!H12:H16)</f>
        <v>8.8915912962332352E-2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31.5" thickBot="1">
      <c r="A5" s="26" t="s">
        <v>122</v>
      </c>
      <c r="B5" s="33" t="s">
        <v>123</v>
      </c>
      <c r="C5" s="34" t="s">
        <v>124</v>
      </c>
      <c r="D5" s="35">
        <f>(Suzuki!D31-Suzuki!D32)/Suzuki!D31</f>
        <v>1.7027548981036682E-2</v>
      </c>
      <c r="E5" s="35">
        <f>(Suzuki!E31-Suzuki!E32)/Suzuki!E31</f>
        <v>4.6913605414547511E-2</v>
      </c>
      <c r="F5" s="35">
        <f>(Suzuki!F31-Suzuki!F32)/Suzuki!F31</f>
        <v>5.1040872706347121E-2</v>
      </c>
      <c r="G5" s="35">
        <f>(Suzuki!G31-Suzuki!G32)/Suzuki!G31</f>
        <v>5.7710220321276776E-2</v>
      </c>
      <c r="H5" s="35">
        <f>(Suzuki!H31-Suzuki!H32)/Suzuki!H31</f>
        <v>0.16916964925259559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31.5" thickBot="1">
      <c r="A6" s="27"/>
      <c r="B6" s="28" t="s">
        <v>125</v>
      </c>
      <c r="C6" s="27" t="s">
        <v>126</v>
      </c>
      <c r="D6" s="36">
        <f>((Suzuki!D31+Suzuki!D35)-(SUM(Suzuki!D32:D34)+Suzuki!D36))/Suzuki!D31</f>
        <v>-2.4732596685281969E-2</v>
      </c>
      <c r="E6" s="36">
        <f>((Suzuki!E31+Suzuki!E35)-(SUM(Suzuki!E32:E34)+Suzuki!E36))/Suzuki!E31</f>
        <v>1.1183453125445613E-2</v>
      </c>
      <c r="F6" s="36">
        <f>((Suzuki!F31+Suzuki!F35)-(SUM(Suzuki!F32:F34)+Suzuki!F36))/Suzuki!F31</f>
        <v>2.9295339449085096E-2</v>
      </c>
      <c r="G6" s="36">
        <f>((Suzuki!G31+Suzuki!G35)-(SUM(Suzuki!G32:G34)+Suzuki!G36))/Suzuki!G31</f>
        <v>4.3033488508287657E-2</v>
      </c>
      <c r="H6" s="36">
        <f>((Suzuki!H31+Suzuki!H35)-(SUM(Suzuki!H32:H34)+Suzuki!H36))/Suzuki!H31</f>
        <v>0.10667448965021627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31.5" thickBot="1">
      <c r="A7" s="27"/>
      <c r="B7" s="28" t="s">
        <v>127</v>
      </c>
      <c r="C7" s="27" t="s">
        <v>128</v>
      </c>
      <c r="D7" s="37">
        <f>Suzuki!D93/Suzuki!D91</f>
        <v>-2.5169264258716951E-2</v>
      </c>
      <c r="E7" s="37">
        <f>Suzuki!E93/Suzuki!E91</f>
        <v>-1.674920166769894E-2</v>
      </c>
      <c r="F7" s="37">
        <f>Suzuki!F93/Suzuki!F91</f>
        <v>1.7477547815556053E-2</v>
      </c>
      <c r="G7" s="37">
        <f>Suzuki!G93/Suzuki!G91</f>
        <v>-4.5169378008305859E-2</v>
      </c>
      <c r="H7" s="37">
        <f>Suzuki!H93/Suzuki!H91</f>
        <v>-0.12396499226233441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31.5" thickBot="1">
      <c r="A8" s="27"/>
      <c r="B8" s="28" t="s">
        <v>129</v>
      </c>
      <c r="C8" s="27" t="s">
        <v>130</v>
      </c>
      <c r="D8" s="36">
        <f>Suzuki!D93/Suzuki!D87</f>
        <v>-3.78448955062042E-2</v>
      </c>
      <c r="E8" s="36">
        <f>Suzuki!E93/Suzuki!E87</f>
        <v>-1.9457621094526239E-2</v>
      </c>
      <c r="F8" s="36">
        <f>Suzuki!F93/Suzuki!F87</f>
        <v>3.0836970595816044E-2</v>
      </c>
      <c r="G8" s="36">
        <f>Suzuki!G93/Suzuki!G87</f>
        <v>-8.4393253726996006E-2</v>
      </c>
      <c r="H8" s="36">
        <f>Suzuki!H93/Suzuki!H87</f>
        <v>-0.15348470892807309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31.5" thickBot="1">
      <c r="A9" s="27"/>
      <c r="B9" s="28" t="s">
        <v>146</v>
      </c>
      <c r="C9" s="27" t="s">
        <v>143</v>
      </c>
      <c r="D9" s="87">
        <f>Suzuki!D91/Suzuki!D87</f>
        <v>1.5036154858240347</v>
      </c>
      <c r="E9" s="87">
        <f>Suzuki!E91/Suzuki!E87</f>
        <v>1.1617043892934027</v>
      </c>
      <c r="F9" s="87">
        <f>Suzuki!F91/Suzuki!F87</f>
        <v>1.7643762684127411</v>
      </c>
      <c r="G9" s="87">
        <f>Suzuki!G91/Suzuki!G87</f>
        <v>1.8683731644805373</v>
      </c>
      <c r="H9" s="87">
        <f>Suzuki!H91/Suzuki!H87</f>
        <v>1.2381294599951986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47" thickBot="1">
      <c r="A10" s="27"/>
      <c r="B10" s="28" t="s">
        <v>147</v>
      </c>
      <c r="C10" s="27" t="s">
        <v>148</v>
      </c>
      <c r="D10" s="87">
        <f>Suzuki!D87/Suzuki!D89</f>
        <v>2.9925693481139719</v>
      </c>
      <c r="E10" s="87">
        <f>Suzuki!E87/Suzuki!E89</f>
        <v>2.7435429811273391</v>
      </c>
      <c r="F10" s="87">
        <f>Suzuki!F87/Suzuki!F89</f>
        <v>3.429109612517943</v>
      </c>
      <c r="G10" s="87">
        <f>Suzuki!G87/Suzuki!G89</f>
        <v>5.5680989722692562</v>
      </c>
      <c r="H10" s="87">
        <f>Suzuki!H87/Suzuki!H89</f>
        <v>8.5758490890429613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62.5" thickBot="1">
      <c r="A11" s="27"/>
      <c r="B11" s="85" t="s">
        <v>149</v>
      </c>
      <c r="C11" s="86" t="s">
        <v>150</v>
      </c>
      <c r="D11" s="88">
        <f>D7*D9*D10</f>
        <v>-0.11325347427444289</v>
      </c>
      <c r="E11" s="88">
        <f>E7*E9*E10</f>
        <v>-5.3382819783322717E-2</v>
      </c>
      <c r="F11" s="88">
        <f>F7*F9*F10</f>
        <v>0.10574335229104595</v>
      </c>
      <c r="G11" s="88">
        <f>G7*G9*G10</f>
        <v>-0.46990998934374506</v>
      </c>
      <c r="H11" s="88">
        <f>H7*H9*H10</f>
        <v>-1.3162617012428397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47" thickBot="1">
      <c r="A12" s="27"/>
      <c r="B12" s="30" t="s">
        <v>131</v>
      </c>
      <c r="C12" s="31" t="s">
        <v>151</v>
      </c>
      <c r="D12" s="38">
        <f>Suzuki!D93/(Suzuki!D89)</f>
        <v>-0.11325347427444288</v>
      </c>
      <c r="E12" s="38">
        <f>Suzuki!E93/(Suzuki!E89)</f>
        <v>-5.3382819783322724E-2</v>
      </c>
      <c r="F12" s="38">
        <f>Suzuki!F93/(Suzuki!F89)</f>
        <v>0.10574335229104595</v>
      </c>
      <c r="G12" s="38">
        <f>Suzuki!G93/(Suzuki!G89)</f>
        <v>-0.46990998934374506</v>
      </c>
      <c r="H12" s="38">
        <f>Suzuki!H93/(Suzuki!H89)</f>
        <v>-1.3162617012428397</v>
      </c>
      <c r="I12" s="38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31.5" thickBot="1">
      <c r="A13" s="26" t="s">
        <v>132</v>
      </c>
      <c r="B13" s="33" t="s">
        <v>133</v>
      </c>
      <c r="C13" s="34" t="s">
        <v>134</v>
      </c>
      <c r="D13" s="39">
        <f>Suzuki!D9/Suzuki!D89</f>
        <v>0</v>
      </c>
      <c r="E13" s="39">
        <f>Suzuki!E9/Suzuki!E89</f>
        <v>0</v>
      </c>
      <c r="F13" s="39">
        <f>Suzuki!F9/Suzuki!F89</f>
        <v>6.2961328435782379E-2</v>
      </c>
      <c r="G13" s="39">
        <f>Suzuki!G9/Suzuki!G89</f>
        <v>8.9188271362028004E-2</v>
      </c>
      <c r="H13" s="39">
        <f>Suzuki!H9/Suzuki!H89</f>
        <v>0.1628847836965289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" thickBot="1">
      <c r="A14" s="27"/>
      <c r="B14" s="30" t="s">
        <v>135</v>
      </c>
      <c r="C14" s="31" t="s">
        <v>136</v>
      </c>
      <c r="D14" s="40">
        <f>(Suzuki!D33+Suzuki!D35-Suzuki!D36)/Suzuki!D37</f>
        <v>1.3284695691825466</v>
      </c>
      <c r="E14" s="40">
        <f>(Suzuki!E33+Suzuki!E35-Suzuki!E36)/Suzuki!E37</f>
        <v>0.93075669091173829</v>
      </c>
      <c r="F14" s="40">
        <f>(Suzuki!F33+Suzuki!F35-Suzuki!F36)/Suzuki!F37</f>
        <v>6.0021030037677683</v>
      </c>
      <c r="G14" s="40">
        <f>(Suzuki!G33+Suzuki!G35-Suzuki!G36)/Suzuki!G37</f>
        <v>0.53038323593753445</v>
      </c>
      <c r="H14" s="40">
        <f>(Suzuki!H33+Suzuki!H35-Suzuki!H36)/Suzuki!H37</f>
        <v>0.35713187939477203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31.5" thickBot="1">
      <c r="A15" s="26" t="s">
        <v>137</v>
      </c>
      <c r="B15" s="33" t="s">
        <v>138</v>
      </c>
      <c r="C15" s="34" t="s">
        <v>139</v>
      </c>
      <c r="D15" s="41">
        <f>Suzuki!D32/((Suzuki!D25+373961416)/2)</f>
        <v>0.55683895430352637</v>
      </c>
      <c r="E15" s="41">
        <f>Suzuki!E32/((Suzuki!E25+Suzuki!D25)/2)</f>
        <v>2.635424137685638</v>
      </c>
      <c r="F15" s="41">
        <f>Suzuki!F32/((Suzuki!F25+Suzuki!E25)/2)</f>
        <v>6.8738700207643912</v>
      </c>
      <c r="G15" s="41">
        <f>Suzuki!G32/((Suzuki!G25+Suzuki!F25)/2)</f>
        <v>6.4391240475234479</v>
      </c>
      <c r="H15" s="41">
        <f>Suzuki!H32/((Suzuki!H25+Suzuki!G25)/2)</f>
        <v>2.4973507168887816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47" thickBot="1">
      <c r="A16" s="26"/>
      <c r="B16" s="33" t="s">
        <v>157</v>
      </c>
      <c r="C16" s="34" t="s">
        <v>158</v>
      </c>
      <c r="D16" s="41">
        <f>SUM(Suzuki!D82,Suzuki!D79)/Suzuki!D66</f>
        <v>2.0096171523747901</v>
      </c>
      <c r="E16" s="41">
        <f>SUM(Suzuki!E82,Suzuki!E79)/Suzuki!E66</f>
        <v>1.950888770629331</v>
      </c>
      <c r="F16" s="41">
        <f>SUM(Suzuki!F82,Suzuki!F79)/Suzuki!F66</f>
        <v>1.9318012667925</v>
      </c>
      <c r="G16" s="41">
        <f>SUM(Suzuki!G82,Suzuki!G79)/Suzuki!G66</f>
        <v>1.9150764107982834</v>
      </c>
      <c r="H16" s="41">
        <f>SUM(Suzuki!H82,Suzuki!H79)/Suzuki!H66</f>
        <v>1.7243728832747784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47" thickBot="1">
      <c r="A17" s="27"/>
      <c r="B17" s="28" t="s">
        <v>140</v>
      </c>
      <c r="C17" s="27" t="s">
        <v>141</v>
      </c>
      <c r="D17" s="42">
        <f>(((Suzuki!D26)/Suzuki!D31))*365</f>
        <v>2.1629726969262015</v>
      </c>
      <c r="E17" s="42">
        <f>(((Suzuki!E26+Suzuki!D26)/Suzuki!E31))*365</f>
        <v>5.6825007157182679</v>
      </c>
      <c r="F17" s="42">
        <f>(((Suzuki!F26+Suzuki!E26)/Suzuki!F31))*365</f>
        <v>1.5984394397742585</v>
      </c>
      <c r="G17" s="42">
        <f>(((Suzuki!G26+Suzuki!F26)/Suzuki!G31))*365</f>
        <v>1.0502730134876426</v>
      </c>
      <c r="H17" s="42">
        <f>(((Suzuki!H26+Suzuki!G26)/Suzuki!H31))*365</f>
        <v>6.2708281550627376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31.5" thickBot="1">
      <c r="A18" s="27"/>
      <c r="B18" s="28" t="s">
        <v>142</v>
      </c>
      <c r="C18" s="27" t="s">
        <v>143</v>
      </c>
      <c r="D18" s="42">
        <f>Suzuki!D66/((2605809063+Suzuki!D87)/2)</f>
        <v>8.6863696074696697E-2</v>
      </c>
      <c r="E18" s="42">
        <f>Suzuki!E66/((Suzuki!D87+Suzuki!E87)/2)</f>
        <v>1.0632891715673582</v>
      </c>
      <c r="F18" s="42">
        <f>Suzuki!F66/((Suzuki!E87+Suzuki!F87)/2)</f>
        <v>2.0182167594025127</v>
      </c>
      <c r="G18" s="42">
        <f>Suzuki!G66/((Suzuki!F87+Suzuki!G87)/2)</f>
        <v>2.0038837093703603</v>
      </c>
      <c r="H18" s="42">
        <f>Suzuki!H66/((Suzuki!G87+Suzuki!H87)/2)</f>
        <v>1.0511420136432186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31.5" thickBot="1">
      <c r="A19" s="27"/>
      <c r="B19" s="30" t="s">
        <v>144</v>
      </c>
      <c r="C19" s="31" t="s">
        <v>145</v>
      </c>
      <c r="D19" s="43">
        <f>Suzuki!D4/Suzuki!D112</f>
        <v>-4533.0292463630831</v>
      </c>
      <c r="E19" s="43">
        <f>Suzuki!E4/Suzuki!E112</f>
        <v>-22085.418131877028</v>
      </c>
      <c r="F19" s="43">
        <f>Suzuki!F4/Suzuki!F112</f>
        <v>6005.6111685724072</v>
      </c>
      <c r="G19" s="43">
        <f>Suzuki!G4/Suzuki!G112</f>
        <v>-841.56810896176671</v>
      </c>
      <c r="H19" s="43">
        <f>Suzuki!H4/Suzuki!H112</f>
        <v>-3878.3543456540519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" thickBot="1">
      <c r="A20" s="26" t="s">
        <v>152</v>
      </c>
      <c r="B20" s="33" t="s">
        <v>153</v>
      </c>
      <c r="C20" s="34" t="s">
        <v>3</v>
      </c>
      <c r="D20" s="90">
        <v>0</v>
      </c>
      <c r="E20" s="90">
        <f>(Suzuki!D5-Suzuki!E5)/Suzuki!E5</f>
        <v>0</v>
      </c>
      <c r="F20" s="90">
        <f>(Suzuki!E5-Suzuki!F5)/Suzuki!F5</f>
        <v>0</v>
      </c>
      <c r="G20" s="90">
        <f>(Suzuki!F5-Suzuki!G5)/Suzuki!G5</f>
        <v>0</v>
      </c>
      <c r="H20" s="90">
        <f>(Suzuki!G5-Suzuki!H5)/Suzuki!H5</f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26" ht="31.5" thickBot="1">
      <c r="A21" s="26"/>
      <c r="B21" s="28"/>
      <c r="C21" s="27" t="s">
        <v>96</v>
      </c>
      <c r="D21" s="90">
        <v>0</v>
      </c>
      <c r="E21" s="90">
        <f>(Suzuki!E6-Suzuki!D6)/Suzuki!D6</f>
        <v>0</v>
      </c>
      <c r="F21" s="90">
        <f>(Suzuki!F6-Suzuki!E6)/Suzuki!E6</f>
        <v>0</v>
      </c>
      <c r="G21" s="90">
        <f>(Suzuki!G6-Suzuki!F6)/Suzuki!F6</f>
        <v>0</v>
      </c>
      <c r="H21" s="90">
        <f>(Suzuki!H6-Suzuki!G6)/Suzuki!G6</f>
        <v>0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1:26" ht="16" thickBot="1">
      <c r="A22" s="26"/>
      <c r="B22" s="28"/>
      <c r="C22" s="27" t="s">
        <v>4</v>
      </c>
      <c r="D22" s="90">
        <v>0</v>
      </c>
      <c r="E22" s="90">
        <f>(Suzuki!E7-Suzuki!D7)/Suzuki!D7</f>
        <v>-6.8295726472989191E-2</v>
      </c>
      <c r="F22" s="90">
        <f>(Suzuki!F7-Suzuki!E7)/Suzuki!E7</f>
        <v>0.1119899777439369</v>
      </c>
      <c r="G22" s="90">
        <f>(Suzuki!G7-Suzuki!F7)/Suzuki!F7</f>
        <v>-0.28044678317181537</v>
      </c>
      <c r="H22" s="90">
        <f>(Suzuki!H7-Suzuki!G7)/Suzuki!G7</f>
        <v>-0.54977036066988627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26" ht="31.5" thickBot="1">
      <c r="A23" s="26"/>
      <c r="B23" s="28"/>
      <c r="C23" s="27" t="s">
        <v>97</v>
      </c>
      <c r="D23" s="90">
        <v>0</v>
      </c>
      <c r="E23" s="90" t="e">
        <f>(Suzuki!E8-Suzuki!D8)/Suzuki!D8</f>
        <v>#DIV/0!</v>
      </c>
      <c r="F23" s="90" t="e">
        <f>(Suzuki!F8-Suzuki!E8)/Suzuki!E8</f>
        <v>#DIV/0!</v>
      </c>
      <c r="G23" s="90" t="e">
        <f>(Suzuki!G8-Suzuki!F8)/Suzuki!F8</f>
        <v>#DIV/0!</v>
      </c>
      <c r="H23" s="90" t="e">
        <f>(Suzuki!H8-Suzuki!G8)/Suzuki!G8</f>
        <v>#DIV/0!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spans="1:26" ht="16" thickBot="1">
      <c r="A24" s="26"/>
      <c r="B24" s="28"/>
      <c r="C24" s="27" t="s">
        <v>6</v>
      </c>
      <c r="D24" s="90">
        <v>0</v>
      </c>
      <c r="E24" s="90" t="e">
        <f>(Suzuki!E9-Suzuki!D9)/Suzuki!D9</f>
        <v>#DIV/0!</v>
      </c>
      <c r="F24" s="90" t="e">
        <f>(Suzuki!F9-Suzuki!E9)/Suzuki!E9</f>
        <v>#DIV/0!</v>
      </c>
      <c r="G24" s="90">
        <f>(Suzuki!G9-Suzuki!F9)/Suzuki!F9</f>
        <v>4.3983083611553023E-2</v>
      </c>
      <c r="H24" s="90">
        <f>(Suzuki!H9-Suzuki!G9)/Suzuki!G9</f>
        <v>-9.3055581548470739E-2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26" ht="31.5" thickBot="1">
      <c r="A25" s="26"/>
      <c r="B25" s="28"/>
      <c r="C25" s="27" t="s">
        <v>98</v>
      </c>
      <c r="D25" s="90">
        <v>0</v>
      </c>
      <c r="E25" s="90">
        <f>(Suzuki!E10-Suzuki!D10)/Suzuki!D10</f>
        <v>-0.1610007573671165</v>
      </c>
      <c r="F25" s="90">
        <f>(Suzuki!F10-Suzuki!E10)/Suzuki!E10</f>
        <v>-8.6813355900907829E-2</v>
      </c>
      <c r="G25" s="90">
        <f>(Suzuki!G10-Suzuki!F10)/Suzuki!F10</f>
        <v>0.10368223585181191</v>
      </c>
      <c r="H25" s="90">
        <f>(Suzuki!H10-Suzuki!G10)/Suzuki!G10</f>
        <v>-0.12445548182225298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26" ht="16" thickBot="1">
      <c r="A26" s="26"/>
      <c r="B26" s="28"/>
      <c r="C26" s="27" t="s">
        <v>7</v>
      </c>
      <c r="D26" s="90">
        <v>0</v>
      </c>
      <c r="E26" s="90">
        <f>(Suzuki!E11-Suzuki!D11)/Suzuki!D11</f>
        <v>0.64804611914780708</v>
      </c>
      <c r="F26" s="90">
        <f>(Suzuki!F11-Suzuki!E11)/Suzuki!E11</f>
        <v>1.3483162280348677</v>
      </c>
      <c r="G26" s="90">
        <f>(Suzuki!G11-Suzuki!F11)/Suzuki!F11</f>
        <v>0.14984463814010768</v>
      </c>
      <c r="H26" s="90">
        <f>(Suzuki!H11-Suzuki!G11)/Suzuki!G11</f>
        <v>-0.18115211577859056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26" ht="16" thickBot="1">
      <c r="A27" s="26"/>
      <c r="B27" s="28"/>
      <c r="C27" s="27" t="s">
        <v>9</v>
      </c>
      <c r="D27" s="90">
        <v>0</v>
      </c>
      <c r="E27" s="90">
        <f>(Suzuki!E12-Suzuki!D12)/Suzuki!D12</f>
        <v>0.54282522666112387</v>
      </c>
      <c r="F27" s="90">
        <f>(Suzuki!F12-Suzuki!E12)/Suzuki!E12</f>
        <v>1.1324035191350146</v>
      </c>
      <c r="G27" s="90">
        <f>(Suzuki!G12-Suzuki!F12)/Suzuki!F12</f>
        <v>3.812430729442777E-2</v>
      </c>
      <c r="H27" s="90">
        <f>(Suzuki!H12-Suzuki!G12)/Suzuki!G12</f>
        <v>-6.2568041969505855E-2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26" ht="16" thickBot="1">
      <c r="A28" s="26"/>
      <c r="B28" s="28"/>
      <c r="C28" s="27" t="s">
        <v>10</v>
      </c>
      <c r="D28" s="90">
        <v>0</v>
      </c>
      <c r="E28" s="90" t="e">
        <f>(Suzuki!E13-Suzuki!D13)/Suzuki!D13</f>
        <v>#DIV/0!</v>
      </c>
      <c r="F28" s="90" t="e">
        <f>(Suzuki!F13-Suzuki!E13)/Suzuki!E13</f>
        <v>#DIV/0!</v>
      </c>
      <c r="G28" s="90" t="e">
        <f>(Suzuki!G13-Suzuki!F13)/Suzuki!F13</f>
        <v>#DIV/0!</v>
      </c>
      <c r="H28" s="90" t="e">
        <f>(Suzuki!H13-Suzuki!G13)/Suzuki!G13</f>
        <v>#DIV/0!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26" ht="16" thickBot="1">
      <c r="A29" s="26"/>
      <c r="B29" s="28"/>
      <c r="C29" s="27" t="s">
        <v>94</v>
      </c>
      <c r="D29" s="90">
        <v>0</v>
      </c>
      <c r="E29" s="90">
        <f>(Suzuki!E14-Suzuki!D14)/Suzuki!D14</f>
        <v>-0.6105842586894088</v>
      </c>
      <c r="F29" s="90">
        <f>(Suzuki!F14-Suzuki!E14)/Suzuki!E14</f>
        <v>-1</v>
      </c>
      <c r="G29" s="90" t="e">
        <f>(Suzuki!G14-Suzuki!F14)/Suzuki!F14</f>
        <v>#DIV/0!</v>
      </c>
      <c r="H29" s="90">
        <f>(Suzuki!H14-Suzuki!G14)/Suzuki!G14</f>
        <v>-1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26" ht="31.5" thickBot="1">
      <c r="A30" s="26"/>
      <c r="B30" s="28"/>
      <c r="C30" s="27" t="s">
        <v>95</v>
      </c>
      <c r="D30" s="90">
        <v>0</v>
      </c>
      <c r="E30" s="90" t="e">
        <f>(Suzuki!E15-Suzuki!D15)/Suzuki!D15</f>
        <v>#DIV/0!</v>
      </c>
      <c r="F30" s="90" t="e">
        <f>(Suzuki!F15-Suzuki!E15)/Suzuki!E15</f>
        <v>#DIV/0!</v>
      </c>
      <c r="G30" s="90">
        <f>(Suzuki!G15-Suzuki!F15)/Suzuki!F15</f>
        <v>1.4117869762746087</v>
      </c>
      <c r="H30" s="90">
        <f>(Suzuki!H15-Suzuki!G15)/Suzuki!G15</f>
        <v>0.83290600526747249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1:26" ht="16" thickBot="1">
      <c r="A31" s="26"/>
      <c r="B31" s="28"/>
      <c r="C31" s="27" t="s">
        <v>106</v>
      </c>
      <c r="D31" s="90">
        <v>0</v>
      </c>
      <c r="E31" s="90" t="e">
        <f>(Suzuki!E16-Suzuki!D16)/Suzuki!D16</f>
        <v>#DIV/0!</v>
      </c>
      <c r="F31" s="90" t="e">
        <f>(Suzuki!F16-Suzuki!E16)/Suzuki!E16</f>
        <v>#DIV/0!</v>
      </c>
      <c r="G31" s="90" t="e">
        <f>(Suzuki!G16-Suzuki!F16)/Suzuki!F16</f>
        <v>#DIV/0!</v>
      </c>
      <c r="H31" s="90">
        <f>(Suzuki!H16-Suzuki!G16)/Suzuki!G16</f>
        <v>-1.7621227598814352E-2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26" ht="16" thickBot="1">
      <c r="A32" s="26"/>
      <c r="B32" s="28"/>
      <c r="C32" s="27" t="s">
        <v>12</v>
      </c>
      <c r="D32" s="90">
        <v>0</v>
      </c>
      <c r="E32" s="90">
        <f>(Suzuki!E17-Suzuki!D17)/Suzuki!D17</f>
        <v>-0.16876669099857514</v>
      </c>
      <c r="F32" s="90">
        <f>(Suzuki!F17-Suzuki!E17)/Suzuki!E17</f>
        <v>0.19218511249788225</v>
      </c>
      <c r="G32" s="90">
        <f>(Suzuki!G17-Suzuki!F17)/Suzuki!F17</f>
        <v>-4.2904832896370697E-2</v>
      </c>
      <c r="H32" s="90">
        <f>(Suzuki!H17-Suzuki!G17)/Suzuki!G17</f>
        <v>0.36791489427487623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spans="1:18" ht="16" thickBot="1">
      <c r="A33" s="26"/>
      <c r="B33" s="28"/>
      <c r="C33" s="27" t="s">
        <v>99</v>
      </c>
      <c r="D33" s="90">
        <v>0</v>
      </c>
      <c r="E33" s="90" t="e">
        <f>(Suzuki!E18-Suzuki!D18)/Suzuki!D18</f>
        <v>#DIV/0!</v>
      </c>
      <c r="F33" s="90" t="e">
        <f>(Suzuki!F18-Suzuki!E18)/Suzuki!E18</f>
        <v>#DIV/0!</v>
      </c>
      <c r="G33" s="90" t="e">
        <f>(Suzuki!G18-Suzuki!F18)/Suzuki!F18</f>
        <v>#DIV/0!</v>
      </c>
      <c r="H33" s="90" t="e">
        <f>(Suzuki!H18-Suzuki!G18)/Suzuki!G18</f>
        <v>#DIV/0!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pans="1:18" ht="16" thickBot="1">
      <c r="A34" s="26"/>
      <c r="B34" s="28"/>
      <c r="C34" s="27" t="s">
        <v>91</v>
      </c>
      <c r="D34" s="90">
        <v>0</v>
      </c>
      <c r="E34" s="90">
        <f>(Suzuki!E19-Suzuki!D19)/Suzuki!D19</f>
        <v>-0.14655212088670708</v>
      </c>
      <c r="F34" s="90">
        <f>(Suzuki!F19-Suzuki!E19)/Suzuki!E19</f>
        <v>-0.31517112453264307</v>
      </c>
      <c r="G34" s="90">
        <f>(Suzuki!G19-Suzuki!F19)/Suzuki!F19</f>
        <v>-0.55614409004052667</v>
      </c>
      <c r="H34" s="90">
        <f>(Suzuki!H19-Suzuki!G19)/Suzuki!G19</f>
        <v>-1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18" ht="31.5" thickBot="1">
      <c r="A35" s="26"/>
      <c r="B35" s="28"/>
      <c r="C35" s="27" t="s">
        <v>92</v>
      </c>
      <c r="D35" s="90">
        <v>0</v>
      </c>
      <c r="E35" s="90">
        <f>(Suzuki!E20-Suzuki!D20)/Suzuki!D20</f>
        <v>0.47199999999999998</v>
      </c>
      <c r="F35" s="90">
        <f>(Suzuki!F20-Suzuki!E20)/Suzuki!E20</f>
        <v>7.7833850931677023E-2</v>
      </c>
      <c r="G35" s="90">
        <f>(Suzuki!G20-Suzuki!F20)/Suzuki!F20</f>
        <v>0.35026112011525301</v>
      </c>
      <c r="H35" s="90">
        <f>(Suzuki!H20-Suzuki!G20)/Suzuki!G20</f>
        <v>0.51320352093891708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ht="16" thickBot="1">
      <c r="A36" s="26"/>
      <c r="B36" s="28"/>
      <c r="C36" s="27" t="s">
        <v>93</v>
      </c>
      <c r="D36" s="90">
        <v>0</v>
      </c>
      <c r="E36" s="90">
        <f>(Suzuki!E21-Suzuki!D21)/Suzuki!D21</f>
        <v>0.66509609601008224</v>
      </c>
      <c r="F36" s="90">
        <f>(Suzuki!F21-Suzuki!E21)/Suzuki!E21</f>
        <v>0.21856158669269871</v>
      </c>
      <c r="G36" s="90">
        <f>(Suzuki!G21-Suzuki!F21)/Suzuki!F21</f>
        <v>0.82571632251894256</v>
      </c>
      <c r="H36" s="90">
        <f>(Suzuki!H21-Suzuki!G21)/Suzuki!G21</f>
        <v>-0.26271747503283688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spans="1:18" ht="16" thickBot="1">
      <c r="A37" s="26"/>
      <c r="B37" s="28"/>
      <c r="C37" s="27" t="s">
        <v>13</v>
      </c>
      <c r="D37" s="90">
        <v>0</v>
      </c>
      <c r="E37" s="90">
        <f>(Suzuki!E22-Suzuki!D22)/Suzuki!D22</f>
        <v>1.698583589579248</v>
      </c>
      <c r="F37" s="90">
        <f>(Suzuki!F22-Suzuki!E22)/Suzuki!E22</f>
        <v>0.15382054957756097</v>
      </c>
      <c r="G37" s="90">
        <f>(Suzuki!G22-Suzuki!F22)/Suzuki!F22</f>
        <v>0</v>
      </c>
      <c r="H37" s="90">
        <f>(Suzuki!H22-Suzuki!G22)/Suzuki!G22</f>
        <v>-1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1:18" ht="16" thickBot="1">
      <c r="A38" s="26"/>
      <c r="B38" s="28"/>
      <c r="C38" s="27" t="s">
        <v>7</v>
      </c>
      <c r="D38" s="90">
        <v>0</v>
      </c>
      <c r="E38" s="90">
        <f>(Suzuki!E23-Suzuki!D23)/Suzuki!D23</f>
        <v>-4.9421231500430913E-3</v>
      </c>
      <c r="F38" s="90">
        <f>(Suzuki!F23-Suzuki!E23)/Suzuki!E23</f>
        <v>0.48704055393242296</v>
      </c>
      <c r="G38" s="90">
        <f>(Suzuki!G23-Suzuki!F23)/Suzuki!F23</f>
        <v>-0.15415035275722078</v>
      </c>
      <c r="H38" s="90">
        <f>(Suzuki!H23-Suzuki!G23)/Suzuki!G23</f>
        <v>-0.29709664786531326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</row>
    <row r="39" spans="1:18" ht="31.5" thickBot="1">
      <c r="A39" s="26"/>
      <c r="B39" s="28"/>
      <c r="C39" s="27" t="s">
        <v>15</v>
      </c>
      <c r="D39" s="90">
        <v>0</v>
      </c>
      <c r="E39" s="90">
        <f>(Suzuki!E24-Suzuki!D24)/Suzuki!D24</f>
        <v>-3.300771050287224E-2</v>
      </c>
      <c r="F39" s="90">
        <f>(Suzuki!F24-Suzuki!E24)/Suzuki!E24</f>
        <v>0.44512127324999601</v>
      </c>
      <c r="G39" s="90">
        <f>(Suzuki!G24-Suzuki!F24)/Suzuki!F24</f>
        <v>0.32658921417226766</v>
      </c>
      <c r="H39" s="90">
        <f>(Suzuki!H24-Suzuki!G24)/Suzuki!G24</f>
        <v>1.7005685878514836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</row>
    <row r="40" spans="1:18" ht="16" thickBot="1">
      <c r="A40" s="26"/>
      <c r="B40" s="28"/>
      <c r="C40" s="27" t="s">
        <v>16</v>
      </c>
      <c r="D40" s="90">
        <v>0</v>
      </c>
      <c r="E40" s="90">
        <f>(Suzuki!E25-Suzuki!D25)/Suzuki!D25</f>
        <v>-0.52089859171831032</v>
      </c>
      <c r="F40" s="90">
        <f>(Suzuki!F25-Suzuki!E25)/Suzuki!E25</f>
        <v>0.4590581344125666</v>
      </c>
      <c r="G40" s="90">
        <f>(Suzuki!G25-Suzuki!F25)/Suzuki!F25</f>
        <v>0.25953039381877097</v>
      </c>
      <c r="H40" s="90">
        <f>(Suzuki!H25-Suzuki!G25)/Suzuki!G25</f>
        <v>5.6821570773275876E-2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</row>
    <row r="41" spans="1:18" ht="16" thickBot="1">
      <c r="A41" s="26"/>
      <c r="B41" s="28"/>
      <c r="C41" s="27" t="s">
        <v>17</v>
      </c>
      <c r="D41" s="90">
        <v>0</v>
      </c>
      <c r="E41" s="90">
        <f>(Suzuki!E26-Suzuki!D26)/Suzuki!D26</f>
        <v>-0.27061005591769011</v>
      </c>
      <c r="F41" s="90">
        <f>(Suzuki!F26-Suzuki!E26)/Suzuki!E26</f>
        <v>-0.60837027229290197</v>
      </c>
      <c r="G41" s="90">
        <f>(Suzuki!G26-Suzuki!F26)/Suzuki!F26</f>
        <v>0.95300754738021254</v>
      </c>
      <c r="H41" s="90">
        <f>(Suzuki!H26-Suzuki!G26)/Suzuki!G26</f>
        <v>2.5529751909536129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</row>
    <row r="42" spans="1:18" ht="16" thickBot="1">
      <c r="A42" s="26"/>
      <c r="B42" s="28"/>
      <c r="C42" s="27" t="s">
        <v>18</v>
      </c>
      <c r="D42" s="90">
        <v>0</v>
      </c>
      <c r="E42" s="90">
        <f>(Suzuki!E27-Suzuki!D27)/Suzuki!D27</f>
        <v>1.1635313233435638</v>
      </c>
      <c r="F42" s="90">
        <f>(Suzuki!F27-Suzuki!E27)/Suzuki!E27</f>
        <v>0.36940703282765064</v>
      </c>
      <c r="G42" s="90">
        <f>(Suzuki!G27-Suzuki!F27)/Suzuki!F27</f>
        <v>6.2761064427477198</v>
      </c>
      <c r="H42" s="90">
        <f>(Suzuki!H27-Suzuki!G27)/Suzuki!G27</f>
        <v>0.41241059913237188</v>
      </c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 ht="16" thickBot="1">
      <c r="A43" s="26"/>
      <c r="B43" s="28"/>
      <c r="C43" s="27" t="s">
        <v>19</v>
      </c>
      <c r="D43" s="90">
        <v>0</v>
      </c>
      <c r="E43" s="90">
        <f>(Suzuki!E28-Suzuki!D28)/Suzuki!D28</f>
        <v>-0.44204901886501841</v>
      </c>
      <c r="F43" s="90">
        <f>(Suzuki!F28-Suzuki!E28)/Suzuki!E28</f>
        <v>0.87770512719884264</v>
      </c>
      <c r="G43" s="90">
        <f>(Suzuki!G28-Suzuki!F28)/Suzuki!F28</f>
        <v>-0.94384463786854877</v>
      </c>
      <c r="H43" s="90">
        <f>(Suzuki!H28-Suzuki!G28)/Suzuki!G28</f>
        <v>16.672123017970961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1:18" ht="16" thickBot="1">
      <c r="A44" s="26"/>
      <c r="B44" s="85"/>
      <c r="C44" s="86" t="s">
        <v>90</v>
      </c>
      <c r="D44" s="90">
        <v>0</v>
      </c>
      <c r="E44" s="90">
        <f>(Suzuki!E29-Suzuki!D29)/Suzuki!D29</f>
        <v>-1</v>
      </c>
      <c r="F44" s="90" t="e">
        <f>(Suzuki!F29-Suzuki!E29)/Suzuki!E29</f>
        <v>#DIV/0!</v>
      </c>
      <c r="G44" s="90" t="e">
        <f>(Suzuki!G29-Suzuki!F29)/Suzuki!F29</f>
        <v>#DIV/0!</v>
      </c>
      <c r="H44" s="90" t="e">
        <f>(Suzuki!H29-Suzuki!G29)/Suzuki!G29</f>
        <v>#DIV/0!</v>
      </c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1:18" ht="16" thickBot="1">
      <c r="A45" s="26"/>
      <c r="B45" s="30"/>
      <c r="C45" s="31" t="s">
        <v>20</v>
      </c>
      <c r="D45" s="90">
        <v>0</v>
      </c>
      <c r="E45" s="90">
        <f>(Suzuki!E30-Suzuki!D30)/Suzuki!D30</f>
        <v>4.4532677788285273</v>
      </c>
      <c r="F45" s="90">
        <f>(Suzuki!F30-Suzuki!E30)/Suzuki!E30</f>
        <v>0.30599664721265807</v>
      </c>
      <c r="G45" s="90">
        <f>(Suzuki!G30-Suzuki!F30)/Suzuki!F30</f>
        <v>1.1321590641346899</v>
      </c>
      <c r="H45" s="90">
        <f>(Suzuki!H30-Suzuki!G30)/Suzuki!G30</f>
        <v>-0.87233727590922894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6" spans="1:18" ht="16" thickBot="1">
      <c r="A46" s="26"/>
      <c r="B46" s="33" t="s">
        <v>154</v>
      </c>
      <c r="C46" s="34" t="s">
        <v>22</v>
      </c>
      <c r="D46" s="90">
        <v>0</v>
      </c>
      <c r="E46" s="90">
        <f>(Suzuki!E31-Suzuki!D31)/Suzuki!D31</f>
        <v>-0.34172938666916614</v>
      </c>
      <c r="F46" s="90">
        <f>(Suzuki!F31-Suzuki!E31)/Suzuki!E31</f>
        <v>1.0865742905656106</v>
      </c>
      <c r="G46" s="90">
        <f>(Suzuki!G31-Suzuki!F31)/Suzuki!F31</f>
        <v>0.26476689749279209</v>
      </c>
      <c r="H46" s="90">
        <f>(Suzuki!H31-Suzuki!G31)/Suzuki!G31</f>
        <v>-0.4956733065738102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pans="1:18" ht="16" thickBot="1">
      <c r="A47" s="26"/>
      <c r="B47" s="28"/>
      <c r="C47" s="27" t="s">
        <v>24</v>
      </c>
      <c r="D47" s="90">
        <v>0</v>
      </c>
      <c r="E47" s="90">
        <f>(Suzuki!E32-Suzuki!D32)/Suzuki!D32</f>
        <v>-0.36174328703649955</v>
      </c>
      <c r="F47" s="90">
        <f>(Suzuki!F32-Suzuki!E32)/Suzuki!E32</f>
        <v>1.0775385411621086</v>
      </c>
      <c r="G47" s="90">
        <f>(Suzuki!G32-Suzuki!F32)/Suzuki!F32</f>
        <v>0.25587803194671538</v>
      </c>
      <c r="H47" s="90">
        <f>(Suzuki!H32-Suzuki!G32)/Suzuki!G32</f>
        <v>-0.55532795470473773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</row>
    <row r="48" spans="1:18" ht="16" thickBot="1">
      <c r="A48" s="26"/>
      <c r="B48" s="28"/>
      <c r="C48" s="27" t="s">
        <v>62</v>
      </c>
      <c r="D48" s="90">
        <v>0</v>
      </c>
      <c r="E48" s="90">
        <f>(Suzuki!E33-Suzuki!D33)/Suzuki!D33</f>
        <v>-0.29789823273399896</v>
      </c>
      <c r="F48" s="90">
        <f>(Suzuki!F33-Suzuki!E33)/Suzuki!E33</f>
        <v>0.38528387754247345</v>
      </c>
      <c r="G48" s="90">
        <f>(Suzuki!G33-Suzuki!F33)/Suzuki!F33</f>
        <v>0.1919815414456863</v>
      </c>
      <c r="H48" s="90">
        <f>(Suzuki!H33-Suzuki!G33)/Suzuki!G33</f>
        <v>0.316621289526893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</row>
    <row r="49" spans="1:18" ht="31.5" thickBot="1">
      <c r="A49" s="26"/>
      <c r="B49" s="28"/>
      <c r="C49" s="27" t="s">
        <v>49</v>
      </c>
      <c r="D49" s="90">
        <v>0</v>
      </c>
      <c r="E49" s="90">
        <f>(Suzuki!E34-Suzuki!D34)/Suzuki!D34</f>
        <v>-0.35422256405530606</v>
      </c>
      <c r="F49" s="90">
        <f>(Suzuki!F34-Suzuki!E34)/Suzuki!E34</f>
        <v>0.79490435061541376</v>
      </c>
      <c r="G49" s="90">
        <f>(Suzuki!G34-Suzuki!F34)/Suzuki!F34</f>
        <v>9.3182476077611695E-2</v>
      </c>
      <c r="H49" s="90">
        <f>(Suzuki!H34-Suzuki!G34)/Suzuki!G34</f>
        <v>-0.21984790191479237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</row>
    <row r="50" spans="1:18" ht="16" thickBot="1">
      <c r="A50" s="26"/>
      <c r="B50" s="28"/>
      <c r="C50" s="27" t="s">
        <v>53</v>
      </c>
      <c r="D50" s="90">
        <v>0</v>
      </c>
      <c r="E50" s="90">
        <f>(Suzuki!E35-Suzuki!D35)/Suzuki!D35</f>
        <v>2.1657588178190057</v>
      </c>
      <c r="F50" s="90">
        <f>(Suzuki!F35-Suzuki!E35)/Suzuki!E35</f>
        <v>2.1554286379497838</v>
      </c>
      <c r="G50" s="90">
        <f>(Suzuki!G35-Suzuki!F35)/Suzuki!F35</f>
        <v>0.44508596662115074</v>
      </c>
      <c r="H50" s="90">
        <f>(Suzuki!H35-Suzuki!G35)/Suzuki!G35</f>
        <v>-0.33401163532840877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</row>
    <row r="51" spans="1:18" ht="31.5" thickBot="1">
      <c r="A51" s="26"/>
      <c r="B51" s="28"/>
      <c r="C51" s="27" t="s">
        <v>50</v>
      </c>
      <c r="D51" s="90">
        <v>0</v>
      </c>
      <c r="E51" s="90">
        <f>(Suzuki!E36-Suzuki!D36)/Suzuki!D36</f>
        <v>-44.103448275862071</v>
      </c>
      <c r="F51" s="90">
        <f>(Suzuki!F36-Suzuki!E36)/Suzuki!E36</f>
        <v>17.644666666666666</v>
      </c>
      <c r="G51" s="90">
        <f>(Suzuki!G36-Suzuki!F36)/Suzuki!F36</f>
        <v>-0.96819823363249546</v>
      </c>
      <c r="H51" s="90">
        <f>(Suzuki!H36-Suzuki!G36)/Suzuki!G36</f>
        <v>237.02068810434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</row>
    <row r="52" spans="1:18" ht="16" thickBot="1">
      <c r="A52" s="26"/>
      <c r="B52" s="28"/>
      <c r="C52" s="27" t="s">
        <v>89</v>
      </c>
      <c r="D52" s="90">
        <v>0</v>
      </c>
      <c r="E52" s="90">
        <f>(Suzuki!E37-Suzuki!D37)/Suzuki!D37</f>
        <v>0.27636520046442298</v>
      </c>
      <c r="F52" s="90">
        <f>(Suzuki!F37-Suzuki!E37)/Suzuki!E37</f>
        <v>-0.72340916579290837</v>
      </c>
      <c r="G52" s="90">
        <f>(Suzuki!G37-Suzuki!F37)/Suzuki!F37</f>
        <v>14.758233259750815</v>
      </c>
      <c r="H52" s="90">
        <f>(Suzuki!H37-Suzuki!G37)/Suzuki!G37</f>
        <v>-5.6027294931561201E-2</v>
      </c>
      <c r="I52" s="22"/>
      <c r="J52" s="22"/>
      <c r="K52" s="22"/>
      <c r="L52" s="22"/>
      <c r="M52" s="22"/>
      <c r="N52" s="22"/>
      <c r="O52" s="22"/>
      <c r="P52" s="22"/>
      <c r="Q52" s="22"/>
      <c r="R52" s="22"/>
    </row>
    <row r="53" spans="1:18" ht="31.5" thickBot="1">
      <c r="A53" s="26"/>
      <c r="B53" s="85"/>
      <c r="C53" s="86" t="s">
        <v>107</v>
      </c>
      <c r="D53" s="90">
        <v>0</v>
      </c>
      <c r="E53" s="90">
        <f>(Suzuki!E38-Suzuki!D38)/Suzuki!D38</f>
        <v>-0.1933732239302231</v>
      </c>
      <c r="F53" s="90">
        <f>(Suzuki!F38-Suzuki!E38)/Suzuki!E38</f>
        <v>-0.42955483605631045</v>
      </c>
      <c r="G53" s="90">
        <f>(Suzuki!G38-Suzuki!F38)/Suzuki!F38</f>
        <v>-4.2620999324987414</v>
      </c>
      <c r="H53" s="90">
        <f>(Suzuki!H38-Suzuki!G38)/Suzuki!G38</f>
        <v>2.161372058820767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</row>
    <row r="54" spans="1:18" ht="31.5" thickBot="1">
      <c r="A54" s="26"/>
      <c r="B54" s="30"/>
      <c r="C54" s="31" t="s">
        <v>108</v>
      </c>
      <c r="D54" s="90">
        <v>0</v>
      </c>
      <c r="E54" s="90">
        <f>(Suzuki!E39-Suzuki!D39)/Suzuki!D39</f>
        <v>11.45355281490273</v>
      </c>
      <c r="F54" s="90">
        <f>(Suzuki!F39-Suzuki!E39)/Suzuki!E39</f>
        <v>0.7363011286273905</v>
      </c>
      <c r="G54" s="90">
        <f>(Suzuki!G39-Suzuki!F39)/Suzuki!F39</f>
        <v>0.52463950453709762</v>
      </c>
      <c r="H54" s="90">
        <f>(Suzuki!H39-Suzuki!G39)/Suzuki!G39</f>
        <v>-0.13809212548780953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</row>
    <row r="55" spans="1:18" ht="16" thickBot="1">
      <c r="A55" s="26" t="s">
        <v>155</v>
      </c>
      <c r="B55" s="33" t="s">
        <v>153</v>
      </c>
      <c r="C55" s="34" t="s">
        <v>3</v>
      </c>
      <c r="D55" s="35">
        <f>Suzuki!D5/Suzuki!$D87</f>
        <v>1.0597487045618669E-2</v>
      </c>
      <c r="E55" s="35">
        <f>Suzuki!E5/Suzuki!E$87</f>
        <v>1.2348561884435446E-2</v>
      </c>
      <c r="F55" s="35">
        <f>Suzuki!F5/Suzuki!F$87</f>
        <v>8.9466166800576188E-3</v>
      </c>
      <c r="G55" s="35">
        <f>Suzuki!G5/Suzuki!G$87</f>
        <v>7.4760750772534749E-3</v>
      </c>
      <c r="H55" s="35">
        <f>Suzuki!H5/Suzuki!H$87</f>
        <v>9.7745228616688013E-3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</row>
    <row r="56" spans="1:18" ht="31.5" thickBot="1">
      <c r="A56" s="26"/>
      <c r="B56" s="28"/>
      <c r="C56" s="27" t="s">
        <v>96</v>
      </c>
      <c r="D56" s="35">
        <f>Suzuki!D6/Suzuki!$D$87</f>
        <v>1.0875584501052063E-2</v>
      </c>
      <c r="E56" s="35">
        <f>Suzuki!E6/Suzuki!E$87</f>
        <v>1.267261074842939E-2</v>
      </c>
      <c r="F56" s="35">
        <f>Suzuki!F6/Suzuki!F$87</f>
        <v>9.1813922757013611E-3</v>
      </c>
      <c r="G56" s="35">
        <f>Suzuki!G6/Suzuki!G$87</f>
        <v>7.6722609698772126E-3</v>
      </c>
      <c r="H56" s="35">
        <f>Suzuki!H6/Suzuki!H$87</f>
        <v>1.0031024230739068E-2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</row>
    <row r="57" spans="1:18" ht="16" thickBot="1">
      <c r="A57" s="26"/>
      <c r="B57" s="28"/>
      <c r="C57" s="27" t="s">
        <v>4</v>
      </c>
      <c r="D57" s="35">
        <f>Suzuki!D7/Suzuki!$D$87</f>
        <v>0.31268793983648635</v>
      </c>
      <c r="E57" s="35">
        <f>Suzuki!E7/Suzuki!E$87</f>
        <v>0.33947102117599381</v>
      </c>
      <c r="F57" s="35">
        <f>Suzuki!F7/Suzuki!F$87</f>
        <v>0.27349288188701443</v>
      </c>
      <c r="G57" s="35">
        <f>Suzuki!G7/Suzuki!G$87</f>
        <v>0.16444617277541168</v>
      </c>
      <c r="H57" s="35">
        <f>Suzuki!H7/Suzuki!H$87</f>
        <v>9.6800982432191901E-2</v>
      </c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spans="1:18" ht="31.5" thickBot="1">
      <c r="A58" s="26"/>
      <c r="B58" s="28"/>
      <c r="C58" s="27" t="s">
        <v>97</v>
      </c>
      <c r="D58" s="35">
        <f>Suzuki!D8/Suzuki!$D$87</f>
        <v>0</v>
      </c>
      <c r="E58" s="35">
        <f>Suzuki!E8/Suzuki!E$87</f>
        <v>0</v>
      </c>
      <c r="F58" s="35">
        <f>Suzuki!F8/Suzuki!F$87</f>
        <v>0</v>
      </c>
      <c r="G58" s="35">
        <f>Suzuki!G8/Suzuki!G$87</f>
        <v>0</v>
      </c>
      <c r="H58" s="35">
        <f>Suzuki!H8/Suzuki!H$87</f>
        <v>0</v>
      </c>
      <c r="I58" s="22"/>
      <c r="J58" s="22"/>
      <c r="K58" s="22"/>
      <c r="L58" s="22"/>
      <c r="M58" s="22"/>
      <c r="N58" s="22"/>
      <c r="O58" s="22"/>
      <c r="P58" s="22"/>
      <c r="Q58" s="22"/>
      <c r="R58" s="22"/>
    </row>
    <row r="59" spans="1:18" ht="16" thickBot="1">
      <c r="A59" s="26"/>
      <c r="B59" s="28"/>
      <c r="C59" s="27" t="s">
        <v>6</v>
      </c>
      <c r="D59" s="35">
        <f>Suzuki!D9/Suzuki!$D$87</f>
        <v>0</v>
      </c>
      <c r="E59" s="35">
        <f>Suzuki!E9/Suzuki!E$87</f>
        <v>0</v>
      </c>
      <c r="F59" s="35">
        <f>Suzuki!F9/Suzuki!F$87</f>
        <v>1.8360838687087298E-2</v>
      </c>
      <c r="G59" s="35">
        <f>Suzuki!G9/Suzuki!G$87</f>
        <v>1.6017723787995042E-2</v>
      </c>
      <c r="H59" s="35">
        <f>Suzuki!H9/Suzuki!H$87</f>
        <v>1.8993429339217341E-2</v>
      </c>
      <c r="I59" s="22"/>
      <c r="J59" s="22"/>
      <c r="K59" s="22"/>
      <c r="L59" s="22"/>
      <c r="M59" s="22"/>
      <c r="N59" s="22"/>
      <c r="O59" s="22"/>
      <c r="P59" s="22"/>
      <c r="Q59" s="22"/>
      <c r="R59" s="22"/>
    </row>
    <row r="60" spans="1:18" ht="16" thickBot="1">
      <c r="A60" s="26"/>
      <c r="B60" s="28"/>
      <c r="C60" s="27" t="s">
        <v>7</v>
      </c>
      <c r="D60" s="35">
        <f>Suzuki!D10/Suzuki!$D$87</f>
        <v>1.4961661129655377E-3</v>
      </c>
      <c r="E60" s="35">
        <f>Suzuki!E10/Suzuki!E$87</f>
        <v>1.4626986853011844E-3</v>
      </c>
      <c r="F60" s="35">
        <f>Suzuki!F10/Suzuki!F$87</f>
        <v>9.677359390377016E-4</v>
      </c>
      <c r="G60" s="35">
        <f>Suzuki!G10/Suzuki!G$87</f>
        <v>8.9251545687213287E-4</v>
      </c>
      <c r="H60" s="35">
        <f>Suzuki!H10/Suzuki!H$87</f>
        <v>1.0216823527758807E-3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</row>
    <row r="61" spans="1:18" ht="16" thickBot="1">
      <c r="A61" s="26"/>
      <c r="B61" s="28"/>
      <c r="C61" s="27" t="s">
        <v>9</v>
      </c>
      <c r="D61" s="35">
        <f>Suzuki!D11/Suzuki!$D$87</f>
        <v>5.1440625169569655E-3</v>
      </c>
      <c r="E61" s="35">
        <f>Suzuki!E11/Suzuki!E$87</f>
        <v>9.8784563936789929E-3</v>
      </c>
      <c r="F61" s="35">
        <f>Suzuki!F11/Suzuki!F$87</f>
        <v>1.6806919276090643E-2</v>
      </c>
      <c r="G61" s="35">
        <f>Suzuki!G11/Suzuki!G$87</f>
        <v>1.6148868656810565E-2</v>
      </c>
      <c r="H61" s="35">
        <f>Suzuki!H11/Suzuki!H$87</f>
        <v>1.7288895376741269E-2</v>
      </c>
      <c r="I61" s="22"/>
      <c r="J61" s="22"/>
      <c r="K61" s="22"/>
      <c r="L61" s="22"/>
      <c r="M61" s="22"/>
      <c r="N61" s="22"/>
      <c r="O61" s="22"/>
      <c r="P61" s="22"/>
      <c r="Q61" s="22"/>
      <c r="R61" s="22"/>
    </row>
    <row r="62" spans="1:18" ht="16" thickBot="1">
      <c r="A62" s="26"/>
      <c r="B62" s="28"/>
      <c r="C62" s="27" t="s">
        <v>10</v>
      </c>
      <c r="D62" s="35">
        <f>Suzuki!D12/Suzuki!$D$87</f>
        <v>0.2418525120053707</v>
      </c>
      <c r="E62" s="35">
        <f>Suzuki!E12/Suzuki!E$87</f>
        <v>0.43479127664119188</v>
      </c>
      <c r="F62" s="35">
        <f>Suzuki!F12/Suzuki!F$87</f>
        <v>0.67172677629963351</v>
      </c>
      <c r="G62" s="35">
        <f>Suzuki!G12/Suzuki!G$87</f>
        <v>0.58271586752444271</v>
      </c>
      <c r="H62" s="35">
        <f>Suzuki!H12/Suzuki!H$87</f>
        <v>0.71419780624998008</v>
      </c>
      <c r="I62" s="22"/>
      <c r="J62" s="22"/>
      <c r="K62" s="22"/>
      <c r="L62" s="22"/>
      <c r="M62" s="22"/>
      <c r="N62" s="22"/>
      <c r="O62" s="22"/>
      <c r="P62" s="22"/>
      <c r="Q62" s="22"/>
      <c r="R62" s="22"/>
    </row>
    <row r="63" spans="1:18" ht="16" thickBot="1">
      <c r="A63" s="26"/>
      <c r="B63" s="28"/>
      <c r="C63" s="27" t="s">
        <v>94</v>
      </c>
      <c r="D63" s="35">
        <f>Suzuki!D13/Suzuki!$D$87</f>
        <v>0</v>
      </c>
      <c r="E63" s="35">
        <f>Suzuki!E13/Suzuki!E$87</f>
        <v>0</v>
      </c>
      <c r="F63" s="35">
        <f>Suzuki!F13/Suzuki!F$87</f>
        <v>0</v>
      </c>
      <c r="G63" s="35">
        <f>Suzuki!G13/Suzuki!G$87</f>
        <v>0</v>
      </c>
      <c r="H63" s="35">
        <f>Suzuki!H13/Suzuki!H$87</f>
        <v>0</v>
      </c>
      <c r="I63" s="22"/>
      <c r="J63" s="22"/>
      <c r="K63" s="22"/>
      <c r="L63" s="22"/>
      <c r="M63" s="22"/>
      <c r="N63" s="22"/>
      <c r="O63" s="22"/>
      <c r="P63" s="22"/>
      <c r="Q63" s="22"/>
      <c r="R63" s="22"/>
    </row>
    <row r="64" spans="1:18" ht="31.5" thickBot="1">
      <c r="A64" s="26"/>
      <c r="B64" s="28"/>
      <c r="C64" s="27" t="s">
        <v>95</v>
      </c>
      <c r="D64" s="35">
        <f>Suzuki!D14/Suzuki!$D$87</f>
        <v>0.41734624798154968</v>
      </c>
      <c r="E64" s="35">
        <f>Suzuki!E14/Suzuki!E$87</f>
        <v>0.18937537447096925</v>
      </c>
      <c r="F64" s="35">
        <f>Suzuki!F14/Suzuki!F$87</f>
        <v>0</v>
      </c>
      <c r="G64" s="35">
        <f>Suzuki!G14/Suzuki!G$87</f>
        <v>0.10284510149524589</v>
      </c>
      <c r="H64" s="35">
        <f>Suzuki!H14/Suzuki!H$87</f>
        <v>0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</row>
    <row r="65" spans="1:18" ht="16" thickBot="1">
      <c r="A65" s="26"/>
      <c r="B65" s="28"/>
      <c r="C65" s="27" t="s">
        <v>12</v>
      </c>
      <c r="D65" s="35">
        <f>Suzuki!D15/Suzuki!$D$87</f>
        <v>0</v>
      </c>
      <c r="E65" s="35">
        <f>Suzuki!E15/Suzuki!E$87</f>
        <v>0</v>
      </c>
      <c r="F65" s="35">
        <f>Suzuki!F15/Suzuki!F$87</f>
        <v>5.1683895537741774E-4</v>
      </c>
      <c r="G65" s="35">
        <f>Suzuki!G15/Suzuki!G$87</f>
        <v>1.0416192787698977E-3</v>
      </c>
      <c r="H65" s="35">
        <f>Suzuki!H15/Suzuki!H$87</f>
        <v>2.4961525091557282E-3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</row>
    <row r="66" spans="1:18" ht="31.5" thickBot="1">
      <c r="A66" s="26"/>
      <c r="B66" s="28"/>
      <c r="C66" s="27" t="s">
        <v>92</v>
      </c>
      <c r="D66" s="35">
        <f>Suzuki!D16/Suzuki!$D$87</f>
        <v>0</v>
      </c>
      <c r="E66" s="35">
        <f>Suzuki!E16/Suzuki!E$87</f>
        <v>0</v>
      </c>
      <c r="F66" s="35">
        <f>Suzuki!F16/Suzuki!F$87</f>
        <v>0</v>
      </c>
      <c r="G66" s="35">
        <f>Suzuki!G16/Suzuki!G$87</f>
        <v>0.10074379497732139</v>
      </c>
      <c r="H66" s="35">
        <f>Suzuki!H16/Suzuki!H$87</f>
        <v>0.12939550464752997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</row>
    <row r="67" spans="1:18" ht="16" thickBot="1">
      <c r="A67" s="26"/>
      <c r="B67" s="28"/>
      <c r="C67" s="27" t="s">
        <v>93</v>
      </c>
      <c r="D67" s="35">
        <f>Suzuki!D17/Suzuki!$D$87</f>
        <v>0.20198152388340401</v>
      </c>
      <c r="E67" s="35">
        <f>Suzuki!E17/Suzuki!E$87</f>
        <v>0.19563568283188909</v>
      </c>
      <c r="F67" s="35">
        <f>Suzuki!F17/Suzuki!F$87</f>
        <v>0.16897957462101576</v>
      </c>
      <c r="G67" s="35">
        <f>Suzuki!G17/Suzuki!G$87</f>
        <v>0.13514629979072051</v>
      </c>
      <c r="H67" s="35">
        <f>Suzuki!H17/Suzuki!H$87</f>
        <v>0.24170473064084214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</row>
    <row r="68" spans="1:18" ht="31.5" thickBot="1">
      <c r="A68" s="26"/>
      <c r="B68" s="28"/>
      <c r="C68" s="27" t="s">
        <v>15</v>
      </c>
      <c r="D68" s="35">
        <f>Suzuki!D18/Suzuki!$D$87</f>
        <v>0</v>
      </c>
      <c r="E68" s="35">
        <f>Suzuki!E18/Suzuki!E$87</f>
        <v>0</v>
      </c>
      <c r="F68" s="35">
        <f>Suzuki!F18/Suzuki!F$87</f>
        <v>0</v>
      </c>
      <c r="G68" s="35">
        <f>Suzuki!G18/Suzuki!G$87</f>
        <v>0</v>
      </c>
      <c r="H68" s="35">
        <f>Suzuki!H18/Suzuki!H$87</f>
        <v>0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</row>
    <row r="69" spans="1:18" ht="16" thickBot="1">
      <c r="A69" s="26"/>
      <c r="B69" s="28"/>
      <c r="C69" s="27" t="s">
        <v>16</v>
      </c>
      <c r="D69" s="35">
        <f>Suzuki!D19/Suzuki!$D$87</f>
        <v>4.1968288726271421E-3</v>
      </c>
      <c r="E69" s="35">
        <f>Suzuki!E19/Suzuki!E$87</f>
        <v>4.1736089275619575E-3</v>
      </c>
      <c r="F69" s="35">
        <f>Suzuki!F19/Suzuki!F$87</f>
        <v>2.0707909786251695E-3</v>
      </c>
      <c r="G69" s="35">
        <f>Suzuki!G19/Suzuki!G$87</f>
        <v>7.6805636927488197E-4</v>
      </c>
      <c r="H69" s="35">
        <f>Suzuki!H19/Suzuki!H$87</f>
        <v>0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</row>
    <row r="70" spans="1:18" ht="16" thickBot="1">
      <c r="A70" s="26"/>
      <c r="B70" s="28"/>
      <c r="C70" s="27" t="s">
        <v>17</v>
      </c>
      <c r="D70" s="35">
        <f>Suzuki!D20/Suzuki!$D$87</f>
        <v>4.5068347178630045E-5</v>
      </c>
      <c r="E70" s="35">
        <f>Suzuki!E20/Suzuki!E$87</f>
        <v>7.7302391410696023E-5</v>
      </c>
      <c r="F70" s="35">
        <f>Suzuki!F20/Suzuki!F$87</f>
        <v>6.0365276779631517E-5</v>
      </c>
      <c r="G70" s="35">
        <f>Suzuki!G20/Suzuki!G$87</f>
        <v>6.8111396161169772E-5</v>
      </c>
      <c r="H70" s="35">
        <f>Suzuki!H20/Suzuki!H$87</f>
        <v>1.347531848623075E-4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</row>
    <row r="71" spans="1:18" ht="16" thickBot="1">
      <c r="A71" s="26"/>
      <c r="B71" s="28"/>
      <c r="C71" s="27" t="s">
        <v>18</v>
      </c>
      <c r="D71" s="35">
        <f>Suzuki!D21/Suzuki!$D$87</f>
        <v>3.5965056115371671E-3</v>
      </c>
      <c r="E71" s="35">
        <f>Suzuki!E21/Suzuki!E$87</f>
        <v>6.9780412594312065E-3</v>
      </c>
      <c r="F71" s="35">
        <f>Suzuki!F21/Suzuki!F$87</f>
        <v>6.1606064226349894E-3</v>
      </c>
      <c r="G71" s="35">
        <f>Suzuki!G21/Suzuki!G$87</f>
        <v>9.3987822140197061E-3</v>
      </c>
      <c r="H71" s="35">
        <f>Suzuki!H21/Suzuki!H$87</f>
        <v>9.0599841818811214E-3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</row>
    <row r="72" spans="1:18" ht="16" thickBot="1">
      <c r="A72" s="26"/>
      <c r="B72" s="28"/>
      <c r="C72" s="27" t="s">
        <v>19</v>
      </c>
      <c r="D72" s="35">
        <f>Suzuki!D22/Suzuki!$D$87</f>
        <v>3.0376864351975241E-2</v>
      </c>
      <c r="E72" s="35">
        <f>Suzuki!E22/Suzuki!E$87</f>
        <v>9.5519558195226825E-2</v>
      </c>
      <c r="F72" s="35">
        <f>Suzuki!F22/Suzuki!F$87</f>
        <v>7.9849650999994887E-2</v>
      </c>
      <c r="G72" s="35">
        <f>Suzuki!G22/Suzuki!G$87</f>
        <v>6.6724886861320762E-2</v>
      </c>
      <c r="H72" s="35">
        <f>Suzuki!H22/Suzuki!H$87</f>
        <v>0</v>
      </c>
      <c r="I72" s="22"/>
      <c r="J72" s="22"/>
      <c r="K72" s="22"/>
      <c r="L72" s="22"/>
      <c r="M72" s="22"/>
      <c r="N72" s="22"/>
      <c r="O72" s="22"/>
      <c r="P72" s="22"/>
      <c r="Q72" s="22"/>
      <c r="R72" s="22"/>
    </row>
    <row r="73" spans="1:18" ht="16" thickBot="1">
      <c r="A73" s="26"/>
      <c r="B73" s="30"/>
      <c r="C73" s="31" t="s">
        <v>20</v>
      </c>
      <c r="D73" s="35">
        <f>Suzuki!D23/Suzuki!$D$87</f>
        <v>1.1086375599141827E-2</v>
      </c>
      <c r="E73" s="35">
        <f>Suzuki!E23/Suzuki!E$87</f>
        <v>1.2854388402144565E-2</v>
      </c>
      <c r="F73" s="35">
        <f>Suzuki!F23/Suzuki!F$87</f>
        <v>1.3848944618636141E-2</v>
      </c>
      <c r="G73" s="35">
        <f>Suzuki!G23/Suzuki!G$87</f>
        <v>9.788692251019691E-3</v>
      </c>
      <c r="H73" s="35">
        <f>Suzuki!H23/Suzuki!H$87</f>
        <v>8.9958499320788605E-3</v>
      </c>
      <c r="I73" s="22"/>
      <c r="J73" s="22"/>
      <c r="K73" s="22"/>
      <c r="L73" s="22"/>
      <c r="M73" s="22"/>
      <c r="N73" s="22"/>
      <c r="O73" s="22"/>
      <c r="P73" s="22"/>
      <c r="Q73" s="22"/>
      <c r="R73" s="22"/>
    </row>
    <row r="74" spans="1:18" ht="16" thickBot="1">
      <c r="A74" s="26"/>
      <c r="B74" s="33" t="s">
        <v>154</v>
      </c>
      <c r="C74" s="34" t="s">
        <v>22</v>
      </c>
      <c r="D74" s="35">
        <f>Suzuki!D31/Suzuki!D$31</f>
        <v>1</v>
      </c>
      <c r="E74" s="35">
        <f>Suzuki!E31/Suzuki!E$31</f>
        <v>1</v>
      </c>
      <c r="F74" s="35">
        <f>Suzuki!F31/Suzuki!F$31</f>
        <v>1</v>
      </c>
      <c r="G74" s="35">
        <f>Suzuki!G31/Suzuki!G$31</f>
        <v>1</v>
      </c>
      <c r="H74" s="35">
        <f>Suzuki!H31/Suzuki!H$31</f>
        <v>1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</row>
    <row r="75" spans="1:18" ht="16" thickBot="1">
      <c r="A75" s="26"/>
      <c r="B75" s="28"/>
      <c r="C75" s="27" t="s">
        <v>24</v>
      </c>
      <c r="D75" s="35">
        <f>Suzuki!D32/Suzuki!D$31</f>
        <v>0.98297245101896336</v>
      </c>
      <c r="E75" s="35">
        <f>Suzuki!E32/Suzuki!E$31</f>
        <v>0.95308639458545252</v>
      </c>
      <c r="F75" s="35">
        <f>Suzuki!F32/Suzuki!F$31</f>
        <v>0.94895912729365284</v>
      </c>
      <c r="G75" s="35">
        <f>Suzuki!G32/Suzuki!G$31</f>
        <v>0.94228977967872318</v>
      </c>
      <c r="H75" s="35">
        <f>Suzuki!H32/Suzuki!H$31</f>
        <v>0.83083035074740441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</row>
    <row r="76" spans="1:18" ht="16" thickBot="1">
      <c r="A76" s="26"/>
      <c r="B76" s="28"/>
      <c r="C76" s="27" t="s">
        <v>62</v>
      </c>
      <c r="D76" s="35">
        <f>Suzuki!D33/Suzuki!D$31</f>
        <v>2.1885083532054726E-2</v>
      </c>
      <c r="E76" s="35">
        <f>Suzuki!E33/Suzuki!E$31</f>
        <v>2.3342308639406409E-2</v>
      </c>
      <c r="F76" s="35">
        <f>Suzuki!F33/Suzuki!F$31</f>
        <v>1.5497039318942628E-2</v>
      </c>
      <c r="G76" s="35">
        <f>Suzuki!G33/Suzuki!G$31</f>
        <v>1.4605208953409467E-2</v>
      </c>
      <c r="H76" s="35">
        <f>Suzuki!H33/Suzuki!H$31</f>
        <v>3.8129112134458167E-2</v>
      </c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7" spans="1:18" ht="31.5" thickBot="1">
      <c r="A77" s="26"/>
      <c r="B77" s="28"/>
      <c r="C77" s="27" t="s">
        <v>49</v>
      </c>
      <c r="D77" s="35">
        <f>Suzuki!D34/Suzuki!D$31</f>
        <v>2.1787166804808591E-2</v>
      </c>
      <c r="E77" s="35">
        <f>Suzuki!E34/Suzuki!E$31</f>
        <v>2.1373672819019654E-2</v>
      </c>
      <c r="F77" s="35">
        <f>Suzuki!F34/Suzuki!F$31</f>
        <v>1.838597288625151E-2</v>
      </c>
      <c r="G77" s="35">
        <f>Suzuki!G34/Suzuki!G$31</f>
        <v>1.5891642487427454E-2</v>
      </c>
      <c r="H77" s="35">
        <f>Suzuki!H34/Suzuki!H$31</f>
        <v>2.4583069645511508E-2</v>
      </c>
      <c r="I77" s="22"/>
      <c r="J77" s="22"/>
      <c r="K77" s="22"/>
      <c r="L77" s="22"/>
      <c r="M77" s="22"/>
      <c r="N77" s="22"/>
      <c r="O77" s="22"/>
      <c r="P77" s="22"/>
      <c r="Q77" s="22"/>
      <c r="R77" s="22"/>
    </row>
    <row r="78" spans="1:18" ht="16" thickBot="1">
      <c r="A78" s="26"/>
      <c r="B78" s="28"/>
      <c r="C78" s="27" t="s">
        <v>53</v>
      </c>
      <c r="D78" s="35">
        <f>Suzuki!D35/Suzuki!D$31</f>
        <v>1.9091187766538758E-3</v>
      </c>
      <c r="E78" s="35">
        <f>Suzuki!E35/Suzuki!E$31</f>
        <v>9.1813449956003722E-3</v>
      </c>
      <c r="F78" s="35">
        <f>Suzuki!F35/Suzuki!F$31</f>
        <v>1.3884518305917167E-2</v>
      </c>
      <c r="G78" s="35">
        <f>Suzuki!G35/Suzuki!G$31</f>
        <v>1.5864047831224741E-2</v>
      </c>
      <c r="H78" s="35">
        <f>Suzuki!H35/Suzuki!H$31</f>
        <v>2.0949260489095126E-2</v>
      </c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1:18" ht="31.5" thickBot="1">
      <c r="A79" s="26"/>
      <c r="B79" s="28"/>
      <c r="C79" s="27" t="s">
        <v>50</v>
      </c>
      <c r="D79" s="35">
        <f>Suzuki!D36/Suzuki!D$31</f>
        <v>-2.985893890786452E-6</v>
      </c>
      <c r="E79" s="35">
        <f>Suzuki!E36/Suzuki!E$31</f>
        <v>1.955158262762113E-4</v>
      </c>
      <c r="F79" s="35">
        <f>Suzuki!F36/Suzuki!F$31</f>
        <v>1.7470393579850558E-3</v>
      </c>
      <c r="G79" s="35">
        <f>Suzuki!G36/Suzuki!G$31</f>
        <v>4.3928203376932974E-5</v>
      </c>
      <c r="H79" s="35">
        <f>Suzuki!H36/Suzuki!H$31</f>
        <v>2.073223831150478E-2</v>
      </c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1:18" ht="16" thickBot="1">
      <c r="A80" s="26"/>
      <c r="B80" s="28"/>
      <c r="C80" s="27" t="s">
        <v>89</v>
      </c>
      <c r="D80" s="35">
        <f>Suzuki!D37/Suzuki!D$31</f>
        <v>1.7913235466313786E-2</v>
      </c>
      <c r="E80" s="35">
        <f>Suzuki!E37/Suzuki!E$31</f>
        <v>3.4733177987754243E-2</v>
      </c>
      <c r="F80" s="35">
        <f>Suzuki!F37/Suzuki!F$31</f>
        <v>4.6041392907664874E-3</v>
      </c>
      <c r="G80" s="35">
        <f>Suzuki!G37/Suzuki!G$31</f>
        <v>5.7364800619076506E-2</v>
      </c>
      <c r="H80" s="35">
        <f>Suzuki!H37/Suzuki!H$31</f>
        <v>0.1073724764561297</v>
      </c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1:26" ht="31.5" thickBot="1">
      <c r="A81" s="26"/>
      <c r="B81" s="28"/>
      <c r="C81" s="27" t="s">
        <v>108</v>
      </c>
      <c r="D81" s="35">
        <f>Suzuki!D38/Suzuki!D$31</f>
        <v>-1.8259890882910204E-2</v>
      </c>
      <c r="E81" s="35">
        <f>Suzuki!E38/Suzuki!E$31</f>
        <v>-2.2375170053148499E-2</v>
      </c>
      <c r="F81" s="35">
        <f>Suzuki!F38/Suzuki!F$31</f>
        <v>-6.117111481219452E-3</v>
      </c>
      <c r="G81" s="35">
        <f>Suzuki!G38/Suzuki!G$31</f>
        <v>1.5777317535373724E-2</v>
      </c>
      <c r="H81" s="35">
        <f>Suzuki!H38/Suzuki!H$31</f>
        <v>9.8900120635342217E-2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spans="1:26" ht="16" thickBot="1">
      <c r="A82" s="23"/>
      <c r="B82" s="24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" thickBot="1">
      <c r="A83" s="23"/>
      <c r="B83" s="24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 thickBot="1">
      <c r="A84" s="22"/>
      <c r="B84" s="24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 thickBot="1">
      <c r="A85" s="22"/>
      <c r="B85" s="24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 thickBo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 thickBo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 thickBo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" thickBo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" thickBo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" thickBo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" thickBo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" thickBo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" thickBo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" thickBo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" thickBo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" thickBo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" thickBo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" thickBo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" thickBo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" thickBo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" thickBo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" thickBo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" thickBo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" thickBo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 thickBo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 thickBo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 thickBo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 thickBo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" thickBo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" thickBo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" thickBo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 thickBo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" thickBo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" thickBo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" thickBo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" thickBo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" thickBo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" thickBo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" thickBo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" thickBo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" thickBo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" thickBo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" thickBo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" thickBo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" thickBo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" thickBo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" thickBo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" thickBo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" thickBo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" thickBo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" thickBo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" thickBo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" thickBo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" thickBo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" thickBo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" thickBo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" thickBo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" thickBo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" thickBo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" thickBo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" thickBo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 thickBo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" thickBo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" thickBo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" thickBo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" thickBo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" thickBo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" thickBo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" thickBo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" thickBo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" thickBo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" thickBo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 thickBo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" thickBo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" thickBo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" thickBo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" thickBo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" thickBo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" thickBo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" thickBo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" thickBo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" thickBo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" thickBo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" thickBo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" thickBo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" thickBo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 thickBo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 thickBo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" thickBo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 thickBo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" thickBo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" thickBo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 thickBo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 thickBo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" thickBo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" thickBo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" thickBo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 thickBo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" thickBo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" thickBo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 thickBo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" thickBo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 thickBo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" thickBo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" thickBo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" thickBo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" thickBo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 thickBo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" thickBo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" thickBo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" thickBo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" thickBo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" thickBo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" thickBo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" thickBo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" thickBo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" thickBo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" thickBo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" thickBo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" thickBo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" thickBo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" thickBo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" thickBo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" thickBo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" thickBo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" thickBo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" thickBo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" thickBo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" thickBo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" thickBo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" thickBo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" thickBo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" thickBo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" thickBo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" thickBo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" thickBo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" thickBo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" thickBo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" thickBo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" thickBo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" thickBo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" thickBo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" thickBo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" thickBo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" thickBo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" thickBo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 thickBo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" thickBo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" thickBo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" thickBo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" thickBo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" thickBo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" thickBo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" thickBo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" thickBo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 thickBo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" thickBo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" thickBo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" thickBo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" thickBo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" thickBo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" thickBo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" thickBo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" thickBo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" thickBo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" thickBo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" thickBo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" thickBo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" thickBo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" thickBo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" thickBo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" thickBo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" thickBo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" thickBo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" thickBo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" thickBo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" thickBo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" thickBo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" thickBo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" thickBo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" thickBo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" thickBo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" thickBo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" thickBo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" thickBo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 thickBo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" thickBo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" thickBo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" thickBo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" thickBo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" thickBo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" thickBo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" thickBo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" thickBo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" thickBo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" thickBo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" thickBo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" thickBo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" thickBo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" thickBo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 thickBo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" thickBo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" thickBo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" thickBo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" thickBo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" thickBo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" thickBo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" thickBo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" thickBo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" thickBo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" thickBo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" thickBo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" thickBo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" thickBo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" thickBo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" thickBo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" thickBo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" thickBo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" thickBo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" thickBo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" thickBo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" thickBo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" thickBo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" thickBo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" thickBo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" thickBo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" thickBo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" thickBo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" thickBo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" thickBo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" thickBo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" thickBo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" thickBo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" thickBo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" thickBo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" thickBo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" thickBo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" thickBo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" thickBo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" thickBo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" thickBo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 thickBo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" thickBo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" thickBo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" thickBo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" thickBo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" thickBo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" thickBo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" thickBo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" thickBo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" thickBo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" thickBo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" thickBo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" thickBo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" thickBo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" thickBo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" thickBo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" thickBo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" thickBo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" thickBo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" thickBo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" thickBo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" thickBo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" thickBo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" thickBo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" thickBo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" thickBo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" thickBo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" thickBo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" thickBo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" thickBo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" thickBo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" thickBo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" thickBo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" thickBo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" thickBo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" thickBo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" thickBo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" thickBo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" thickBo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" thickBo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" thickBo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" thickBo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" thickBo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" thickBo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" thickBo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" thickBo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" thickBo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" thickBo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" thickBo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" thickBo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" thickBo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" thickBo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" thickBo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" thickBo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" thickBo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" thickBo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" thickBo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" thickBo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" thickBo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" thickBo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" thickBo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" thickBo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" thickBo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" thickBo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" thickBo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" thickBo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" thickBo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" thickBo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" thickBo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" thickBo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" thickBo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" thickBo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" thickBo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" thickBo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" thickBo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" thickBo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" thickBo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" thickBo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" thickBo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" thickBo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" thickBo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" thickBo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" thickBo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" thickBo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" thickBo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" thickBo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" thickBo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" thickBo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" thickBo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" thickBo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" thickBo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" thickBo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" thickBo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" thickBo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" thickBo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" thickBo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" thickBo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" thickBo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" thickBo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" thickBo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" thickBo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" thickBo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" thickBo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" thickBo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" thickBo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" thickBo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" thickBo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" thickBo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" thickBo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" thickBo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" thickBo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" thickBo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" thickBo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" thickBo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" thickBo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" thickBo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" thickBo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" thickBo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" thickBo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" thickBo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" thickBo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" thickBo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" thickBo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" thickBo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" thickBo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" thickBo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" thickBo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" thickBo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" thickBo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" thickBo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" thickBo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" thickBo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" thickBo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" thickBo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" thickBo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" thickBo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" thickBo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" thickBo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" thickBo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" thickBo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" thickBo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" thickBo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" thickBo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" thickBo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" thickBo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" thickBo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" thickBo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" thickBo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" thickBo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" thickBo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" thickBo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" thickBo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" thickBo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" thickBo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" thickBo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" thickBo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" thickBo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" thickBo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" thickBo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" thickBo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" thickBo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" thickBo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" thickBo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" thickBo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" thickBo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" thickBo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" thickBo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" thickBo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" thickBo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" thickBo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" thickBo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" thickBo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" thickBo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" thickBo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" thickBo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" thickBo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" thickBo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" thickBo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" thickBo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" thickBo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" thickBo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" thickBo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" thickBo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" thickBo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" thickBo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" thickBo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" thickBo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" thickBo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" thickBo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" thickBo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" thickBo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" thickBo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" thickBo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" thickBo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" thickBo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" thickBo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" thickBo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" thickBo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" thickBo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" thickBo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" thickBo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" thickBo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" thickBo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" thickBo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" thickBo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" thickBo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" thickBo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" thickBo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" thickBo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" thickBo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" thickBo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" thickBo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" thickBo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" thickBo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" thickBo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" thickBo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" thickBo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" thickBo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" thickBo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" thickBo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" thickBo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" thickBo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" thickBo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" thickBo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" thickBo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" thickBo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" thickBo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" thickBo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" thickBo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" thickBo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" thickBo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" thickBo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" thickBo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" thickBo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" thickBo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" thickBo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" thickBo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" thickBo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" thickBo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" thickBo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" thickBo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" thickBo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" thickBo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" thickBo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" thickBo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" thickBo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" thickBo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" thickBo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" thickBo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" thickBo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" thickBo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" thickBo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" thickBo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" thickBo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" thickBo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" thickBo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" thickBo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" thickBo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" thickBo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" thickBo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" thickBo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" thickBo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" thickBo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" thickBo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" thickBo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" thickBo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" thickBo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" thickBo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" thickBo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" thickBo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" thickBo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" thickBo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" thickBo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" thickBo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" thickBo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" thickBo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" thickBo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" thickBo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" thickBo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" thickBo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" thickBo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" thickBo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" thickBo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" thickBo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" thickBo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" thickBo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" thickBo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" thickBo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" thickBo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" thickBo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" thickBo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" thickBo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" thickBo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" thickBo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" thickBo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" thickBo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" thickBo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" thickBo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" thickBo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" thickBo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" thickBo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" thickBo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" thickBo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" thickBo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" thickBo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" thickBo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" thickBo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" thickBo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" thickBo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" thickBo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" thickBo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" thickBo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" thickBo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" thickBo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" thickBo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" thickBo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" thickBo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" thickBo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" thickBo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" thickBo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" thickBo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" thickBo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" thickBo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" thickBo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" thickBo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" thickBo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" thickBo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" thickBo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" thickBo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" thickBo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" thickBo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" thickBo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" thickBo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" thickBo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" thickBo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" thickBo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" thickBo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" thickBo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" thickBo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" thickBo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" thickBo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" thickBo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" thickBo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" thickBo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" thickBo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" thickBo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" thickBo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" thickBo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" thickBo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" thickBo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" thickBo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" thickBo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" thickBo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" thickBo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" thickBo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" thickBo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" thickBo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" thickBo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" thickBo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" thickBo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" thickBo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" thickBo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" thickBo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" thickBo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" thickBo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" thickBo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" thickBo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" thickBo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" thickBo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" thickBo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" thickBo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" thickBo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" thickBo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" thickBo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" thickBo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" thickBo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" thickBo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" thickBo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" thickBo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" thickBo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" thickBo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" thickBo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" thickBo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" thickBo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" thickBo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" thickBo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" thickBo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" thickBo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" thickBo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" thickBo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" thickBo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" thickBo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" thickBo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" thickBo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" thickBo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" thickBo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" thickBo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" thickBo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" thickBo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" thickBo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" thickBo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" thickBo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" thickBo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" thickBo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" thickBo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" thickBo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" thickBo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" thickBo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" thickBo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" thickBo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" thickBo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" thickBo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" thickBo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" thickBo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" thickBo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" thickBo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" thickBo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" thickBo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" thickBo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" thickBo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" thickBo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" thickBo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" thickBo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" thickBo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" thickBo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" thickBo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" thickBo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" thickBo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" thickBo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" thickBo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" thickBo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" thickBo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" thickBo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" thickBo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" thickBo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" thickBo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" thickBo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" thickBo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" thickBo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" thickBo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" thickBo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" thickBo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" thickBo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" thickBo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" thickBo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" thickBo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" thickBo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" thickBo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" thickBo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" thickBo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" thickBo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" thickBo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" thickBo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" thickBo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" thickBo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" thickBo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" thickBo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" thickBo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" thickBo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" thickBo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" thickBo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" thickBo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" thickBo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" thickBo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" thickBo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" thickBo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" thickBo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" thickBo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" thickBo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" thickBo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" thickBo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" thickBo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" thickBo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" thickBo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" thickBo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" thickBo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" thickBo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" thickBo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" thickBo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" thickBo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" thickBo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" thickBo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" thickBo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" thickBo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" thickBo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" thickBo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" thickBo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" thickBo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" thickBo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" thickBo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" thickBo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" thickBo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" thickBo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" thickBo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" thickBo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" thickBo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" thickBo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" thickBo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" thickBo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" thickBo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" thickBo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" thickBo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" thickBo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" thickBo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" thickBo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" thickBo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" thickBo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" thickBo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" thickBo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" thickBo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" thickBo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" thickBo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" thickBo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" thickBo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" thickBo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" thickBo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" thickBo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" thickBo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" thickBo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" thickBo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" thickBo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" thickBo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" thickBo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" thickBo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" thickBo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" thickBo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" thickBo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" thickBo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" thickBo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" thickBo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" thickBo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" thickBo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" thickBo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" thickBo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" thickBo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" thickBo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" thickBo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" thickBo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" thickBo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" thickBo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" thickBo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" thickBo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" thickBo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" thickBo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" thickBo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" thickBo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" thickBo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" thickBo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" thickBo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" thickBo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" thickBo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" thickBo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" thickBo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" thickBo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" thickBo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" thickBo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" thickBo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" thickBo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" thickBo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" thickBo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" thickBo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" thickBo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" thickBo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" thickBo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" thickBo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" thickBo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" thickBo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" thickBo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" thickBo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" thickBo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" thickBo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" thickBo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" thickBo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" thickBo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" thickBo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" thickBo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" thickBo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" thickBo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" thickBo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" thickBo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" thickBo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" thickBo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" thickBo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" thickBo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" thickBo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" thickBo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" thickBo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" thickBo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" thickBo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" thickBo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" thickBo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" thickBo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" thickBo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" thickBo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" thickBo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" thickBo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" thickBo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" thickBo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" thickBo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" thickBo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" thickBo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" thickBo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" thickBo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" thickBo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" thickBo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" thickBo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" thickBo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" thickBo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" thickBo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" thickBo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" thickBo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" thickBo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" thickBo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" thickBo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" thickBo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" thickBo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" thickBo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" thickBo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" thickBo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" thickBo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" thickBo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" thickBo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" thickBo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" thickBo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" thickBo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" thickBo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" thickBo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" thickBo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" thickBo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" thickBo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" thickBo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" thickBo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" thickBo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" thickBo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" thickBo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" thickBo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" thickBo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" thickBo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" thickBo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" thickBo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" thickBo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" thickBo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" thickBo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" thickBo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" thickBo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" thickBo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" thickBo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" thickBo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" thickBo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" thickBo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" thickBo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" thickBo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" thickBo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" thickBo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" thickBo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" thickBo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" thickBo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" thickBo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" thickBo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" thickBo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" thickBo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" thickBo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" thickBo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" thickBo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" thickBo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" thickBo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" thickBo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" thickBo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" thickBo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" thickBo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" thickBo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" thickBo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" thickBo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" thickBo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" thickBo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" thickBo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" thickBo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" thickBo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" thickBo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5" thickBo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5" thickBo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5" thickBo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5" thickBo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5" thickBot="1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5" thickBot="1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5" thickBot="1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5" thickBot="1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5" thickBot="1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5" thickBot="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5" thickBot="1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Suzuki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Hassan</dc:creator>
  <cp:lastModifiedBy>USER</cp:lastModifiedBy>
  <cp:lastPrinted>2016-09-01T09:58:44Z</cp:lastPrinted>
  <dcterms:created xsi:type="dcterms:W3CDTF">2015-03-06T15:34:47Z</dcterms:created>
  <dcterms:modified xsi:type="dcterms:W3CDTF">2024-11-18T11:31:51Z</dcterms:modified>
</cp:coreProperties>
</file>