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66925"/>
  <mc:AlternateContent xmlns:mc="http://schemas.openxmlformats.org/markup-compatibility/2006">
    <mc:Choice Requires="x15">
      <x15ac:absPath xmlns:x15ac="http://schemas.microsoft.com/office/spreadsheetml/2010/11/ac" url="https://rizviimi-my.sharepoint.com/personal/owais992086_eng_rizvi_edu_in/Documents/"/>
    </mc:Choice>
  </mc:AlternateContent>
  <xr:revisionPtr revIDLastSave="7" documentId="8_{0C7B8A5C-82EA-3946-A317-08AE931F2EF5}" xr6:coauthVersionLast="47" xr6:coauthVersionMax="47" xr10:uidLastSave="{890081FB-45E5-104D-BA04-DE797EF55C48}"/>
  <bookViews>
    <workbookView xWindow="0" yWindow="0" windowWidth="28800" windowHeight="18000" activeTab="4" xr2:uid="{00000000-000D-0000-FFFF-FFFF00000000}"/>
  </bookViews>
  <sheets>
    <sheet name="Dashboard" sheetId="25" r:id="rId1"/>
    <sheet name="Total Sales" sheetId="21" r:id="rId2"/>
    <sheet name="CountryBarChart" sheetId="23" r:id="rId3"/>
    <sheet name="Top5Cus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6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7" l="1"/>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8" i="17"/>
  <c r="M26" i="17"/>
  <c r="M38" i="17"/>
  <c r="M54" i="17"/>
  <c r="G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alcChain>
</file>

<file path=xl/sharedStrings.xml><?xml version="1.0" encoding="utf-8"?>
<sst xmlns="http://schemas.openxmlformats.org/spreadsheetml/2006/main" count="11105" uniqueCount="6220">
  <si>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</si>
  <si>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</si>
  <si>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</si>
  <si>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</si>
  <si>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</si>
  <si>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</si>
  <si>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</si>
  <si>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</si>
  <si>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</si>
  <si>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</si>
  <si>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</si>
  <si>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</si>
  <si>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</si>
  <si>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</si>
  <si>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</si>
  <si>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</si>
  <si>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</si>
  <si>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</si>
  <si>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</si>
  <si>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</si>
  <si>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</si>
  <si>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</si>
  <si>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</si>
  <si>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</si>
  <si>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</si>
  <si>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</si>
  <si>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</si>
  <si>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</si>
  <si>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</si>
  <si>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</si>
  <si>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</si>
  <si>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</si>
  <si>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</si>
  <si>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</si>
  <si>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</si>
  <si>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</si>
  <si>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</si>
  <si>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</si>
  <si>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</si>
  <si>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</si>
  <si>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</si>
  <si>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</si>
  <si>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</si>
  <si>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</si>
  <si>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</si>
  <si>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</si>
  <si>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</si>
  <si>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</si>
  <si>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</si>
  <si>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</si>
  <si>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</si>
  <si>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</si>
  <si>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</si>
  <si>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</si>
  <si>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</si>
  <si>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</si>
  <si>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</si>
  <si>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</si>
  <si>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</si>
  <si>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</si>
  <si>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</si>
  <si>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</si>
  <si>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</si>
  <si>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</si>
  <si>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</si>
  <si>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</si>
  <si>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</si>
  <si>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</si>
  <si>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</si>
  <si>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</si>
  <si>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</si>
  <si>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</si>
  <si>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</si>
  <si>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</si>
  <si>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</si>
  <si>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</si>
  <si>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</si>
  <si>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</si>
  <si>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</si>
  <si>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</si>
  <si>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</si>
  <si>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</si>
  <si>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</si>
  <si>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</si>
  <si>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</si>
  <si>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</si>
  <si>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</si>
  <si>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</si>
  <si>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</si>
  <si>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</si>
  <si>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</si>
  <si>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</si>
  <si>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</si>
  <si>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</si>
  <si>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</si>
  <si>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</si>
  <si>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</si>
  <si>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</si>
  <si>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</si>
  <si>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</si>
  <si>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</si>
  <si>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</si>
  <si>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</si>
  <si>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</si>
  <si>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</si>
  <si>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</si>
  <si>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</si>
  <si>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</si>
  <si>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</si>
  <si>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</si>
  <si>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</si>
  <si>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</si>
  <si>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</si>
  <si>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</si>
  <si>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</si>
  <si>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</si>
  <si>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</si>
  <si>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</si>
  <si>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</si>
  <si>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</si>
  <si>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</si>
  <si>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</si>
  <si>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</si>
  <si>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</si>
  <si>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</si>
  <si>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</si>
  <si>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</si>
  <si>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</si>
  <si>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</si>
  <si>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</si>
  <si>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</si>
  <si>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</si>
  <si>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</si>
  <si>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</si>
  <si>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</si>
  <si>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</si>
  <si>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</si>
  <si>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</si>
  <si>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</si>
  <si>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</si>
  <si>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</si>
  <si>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</si>
  <si>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</si>
  <si>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</si>
  <si>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</si>
  <si>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</si>
  <si>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</si>
  <si>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</si>
  <si>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</si>
  <si>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</si>
  <si>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</si>
  <si>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</si>
  <si>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</si>
  <si>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</si>
  <si>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</si>
  <si>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</si>
  <si>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</si>
  <si>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</si>
  <si>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</si>
  <si>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</si>
  <si>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</si>
  <si>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</si>
  <si>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</si>
  <si>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</si>
  <si>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</si>
  <si>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</si>
  <si>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</si>
  <si>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</si>
  <si>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</si>
  <si>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</si>
  <si>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</si>
  <si>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</si>
  <si>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</si>
  <si>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</si>
  <si>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</si>
  <si>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</si>
  <si>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</si>
  <si>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</si>
  <si>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</si>
  <si>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</si>
  <si>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</si>
  <si>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</si>
  <si>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</si>
  <si>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</si>
  <si>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</si>
  <si>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</si>
  <si>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</si>
  <si>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</si>
  <si>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</si>
  <si>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</si>
  <si>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</si>
  <si>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</si>
  <si>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</si>
  <si>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</si>
  <si>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</si>
  <si>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</si>
  <si>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</si>
  <si>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</si>
  <si>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</si>
  <si>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</si>
  <si>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</si>
  <si>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</si>
  <si>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</si>
  <si>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</si>
  <si>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</si>
  <si>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</si>
  <si>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</si>
  <si>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</si>
  <si>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</si>
  <si>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</si>
  <si>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</si>
  <si>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</si>
  <si>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</si>
  <si>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</si>
  <si>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</si>
  <si>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</si>
  <si>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</si>
  <si>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</si>
  <si>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</si>
  <si>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</si>
  <si>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</si>
  <si>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</si>
  <si>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</si>
  <si>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</si>
  <si>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</si>
  <si>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</si>
  <si>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</si>
  <si>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</si>
  <si>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</si>
  <si>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</si>
  <si>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</si>
  <si>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</si>
  <si>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</si>
  <si>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</si>
  <si>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</si>
  <si>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</si>
  <si>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</si>
  <si>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</si>
  <si>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</si>
  <si>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</si>
  <si>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</si>
  <si>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</si>
  <si>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</si>
  <si>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</si>
  <si>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</si>
  <si>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</si>
  <si>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</si>
  <si>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</si>
  <si>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</si>
  <si>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</si>
  <si>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</si>
  <si>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</si>
  <si>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</si>
  <si>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</si>
  <si>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</si>
  <si>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</si>
  <si>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</si>
  <si>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</si>
  <si>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</si>
  <si>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</si>
  <si>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</si>
  <si>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</si>
  <si>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</si>
  <si>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</si>
  <si>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</si>
  <si>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</si>
  <si>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</si>
  <si>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</si>
  <si>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</si>
  <si>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</si>
  <si>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</si>
  <si>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</si>
  <si>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</si>
  <si>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</si>
  <si>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</si>
  <si>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</si>
  <si>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</si>
  <si>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</si>
  <si>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</si>
  <si>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</si>
  <si>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</si>
  <si>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</si>
  <si>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</si>
  <si>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</si>
  <si>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</si>
  <si>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</si>
  <si>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</si>
  <si>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</si>
  <si>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</si>
  <si>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</si>
  <si>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</si>
  <si>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</si>
  <si>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</si>
  <si>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</si>
  <si>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</si>
  <si>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</si>
  <si>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</si>
  <si>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</si>
  <si>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</si>
  <si>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</si>
  <si>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</si>
  <si>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</si>
  <si>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</si>
  <si>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</si>
  <si>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</si>
  <si>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</si>
  <si>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</si>
  <si>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</si>
  <si>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</si>
  <si>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</si>
  <si>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</si>
  <si>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</si>
  <si>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</si>
  <si>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</si>
  <si>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</si>
  <si>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</si>
  <si>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</si>
  <si>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</si>
  <si>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</si>
  <si>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</si>
  <si>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</si>
  <si>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</si>
  <si>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</si>
  <si>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</si>
  <si>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</si>
  <si>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</si>
  <si>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</si>
  <si>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</si>
  <si>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</si>
  <si>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</si>
  <si>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</si>
  <si>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</si>
  <si>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</si>
  <si>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</si>
  <si>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</si>
  <si>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</si>
  <si>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</si>
  <si>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</si>
  <si>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</si>
  <si>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</si>
  <si>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</si>
  <si>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</si>
  <si>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</si>
  <si>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</si>
  <si>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</si>
  <si>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</si>
  <si>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</si>
  <si>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</si>
  <si>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</si>
  <si>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</si>
  <si>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</si>
  <si>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</si>
  <si>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</si>
  <si>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</si>
  <si>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</si>
  <si>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</si>
  <si>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</si>
  <si>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</si>
  <si>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</si>
  <si>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</si>
  <si>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</si>
  <si>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</si>
  <si>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</si>
  <si>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</si>
  <si>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</si>
  <si>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</si>
  <si>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</si>
  <si>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</si>
  <si>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</si>
  <si>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</si>
  <si>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</si>
  <si>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</si>
  <si>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</si>
  <si>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</si>
  <si>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</si>
  <si>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</si>
  <si>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</si>
  <si>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</si>
  <si>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</si>
  <si>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</si>
  <si>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</si>
  <si>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</si>
  <si>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</si>
  <si>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</si>
  <si>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</si>
  <si>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</si>
  <si>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</si>
  <si>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</si>
  <si>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</si>
  <si>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</si>
  <si>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</si>
  <si>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</si>
  <si>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</si>
  <si>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</si>
  <si>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</si>
  <si>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</si>
  <si>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</si>
  <si>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</si>
  <si>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</si>
  <si>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</si>
  <si>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</si>
  <si>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</si>
  <si>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</si>
  <si>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</si>
  <si>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</si>
  <si>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</si>
  <si>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</si>
  <si>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</si>
  <si>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</si>
  <si>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</si>
  <si>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</si>
  <si>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</si>
  <si>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</si>
  <si>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</si>
  <si>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</si>
  <si>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</si>
  <si>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</si>
  <si>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</si>
  <si>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</si>
  <si>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</si>
  <si>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</si>
  <si>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</si>
  <si>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</si>
  <si>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</si>
  <si>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</si>
  <si>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</si>
  <si>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</si>
  <si>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</si>
  <si>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</si>
  <si>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</si>
  <si>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</si>
  <si>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</si>
  <si>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</si>
  <si>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</si>
  <si>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</si>
  <si>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</si>
  <si>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</si>
  <si>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</si>
  <si>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</si>
  <si>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</si>
  <si>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</si>
  <si>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</si>
  <si>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</si>
  <si>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</si>
  <si>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</si>
  <si>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</si>
  <si>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</si>
  <si>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</si>
  <si>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</si>
  <si>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</si>
  <si>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</si>
  <si>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</si>
  <si>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</si>
  <si>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</si>
  <si>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</si>
  <si>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</si>
  <si>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</si>
  <si>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</si>
  <si>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</si>
  <si>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</si>
  <si>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</si>
  <si>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</si>
  <si>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</si>
  <si>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</si>
  <si>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</si>
  <si>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</si>
  <si>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</si>
  <si>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</si>
  <si>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</si>
  <si>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</si>
  <si>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</si>
  <si>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</si>
  <si>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</si>
  <si>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</si>
  <si>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</si>
  <si>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</si>
  <si>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</si>
  <si>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</si>
  <si>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</si>
  <si>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</si>
  <si>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</si>
  <si>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</si>
  <si>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</si>
  <si>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</si>
  <si>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</si>
  <si>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</si>
  <si>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</si>
  <si>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</si>
  <si>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</si>
  <si>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</si>
  <si>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</si>
  <si>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</si>
  <si>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</si>
  <si>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</si>
  <si>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</si>
  <si>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</si>
  <si>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</si>
  <si>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</si>
  <si>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</si>
  <si>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</si>
  <si>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</si>
  <si>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</si>
  <si>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</si>
  <si>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</si>
  <si>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</si>
  <si>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</si>
  <si>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</si>
  <si>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</si>
  <si>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</si>
  <si>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</si>
  <si>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</si>
  <si>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</si>
  <si>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</si>
  <si>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</si>
  <si>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</si>
  <si>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</si>
  <si>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</si>
  <si>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</si>
  <si>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</si>
  <si>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</si>
  <si>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</si>
  <si>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</si>
  <si>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</si>
  <si>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</si>
  <si>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</si>
  <si>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</si>
  <si>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</si>
  <si>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</si>
  <si>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</si>
  <si>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</si>
  <si>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</si>
  <si>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</si>
  <si>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</si>
  <si>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</si>
  <si>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</si>
  <si>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</si>
  <si>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</si>
  <si>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</si>
  <si>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</si>
  <si>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</si>
  <si>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</si>
  <si>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</si>
  <si>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</si>
  <si>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</si>
  <si>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</si>
  <si>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</si>
  <si>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</si>
  <si>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</si>
  <si>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</si>
  <si>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</si>
  <si>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</si>
  <si>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</si>
  <si>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</si>
  <si>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</si>
  <si>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</si>
  <si>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</si>
  <si>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</si>
  <si>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</si>
  <si>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</si>
  <si>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</si>
  <si>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</si>
  <si>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</si>
  <si>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</si>
  <si>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</si>
  <si>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</si>
  <si>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</si>
  <si>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</si>
  <si>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</si>
  <si>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</si>
  <si>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</si>
  <si>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</si>
  <si>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</si>
  <si>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</si>
  <si>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</si>
  <si>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</si>
  <si>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</si>
  <si>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</si>
  <si>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</si>
  <si>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</si>
  <si>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</si>
  <si>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</si>
  <si>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</si>
  <si>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</si>
  <si>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</si>
  <si>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</si>
  <si>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</si>
  <si>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</si>
  <si>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</si>
  <si>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</si>
  <si>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</si>
  <si>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</si>
  <si>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</si>
  <si>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</si>
  <si>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</si>
  <si>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</si>
  <si>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</si>
  <si>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</si>
  <si>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</si>
  <si>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</si>
  <si>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</si>
  <si>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</si>
  <si>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</si>
  <si>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</si>
  <si>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</si>
  <si>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</si>
  <si>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</si>
  <si>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</si>
  <si>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</si>
  <si>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</si>
  <si>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</si>
  <si>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</si>
  <si>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</si>
  <si>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</si>
  <si>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</si>
  <si>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</si>
  <si>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</si>
  <si>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</si>
  <si>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</si>
  <si>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</si>
  <si>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</si>
  <si>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</si>
  <si>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</si>
  <si>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</si>
  <si>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</si>
  <si>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</si>
  <si>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</si>
  <si>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</si>
  <si>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</si>
  <si>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</si>
  <si>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</si>
  <si>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</si>
  <si>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</si>
  <si>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</si>
  <si>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</si>
  <si>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</si>
  <si>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</si>
  <si>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</si>
  <si>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</si>
  <si>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</si>
  <si>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</si>
  <si>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</si>
  <si>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</si>
  <si>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</si>
  <si>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</si>
  <si>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</si>
  <si>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</si>
  <si>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</si>
  <si>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</si>
  <si>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</si>
  <si>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</si>
  <si>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</si>
  <si>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</si>
  <si>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</si>
  <si>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</si>
  <si>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</si>
  <si>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</si>
  <si>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</si>
  <si>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</si>
  <si>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</si>
  <si>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</si>
  <si>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</si>
  <si>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</si>
  <si>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</si>
  <si>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</si>
  <si>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</si>
  <si>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</si>
  <si>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</si>
  <si>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</si>
  <si>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</si>
  <si>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</si>
  <si>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</si>
  <si>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</si>
  <si>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</si>
  <si>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</si>
  <si>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</si>
  <si>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</si>
  <si>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</si>
  <si>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</si>
  <si>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</si>
  <si>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</si>
  <si>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</si>
  <si>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</si>
  <si>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</si>
  <si>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</si>
  <si>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</si>
  <si>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</si>
  <si>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</si>
  <si>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</si>
  <si>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</si>
  <si>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</si>
  <si>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</si>
  <si>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</si>
  <si>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</si>
  <si>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</si>
  <si>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</si>
  <si>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</si>
  <si>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</si>
  <si>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</si>
  <si>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</si>
  <si>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</si>
  <si>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</si>
  <si>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</si>
  <si>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</si>
  <si>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</si>
  <si>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</si>
  <si>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</si>
  <si>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</si>
  <si>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</si>
  <si>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</si>
  <si>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</si>
  <si>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</si>
  <si>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</si>
  <si>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</si>
  <si>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</si>
  <si>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</si>
  <si>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</si>
  <si>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</si>
  <si>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</si>
  <si>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</si>
  <si>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</si>
  <si>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</si>
  <si>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</si>
  <si>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</si>
  <si>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</si>
  <si>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</si>
  <si>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</si>
  <si>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</si>
  <si>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</si>
  <si>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</si>
  <si>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</si>
  <si>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</si>
  <si>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</si>
  <si>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</si>
  <si>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</si>
  <si>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</si>
  <si>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</si>
  <si>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</si>
  <si>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</si>
  <si>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</si>
  <si>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</si>
  <si>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</si>
  <si>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</si>
  <si>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</si>
  <si>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</si>
  <si>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</si>
  <si>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</si>
  <si>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</si>
  <si>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</si>
  <si>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</si>
  <si>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</si>
  <si>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</si>
  <si>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</si>
  <si>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</si>
  <si>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</si>
  <si>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</si>
  <si>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</si>
  <si>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</si>
  <si>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</si>
  <si>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</si>
  <si>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</si>
  <si>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</si>
  <si>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</si>
  <si>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</si>
  <si>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</si>
  <si>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</si>
  <si>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</si>
  <si>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</si>
  <si>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</si>
  <si>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</si>
  <si>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</si>
  <si>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</si>
  <si>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</si>
  <si>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</si>
  <si>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</si>
  <si>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</si>
  <si>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</si>
  <si>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</si>
  <si>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</si>
  <si>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</si>
  <si>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</si>
  <si>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</si>
  <si>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</si>
  <si>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</si>
  <si>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</si>
  <si>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</si>
  <si>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</si>
  <si>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</si>
  <si>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</si>
  <si>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</si>
  <si>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</si>
  <si>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</si>
  <si>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</si>
  <si>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</si>
  <si>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</si>
  <si>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</si>
  <si>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</si>
  <si>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</si>
  <si>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</si>
  <si>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</si>
  <si>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</si>
  <si>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</si>
  <si>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</si>
  <si>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</si>
  <si>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</si>
  <si>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</si>
  <si>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</si>
  <si>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</si>
  <si>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</si>
  <si>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</si>
  <si>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</si>
  <si>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</si>
  <si>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</si>
  <si>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</si>
  <si>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</si>
  <si>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</si>
  <si>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</si>
  <si>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</si>
  <si>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</si>
  <si>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</si>
  <si>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</si>
  <si>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</si>
  <si>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</si>
  <si>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</si>
  <si>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</si>
  <si>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</si>
  <si>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</si>
  <si>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</si>
  <si>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</si>
  <si>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</si>
  <si>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</si>
  <si>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</si>
  <si>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</si>
  <si>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</si>
  <si>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</si>
  <si>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</si>
  <si>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</si>
  <si>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</si>
  <si>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</si>
  <si>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</si>
  <si>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</si>
  <si>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</si>
  <si>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</si>
  <si>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</si>
  <si>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</si>
  <si>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</si>
  <si>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</si>
  <si>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</si>
  <si>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</si>
  <si>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</si>
  <si>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</si>
  <si>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</si>
  <si>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</si>
  <si>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</si>
  <si>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</si>
  <si>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</si>
  <si>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</si>
  <si>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</si>
  <si>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</si>
  <si>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</si>
  <si>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</si>
  <si>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</si>
  <si>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</si>
  <si>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</si>
  <si>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</si>
  <si>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</si>
  <si>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</si>
  <si>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</si>
  <si>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</si>
  <si>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</si>
  <si>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</si>
  <si>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</si>
  <si>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</si>
  <si>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</si>
  <si>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</si>
  <si>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</si>
  <si>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</si>
  <si>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</si>
  <si>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</si>
  <si>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</si>
  <si>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</si>
  <si>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</si>
  <si>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</si>
  <si>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</si>
  <si>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</si>
  <si>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</si>
  <si>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</si>
  <si>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</si>
  <si>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</si>
  <si>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</si>
  <si>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</si>
  <si>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</si>
  <si>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</si>
  <si>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</si>
  <si>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</si>
  <si>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</si>
  <si>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</si>
  <si>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</si>
  <si>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</si>
  <si>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</si>
  <si>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</si>
  <si>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</si>
  <si>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</si>
  <si>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</si>
  <si>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</si>
  <si>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</si>
  <si>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</si>
  <si>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</si>
  <si>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</si>
  <si>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</si>
  <si>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</si>
  <si>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</si>
  <si>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</si>
  <si>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</si>
  <si>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</si>
  <si>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</si>
  <si>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</si>
  <si>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</si>
  <si>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</si>
  <si>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</si>
  <si>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</si>
  <si>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</si>
  <si>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</si>
  <si>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</si>
  <si>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</si>
  <si>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</si>
  <si>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</si>
  <si>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</si>
  <si>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</si>
  <si>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</si>
  <si>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</si>
  <si>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</si>
  <si>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</si>
  <si>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</si>
  <si>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</si>
  <si>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</si>
  <si>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</si>
  <si>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</si>
  <si>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</si>
  <si>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</si>
  <si>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</si>
  <si>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</si>
  <si>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</si>
  <si>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</si>
  <si>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</si>
  <si>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</si>
  <si>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</si>
  <si>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</si>
  <si>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</si>
  <si>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</si>
  <si>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</si>
  <si>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</si>
  <si>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</si>
  <si>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</si>
  <si>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</si>
  <si>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</si>
  <si>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</si>
  <si>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</si>
  <si>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</si>
  <si>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</si>
  <si>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</si>
  <si>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</si>
  <si>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</si>
  <si>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</si>
  <si>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</si>
  <si>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</si>
  <si>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</si>
  <si>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</si>
  <si>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</si>
  <si>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</si>
  <si>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</si>
  <si>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</si>
  <si>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</si>
  <si>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</si>
  <si>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</si>
  <si>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</si>
  <si>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</si>
  <si>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</si>
  <si>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</si>
  <si>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</si>
  <si>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</si>
  <si>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</si>
  <si>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</si>
  <si>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</si>
  <si>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</si>
  <si>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</si>
  <si>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</si>
  <si>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</si>
  <si>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</si>
  <si>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</si>
  <si>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</si>
  <si>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</si>
  <si>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</si>
  <si>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</si>
  <si>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</si>
  <si>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</si>
  <si>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</si>
  <si>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</si>
  <si>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</si>
  <si>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</si>
  <si>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</si>
  <si>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</si>
  <si>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</si>
  <si>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</si>
  <si>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</si>
  <si>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</si>
  <si>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</si>
  <si>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</si>
  <si>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</si>
  <si>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</si>
  <si>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</si>
  <si>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</si>
  <si>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</si>
  <si>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</si>
  <si>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</si>
  <si>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</si>
  <si>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</si>
  <si>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</si>
  <si>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</si>
  <si>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</si>
  <si>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</si>
  <si>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</si>
  <si>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</si>
  <si>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</si>
  <si>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</si>
  <si>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</si>
  <si>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</si>
  <si>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</si>
  <si>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</si>
  <si>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</si>
  <si>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</si>
  <si>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</si>
  <si>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</si>
  <si>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</si>
  <si>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</si>
  <si>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</si>
  <si>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</si>
  <si>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</si>
  <si>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</si>
  <si>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</si>
  <si>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</si>
  <si>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</si>
  <si>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</si>
  <si>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</si>
  <si>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</si>
  <si>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</si>
  <si>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</si>
  <si>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</si>
  <si>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</si>
  <si>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</si>
  <si>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</si>
  <si>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</si>
  <si>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</si>
  <si>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</si>
  <si>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</si>
  <si>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</si>
  <si>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</si>
  <si>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</si>
  <si>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</si>
  <si>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</si>
  <si>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</si>
  <si>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</si>
  <si>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</si>
  <si>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</si>
  <si>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</si>
  <si>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</si>
  <si>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</si>
  <si>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</si>
  <si>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</si>
  <si>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</si>
  <si>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</si>
  <si>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</si>
  <si>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</si>
  <si>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</si>
  <si>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</si>
  <si>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</si>
  <si>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</si>
  <si>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</si>
  <si>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</si>
  <si>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</si>
  <si>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</si>
  <si>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</si>
  <si>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</si>
  <si>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</si>
  <si>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</si>
  <si>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</si>
  <si>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</si>
  <si>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</si>
  <si>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</si>
  <si>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</si>
  <si>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</si>
  <si>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</si>
  <si>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</si>
  <si>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</si>
  <si>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</si>
  <si>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</si>
  <si>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</si>
  <si>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</si>
  <si>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</si>
  <si>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</si>
  <si>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</si>
  <si>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</si>
  <si>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</si>
  <si>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</si>
  <si>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</si>
  <si>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</si>
  <si>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</si>
  <si>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</si>
  <si>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</si>
  <si>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</si>
  <si>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</si>
  <si>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</si>
  <si>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</si>
  <si>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</si>
  <si>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</si>
  <si>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</si>
  <si>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</si>
  <si>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</si>
  <si>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</si>
  <si>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</si>
  <si>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</si>
  <si>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</si>
  <si>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</si>
  <si>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</si>
  <si>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</si>
  <si>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</si>
  <si>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</si>
  <si>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</si>
  <si>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</si>
  <si>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</si>
  <si>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</si>
  <si>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</si>
  <si>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</si>
  <si>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</si>
  <si>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</si>
  <si>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</si>
  <si>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</si>
  <si>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</si>
  <si>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</si>
  <si>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</si>
  <si>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</si>
  <si>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</si>
  <si>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</si>
  <si>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</si>
  <si>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</si>
  <si>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</si>
  <si>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</si>
  <si>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</si>
  <si>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</si>
  <si>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</si>
  <si>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</si>
  <si>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</si>
  <si>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</si>
  <si>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</si>
  <si>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</si>
  <si>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</si>
  <si>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</si>
  <si>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</si>
  <si>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</si>
  <si>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</si>
  <si>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</si>
  <si>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</si>
  <si>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</si>
  <si>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</si>
  <si>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</si>
  <si>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</si>
  <si>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</si>
  <si>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</si>
  <si>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</si>
  <si>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</si>
  <si>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</si>
  <si>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</si>
  <si>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</si>
  <si>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</si>
  <si>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</si>
  <si>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</si>
  <si>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</si>
  <si>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</si>
  <si>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</si>
  <si>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</si>
  <si>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</si>
  <si>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</si>
  <si>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</si>
  <si>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</si>
  <si>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</si>
  <si>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</si>
  <si>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</si>
  <si>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</si>
  <si>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</si>
  <si>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</si>
  <si>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</si>
  <si>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</si>
  <si>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</si>
  <si>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</si>
  <si>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</si>
  <si>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</si>
  <si>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</si>
  <si>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</si>
  <si>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</si>
  <si>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</si>
  <si>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</si>
  <si>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</si>
  <si>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</si>
  <si>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</si>
  <si>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</si>
  <si>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</si>
  <si>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</si>
  <si>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</si>
  <si>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</si>
  <si>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</si>
  <si>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</si>
  <si>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</si>
  <si>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</si>
  <si>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</si>
  <si>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</si>
  <si>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</si>
  <si>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</si>
  <si>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</si>
  <si>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</si>
  <si>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</si>
  <si>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</si>
  <si>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</si>
  <si>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</si>
  <si>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</si>
  <si>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</si>
  <si>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</si>
  <si>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</si>
  <si>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</si>
  <si>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</si>
  <si>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</si>
  <si>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</si>
  <si>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</si>
  <si>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</si>
  <si>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</si>
  <si>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</si>
  <si>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</si>
  <si>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</si>
  <si>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</si>
  <si>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</si>
  <si>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</si>
  <si>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</si>
  <si>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</si>
  <si>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</si>
  <si>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</si>
  <si>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</si>
  <si>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</si>
  <si>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</si>
  <si>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</si>
  <si>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</si>
  <si>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</si>
  <si>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</si>
  <si>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</si>
  <si>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</si>
  <si>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</si>
  <si>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</si>
  <si>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</si>
  <si>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</si>
  <si>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</si>
  <si>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</si>
  <si>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</si>
  <si>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</si>
  <si>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</si>
  <si>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</si>
  <si>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</si>
  <si>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</si>
  <si>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</si>
  <si>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</si>
  <si>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</si>
  <si>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</si>
  <si>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</si>
  <si>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</si>
  <si>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</si>
  <si>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</si>
  <si>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</si>
  <si>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</si>
  <si>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</si>
  <si>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</si>
  <si>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</si>
  <si>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</si>
  <si>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</si>
  <si>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</si>
  <si>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</si>
  <si>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</si>
  <si>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</si>
  <si>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</si>
  <si>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</si>
  <si>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</si>
  <si>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</si>
  <si>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</si>
  <si>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</si>
  <si>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</si>
  <si>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</si>
  <si>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</si>
  <si>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</si>
  <si>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</si>
  <si>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</si>
  <si>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</si>
  <si>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</si>
  <si>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</si>
  <si>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</si>
  <si>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</si>
  <si>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</si>
  <si>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</si>
  <si>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</si>
  <si>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</si>
  <si>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</si>
  <si>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</si>
  <si>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</si>
  <si>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</si>
  <si>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</si>
  <si>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</si>
  <si>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</si>
  <si>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</si>
  <si>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</si>
  <si>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</si>
  <si>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</si>
  <si>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</si>
  <si>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</si>
  <si>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</si>
  <si>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</si>
  <si>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</si>
  <si>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</si>
  <si>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</si>
  <si>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</si>
  <si>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</si>
  <si>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</si>
  <si>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</si>
  <si>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</si>
  <si>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</si>
  <si>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</si>
  <si>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</si>
  <si>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</si>
  <si>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</si>
  <si>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</si>
  <si>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</si>
  <si>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</si>
  <si>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</si>
  <si>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</si>
  <si>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</si>
  <si>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</si>
  <si>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</si>
  <si>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</si>
  <si>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</si>
  <si>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</si>
  <si>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</si>
  <si>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</si>
  <si>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</si>
  <si>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</si>
  <si>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</si>
  <si>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</si>
  <si>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</si>
  <si>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</si>
  <si>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</si>
  <si>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</si>
  <si>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</si>
  <si>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</si>
  <si>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</si>
  <si>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</si>
  <si>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</si>
  <si>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</si>
  <si>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</si>
  <si>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</si>
  <si>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</si>
  <si>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</si>
  <si>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</si>
  <si>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</si>
  <si>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</si>
  <si>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</si>
  <si>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</si>
  <si>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</si>
  <si>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</si>
  <si>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</si>
  <si>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</si>
  <si>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</si>
  <si>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</si>
  <si>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</si>
  <si>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</si>
  <si>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</si>
  <si>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</si>
  <si>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</si>
  <si>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</si>
  <si>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</si>
  <si>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</si>
  <si>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</si>
  <si>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</si>
  <si>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</si>
  <si>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</si>
  <si>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</si>
  <si>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</si>
  <si>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</si>
  <si>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</si>
  <si>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</si>
  <si>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</si>
  <si>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</si>
  <si>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</si>
  <si>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</si>
  <si>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</si>
  <si>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</si>
  <si>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</si>
  <si>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</si>
  <si>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</si>
  <si>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</si>
  <si>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</si>
  <si>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</si>
  <si>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</si>
  <si>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</si>
  <si>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</si>
  <si>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</si>
  <si>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</si>
  <si>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</si>
  <si>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</si>
  <si>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</si>
  <si>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</si>
  <si>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</si>
  <si>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</si>
  <si>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</si>
  <si>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</si>
  <si>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</si>
  <si>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</si>
  <si>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</si>
  <si>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</si>
  <si>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</si>
  <si>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</si>
  <si>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</si>
  <si>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</si>
  <si>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</si>
  <si>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</si>
  <si>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</si>
  <si>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</si>
  <si>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</si>
  <si>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</si>
  <si>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</si>
  <si>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</si>
  <si>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</si>
  <si>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</si>
  <si>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</si>
  <si>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</si>
  <si>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</si>
  <si>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</si>
  <si>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</si>
  <si>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</si>
  <si>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</si>
  <si>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</si>
  <si>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</si>
  <si>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</si>
  <si>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</si>
  <si>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</si>
  <si>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</si>
  <si>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</si>
  <si>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</si>
  <si>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</si>
  <si>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</si>
  <si>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</si>
  <si>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</si>
  <si>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</si>
  <si>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</si>
  <si>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</si>
  <si>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</si>
  <si>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</si>
  <si>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</si>
  <si>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</si>
  <si>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</si>
  <si>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</si>
  <si>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</si>
  <si>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</si>
  <si>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</si>
  <si>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</si>
  <si>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</si>
  <si>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</si>
  <si>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</si>
  <si>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</si>
  <si>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</si>
  <si>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</si>
  <si>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</si>
  <si>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</si>
  <si>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</si>
  <si>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</si>
  <si>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</si>
  <si>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</si>
  <si>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</si>
  <si>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</si>
  <si>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</si>
  <si>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</si>
  <si>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</si>
  <si>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</si>
  <si>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</si>
  <si>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</si>
  <si>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</si>
  <si>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</si>
  <si>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</si>
  <si>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</si>
  <si>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</si>
  <si>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</si>
  <si>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</si>
  <si>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</si>
  <si>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</si>
  <si>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</si>
  <si>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</si>
  <si>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</si>
  <si>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</si>
  <si>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</si>
  <si>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</si>
  <si>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</si>
  <si>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</si>
  <si>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</si>
  <si>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</si>
  <si>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</si>
  <si>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</si>
  <si>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</si>
  <si>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</si>
  <si>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</si>
  <si>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</si>
  <si>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</si>
  <si>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</si>
  <si>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</si>
  <si>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</si>
  <si>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</si>
  <si>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</si>
  <si>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</si>
  <si>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</si>
  <si>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</si>
  <si>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</si>
  <si>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</si>
  <si>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</si>
  <si>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</si>
  <si>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</si>
  <si>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</si>
  <si>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</si>
  <si>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</si>
  <si>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</si>
  <si>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</si>
  <si>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</si>
  <si>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</si>
  <si>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</si>
  <si>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</si>
  <si>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</si>
  <si>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</si>
  <si>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</si>
  <si>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</si>
  <si>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</si>
  <si>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</si>
  <si>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</si>
  <si>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</si>
  <si>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</si>
  <si>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</si>
  <si>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</si>
  <si>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</si>
  <si>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</si>
  <si>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</si>
  <si>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</si>
  <si>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</si>
  <si>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</si>
  <si>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</si>
  <si>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</si>
  <si>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</si>
  <si>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</si>
  <si>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</si>
  <si>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</si>
  <si>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</si>
  <si>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</si>
  <si>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</si>
  <si>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</si>
  <si>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</si>
  <si>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</si>
  <si>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</si>
  <si>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</si>
  <si>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</si>
  <si>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</si>
  <si>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</si>
  <si>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</si>
  <si>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</si>
  <si>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</si>
  <si>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</si>
  <si>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</si>
  <si>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</si>
  <si>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</si>
  <si>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</si>
  <si>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</si>
  <si>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</si>
  <si>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</si>
  <si>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</si>
  <si>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</si>
  <si>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</si>
  <si>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</si>
  <si>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</si>
  <si>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</si>
  <si>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</si>
  <si>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</si>
  <si>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</si>
  <si>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</si>
  <si>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</si>
  <si>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</si>
  <si>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</si>
  <si>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</si>
  <si>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</si>
  <si>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</si>
  <si>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</si>
  <si>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</si>
  <si>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</si>
  <si>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</si>
  <si>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</si>
  <si>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</si>
  <si>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</si>
  <si>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</si>
  <si>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</si>
  <si>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</si>
  <si>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</si>
  <si>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</si>
  <si>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</si>
  <si>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</si>
  <si>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</si>
  <si>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</si>
  <si>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</si>
  <si>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</si>
  <si>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</si>
  <si>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</si>
  <si>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</si>
  <si>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</si>
  <si>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</si>
  <si>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</si>
  <si>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</si>
  <si>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</si>
  <si>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</si>
  <si>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</si>
  <si>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</si>
  <si>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</si>
  <si>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</si>
  <si>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</si>
  <si>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</si>
  <si>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</si>
  <si>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</si>
  <si>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</si>
  <si>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</si>
  <si>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</si>
  <si>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</si>
  <si>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</si>
  <si>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</si>
  <si>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</si>
  <si>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</si>
  <si>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</si>
  <si>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</si>
  <si>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</si>
  <si>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</si>
  <si>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</si>
  <si>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</si>
  <si>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</si>
  <si>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</si>
  <si>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</si>
  <si>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</si>
  <si>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</si>
  <si>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</si>
  <si>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</si>
  <si>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</si>
  <si>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</si>
  <si>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</si>
  <si>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</si>
  <si>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</si>
  <si>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</si>
  <si>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</si>
  <si>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</si>
  <si>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</si>
  <si>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</si>
  <si>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</si>
  <si>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</si>
  <si>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</si>
  <si>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</si>
  <si>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</si>
  <si>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</si>
  <si>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</si>
  <si>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</si>
  <si>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</si>
  <si>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</si>
  <si>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</si>
  <si>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</si>
  <si>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</si>
  <si>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</si>
  <si>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</si>
  <si>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</si>
  <si>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</si>
  <si>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</si>
  <si>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</si>
  <si>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</si>
  <si>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</si>
  <si>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</si>
  <si>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</si>
  <si>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</si>
  <si>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</si>
  <si>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</si>
  <si>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</si>
  <si>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</si>
  <si>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</si>
  <si>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</si>
  <si>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</si>
  <si>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</si>
  <si>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</si>
  <si>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</si>
  <si>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</si>
  <si>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</si>
  <si>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</si>
  <si>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</si>
  <si>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</si>
  <si>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</si>
  <si>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</si>
  <si>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</si>
  <si>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</si>
  <si>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</si>
  <si>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</si>
  <si>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</si>
  <si>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</si>
  <si>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</si>
  <si>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</si>
  <si>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</si>
  <si>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</si>
  <si>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</si>
  <si>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</si>
  <si>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</si>
  <si>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</si>
  <si>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</si>
  <si>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</si>
  <si>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</si>
  <si>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</si>
  <si>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</si>
  <si>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</si>
  <si>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</si>
  <si>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</si>
  <si>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</si>
  <si>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</si>
  <si>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</si>
  <si>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</si>
  <si>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</si>
  <si>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</si>
  <si>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</si>
  <si>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</si>
  <si>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</si>
  <si>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</si>
  <si>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</si>
  <si>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</si>
  <si>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</si>
  <si>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</si>
  <si>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</si>
  <si>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</si>
  <si>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</si>
  <si>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</si>
  <si>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</si>
  <si>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</si>
  <si>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</si>
  <si>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</si>
  <si>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</si>
  <si>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</si>
  <si>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</si>
  <si>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</si>
  <si>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</si>
  <si>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</si>
  <si>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</si>
  <si>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</si>
  <si>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</si>
  <si>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</si>
  <si>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</si>
  <si>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</si>
  <si>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</si>
  <si>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</si>
  <si>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</si>
  <si>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</si>
  <si>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</si>
  <si>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</si>
  <si>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</si>
  <si>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</si>
  <si>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</si>
  <si>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</si>
  <si>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</si>
  <si>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</si>
  <si>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</si>
  <si>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</si>
  <si>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</si>
  <si>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</si>
  <si>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</si>
  <si>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</si>
  <si>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</si>
  <si>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</si>
  <si>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</si>
  <si>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</si>
  <si>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</si>
  <si>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</si>
  <si>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</si>
  <si>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</si>
  <si>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</si>
  <si>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</si>
  <si>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</si>
  <si>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</si>
  <si>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</si>
  <si>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</si>
  <si>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</si>
  <si>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</si>
  <si>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</si>
  <si>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</si>
  <si>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</si>
  <si>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</si>
  <si>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</si>
  <si>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</si>
  <si>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</si>
  <si>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</si>
  <si>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</si>
  <si>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</si>
  <si>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</si>
  <si>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</si>
  <si>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</si>
  <si>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</si>
  <si>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</si>
  <si>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</si>
  <si>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</si>
  <si>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</si>
  <si>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</si>
  <si>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</si>
  <si>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</si>
  <si>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</si>
  <si>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</si>
  <si>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</si>
  <si>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</si>
  <si>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</si>
  <si>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</si>
  <si>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</si>
  <si>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</si>
  <si>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</si>
  <si>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</si>
  <si>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</si>
  <si>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</si>
  <si>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</si>
  <si>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</si>
  <si>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</si>
  <si>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</si>
  <si>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</si>
  <si>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</si>
  <si>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</si>
  <si>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</si>
  <si>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</si>
  <si>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</si>
  <si>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</si>
  <si>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</si>
  <si>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</si>
  <si>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</si>
  <si>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</si>
  <si>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</si>
  <si>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</si>
  <si>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</si>
  <si>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</si>
  <si>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</si>
  <si>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</si>
  <si>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</si>
  <si>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</si>
  <si>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</si>
  <si>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</si>
  <si>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</si>
  <si>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</si>
  <si>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</si>
  <si>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</si>
  <si>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</si>
  <si>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</si>
  <si>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</si>
  <si>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</si>
  <si>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</si>
  <si>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</si>
  <si>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</si>
  <si>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</si>
  <si>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</si>
  <si>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</si>
  <si>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</si>
  <si>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</si>
  <si>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</si>
  <si>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</si>
  <si>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</si>
  <si>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</si>
  <si>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</si>
  <si>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</si>
  <si>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</si>
  <si>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</si>
  <si>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</si>
  <si>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</si>
  <si>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</si>
  <si>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</si>
  <si>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</si>
  <si>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</si>
  <si>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</si>
  <si>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</si>
  <si>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</si>
  <si>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</si>
  <si>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</si>
  <si>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</si>
  <si>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</si>
  <si>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</si>
  <si>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</si>
  <si>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</si>
  <si>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</si>
  <si>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</si>
  <si>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</si>
  <si>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</si>
  <si>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</si>
  <si>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</si>
  <si>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</si>
  <si>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</si>
  <si>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</si>
  <si>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</si>
  <si>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</si>
  <si>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</si>
  <si>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</si>
  <si>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</si>
  <si>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</si>
  <si>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</si>
  <si>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</si>
  <si>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</si>
  <si>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</si>
  <si>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</si>
  <si>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</si>
  <si>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</si>
  <si>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</si>
  <si>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</si>
  <si>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</si>
  <si>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</si>
  <si>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</si>
  <si>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</si>
  <si>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</si>
  <si>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</si>
  <si>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</si>
  <si>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</si>
  <si>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</si>
  <si>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</si>
  <si>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</si>
  <si>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</si>
  <si>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</si>
  <si>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</si>
  <si>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</si>
  <si>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</si>
  <si>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</si>
  <si>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</si>
  <si>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</si>
  <si>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</si>
  <si>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</si>
  <si>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</si>
  <si>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</si>
  <si>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</si>
  <si>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</si>
  <si>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</si>
  <si>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</si>
  <si>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</si>
  <si>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</si>
  <si>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</si>
  <si>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</si>
  <si>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</si>
  <si>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</si>
  <si>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</si>
  <si>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</si>
  <si>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</si>
  <si>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</si>
  <si>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</si>
  <si>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</si>
  <si>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</si>
  <si>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</si>
  <si>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</si>
  <si>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</si>
  <si>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</si>
  <si>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</si>
  <si>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</si>
  <si>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</si>
  <si>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</si>
  <si>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</si>
  <si>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</si>
  <si>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</si>
  <si>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</si>
  <si>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</si>
  <si>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</si>
  <si>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</si>
  <si>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</si>
  <si>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</si>
  <si>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</si>
  <si>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</si>
  <si>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</si>
  <si>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</si>
  <si>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</si>
  <si>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</si>
  <si>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</si>
  <si>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</si>
  <si>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</si>
  <si>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</si>
  <si>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</si>
  <si>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</si>
  <si>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</si>
  <si>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</si>
  <si>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</si>
  <si>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</si>
  <si>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</si>
  <si>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</si>
  <si>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</si>
  <si>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</si>
  <si>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</si>
  <si>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</si>
  <si>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</si>
  <si>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</si>
  <si>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</si>
  <si>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</si>
  <si>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</si>
  <si>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</si>
  <si>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</si>
  <si>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</si>
  <si>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</si>
  <si>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</si>
  <si>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</si>
  <si>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</si>
  <si>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</si>
  <si>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</si>
  <si>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</si>
  <si>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</si>
  <si>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</si>
  <si>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</si>
  <si>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</si>
  <si>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</si>
  <si>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</si>
  <si>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</si>
  <si>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</si>
  <si>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</si>
  <si>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</si>
  <si>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</si>
  <si>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</si>
  <si>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</si>
  <si>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</si>
  <si>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</si>
  <si>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</si>
  <si>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</si>
  <si>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</si>
  <si>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</si>
  <si>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</si>
  <si>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</si>
  <si>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</si>
  <si>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</si>
  <si>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</si>
  <si>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</si>
  <si>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</si>
  <si>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</si>
  <si>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</si>
  <si>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</si>
  <si>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</si>
  <si>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</si>
  <si>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</si>
  <si>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</si>
  <si>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</si>
  <si>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</si>
  <si>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</si>
  <si>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</si>
  <si>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</si>
  <si>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</si>
  <si>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</si>
  <si>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</si>
  <si>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</si>
  <si>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</si>
  <si>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</si>
  <si>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</si>
  <si>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</si>
  <si>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</si>
  <si>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</si>
  <si>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</si>
  <si>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</si>
  <si>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</si>
  <si>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</si>
  <si>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</si>
  <si>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</si>
  <si>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</si>
  <si>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</si>
  <si>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</si>
  <si>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</si>
  <si>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</si>
  <si>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</si>
  <si>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</si>
  <si>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</si>
  <si>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</si>
  <si>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</si>
  <si>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</si>
  <si>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</si>
  <si>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</si>
  <si>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</si>
  <si>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</si>
  <si>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</si>
  <si>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</si>
  <si>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</si>
  <si>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</si>
  <si>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</si>
  <si>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</si>
  <si>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</si>
  <si>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</si>
  <si>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</si>
  <si>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</si>
  <si>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</si>
  <si>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</si>
  <si>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</si>
  <si>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</si>
  <si>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</si>
  <si>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</si>
  <si>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</si>
  <si>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</si>
  <si>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</si>
  <si>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</si>
  <si>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</si>
  <si>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</si>
  <si>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</si>
  <si>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</si>
  <si>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</si>
  <si>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</si>
  <si>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</si>
  <si>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</si>
  <si>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</si>
  <si>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</si>
  <si>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</si>
  <si>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</si>
  <si>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</si>
  <si>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</si>
  <si>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</si>
  <si>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</si>
  <si>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</si>
  <si>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</si>
  <si>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</si>
  <si>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</si>
  <si>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</si>
  <si>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</si>
  <si>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</si>
  <si>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</si>
  <si>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</si>
  <si>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</si>
  <si>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</si>
  <si>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</si>
  <si>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</si>
  <si>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</si>
  <si>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</si>
  <si>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</si>
  <si>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</si>
  <si>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</si>
  <si>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</si>
  <si>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</si>
  <si>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</si>
  <si>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</si>
  <si>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</si>
  <si>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</si>
  <si>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</si>
  <si>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</si>
  <si>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</si>
  <si>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</si>
  <si>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</si>
  <si>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</si>
  <si>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</si>
  <si>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</si>
  <si>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</si>
  <si>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</si>
  <si>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</si>
  <si>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</si>
  <si>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</si>
  <si>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</si>
  <si>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</si>
  <si>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</si>
  <si>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</si>
  <si>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</si>
  <si>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</si>
  <si>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</si>
  <si>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</si>
  <si>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</si>
  <si>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</si>
  <si>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</si>
  <si>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</si>
  <si>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</si>
  <si>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</si>
  <si>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</si>
  <si>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</si>
  <si>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</si>
  <si>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</si>
  <si>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</si>
  <si>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</si>
  <si>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</si>
  <si>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</si>
  <si>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</si>
  <si>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</si>
  <si>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</si>
  <si>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</si>
  <si>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</si>
  <si>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</si>
  <si>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</si>
  <si>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</si>
  <si>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</si>
  <si>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</si>
  <si>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</si>
  <si>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</si>
  <si>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</si>
  <si>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</si>
  <si>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</si>
  <si>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</si>
  <si>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</si>
  <si>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</si>
  <si>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</si>
  <si>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</si>
  <si>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</si>
  <si>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</si>
  <si>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</si>
  <si>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</si>
  <si>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</si>
  <si>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</si>
  <si>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</si>
  <si>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</si>
  <si>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</si>
  <si>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</si>
  <si>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</si>
  <si>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</si>
  <si>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</si>
  <si>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</si>
  <si>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</si>
  <si>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</si>
  <si>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</si>
  <si>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</si>
  <si>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</si>
  <si>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</si>
  <si>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</si>
  <si>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</si>
  <si>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</si>
  <si>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</si>
  <si>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</si>
  <si>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</si>
  <si>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</si>
  <si>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</si>
  <si>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</si>
  <si>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</si>
  <si>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</si>
  <si>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</si>
  <si>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</si>
  <si>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</si>
  <si>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</si>
  <si>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</si>
  <si>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</si>
  <si>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</si>
  <si>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</si>
  <si>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</si>
  <si>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</si>
  <si>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</si>
  <si>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</si>
  <si>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</si>
  <si>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</si>
  <si>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</si>
  <si>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</si>
  <si>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</si>
  <si>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</si>
  <si>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</si>
  <si>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</si>
  <si>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</si>
  <si>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</si>
  <si>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</si>
  <si>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</si>
  <si>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</si>
  <si>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</si>
  <si>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</si>
  <si>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</si>
  <si>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</si>
  <si>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</si>
  <si>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</si>
  <si>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</si>
  <si>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</si>
  <si>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</si>
  <si>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</si>
  <si>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</si>
  <si>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</si>
  <si>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</si>
  <si>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</si>
  <si>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</si>
  <si>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</si>
  <si>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</si>
  <si>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</si>
  <si>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</si>
  <si>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</si>
  <si>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</si>
  <si>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</si>
  <si>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</si>
  <si>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</si>
  <si>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</si>
  <si>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</si>
  <si>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</si>
  <si>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</si>
  <si>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</si>
  <si>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</si>
  <si>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</si>
  <si>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</si>
  <si>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</si>
  <si>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</si>
  <si>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</si>
  <si>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</si>
  <si>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</si>
  <si>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</si>
  <si>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</si>
  <si>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</si>
  <si>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</si>
  <si>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</si>
  <si>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</si>
  <si>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</si>
  <si>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</si>
  <si>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</si>
  <si>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</si>
  <si>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</si>
  <si>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</si>
  <si>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</si>
  <si>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</si>
  <si>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</si>
  <si>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</si>
  <si>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</si>
  <si>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</si>
  <si>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</si>
  <si>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</si>
  <si>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</si>
  <si>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</si>
  <si>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</si>
  <si>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</si>
  <si>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</si>
  <si>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</si>
  <si>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</si>
  <si>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</si>
  <si>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</si>
  <si>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</si>
  <si>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</si>
  <si>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</si>
  <si>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</si>
  <si>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</si>
  <si>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</si>
  <si>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</si>
  <si>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</si>
  <si>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</si>
  <si>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</si>
  <si>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</si>
  <si>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</si>
  <si>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</si>
  <si>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</si>
  <si>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</si>
  <si>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</si>
  <si>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</si>
  <si>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</si>
  <si>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</si>
  <si>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</si>
  <si>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</si>
  <si>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</si>
  <si>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</si>
  <si>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</si>
  <si>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</si>
  <si>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</si>
  <si>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</si>
  <si>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</si>
  <si>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</si>
  <si>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</si>
  <si>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</si>
  <si>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</si>
  <si>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</si>
  <si>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</si>
  <si>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</si>
  <si>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</si>
  <si>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</si>
  <si>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</si>
  <si>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</si>
  <si>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</si>
  <si>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</si>
  <si>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</si>
  <si>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</si>
  <si>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</si>
  <si>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</si>
  <si>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</si>
  <si>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</si>
  <si>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</si>
  <si>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</si>
  <si>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</si>
  <si>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</si>
  <si>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</si>
  <si>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</si>
  <si>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</si>
  <si>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</si>
  <si>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</si>
  <si>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</si>
  <si>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</si>
  <si>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</si>
  <si>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</si>
  <si>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</si>
  <si>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</si>
  <si>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</si>
  <si>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</si>
  <si>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</si>
  <si>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</si>
  <si>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</si>
  <si>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</si>
  <si>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</si>
  <si>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</si>
  <si>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</si>
  <si>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</si>
  <si>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</si>
  <si>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</si>
  <si>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</si>
  <si>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</si>
  <si>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</si>
  <si>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</si>
  <si>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</si>
  <si>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</si>
  <si>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</si>
  <si>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</si>
  <si>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</si>
  <si>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</si>
  <si>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</si>
  <si>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</si>
  <si>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</si>
  <si>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</si>
  <si>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</si>
  <si>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</si>
  <si>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</si>
  <si>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</si>
  <si>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</si>
  <si>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</si>
  <si>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</si>
  <si>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</si>
  <si>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</si>
  <si>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</si>
  <si>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</si>
  <si>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</si>
  <si>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</si>
  <si>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</si>
  <si>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</si>
  <si>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</si>
  <si>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</si>
  <si>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</si>
  <si>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</si>
  <si>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</si>
  <si>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</si>
  <si>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</si>
  <si>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</si>
  <si>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</si>
  <si>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</si>
  <si>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</si>
  <si>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</si>
  <si>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</si>
  <si>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</si>
  <si>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</si>
  <si>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</si>
  <si>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</si>
  <si>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</si>
  <si>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</si>
  <si>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</si>
  <si>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</si>
  <si>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</si>
  <si>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</si>
  <si>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</si>
  <si>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</si>
  <si>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</si>
  <si>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</si>
  <si>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</si>
  <si>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</si>
  <si>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</si>
  <si>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</si>
  <si>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</si>
  <si>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</si>
  <si>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</si>
  <si>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</si>
  <si>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</si>
  <si>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</si>
  <si>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</si>
  <si>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</si>
  <si>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</si>
  <si>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</si>
  <si>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</si>
  <si>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</si>
  <si>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</si>
  <si>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</si>
  <si>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</si>
  <si>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</si>
  <si>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</si>
  <si>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</si>
  <si>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</si>
  <si>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</si>
  <si>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</si>
  <si>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</si>
  <si>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</si>
  <si>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</si>
  <si>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</si>
  <si>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</si>
  <si>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</si>
  <si>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</si>
  <si>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</si>
  <si>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</si>
  <si>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</si>
  <si>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</si>
  <si>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</si>
  <si>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</si>
  <si>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</si>
  <si>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</si>
  <si>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</si>
  <si>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</si>
  <si>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</si>
  <si>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</si>
  <si>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</si>
  <si>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</si>
  <si>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</si>
  <si>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</si>
  <si>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</si>
  <si>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</si>
  <si>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</si>
  <si>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</si>
  <si>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</si>
  <si>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</si>
  <si>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</si>
  <si>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</si>
  <si>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</si>
  <si>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</si>
  <si>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</si>
  <si>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</si>
  <si>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</si>
  <si>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</si>
  <si>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</si>
  <si>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</si>
  <si>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</si>
  <si>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</si>
  <si>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</si>
  <si>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</si>
  <si>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</si>
  <si>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</si>
  <si>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</si>
  <si>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</si>
  <si>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</si>
  <si>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</si>
  <si>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</si>
  <si>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</si>
  <si>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</si>
  <si>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</si>
  <si>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</si>
  <si>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</si>
  <si>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</si>
  <si>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</si>
  <si>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</si>
  <si>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</si>
  <si>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</si>
  <si>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</si>
  <si>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</si>
  <si>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</si>
  <si>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</si>
  <si>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</si>
  <si>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</si>
  <si>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</si>
  <si>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</si>
  <si>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</si>
  <si>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</si>
  <si>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</si>
  <si>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</si>
  <si>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</si>
  <si>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</si>
  <si>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</si>
  <si>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</si>
  <si>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</si>
  <si>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</si>
  <si>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</si>
  <si>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</si>
  <si>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</si>
  <si>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</si>
  <si>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</si>
  <si>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</si>
  <si>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</si>
  <si>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</si>
  <si>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</si>
  <si>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</si>
  <si>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</si>
  <si>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</si>
  <si>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</si>
  <si>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</si>
  <si>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</si>
  <si>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</si>
  <si>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</si>
  <si>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</si>
  <si>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</si>
  <si>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</si>
  <si>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</si>
  <si>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</si>
  <si>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</si>
  <si>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</si>
  <si>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</si>
  <si>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</si>
  <si>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</si>
  <si>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</si>
  <si>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</si>
  <si>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</si>
  <si>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</si>
  <si>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</si>
  <si>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</si>
  <si>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</si>
  <si>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</si>
  <si>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</si>
  <si>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</si>
  <si>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</si>
  <si>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</si>
  <si>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</si>
  <si>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</si>
  <si>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</si>
  <si>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</si>
  <si>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</si>
  <si>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</si>
  <si>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</si>
  <si>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</si>
  <si>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</si>
  <si>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</si>
  <si>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</si>
  <si>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</si>
  <si>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</si>
  <si>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</si>
  <si>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</si>
  <si>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</si>
  <si>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</si>
  <si>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</si>
  <si>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</si>
  <si>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</si>
  <si>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</si>
  <si>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</si>
  <si>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</si>
  <si>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</si>
  <si>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</si>
  <si>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</si>
  <si>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</si>
  <si>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</si>
  <si>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</si>
  <si>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</si>
  <si>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</si>
  <si>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</si>
  <si>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</si>
  <si>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</si>
  <si>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</si>
  <si>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</si>
  <si>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</si>
  <si>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</si>
  <si>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</si>
  <si>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</si>
  <si>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</si>
  <si>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</si>
  <si>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</si>
  <si>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</si>
  <si>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</si>
  <si>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</si>
  <si>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</si>
  <si>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</si>
  <si>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</si>
  <si>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</si>
  <si>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</si>
  <si>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</si>
  <si>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</si>
  <si>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</si>
  <si>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</si>
  <si>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</si>
  <si>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</si>
  <si>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</si>
  <si>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</si>
  <si>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</si>
  <si>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</si>
  <si>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</si>
  <si>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</si>
  <si>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</si>
  <si>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</si>
  <si>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</si>
  <si>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</si>
  <si>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</si>
  <si>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</si>
  <si>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</si>
  <si>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</si>
  <si>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</si>
  <si>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</si>
  <si>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</si>
  <si>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</si>
  <si>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</si>
  <si>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</si>
  <si>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</si>
  <si>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</si>
  <si>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</si>
  <si>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</si>
  <si>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</si>
  <si>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</si>
  <si>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</si>
  <si>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</si>
  <si>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</si>
  <si>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</si>
  <si>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</si>
  <si>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</si>
  <si>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</si>
  <si>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</si>
  <si>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</si>
  <si>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</si>
  <si>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</si>
  <si>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</si>
  <si>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</si>
  <si>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</si>
  <si>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</si>
  <si>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</si>
  <si>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</si>
  <si>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</si>
  <si>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</si>
  <si>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</si>
  <si>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</si>
  <si>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</si>
  <si>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</si>
  <si>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</si>
  <si>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</si>
  <si>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</si>
  <si>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</si>
  <si>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</si>
  <si>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</si>
  <si>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</si>
  <si>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</si>
  <si>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</si>
  <si>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</si>
  <si>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</si>
  <si>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</si>
  <si>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</si>
  <si>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</si>
  <si>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</si>
  <si>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</si>
  <si>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</si>
  <si>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</si>
  <si>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</si>
  <si>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</si>
  <si>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</si>
  <si>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</si>
  <si>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</si>
  <si>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</si>
  <si>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</si>
  <si>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</si>
  <si>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</si>
  <si>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</si>
  <si>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</si>
  <si>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</si>
  <si>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</si>
  <si>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</si>
  <si>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</si>
  <si>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</si>
  <si>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</si>
  <si>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</si>
  <si>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</si>
  <si>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</si>
  <si>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</si>
  <si>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</si>
  <si>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</si>
  <si>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</si>
  <si>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</si>
  <si>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</si>
  <si>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</si>
  <si>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</si>
  <si>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</si>
  <si>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</si>
  <si>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</si>
  <si>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</si>
  <si>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</si>
  <si>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</si>
  <si>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</si>
  <si>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</si>
  <si>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</si>
  <si>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</si>
  <si>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</si>
  <si>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</si>
  <si>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</si>
  <si>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</si>
  <si>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</si>
  <si>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</si>
  <si>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</si>
  <si>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</si>
  <si>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</si>
  <si>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</si>
  <si>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</si>
  <si>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</si>
  <si>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</si>
  <si>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</si>
  <si>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</si>
  <si>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</si>
  <si>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</si>
  <si>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</si>
  <si>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</si>
  <si>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</si>
  <si>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</si>
  <si>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</si>
  <si>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</si>
  <si>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</si>
  <si>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</si>
  <si>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</si>
  <si>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</si>
  <si>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</si>
  <si>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</si>
  <si>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</si>
  <si>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</si>
  <si>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</si>
  <si>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</si>
  <si>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</si>
  <si>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</si>
  <si>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</si>
  <si>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</si>
  <si>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</si>
  <si>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</si>
  <si>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</si>
  <si>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</si>
  <si>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</si>
  <si>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</si>
  <si>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</si>
  <si>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</si>
  <si>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</si>
  <si>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</si>
  <si>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</si>
  <si>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</si>
  <si>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</si>
  <si>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</si>
  <si>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</si>
  <si>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</si>
  <si>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</si>
  <si>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</si>
  <si>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</si>
  <si>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</si>
  <si>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</si>
  <si>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</si>
  <si>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</si>
  <si>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</si>
  <si>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</si>
  <si>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</si>
  <si>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</si>
  <si>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</si>
  <si>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</si>
  <si>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</si>
  <si>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</si>
  <si>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</si>
  <si>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</si>
  <si>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</si>
  <si>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</si>
  <si>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</si>
  <si>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</si>
  <si>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</si>
  <si>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</si>
  <si>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</si>
  <si>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</si>
  <si>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</si>
  <si>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</si>
  <si>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</si>
  <si>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</si>
  <si>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</si>
  <si>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</si>
  <si>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</si>
  <si>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</si>
  <si>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</si>
  <si>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</si>
  <si>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</si>
  <si>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</si>
  <si>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</si>
  <si>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</si>
  <si>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</si>
  <si>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</si>
  <si>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</si>
  <si>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</si>
  <si>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</si>
  <si>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</si>
  <si>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</si>
  <si>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</si>
  <si>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</si>
  <si>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</si>
  <si>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</si>
  <si>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</si>
  <si>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</si>
  <si>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</si>
  <si>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</si>
  <si>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</si>
  <si>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</si>
  <si>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</si>
  <si>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</si>
  <si>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</si>
  <si>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</si>
  <si>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</si>
  <si>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</si>
  <si>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</si>
  <si>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</si>
  <si>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</si>
  <si>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</si>
  <si>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</si>
  <si>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</si>
  <si>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</si>
  <si>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</si>
  <si>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</si>
  <si>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</si>
  <si>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</si>
  <si>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</si>
  <si>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</si>
  <si>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</si>
  <si>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</si>
  <si>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</si>
  <si>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</si>
  <si>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</si>
  <si>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</si>
  <si>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</si>
  <si>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</si>
  <si>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</si>
  <si>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</si>
  <si>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</si>
  <si>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</si>
  <si>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</si>
  <si>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</si>
  <si>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</si>
  <si>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</si>
  <si>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</si>
  <si>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</si>
  <si>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</si>
  <si>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</si>
  <si>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</si>
  <si>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</si>
  <si>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</si>
  <si>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</si>
  <si>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</si>
  <si>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</si>
  <si>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</si>
  <si>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</si>
  <si>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</si>
  <si>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</si>
  <si>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</si>
  <si>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</si>
  <si>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</si>
  <si>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</si>
  <si>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</si>
  <si>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</si>
  <si>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</si>
  <si>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</si>
  <si>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</si>
  <si>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</si>
  <si>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</si>
  <si>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</si>
  <si>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</si>
  <si>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</si>
  <si>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</si>
  <si>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</si>
  <si>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</si>
  <si>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</si>
  <si>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</si>
  <si>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</si>
  <si>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</si>
  <si>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</si>
  <si>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</si>
  <si>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</si>
  <si>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</si>
  <si>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</si>
  <si>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</si>
  <si>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</si>
  <si>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</si>
  <si>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</si>
  <si>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</si>
  <si>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</si>
  <si>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</si>
  <si>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</si>
  <si>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</si>
  <si>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</si>
  <si>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</si>
  <si>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</si>
  <si>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</si>
  <si>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</si>
  <si>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</si>
  <si>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</si>
  <si>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</si>
  <si>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</si>
  <si>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</si>
  <si>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</si>
  <si>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</si>
  <si>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</si>
  <si>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</si>
  <si>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</si>
  <si>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</si>
  <si>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</si>
  <si>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</si>
  <si>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</si>
  <si>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</si>
  <si>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</si>
  <si>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</si>
  <si>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</si>
  <si>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</si>
  <si>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</si>
  <si>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</si>
  <si>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</si>
  <si>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</si>
  <si>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</si>
  <si>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</si>
  <si>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</si>
  <si>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</si>
  <si>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</si>
  <si>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</si>
  <si>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</si>
  <si>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</si>
  <si>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</si>
  <si>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</si>
  <si>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</si>
  <si>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</si>
  <si>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</si>
  <si>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</si>
  <si>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</si>
  <si>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</si>
  <si>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</si>
  <si>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</si>
  <si>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</si>
  <si>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</si>
  <si>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</si>
  <si>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</si>
  <si>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</si>
  <si>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</si>
  <si>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</si>
  <si>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</si>
  <si>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</si>
  <si>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</si>
  <si>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</si>
  <si>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</si>
  <si>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</si>
  <si>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</si>
  <si>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</si>
  <si>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</si>
  <si>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</si>
  <si>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</si>
  <si>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</si>
  <si>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</si>
  <si>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</si>
  <si>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</si>
  <si>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</si>
  <si>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</si>
  <si>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</si>
  <si>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</si>
  <si>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</si>
  <si>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</si>
  <si>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</si>
  <si>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</si>
  <si>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</si>
  <si>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</si>
  <si>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</si>
  <si>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</si>
  <si>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</si>
  <si>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</si>
  <si>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</si>
  <si>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</si>
  <si>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</si>
  <si>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</si>
  <si>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</si>
  <si>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</si>
  <si>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</si>
  <si>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</si>
  <si>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</si>
  <si>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</si>
  <si>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</si>
  <si>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</si>
  <si>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</si>
  <si>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</si>
  <si>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</si>
  <si>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</si>
  <si>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</si>
  <si>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</si>
  <si>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</si>
  <si>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</si>
  <si>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</si>
  <si>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</si>
  <si>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</si>
  <si>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</si>
  <si>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</si>
  <si>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</si>
  <si>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</si>
  <si>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</si>
  <si>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</si>
  <si>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</si>
  <si>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</si>
  <si>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</si>
  <si>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</si>
  <si>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</si>
  <si>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</si>
  <si>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</si>
  <si>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</si>
  <si>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</si>
  <si>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</si>
  <si>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</si>
  <si>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</si>
  <si>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</si>
  <si>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</si>
  <si>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</si>
  <si>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</si>
  <si>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</si>
  <si>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</si>
  <si>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</si>
  <si>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</si>
  <si>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</si>
  <si>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</si>
  <si>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</si>
  <si>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</si>
  <si>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</si>
  <si>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</si>
  <si>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</si>
  <si>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</si>
  <si>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</si>
  <si>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</si>
  <si>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</si>
  <si>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</si>
  <si>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</si>
  <si>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</si>
  <si>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</si>
  <si>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</si>
  <si>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</si>
  <si>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</si>
  <si>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</si>
  <si>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</si>
  <si>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</si>
  <si>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</si>
  <si>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</si>
  <si>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</si>
  <si>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</si>
  <si>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</si>
  <si>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</si>
  <si>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</si>
  <si>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</si>
  <si>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</si>
  <si>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</si>
  <si>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</si>
  <si>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</si>
  <si>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</si>
  <si>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</si>
  <si>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</si>
  <si>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</si>
  <si>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</si>
  <si>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</si>
  <si>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</si>
  <si>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</si>
  <si>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</si>
  <si>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</si>
  <si>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</si>
  <si>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</si>
  <si>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</si>
  <si>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</si>
  <si>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</si>
  <si>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</si>
  <si>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</si>
  <si>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</si>
  <si>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</si>
  <si>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</si>
  <si>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</si>
  <si>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</si>
  <si>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</si>
  <si>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</si>
  <si>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</si>
  <si>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</si>
  <si>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</si>
  <si>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</si>
  <si>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</si>
  <si>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</si>
  <si>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</si>
  <si>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</si>
  <si>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</si>
  <si>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</si>
  <si>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</si>
  <si>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</si>
  <si>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</si>
  <si>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</si>
  <si>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</si>
  <si>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</si>
  <si>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</si>
  <si>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</si>
  <si>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</si>
  <si>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</si>
  <si>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</si>
  <si>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</si>
  <si>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</si>
  <si>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</si>
  <si>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</si>
  <si>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</si>
  <si>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</si>
  <si>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</si>
  <si>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</si>
  <si>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</si>
  <si>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</si>
  <si>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</si>
  <si>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</si>
  <si>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</si>
  <si>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</si>
  <si>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</si>
  <si>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</si>
  <si>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</si>
  <si>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</si>
  <si>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</si>
  <si>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</si>
  <si>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</si>
  <si>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</si>
  <si>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</si>
  <si>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</si>
  <si>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</si>
  <si>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</si>
  <si>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</si>
  <si>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</si>
  <si>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</si>
  <si>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</si>
  <si>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</si>
  <si>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</si>
  <si>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</si>
  <si>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</si>
  <si>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</si>
  <si>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</si>
  <si>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</si>
  <si>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</si>
  <si>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</si>
  <si>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</si>
  <si>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</si>
  <si>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</si>
  <si>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</si>
  <si>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</si>
  <si>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</si>
  <si>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</si>
  <si>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</si>
  <si>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</si>
  <si>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</si>
  <si>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</si>
  <si>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</si>
  <si>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</si>
  <si>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</si>
  <si>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</si>
  <si>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</si>
  <si>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</si>
  <si>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</si>
  <si>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</si>
  <si>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</si>
  <si>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</si>
  <si>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</si>
  <si>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</si>
  <si>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</si>
  <si>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</si>
  <si>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</si>
  <si>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</si>
  <si>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</si>
  <si>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</si>
  <si>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</si>
  <si>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</si>
  <si>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</si>
  <si>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</si>
  <si>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</si>
  <si>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</si>
  <si>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</si>
  <si>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</si>
  <si>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</si>
  <si>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</si>
  <si>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</si>
  <si>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</si>
  <si>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</si>
  <si>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</si>
  <si>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</si>
  <si>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</si>
  <si>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</si>
  <si>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</si>
  <si>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</si>
  <si>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</si>
  <si>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</si>
  <si>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</si>
  <si>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</si>
  <si>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</si>
  <si>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</si>
  <si>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</si>
  <si>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</si>
  <si>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</si>
  <si>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</si>
  <si>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</si>
  <si>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</si>
  <si>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</si>
  <si>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</si>
  <si>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</si>
  <si>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</si>
  <si>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</si>
  <si>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</si>
  <si>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</si>
  <si>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</si>
  <si>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</si>
  <si>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</si>
  <si>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</si>
  <si>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</si>
  <si>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</si>
  <si>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</si>
  <si>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</si>
  <si>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</si>
  <si>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</si>
  <si>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</si>
  <si>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</si>
  <si>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</si>
  <si>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</si>
  <si>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</si>
  <si>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</si>
  <si>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</si>
  <si>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</si>
  <si>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</si>
  <si>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</si>
  <si>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</si>
  <si>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</si>
  <si>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</si>
  <si>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</si>
  <si>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</si>
  <si>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</si>
  <si>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</si>
  <si>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</si>
  <si>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</si>
  <si>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</si>
  <si>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</si>
  <si>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</si>
  <si>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</si>
  <si>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</si>
  <si>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</si>
  <si>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</si>
  <si>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</si>
  <si>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</si>
  <si>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</si>
  <si>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</si>
  <si>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</si>
  <si>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</si>
  <si>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</si>
  <si>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</si>
  <si>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</si>
  <si>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</si>
  <si>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</si>
  <si>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</si>
  <si>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</si>
  <si>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</si>
  <si>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</si>
  <si>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</si>
  <si>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</si>
  <si>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</si>
  <si>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</si>
  <si>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</si>
  <si>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</si>
  <si>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</si>
  <si>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</si>
  <si>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</si>
  <si>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</si>
  <si>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</si>
  <si>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</si>
  <si>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</si>
  <si>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</si>
  <si>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</si>
  <si>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</si>
  <si>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</si>
  <si>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</si>
  <si>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</si>
  <si>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</si>
  <si>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</si>
  <si>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</si>
  <si>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</si>
  <si>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</si>
  <si>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</si>
  <si>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</si>
  <si>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</si>
  <si>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</si>
  <si>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</si>
  <si>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</si>
  <si>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</si>
  <si>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</si>
  <si>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</si>
  <si>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</si>
  <si>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</si>
  <si>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</si>
  <si>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</si>
  <si>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</si>
  <si>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</si>
  <si>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</si>
  <si>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</si>
  <si>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</si>
  <si>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</si>
  <si>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</si>
  <si>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</si>
  <si>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</si>
  <si>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</si>
  <si>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</si>
  <si>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</si>
  <si>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</si>
  <si>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</si>
  <si>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</si>
  <si>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</si>
  <si>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</si>
  <si>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</si>
  <si>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</si>
  <si>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</si>
  <si>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</si>
  <si>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</si>
  <si>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</si>
  <si>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</si>
  <si>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</si>
  <si>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</si>
  <si>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</si>
  <si>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</si>
  <si>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</si>
  <si>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</si>
  <si>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</si>
  <si>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</si>
  <si>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</si>
  <si>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</si>
  <si>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</si>
  <si>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</si>
  <si>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</si>
  <si>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</si>
  <si>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</si>
  <si>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</si>
  <si>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</si>
  <si>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</si>
  <si>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</si>
  <si>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</si>
  <si>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</si>
  <si>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</si>
  <si>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</si>
  <si>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</si>
  <si>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</si>
  <si>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</si>
  <si>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</si>
  <si>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</si>
  <si>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</si>
  <si>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</si>
  <si>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</si>
  <si>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</si>
  <si>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</si>
  <si>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</si>
  <si>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</si>
  <si>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</si>
  <si>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</si>
  <si>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</si>
  <si>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</si>
  <si>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</si>
  <si>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</si>
  <si>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</si>
  <si>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</si>
  <si>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</si>
  <si>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</si>
  <si>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</si>
  <si>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</si>
  <si>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</si>
  <si>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</si>
  <si>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</si>
  <si>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</si>
  <si>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</si>
  <si>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</si>
  <si>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</si>
  <si>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</si>
  <si>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</si>
  <si>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</si>
  <si>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</si>
  <si>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</si>
  <si>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</si>
  <si>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</si>
  <si>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</si>
  <si>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</si>
  <si>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</si>
  <si>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</si>
  <si>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</si>
  <si>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</si>
  <si>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</si>
  <si>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</si>
  <si>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</si>
  <si>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</si>
  <si>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</si>
  <si>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</si>
  <si>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</si>
  <si>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</si>
  <si>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</si>
  <si>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</si>
  <si>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</si>
  <si>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</si>
  <si>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</si>
  <si>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</si>
  <si>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</si>
  <si>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</si>
  <si>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</si>
  <si>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</si>
  <si>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</si>
  <si>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</si>
  <si>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</si>
  <si>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</si>
  <si>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</si>
  <si>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</si>
  <si>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</si>
  <si>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</si>
  <si>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</si>
  <si>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</si>
  <si>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</si>
  <si>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</si>
  <si>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</si>
  <si>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</si>
  <si>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</si>
  <si>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</si>
  <si>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</si>
  <si>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</si>
  <si>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</si>
  <si>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</si>
  <si>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</si>
  <si>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</si>
  <si>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</si>
  <si>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</si>
  <si>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</si>
  <si>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</si>
  <si>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</si>
  <si>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</si>
  <si>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</si>
  <si>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</si>
  <si>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</si>
  <si>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</si>
  <si>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</si>
  <si>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</si>
  <si>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</si>
  <si>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</si>
  <si>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</si>
  <si>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</si>
  <si>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</si>
  <si>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</si>
  <si>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</si>
  <si>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</si>
  <si>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</si>
  <si>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</si>
  <si>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</si>
  <si>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</si>
  <si>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</si>
  <si>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</si>
  <si>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</si>
  <si>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</si>
  <si>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</si>
  <si>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</si>
  <si>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</si>
  <si>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</si>
  <si>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</si>
  <si>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</si>
  <si>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</si>
  <si>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</si>
  <si>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</si>
  <si>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</si>
  <si>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</si>
  <si>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</si>
  <si>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</si>
  <si>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</si>
  <si>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</si>
  <si>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</si>
  <si>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</si>
  <si>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</si>
  <si>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</si>
  <si>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</si>
  <si>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</si>
  <si>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</si>
  <si>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</si>
  <si>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</si>
  <si>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</si>
  <si>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</si>
  <si>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</si>
  <si>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</si>
  <si>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</si>
  <si>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</si>
  <si>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</si>
  <si>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</si>
  <si>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</si>
  <si>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</si>
  <si>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</si>
  <si>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</si>
  <si>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</si>
  <si>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</si>
  <si>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</si>
  <si>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</si>
  <si>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</si>
  <si>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</si>
  <si>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</si>
  <si>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</si>
  <si>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</si>
  <si>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</si>
  <si>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</si>
  <si>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</si>
  <si>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</si>
  <si>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</si>
  <si>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</si>
  <si>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</si>
  <si>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</si>
  <si>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</si>
  <si>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</si>
  <si>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</si>
  <si>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</si>
  <si>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</si>
  <si>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</si>
  <si>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</si>
  <si>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</si>
  <si>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</si>
  <si>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</si>
  <si>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</si>
  <si>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</si>
  <si>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</si>
  <si>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</si>
  <si>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</si>
  <si>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</si>
  <si>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</si>
  <si>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</si>
  <si>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</si>
  <si>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</si>
  <si>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</si>
  <si>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</si>
  <si>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</si>
  <si>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</si>
  <si>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</si>
  <si>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</si>
  <si>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</si>
  <si>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</si>
  <si>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</si>
  <si>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</si>
  <si>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</si>
  <si>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</si>
  <si>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</si>
  <si>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</si>
  <si>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</si>
  <si>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</si>
  <si>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</si>
  <si>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</si>
  <si>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</si>
  <si>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</si>
  <si>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</si>
  <si>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</si>
  <si>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</si>
  <si>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</si>
  <si>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</si>
  <si>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</si>
  <si>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</si>
  <si>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</si>
  <si>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</si>
  <si>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</si>
  <si>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</si>
  <si>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</si>
  <si>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</si>
  <si>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</si>
  <si>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</si>
  <si>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</si>
  <si>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</si>
  <si>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</si>
  <si>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</si>
  <si>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</si>
  <si>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</si>
  <si>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</si>
  <si>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</si>
  <si>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</si>
  <si>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</si>
  <si>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</si>
  <si>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</si>
  <si>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</si>
  <si>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</si>
  <si>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</si>
  <si>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</si>
  <si>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</si>
  <si>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</si>
  <si>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</si>
  <si>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</si>
  <si>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</si>
  <si>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</si>
  <si>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</si>
  <si>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</si>
  <si>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</si>
  <si>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</si>
  <si>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</si>
  <si>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</si>
  <si>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</si>
  <si>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</si>
  <si>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</si>
  <si>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</si>
  <si>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</si>
  <si>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</si>
  <si>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</si>
  <si>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</si>
  <si>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</si>
  <si>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</si>
  <si>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</si>
  <si>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</si>
  <si>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</si>
  <si>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</si>
  <si>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</si>
  <si>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</si>
  <si>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</si>
  <si>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</si>
  <si>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</si>
  <si>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</si>
  <si>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</si>
  <si>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</si>
  <si>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</si>
  <si>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</si>
  <si>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</si>
  <si>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</si>
  <si>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</si>
  <si>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</si>
  <si>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</si>
  <si>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</si>
  <si>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</si>
  <si>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</si>
  <si>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</si>
  <si>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</si>
  <si>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</si>
  <si>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</si>
  <si>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</si>
  <si>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</si>
  <si>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</si>
  <si>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</si>
  <si>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</si>
  <si>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</si>
  <si>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</si>
  <si>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</si>
  <si>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</si>
  <si>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</si>
  <si>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</si>
  <si>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</si>
  <si>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</si>
  <si>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</si>
  <si>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</si>
  <si>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</si>
  <si>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</si>
  <si>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</si>
  <si>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</si>
  <si>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</si>
  <si>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</si>
  <si>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</si>
  <si>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</si>
  <si>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</si>
  <si>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</si>
  <si>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</si>
  <si>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</si>
  <si>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</si>
  <si>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</si>
  <si>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</si>
  <si>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</si>
  <si>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</si>
  <si>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</si>
  <si>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</si>
  <si>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</si>
  <si>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</si>
  <si>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</si>
  <si>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</si>
  <si>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</si>
  <si>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</si>
  <si>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</si>
  <si>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</si>
  <si>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</si>
  <si>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</si>
  <si>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</si>
  <si>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</si>
  <si>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</si>
  <si>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</si>
  <si>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</si>
  <si>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</si>
  <si>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</si>
  <si>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</si>
  <si>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</si>
  <si>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</si>
  <si>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</si>
  <si>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</si>
  <si>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</si>
  <si>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</si>
  <si>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</si>
  <si>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</si>
  <si>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</si>
  <si>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</si>
  <si>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</si>
  <si>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</si>
  <si>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</si>
  <si>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</si>
  <si>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</si>
  <si>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</si>
  <si>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</si>
  <si>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</si>
  <si>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</si>
  <si>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</si>
  <si>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</si>
  <si>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</si>
  <si>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</si>
  <si>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</si>
  <si>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</si>
  <si>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</si>
  <si>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</si>
  <si>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</si>
  <si>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</si>
  <si>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</si>
  <si>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</si>
  <si>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</si>
  <si>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</si>
  <si>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</si>
  <si>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</si>
  <si>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</si>
  <si>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</si>
  <si>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</si>
  <si>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</si>
  <si>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</si>
  <si>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</si>
  <si>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</si>
  <si>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</si>
  <si>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</si>
  <si>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</si>
  <si>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</si>
  <si>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</si>
  <si>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</si>
  <si>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</si>
  <si>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</si>
  <si>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</si>
  <si>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</si>
  <si>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</si>
  <si>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</si>
  <si>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</si>
  <si>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</si>
  <si>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</si>
  <si>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</si>
  <si>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</si>
  <si>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</si>
  <si>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</si>
  <si>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</si>
  <si>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</si>
  <si>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</si>
  <si>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</si>
  <si>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</si>
  <si>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</si>
  <si>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</si>
  <si>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</si>
  <si>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</si>
  <si>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</si>
  <si>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</si>
  <si>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</si>
  <si>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</si>
  <si>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</si>
  <si>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</si>
  <si>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</si>
  <si>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</si>
  <si>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</si>
  <si>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</si>
  <si>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</si>
  <si>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</si>
  <si>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</si>
  <si>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</si>
  <si>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</si>
  <si>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</si>
  <si>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</si>
  <si>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</si>
  <si>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</si>
  <si>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</si>
  <si>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</si>
  <si>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</si>
  <si>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</si>
  <si>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</si>
  <si>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</si>
  <si>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</si>
  <si>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</si>
  <si>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</si>
  <si>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</si>
  <si>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</si>
  <si>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</si>
  <si>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</si>
  <si>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</si>
  <si>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</si>
  <si>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</si>
  <si>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</si>
  <si>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</si>
  <si>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</si>
  <si>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</si>
  <si>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</si>
  <si>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</si>
  <si>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</si>
  <si>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</si>
  <si>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</si>
  <si>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</si>
  <si>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</si>
  <si>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</si>
  <si>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</si>
  <si>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</si>
  <si>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</si>
  <si>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</si>
  <si>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</si>
  <si>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</si>
  <si>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</si>
  <si>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</si>
  <si>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</si>
  <si>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</si>
  <si>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</si>
  <si>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</si>
  <si>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</si>
  <si>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</si>
  <si>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</si>
  <si>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</si>
  <si>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</si>
  <si>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</si>
  <si>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</si>
  <si>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</si>
  <si>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</si>
  <si>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</si>
  <si>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</si>
  <si>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</si>
  <si>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</si>
  <si>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</si>
  <si>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</si>
  <si>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</si>
  <si>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</si>
  <si>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</si>
  <si>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</si>
  <si>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</si>
  <si>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</si>
  <si>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</si>
  <si>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</si>
  <si>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</si>
  <si>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</si>
  <si>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</si>
  <si>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</si>
  <si>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</si>
  <si>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</si>
  <si>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</si>
  <si>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</si>
  <si>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</si>
  <si>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</si>
  <si>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</si>
  <si>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</si>
  <si>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</si>
  <si>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</si>
  <si>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</si>
  <si>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</si>
  <si>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</si>
  <si>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</si>
  <si>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</si>
  <si>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</si>
  <si>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</si>
  <si>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</si>
  <si>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</si>
  <si>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</si>
  <si>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</si>
  <si>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</si>
  <si>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</si>
  <si>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</si>
  <si>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</si>
  <si>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</si>
  <si>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</si>
  <si>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</si>
  <si>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</si>
  <si>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</si>
  <si>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</si>
  <si>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</si>
  <si>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</si>
  <si>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</si>
  <si>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</si>
  <si>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</si>
  <si>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</si>
  <si>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</si>
  <si>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</si>
  <si>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</si>
  <si>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</si>
  <si>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</si>
  <si>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</si>
  <si>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</si>
  <si>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</si>
  <si>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</si>
  <si>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</si>
  <si>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</si>
  <si>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</si>
  <si>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</si>
  <si>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</si>
  <si>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</si>
  <si>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</si>
  <si>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</si>
  <si>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</si>
  <si>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</si>
  <si>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</si>
  <si>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</si>
  <si>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</si>
  <si>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</si>
  <si>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</si>
  <si>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</si>
  <si>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</si>
  <si>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</si>
  <si>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</si>
  <si>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</si>
  <si>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</si>
  <si>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</si>
  <si>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</si>
  <si>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</si>
  <si>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</si>
  <si>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</si>
  <si>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</si>
  <si>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</si>
  <si>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</si>
  <si>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</si>
  <si>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</si>
  <si>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</si>
  <si>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</si>
  <si>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</si>
  <si>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</si>
  <si>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</si>
  <si>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</si>
  <si>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</si>
  <si>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</si>
  <si>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</si>
  <si>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</si>
  <si>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</si>
  <si>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</si>
  <si>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</si>
  <si>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</si>
  <si>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</si>
  <si>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</si>
  <si>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</si>
  <si>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</si>
  <si>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</si>
  <si>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</si>
  <si>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</si>
  <si>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</si>
  <si>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</si>
  <si>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</si>
  <si>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</si>
  <si>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</si>
  <si>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</si>
  <si>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</si>
  <si>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</si>
  <si>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</si>
  <si>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</si>
  <si>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</si>
  <si>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</si>
  <si>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</si>
  <si>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</si>
  <si>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</si>
  <si>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</si>
  <si>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</si>
  <si>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</si>
  <si>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</si>
  <si>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</si>
  <si>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</si>
  <si>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</si>
  <si>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</si>
  <si>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</si>
  <si>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</si>
  <si>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</si>
  <si>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</si>
  <si>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</si>
  <si>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</si>
  <si>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</si>
  <si>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</si>
  <si>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</si>
  <si>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</si>
  <si>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</si>
  <si>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</si>
  <si>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</si>
  <si>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</si>
  <si>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</si>
  <si>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</si>
  <si>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</si>
  <si>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</si>
  <si>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</si>
  <si>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</si>
  <si>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</si>
  <si>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</si>
  <si>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</si>
  <si>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</si>
  <si>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</si>
  <si>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</si>
  <si>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</si>
  <si>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</si>
  <si>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</si>
  <si>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</si>
  <si>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</si>
  <si>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</si>
  <si>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</si>
  <si>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</si>
  <si>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</si>
  <si>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</si>
  <si>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</si>
  <si>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</si>
  <si>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</si>
  <si>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</si>
  <si>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</si>
  <si>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</si>
  <si>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</si>
  <si>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</si>
  <si>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</si>
  <si>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</si>
  <si>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</si>
  <si>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</si>
  <si>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</si>
  <si>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</si>
  <si>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</si>
  <si>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</si>
  <si>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</si>
  <si>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</si>
  <si>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</si>
  <si>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</si>
  <si>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</si>
  <si>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</si>
  <si>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</si>
  <si>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</si>
  <si>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</si>
  <si>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</si>
  <si>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</si>
  <si>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</si>
  <si>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</si>
  <si>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</si>
  <si>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</si>
  <si>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</si>
  <si>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</si>
  <si>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</si>
  <si>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</si>
  <si>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</si>
  <si>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</si>
  <si>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</si>
  <si>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</si>
  <si>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</si>
  <si>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</si>
  <si>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</si>
  <si>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</si>
  <si>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</si>
  <si>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</si>
  <si>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</si>
  <si>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</si>
  <si>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</si>
  <si>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</si>
  <si>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</si>
  <si>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</si>
  <si>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</si>
  <si>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</si>
  <si>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</si>
  <si>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</si>
  <si>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</si>
  <si>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</si>
  <si>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</si>
  <si>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</si>
  <si>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</si>
  <si>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</si>
  <si>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</si>
  <si>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</si>
  <si>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</si>
  <si>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</si>
  <si>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</si>
  <si>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</si>
  <si>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</si>
  <si>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</si>
  <si>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</si>
  <si>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</si>
  <si>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</si>
  <si>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</si>
  <si>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</si>
  <si>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</si>
  <si>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</si>
  <si>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</si>
  <si>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</si>
  <si>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</si>
  <si>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</si>
  <si>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</si>
  <si>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</si>
  <si>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</si>
  <si>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</si>
  <si>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</si>
  <si>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</si>
  <si>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</si>
  <si>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</si>
  <si>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</si>
  <si>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</si>
  <si>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</si>
  <si>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</si>
  <si>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</si>
  <si>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</si>
  <si>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</si>
  <si>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</si>
  <si>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</si>
  <si>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</si>
  <si>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</si>
  <si>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</si>
  <si>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</si>
  <si>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</si>
  <si>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</si>
  <si>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</si>
  <si>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</si>
  <si>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</si>
  <si>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</si>
  <si>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</si>
  <si>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</si>
  <si>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</si>
  <si>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</si>
  <si>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</si>
  <si>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</si>
  <si>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</si>
  <si>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</si>
  <si>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</si>
  <si>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</si>
  <si>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</si>
  <si>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</si>
  <si>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</si>
  <si>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</si>
  <si>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</si>
  <si>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</si>
  <si>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</si>
  <si>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</si>
  <si>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</si>
  <si>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</si>
  <si>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</si>
  <si>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</si>
  <si>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</si>
  <si>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</si>
  <si>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</si>
  <si>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</si>
  <si>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</si>
  <si>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</si>
  <si>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</si>
  <si>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</si>
  <si>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</si>
  <si>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</si>
  <si>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</si>
  <si>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</si>
  <si>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</si>
  <si>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</si>
  <si>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</si>
  <si>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</si>
  <si>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</si>
  <si>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</si>
  <si>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</si>
  <si>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</si>
  <si>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</si>
  <si>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</si>
  <si>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</si>
  <si>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</si>
  <si>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</si>
  <si>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</si>
  <si>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</si>
  <si>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</si>
  <si>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</si>
  <si>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</si>
  <si>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</si>
  <si>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</si>
  <si>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</si>
  <si>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</si>
  <si>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</si>
  <si>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</si>
  <si>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</si>
  <si>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</si>
  <si>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</si>
  <si>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</si>
  <si>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</si>
  <si>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</si>
  <si>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</si>
  <si>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</si>
  <si>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</si>
  <si>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</si>
  <si>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</si>
  <si>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</si>
  <si>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</si>
  <si>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</si>
  <si>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</si>
  <si>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</si>
  <si>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</si>
  <si>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</si>
  <si>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</si>
  <si>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</si>
  <si>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</si>
  <si>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</si>
  <si>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</si>
  <si>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</si>
  <si>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</si>
  <si>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</si>
  <si>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</si>
  <si>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</si>
  <si>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</si>
  <si>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</si>
  <si>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</si>
  <si>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</si>
  <si>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</si>
  <si>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</si>
  <si>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</si>
  <si>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</si>
  <si>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</si>
  <si>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</si>
  <si>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</si>
  <si>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</si>
  <si>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</si>
  <si>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</si>
  <si>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</si>
  <si>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</si>
  <si>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</si>
  <si>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</si>
  <si>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</si>
  <si>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</si>
  <si>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</si>
  <si>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</si>
  <si>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</si>
  <si>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</si>
  <si>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</si>
  <si>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</si>
  <si>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</si>
  <si>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</si>
  <si>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</si>
  <si>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</si>
  <si>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</si>
  <si>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</si>
  <si>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</si>
  <si>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</si>
  <si>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</si>
  <si>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</si>
  <si>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</si>
  <si>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</si>
  <si>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</si>
  <si>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</si>
  <si>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</si>
  <si>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</si>
  <si>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</si>
  <si>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</si>
  <si>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</si>
  <si>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</si>
  <si>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</si>
  <si>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</si>
  <si>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</si>
  <si>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</si>
  <si>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</si>
  <si>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</si>
  <si>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</si>
  <si>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</si>
  <si>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</si>
  <si>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</si>
  <si>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</si>
  <si>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</si>
  <si>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</si>
  <si>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</si>
  <si>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</si>
  <si>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</si>
  <si>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</si>
  <si>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</si>
  <si>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</si>
  <si>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</si>
  <si>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</si>
  <si>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</si>
  <si>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</si>
  <si>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</si>
  <si>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</si>
  <si>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</si>
  <si>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</si>
  <si>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</si>
  <si>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</si>
  <si>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</si>
  <si>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</si>
  <si>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</si>
  <si>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</si>
  <si>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</si>
  <si>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</si>
  <si>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</si>
  <si>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</si>
  <si>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</si>
  <si>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</si>
  <si>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</si>
  <si>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</si>
  <si>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</si>
  <si>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</si>
  <si>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</si>
  <si>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</si>
  <si>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</si>
  <si>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</si>
  <si>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</si>
  <si>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</si>
  <si>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</si>
  <si>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</si>
  <si>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</si>
  <si>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</si>
  <si>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</si>
  <si>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</si>
  <si>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</si>
  <si>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</si>
  <si>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</si>
  <si>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</si>
  <si>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</si>
  <si>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</si>
  <si>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</si>
  <si>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</si>
  <si>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</si>
  <si>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</si>
  <si>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</si>
  <si>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</si>
  <si>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</si>
  <si>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</si>
  <si>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</si>
  <si>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</si>
  <si>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</si>
  <si>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</si>
  <si>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</si>
  <si>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</si>
  <si>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</si>
  <si>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</si>
  <si>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</si>
  <si>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</si>
  <si>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</si>
  <si>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</si>
  <si>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</si>
  <si>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</si>
  <si>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</si>
  <si>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</si>
  <si>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</si>
  <si>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</si>
  <si>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</si>
  <si>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</si>
  <si>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</si>
  <si>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</si>
  <si>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</si>
  <si>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</si>
  <si>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</si>
  <si>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</si>
  <si>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</si>
  <si>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</si>
  <si>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</si>
  <si>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</si>
  <si>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</si>
  <si>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</si>
  <si>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</si>
  <si>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</si>
  <si>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</si>
  <si>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</si>
  <si>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</si>
  <si>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</si>
  <si>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</si>
  <si>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</si>
  <si>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</si>
  <si>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</si>
  <si>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</si>
  <si>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</si>
  <si>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</si>
  <si>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</si>
  <si>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</si>
  <si>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</si>
  <si>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</si>
  <si>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</si>
  <si>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</si>
  <si>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</si>
  <si>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</si>
  <si>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</si>
  <si>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</si>
  <si>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</si>
  <si>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</si>
  <si>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</si>
  <si>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</si>
  <si>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</si>
  <si>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</si>
  <si>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</si>
  <si>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</si>
  <si>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</si>
  <si>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</si>
  <si>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</si>
  <si>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</si>
  <si>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</si>
  <si>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</si>
  <si>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</si>
  <si>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</si>
  <si>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</si>
  <si>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</si>
  <si>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</si>
  <si>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</si>
  <si>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</si>
  <si>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</si>
  <si>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</si>
  <si>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</si>
  <si>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</si>
  <si>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</si>
  <si>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</si>
  <si>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</si>
  <si>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</si>
  <si>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</si>
  <si>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</si>
  <si>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</si>
  <si>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</si>
  <si>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</si>
  <si>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</si>
  <si>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</si>
  <si>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</si>
  <si>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</si>
  <si>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</si>
  <si>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</si>
  <si>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</si>
  <si>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</si>
  <si>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</si>
  <si>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</si>
  <si>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</si>
  <si>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</si>
  <si>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</si>
  <si>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</si>
  <si>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</si>
  <si>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</si>
  <si>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</si>
  <si>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</si>
  <si>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</si>
  <si>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</si>
  <si>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</si>
  <si>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</si>
  <si>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</si>
  <si>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</si>
  <si>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</si>
  <si>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</si>
  <si>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</si>
  <si>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</si>
  <si>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</si>
  <si>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</si>
  <si>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</si>
  <si>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</si>
  <si>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</si>
  <si>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</si>
  <si>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</si>
  <si>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</si>
  <si>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</si>
  <si>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</si>
  <si>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</si>
  <si>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</si>
  <si>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</si>
  <si>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</si>
  <si>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</si>
  <si>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</si>
  <si>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</si>
  <si>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</si>
  <si>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</si>
  <si>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</si>
  <si>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</si>
  <si>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</si>
  <si>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</si>
  <si>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</si>
  <si>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</si>
  <si>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</si>
  <si>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</si>
  <si>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</si>
  <si>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</si>
  <si>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</si>
  <si>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</si>
  <si>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</si>
  <si>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</si>
  <si>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</si>
  <si>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</si>
  <si>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</si>
  <si>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</si>
  <si>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</si>
  <si>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</si>
  <si>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</si>
  <si>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</si>
  <si>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</si>
  <si>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</si>
  <si>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</si>
  <si>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</si>
  <si>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</si>
  <si>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</si>
  <si>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</si>
  <si>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</si>
  <si>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</si>
  <si>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</si>
  <si>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</si>
  <si>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</si>
  <si>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</si>
  <si>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</si>
  <si>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</si>
  <si>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</si>
  <si>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</si>
  <si>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</si>
  <si>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</si>
  <si>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</si>
  <si>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</si>
  <si>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</si>
  <si>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</si>
  <si>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</si>
  <si>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</si>
  <si>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</si>
  <si>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</si>
  <si>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</si>
  <si>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</si>
  <si>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</si>
  <si>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</si>
  <si>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</si>
  <si>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</si>
  <si>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</si>
  <si>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</si>
  <si>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</si>
  <si>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</si>
  <si>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</si>
  <si>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</si>
  <si>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</si>
  <si>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</si>
  <si>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</si>
  <si>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</si>
  <si>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</si>
  <si>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</si>
  <si>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</si>
  <si>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</si>
  <si>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</si>
  <si>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</si>
  <si>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</si>
  <si>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</si>
  <si>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</si>
  <si>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</si>
  <si>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</si>
  <si>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</si>
  <si>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</si>
  <si>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</si>
  <si>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</si>
  <si>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</si>
  <si>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</si>
  <si>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</si>
  <si>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</si>
  <si>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</si>
  <si>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</si>
  <si>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</si>
  <si>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</si>
  <si>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</si>
  <si>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</si>
  <si>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</si>
  <si>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</si>
  <si>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</si>
  <si>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</si>
  <si>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</si>
  <si>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</si>
  <si>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</si>
  <si>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</si>
  <si>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</si>
  <si>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</si>
  <si>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</si>
  <si>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</si>
  <si>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</si>
  <si>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</si>
  <si>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</si>
  <si>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</si>
  <si>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</si>
  <si>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</si>
  <si>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</si>
  <si>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</si>
  <si>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</si>
  <si>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</si>
  <si>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</si>
  <si>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</si>
  <si>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</si>
  <si>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</si>
  <si>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</si>
  <si>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</si>
  <si>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</si>
  <si>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</si>
  <si>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</si>
  <si>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</si>
  <si>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</si>
  <si>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</si>
  <si>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</si>
  <si>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</si>
  <si>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</si>
  <si>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</si>
  <si>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</si>
  <si>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</si>
  <si>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</si>
  <si>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</si>
  <si>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</si>
  <si>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</si>
  <si>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</si>
  <si>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</si>
  <si>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</si>
  <si>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</si>
  <si>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</si>
  <si>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</si>
  <si>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</si>
  <si>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</si>
  <si>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</si>
  <si>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</si>
  <si>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</si>
  <si>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</si>
  <si>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</si>
  <si>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</si>
  <si>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</si>
  <si>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</si>
  <si>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</si>
  <si>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</si>
  <si>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</si>
  <si>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</si>
  <si>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</si>
  <si>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</si>
  <si>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</si>
  <si>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</si>
  <si>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</si>
  <si>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</si>
  <si>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</si>
  <si>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</si>
  <si>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</si>
  <si>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</si>
  <si>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</si>
  <si>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</si>
  <si>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</si>
  <si>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</si>
  <si>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</si>
  <si>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</si>
  <si>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</si>
  <si>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</si>
  <si>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</si>
  <si>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</si>
  <si>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</si>
  <si>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</si>
  <si>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</si>
  <si>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</si>
  <si>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</si>
  <si>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</si>
  <si>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</si>
  <si>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</si>
  <si>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</si>
  <si>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</si>
  <si>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</si>
  <si>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</si>
  <si>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</si>
  <si>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</si>
  <si>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</si>
  <si>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</si>
  <si>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</si>
  <si>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</si>
  <si>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</si>
  <si>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</si>
  <si>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</si>
  <si>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</si>
  <si>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</si>
  <si>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</si>
  <si>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</si>
  <si>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</si>
  <si>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</si>
  <si>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</si>
  <si>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</si>
  <si>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</si>
  <si>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</si>
  <si>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</si>
  <si>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</si>
  <si>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</si>
  <si>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</si>
  <si>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</si>
  <si>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</si>
  <si>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</si>
  <si>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</si>
  <si>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</si>
  <si>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</si>
  <si>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</si>
  <si>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</si>
  <si>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</si>
  <si>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</si>
  <si>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</si>
  <si>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</si>
  <si>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</si>
  <si>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</si>
  <si>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</si>
  <si>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</si>
  <si>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</si>
  <si>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</si>
  <si>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</si>
  <si>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</si>
  <si>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</si>
  <si>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</si>
  <si>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</si>
  <si>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</si>
  <si>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</si>
  <si>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</si>
  <si>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</si>
  <si>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</si>
  <si>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</si>
  <si>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</si>
  <si>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</si>
  <si>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</si>
  <si>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</si>
  <si>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</si>
  <si>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</si>
  <si>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</si>
  <si>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</si>
  <si>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</si>
  <si>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</si>
  <si>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</si>
  <si>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</si>
  <si>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</si>
  <si>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</si>
  <si>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</si>
  <si>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</si>
  <si>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</si>
  <si>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</si>
  <si>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</si>
  <si>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</si>
  <si>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</si>
  <si>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</si>
  <si>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</si>
  <si>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</si>
  <si>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</si>
  <si>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</si>
  <si>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</si>
  <si>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</si>
  <si>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</si>
  <si>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</si>
  <si>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</si>
  <si>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</si>
  <si>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</si>
  <si>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</si>
  <si>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</si>
  <si>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</si>
  <si>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</si>
  <si>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</si>
  <si>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</si>
  <si>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</si>
  <si>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</si>
  <si>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</si>
  <si>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</si>
  <si>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</si>
  <si>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</si>
  <si>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</si>
  <si>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</si>
  <si>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</si>
  <si>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</si>
  <si>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</si>
  <si>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</si>
  <si>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</si>
  <si>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</si>
  <si>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</si>
  <si>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</si>
  <si>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</si>
  <si>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</si>
  <si>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</si>
  <si>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</si>
  <si>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</si>
  <si>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</si>
  <si>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</si>
  <si>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</si>
  <si>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</si>
  <si>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</si>
  <si>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</si>
  <si>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</si>
  <si>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</si>
  <si>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</si>
  <si>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</si>
  <si>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</si>
  <si>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</si>
  <si>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</si>
  <si>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</si>
  <si>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</si>
  <si>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</si>
  <si>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</si>
  <si>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</si>
  <si>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</si>
  <si>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</si>
  <si>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</si>
  <si>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</si>
  <si>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</si>
  <si>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</si>
  <si>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</si>
  <si>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</si>
  <si>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</si>
  <si>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</si>
  <si>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</si>
  <si>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</si>
  <si>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</si>
  <si>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</si>
  <si>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</si>
  <si>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</si>
  <si>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</si>
  <si>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</si>
  <si>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</si>
  <si>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</si>
  <si>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</si>
  <si>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</si>
  <si>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</si>
  <si>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</si>
  <si>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</si>
  <si>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</si>
  <si>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</si>
  <si>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</si>
  <si>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</si>
  <si>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</si>
  <si>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</si>
  <si>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</si>
  <si>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</si>
  <si>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</si>
  <si>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</si>
  <si>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</si>
  <si>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</si>
  <si>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</si>
  <si>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</si>
  <si>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</si>
  <si>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</si>
  <si>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</si>
  <si>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</si>
  <si>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</si>
  <si>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</si>
  <si>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</si>
  <si>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</si>
  <si>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</si>
  <si>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</si>
  <si>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</si>
  <si>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</si>
  <si>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</si>
  <si>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</si>
  <si>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</si>
  <si>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</si>
  <si>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</si>
  <si>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</si>
  <si>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</si>
  <si>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</si>
  <si>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</si>
  <si>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</si>
  <si>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</si>
  <si>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</si>
  <si>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</si>
  <si>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</si>
  <si>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</si>
  <si>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</si>
  <si>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</si>
  <si>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</si>
  <si>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</si>
  <si>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</si>
  <si>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</si>
  <si>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</si>
  <si>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</si>
  <si>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</si>
  <si>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</si>
  <si>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</si>
  <si>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</si>
  <si>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</si>
  <si>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</si>
  <si>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</si>
  <si>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</si>
  <si>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</si>
  <si>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</si>
  <si>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</si>
  <si>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</si>
  <si>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</si>
  <si>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</si>
  <si>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</si>
  <si>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</si>
  <si>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</si>
  <si>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</si>
  <si>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</si>
  <si>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</si>
  <si>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</si>
  <si>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</si>
  <si>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</si>
  <si>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</si>
  <si>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</si>
  <si>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</si>
  <si>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</si>
  <si>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</si>
  <si>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</si>
  <si>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</si>
  <si>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</si>
  <si>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</si>
  <si>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</si>
  <si>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</si>
  <si>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</si>
  <si>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</si>
  <si>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</si>
  <si>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</si>
  <si>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</si>
  <si>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</si>
  <si>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</si>
  <si>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</si>
  <si>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</si>
  <si>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</si>
  <si>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</si>
  <si>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</si>
  <si>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</si>
  <si>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</si>
  <si>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</si>
  <si>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</si>
  <si>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</si>
  <si>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</si>
  <si>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</si>
  <si>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</si>
  <si>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</si>
  <si>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</si>
  <si>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</si>
  <si>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</si>
  <si>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</si>
  <si>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</si>
  <si>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</si>
  <si>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</si>
  <si>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</si>
  <si>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</si>
  <si>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</si>
  <si>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</si>
  <si>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</si>
  <si>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</si>
  <si>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</si>
  <si>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</si>
  <si>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</si>
  <si>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</si>
  <si>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</si>
  <si>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</si>
  <si>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</si>
  <si>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</si>
  <si>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</si>
  <si>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</si>
  <si>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</si>
  <si>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</si>
  <si>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</si>
  <si>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</si>
  <si>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</si>
  <si>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</si>
  <si>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</si>
  <si>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</si>
  <si>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</si>
  <si>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</si>
  <si>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</si>
  <si>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</si>
  <si>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</si>
  <si>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</si>
  <si>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</si>
  <si>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</si>
  <si>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</si>
  <si>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</si>
  <si>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</si>
  <si>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</si>
  <si>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</si>
  <si>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</si>
  <si>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</si>
  <si>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</si>
  <si>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</si>
  <si>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</si>
  <si>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</si>
  <si>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</si>
  <si>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</si>
  <si>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</si>
  <si>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</si>
  <si>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</si>
  <si>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</si>
  <si>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</si>
  <si>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</si>
  <si>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</si>
  <si>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</si>
  <si>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</si>
  <si>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</si>
  <si>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</si>
  <si>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</si>
  <si>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</si>
  <si>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</si>
  <si>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</si>
  <si>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</si>
  <si>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</si>
  <si>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</si>
  <si>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</si>
  <si>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</si>
  <si>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</si>
  <si>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</si>
  <si>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</si>
  <si>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</si>
  <si>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</si>
  <si>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</si>
  <si>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</si>
  <si>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</si>
  <si>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</si>
  <si>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</si>
  <si>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</si>
  <si>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</si>
  <si>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</si>
  <si>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</si>
  <si>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</si>
  <si>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</si>
  <si>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</si>
  <si>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</si>
  <si>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</si>
  <si>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</si>
  <si>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</si>
  <si>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</si>
  <si>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</si>
  <si>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</si>
  <si>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</si>
  <si>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</si>
  <si>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</si>
  <si>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</si>
  <si>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</si>
  <si>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</si>
  <si>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</si>
  <si>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</si>
  <si>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</si>
  <si>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</si>
  <si>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</si>
  <si>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</si>
  <si>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</si>
  <si>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</si>
  <si>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</si>
  <si>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</si>
  <si>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</si>
  <si>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</si>
  <si>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</si>
  <si>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</si>
  <si>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</si>
  <si>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</si>
  <si>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</si>
  <si>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</si>
  <si>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</si>
  <si>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</si>
  <si>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</si>
  <si>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</si>
  <si>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</si>
  <si>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</si>
  <si>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</si>
  <si>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</si>
  <si>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</si>
  <si>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</si>
  <si>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</si>
  <si>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</si>
  <si>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</si>
  <si>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</si>
  <si>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</si>
  <si>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</si>
  <si>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</si>
  <si>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</si>
  <si>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</si>
  <si>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</si>
  <si>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</si>
  <si>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</si>
  <si>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</si>
  <si>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</si>
  <si>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</si>
  <si>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</si>
  <si>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</si>
  <si>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</si>
  <si>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</si>
  <si>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</si>
  <si>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</si>
  <si>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</si>
  <si>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</si>
  <si>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</si>
  <si>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</si>
  <si>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</si>
  <si>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</si>
  <si>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</si>
  <si>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</si>
  <si>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</si>
  <si>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</si>
  <si>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</si>
  <si>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</si>
  <si>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</si>
  <si>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</si>
  <si>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</si>
  <si>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</si>
  <si>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</si>
  <si>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</si>
  <si>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</si>
  <si>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</si>
  <si>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</si>
  <si>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</si>
  <si>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</si>
  <si>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</si>
  <si>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</si>
  <si>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</si>
  <si>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</si>
  <si>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</si>
  <si>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</si>
  <si>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</si>
  <si>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</si>
  <si>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</si>
  <si>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</si>
  <si>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</si>
  <si>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</si>
  <si>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</si>
  <si>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</si>
  <si>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</si>
  <si>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</si>
  <si>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</si>
  <si>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</si>
  <si>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</si>
  <si>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</si>
  <si>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</si>
  <si>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</si>
  <si>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</si>
  <si>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</si>
  <si>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</si>
  <si>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</si>
  <si>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</si>
  <si>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</si>
  <si>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</si>
  <si>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</si>
  <si>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</si>
  <si>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</si>
  <si>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</si>
  <si>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</si>
  <si>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</si>
  <si>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</si>
  <si>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</si>
  <si>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</si>
  <si>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</si>
  <si>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</si>
  <si>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</si>
  <si>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</si>
  <si>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</si>
  <si>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</si>
  <si>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</si>
  <si>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</si>
  <si>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</si>
  <si>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</si>
  <si>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</si>
  <si>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</si>
  <si>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</si>
  <si>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</si>
  <si>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</si>
  <si>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</si>
  <si>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</si>
  <si>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</si>
  <si>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</si>
  <si>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</si>
  <si>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</si>
  <si>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</si>
  <si>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</si>
  <si>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</si>
  <si>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</si>
  <si>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</si>
  <si>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</si>
  <si>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</si>
  <si>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</si>
  <si>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</si>
  <si>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</si>
  <si>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</si>
  <si>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</si>
  <si>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</si>
  <si>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</si>
  <si>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</si>
  <si>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</si>
  <si>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</si>
  <si>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</si>
  <si>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</si>
  <si>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</si>
  <si>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</si>
  <si>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</si>
  <si>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</si>
  <si>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</si>
  <si>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</si>
  <si>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</si>
  <si>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</si>
  <si>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</si>
  <si>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</si>
  <si>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</si>
  <si>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</si>
  <si>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</si>
  <si>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</si>
  <si>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</si>
  <si>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</si>
  <si>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</si>
  <si>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</si>
  <si>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</si>
  <si>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</si>
  <si>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</si>
  <si>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</si>
  <si>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</si>
  <si>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</si>
  <si>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</si>
  <si>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</si>
  <si>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</si>
  <si>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</si>
  <si>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</si>
  <si>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</si>
  <si>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</si>
  <si>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</si>
  <si>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</si>
  <si>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</si>
  <si>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</si>
  <si>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</si>
  <si>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</si>
  <si>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</si>
  <si>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</si>
  <si>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</si>
  <si>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</si>
  <si>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</si>
  <si>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</si>
  <si>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</si>
  <si>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</si>
  <si>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</si>
  <si>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</si>
  <si>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</si>
  <si>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</si>
  <si>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</si>
  <si>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</si>
  <si>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</si>
  <si>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</si>
  <si>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</si>
  <si>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</si>
  <si>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</si>
  <si>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</si>
  <si>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</si>
  <si>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</si>
  <si>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</si>
  <si>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</si>
  <si>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</si>
  <si>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</si>
  <si>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</si>
  <si>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</si>
  <si>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</si>
  <si>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</si>
  <si>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</si>
  <si>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</si>
  <si>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</si>
  <si>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</si>
  <si>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</si>
  <si>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</si>
  <si>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</si>
  <si>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</si>
  <si>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</si>
  <si>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</si>
  <si>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</si>
  <si>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</si>
  <si>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</si>
  <si>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</si>
  <si>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</si>
  <si>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</si>
  <si>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</si>
  <si>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</si>
  <si>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</si>
  <si>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</si>
  <si>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</si>
  <si>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</si>
  <si>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</si>
  <si>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</si>
  <si>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</si>
  <si>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</si>
  <si>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</si>
  <si>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</si>
  <si>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</si>
  <si>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</si>
  <si>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</si>
  <si>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</si>
  <si>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</si>
  <si>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</si>
  <si>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</si>
  <si>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</si>
  <si>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</si>
  <si>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</si>
  <si>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</si>
  <si>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</si>
  <si>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</si>
  <si>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</si>
  <si>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</si>
  <si>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</si>
  <si>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</si>
  <si>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</si>
  <si>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</si>
  <si>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</si>
  <si>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</si>
  <si>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</si>
  <si>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</si>
  <si>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</si>
  <si>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</si>
  <si>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</si>
  <si>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</si>
  <si>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</si>
  <si>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</si>
  <si>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</si>
  <si>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</si>
  <si>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</si>
  <si>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</si>
  <si>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</si>
  <si>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</si>
  <si>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</si>
  <si>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</si>
  <si>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</si>
  <si>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</si>
  <si>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</si>
  <si>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</si>
  <si>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</si>
  <si>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</si>
  <si>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</si>
  <si>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</si>
  <si>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</si>
  <si>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</si>
  <si>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</si>
  <si>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</si>
  <si>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</si>
  <si>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</si>
  <si>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</si>
  <si>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</si>
  <si>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</si>
  <si>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</si>
  <si>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</si>
  <si>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</si>
  <si>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</si>
  <si>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</si>
  <si>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</si>
  <si>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</si>
  <si>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</si>
  <si>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</si>
  <si>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</si>
  <si>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</si>
  <si>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</si>
  <si>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</si>
  <si>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</si>
  <si>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</si>
  <si>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</si>
  <si>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</si>
  <si>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</si>
  <si>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</si>
  <si>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</si>
  <si>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</si>
  <si>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</si>
  <si>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</si>
  <si>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</si>
  <si>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</si>
  <si>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</si>
  <si>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</si>
  <si>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</si>
  <si>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</si>
  <si>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</si>
  <si>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</si>
  <si>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</si>
  <si>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</si>
  <si>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</si>
  <si>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</si>
  <si>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</si>
  <si>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</si>
  <si>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</si>
  <si>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</si>
  <si>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</si>
  <si>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</si>
  <si>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</si>
  <si>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</si>
  <si>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</si>
  <si>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</si>
  <si>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</si>
  <si>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</si>
  <si>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</si>
  <si>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</si>
  <si>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</si>
  <si>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</si>
  <si>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</si>
  <si>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</si>
  <si>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</si>
  <si>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</si>
  <si>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</si>
  <si>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</si>
  <si>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</si>
  <si>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</si>
  <si>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</si>
  <si>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</si>
  <si>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</si>
  <si>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</si>
  <si>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</si>
  <si>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</si>
  <si>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</si>
  <si>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</si>
  <si>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</si>
  <si>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</si>
  <si>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</si>
  <si>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</si>
  <si>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</si>
  <si>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</si>
  <si>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</si>
  <si>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</si>
  <si>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</si>
  <si>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</si>
  <si>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</si>
  <si>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</si>
  <si>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</si>
  <si>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</si>
  <si>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</si>
  <si>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</si>
  <si>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</si>
  <si>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</si>
  <si>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</si>
  <si>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</si>
  <si>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</si>
  <si>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</si>
  <si>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</si>
  <si>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</si>
  <si>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</si>
  <si>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</si>
  <si>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</si>
  <si>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</si>
  <si>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</si>
  <si>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</si>
  <si>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</si>
  <si>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</si>
  <si>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</si>
  <si>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</si>
  <si>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</si>
  <si>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</si>
  <si>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</si>
  <si>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</si>
  <si>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</si>
  <si>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</si>
  <si>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</si>
  <si>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</si>
  <si>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</si>
  <si>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</si>
  <si>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</si>
  <si>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</si>
  <si>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</si>
  <si>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</si>
  <si>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</si>
  <si>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</si>
  <si>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</si>
  <si>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</si>
  <si>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</si>
  <si>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</si>
  <si>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</si>
  <si>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</si>
  <si>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</si>
  <si>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</si>
  <si>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</si>
  <si>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</si>
  <si>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</si>
  <si>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</si>
  <si>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</si>
  <si>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</si>
  <si>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</si>
  <si>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</si>
  <si>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</si>
  <si>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</si>
  <si>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</si>
  <si>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</si>
  <si>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</si>
  <si>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</si>
  <si>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</si>
  <si>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</si>
  <si>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</si>
  <si>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</si>
  <si>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</si>
  <si>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</si>
  <si>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</si>
  <si>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</si>
  <si>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</si>
  <si>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</si>
  <si>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</si>
  <si>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</si>
  <si>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</si>
  <si>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</si>
  <si>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</si>
  <si>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</si>
  <si>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</si>
  <si>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</si>
  <si>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</si>
  <si>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</si>
  <si>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</si>
  <si>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</si>
  <si>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</si>
  <si>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</si>
  <si>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</si>
  <si>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</si>
  <si>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</si>
  <si>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</si>
  <si>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</si>
  <si>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</si>
  <si>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</si>
  <si>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</si>
  <si>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</si>
  <si>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</si>
  <si>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</si>
  <si>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</si>
  <si>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</si>
  <si>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</si>
  <si>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</si>
  <si>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</si>
  <si>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</si>
  <si>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</si>
  <si>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</si>
  <si>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</si>
  <si>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</si>
  <si>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</si>
  <si>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</si>
  <si>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</si>
  <si>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</si>
  <si>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</si>
  <si>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</si>
  <si>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</si>
  <si>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</si>
  <si>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</si>
  <si>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</si>
  <si>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</si>
  <si>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</si>
  <si>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</si>
  <si>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</si>
  <si>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</si>
  <si>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</si>
  <si>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</si>
  <si>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</si>
  <si>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</si>
  <si>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</si>
  <si>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</si>
  <si>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</si>
  <si>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</si>
  <si>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</si>
  <si>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</si>
  <si>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</si>
  <si>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</si>
  <si>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</si>
  <si>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</si>
  <si>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</si>
  <si>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</si>
  <si>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</si>
  <si>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</si>
  <si>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</si>
  <si>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</si>
  <si>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</si>
  <si>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</si>
  <si>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</si>
  <si>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</si>
  <si>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</si>
  <si>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</si>
  <si>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</si>
  <si>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</si>
  <si>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</si>
  <si>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</si>
  <si>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</si>
  <si>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</si>
  <si>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</si>
  <si>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</si>
  <si>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</si>
  <si>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</si>
  <si>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</si>
  <si>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</si>
  <si>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</si>
  <si>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</si>
  <si>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</si>
  <si>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</si>
  <si>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</si>
  <si>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</si>
  <si>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</si>
  <si>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</si>
  <si>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</si>
  <si>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</si>
  <si>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</si>
  <si>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</si>
  <si>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</si>
  <si>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</si>
  <si>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</si>
  <si>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</si>
  <si>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</si>
  <si>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</si>
  <si>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</si>
  <si>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</si>
  <si>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</si>
  <si>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</si>
  <si>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</si>
  <si>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</si>
  <si>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</si>
  <si>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</si>
  <si>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</si>
  <si>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</si>
  <si>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</si>
  <si>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</si>
  <si>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</si>
  <si>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</si>
  <si>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</si>
  <si>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</si>
  <si>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</si>
  <si>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</si>
  <si>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</si>
  <si>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</si>
  <si>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</si>
  <si>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</si>
  <si>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</si>
  <si>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</si>
  <si>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</si>
  <si>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</si>
  <si>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</si>
  <si>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</si>
  <si>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</si>
  <si>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</si>
  <si>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</si>
  <si>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</si>
  <si>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</si>
  <si>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</si>
  <si>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</si>
  <si>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</si>
  <si>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</si>
  <si>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</si>
  <si>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</si>
  <si>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</si>
  <si>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</si>
  <si>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</si>
  <si>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</si>
  <si>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</si>
  <si>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</si>
  <si>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</si>
  <si>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</si>
  <si>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</si>
  <si>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</si>
  <si>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</si>
  <si>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</si>
  <si>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</si>
  <si>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</si>
  <si>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</si>
  <si>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</si>
  <si>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</si>
  <si>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</si>
  <si>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</si>
  <si>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</si>
  <si>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</si>
  <si>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</si>
  <si>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</si>
  <si>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</si>
  <si>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</si>
  <si>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</si>
  <si>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</si>
  <si>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</si>
  <si>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</si>
  <si>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</si>
  <si>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</si>
  <si>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</si>
  <si>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</si>
  <si>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</si>
  <si>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</si>
  <si>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</si>
  <si>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</si>
  <si>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</si>
  <si>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</si>
  <si>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</si>
  <si>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</si>
  <si>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</si>
  <si>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</si>
  <si>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</si>
  <si>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</si>
  <si>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</si>
  <si>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</si>
  <si>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</si>
  <si>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</si>
  <si>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</si>
  <si>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</si>
  <si>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</si>
  <si>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</si>
  <si>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</si>
  <si>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</si>
  <si>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</si>
  <si>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</si>
  <si>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</si>
  <si>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</si>
  <si>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</si>
  <si>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</si>
  <si>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</si>
  <si>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</si>
  <si>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</si>
  <si>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</si>
  <si>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</si>
  <si>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</si>
  <si>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</si>
  <si>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</si>
  <si>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</si>
  <si>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</si>
  <si>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</si>
  <si>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</si>
  <si>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</si>
  <si>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</si>
  <si>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</si>
  <si>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</si>
  <si>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</si>
  <si>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</si>
  <si>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</si>
  <si>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</si>
  <si>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</si>
  <si>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</si>
  <si>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</si>
  <si>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</si>
  <si>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</si>
  <si>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</si>
  <si>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</si>
  <si>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</si>
  <si>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</si>
  <si>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</si>
  <si>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</si>
  <si>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</si>
  <si>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</si>
  <si>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</si>
  <si>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</si>
  <si>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</si>
  <si>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</si>
  <si>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</si>
  <si>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</si>
  <si>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</si>
  <si>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</si>
  <si>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</si>
  <si>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</si>
  <si>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</si>
  <si>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</si>
  <si>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</si>
  <si>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</si>
  <si>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</si>
  <si>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</si>
  <si>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</si>
  <si>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</si>
  <si>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</si>
  <si>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</si>
  <si>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</si>
  <si>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</si>
  <si>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</si>
  <si>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</si>
  <si>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</si>
  <si>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</si>
  <si>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</si>
  <si>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</si>
  <si>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</si>
  <si>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</si>
  <si>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</si>
  <si>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</si>
  <si>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</si>
  <si>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</si>
  <si>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</si>
  <si>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</si>
  <si>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</si>
  <si>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</si>
  <si>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</si>
  <si>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</si>
  <si>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</si>
  <si>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</si>
  <si>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</si>
  <si>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</si>
  <si>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</si>
  <si>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</si>
  <si>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</si>
  <si>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</si>
  <si>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</si>
  <si>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</si>
  <si>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</si>
  <si>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</si>
  <si>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</si>
  <si>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</si>
  <si>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</si>
  <si>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</si>
  <si>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</si>
  <si>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</si>
  <si>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</si>
  <si>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</si>
  <si>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</si>
  <si>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</si>
  <si>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</si>
  <si>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</si>
  <si>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</si>
  <si>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</si>
  <si>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</si>
  <si>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</si>
  <si>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</si>
  <si>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</si>
  <si>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</si>
  <si>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</si>
  <si>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</si>
  <si>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</si>
  <si>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</si>
  <si>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</si>
  <si>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</si>
  <si>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</si>
  <si>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</si>
  <si>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</si>
  <si>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</si>
  <si>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</si>
  <si>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</si>
  <si>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</si>
  <si>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</si>
  <si>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</si>
  <si>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</si>
  <si>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</si>
  <si>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</si>
  <si>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</si>
  <si>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</si>
  <si>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</si>
  <si>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</si>
  <si>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</si>
  <si>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</si>
  <si>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</si>
  <si>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</si>
  <si>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</si>
  <si>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</si>
  <si>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</si>
  <si>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</si>
  <si>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</si>
  <si>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</si>
  <si>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</si>
  <si>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</si>
  <si>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</si>
  <si>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</si>
  <si>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</si>
  <si>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</si>
  <si>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</si>
  <si>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</si>
  <si>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</si>
  <si>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</si>
  <si>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</si>
  <si>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</si>
  <si>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</si>
  <si>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</si>
  <si>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</si>
  <si>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</si>
  <si>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</si>
  <si>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</si>
  <si>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</si>
  <si>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</si>
  <si>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</si>
  <si>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</si>
  <si>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</si>
  <si>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</si>
  <si>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</si>
  <si>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</si>
  <si>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</si>
  <si>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</si>
  <si>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</si>
  <si>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</si>
  <si>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</si>
  <si>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</si>
  <si>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</si>
  <si>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</si>
  <si>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</si>
  <si>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</si>
  <si>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</si>
  <si>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</si>
  <si>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</si>
  <si>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</si>
  <si>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</si>
  <si>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</si>
  <si>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</si>
  <si>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</si>
  <si>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</si>
  <si>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</si>
  <si>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</si>
  <si>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</si>
  <si>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</si>
  <si>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</si>
  <si>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</si>
  <si>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</si>
  <si>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</si>
  <si>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</si>
  <si>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</si>
  <si>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</si>
  <si>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</si>
  <si>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</si>
  <si>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</si>
  <si>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</si>
  <si>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</si>
  <si>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</si>
  <si>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</si>
  <si>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</si>
  <si>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</si>
  <si>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</si>
  <si>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</si>
  <si>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</si>
  <si>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</si>
  <si>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</si>
  <si>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</si>
  <si>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</si>
  <si>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</si>
  <si>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</si>
  <si>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</si>
  <si>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</si>
  <si>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</si>
  <si>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</si>
  <si>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</si>
  <si>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</si>
  <si>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</si>
  <si>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</si>
  <si>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</si>
  <si>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</si>
  <si>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</si>
  <si>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</si>
  <si>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</si>
  <si>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</si>
  <si>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</si>
  <si>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</si>
  <si>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</si>
  <si>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</si>
  <si>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</si>
  <si>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</si>
  <si>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</si>
  <si>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</si>
  <si>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</si>
  <si>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</si>
  <si>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</si>
  <si>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</si>
  <si>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</si>
  <si>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</si>
  <si>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</si>
  <si>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</si>
  <si>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</si>
  <si>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</si>
  <si>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</si>
  <si>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</si>
  <si>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</si>
  <si>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</si>
  <si>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</si>
  <si>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</si>
  <si>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</si>
  <si>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</si>
  <si>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</si>
  <si>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</si>
  <si>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</si>
  <si>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</si>
  <si>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</si>
  <si>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</si>
  <si>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</si>
  <si>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</si>
  <si>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</si>
  <si>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</si>
  <si>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</si>
  <si>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</si>
  <si>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</si>
  <si>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</si>
  <si>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</si>
  <si>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</si>
  <si>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</si>
  <si>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</si>
  <si>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</si>
  <si>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</si>
  <si>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</si>
  <si>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</si>
  <si>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</si>
  <si>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</si>
  <si>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</si>
  <si>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</si>
  <si>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</si>
  <si>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</si>
  <si>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</si>
  <si>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</si>
  <si>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</si>
  <si>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</si>
  <si>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</si>
  <si>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</si>
  <si>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</si>
  <si>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</si>
  <si>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</si>
  <si>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</si>
  <si>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</si>
  <si>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</si>
  <si>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</si>
  <si>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</si>
  <si>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</si>
  <si>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</si>
  <si>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</si>
  <si>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</si>
  <si>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</si>
  <si>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</si>
  <si>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</si>
  <si>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</si>
  <si>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</si>
  <si>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</si>
  <si>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</si>
  <si>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</si>
  <si>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</si>
  <si>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</si>
  <si>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</si>
  <si>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</si>
  <si>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</si>
  <si>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</si>
  <si>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</si>
  <si>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</si>
  <si>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</si>
  <si>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</si>
  <si>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</si>
  <si>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</si>
  <si>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</si>
  <si>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</si>
  <si>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</si>
  <si>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</si>
  <si>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</si>
  <si>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</si>
  <si>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</si>
  <si>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</si>
  <si>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</si>
  <si>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</si>
  <si>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</si>
  <si>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</si>
  <si>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</si>
  <si>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</si>
  <si>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</si>
  <si>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</si>
  <si>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</si>
  <si>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</si>
  <si>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</si>
  <si>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</si>
  <si>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</si>
  <si>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</si>
  <si>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</si>
  <si>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</si>
  <si>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</si>
  <si>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</si>
  <si>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</si>
  <si>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</si>
  <si>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</si>
  <si>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</si>
  <si>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</si>
  <si>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</si>
  <si>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</si>
  <si>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</si>
  <si>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</si>
  <si>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</si>
  <si>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</si>
  <si>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</si>
  <si>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</si>
  <si>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</si>
  <si>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</si>
  <si>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</si>
  <si>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</si>
  <si>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</si>
  <si>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</si>
  <si>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</si>
  <si>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</si>
  <si>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</si>
  <si>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</si>
  <si>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</si>
  <si>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</si>
  <si>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</si>
  <si>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</si>
  <si>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</si>
  <si>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</si>
  <si>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</si>
  <si>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</si>
  <si>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</si>
  <si>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</si>
  <si>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</si>
  <si>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</si>
  <si>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</si>
  <si>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</si>
  <si>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</si>
  <si>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</si>
  <si>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</si>
  <si>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</si>
  <si>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</si>
  <si>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</si>
  <si>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</si>
  <si>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</si>
  <si>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</si>
  <si>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</si>
  <si>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</si>
  <si>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</si>
  <si>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</si>
  <si>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</si>
  <si>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</si>
  <si>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</si>
  <si>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</si>
  <si>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</si>
  <si>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</si>
  <si>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</si>
  <si>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</si>
  <si>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</si>
  <si>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</si>
  <si>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</si>
  <si>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</si>
  <si>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</si>
  <si>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</si>
  <si>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</si>
  <si>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</si>
  <si>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</si>
  <si>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</si>
  <si>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</si>
  <si>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</si>
  <si>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</si>
  <si>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</si>
  <si>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</si>
  <si>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</si>
  <si>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</si>
  <si>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</si>
  <si>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</si>
  <si>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</si>
  <si>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</si>
  <si>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</si>
  <si>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</si>
  <si>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</si>
  <si>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</si>
  <si>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</si>
  <si>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</si>
  <si>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</si>
  <si>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</si>
  <si>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</si>
  <si>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</si>
  <si>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</si>
  <si>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</si>
  <si>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</si>
  <si>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</si>
  <si>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</si>
  <si>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</si>
  <si>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</si>
  <si>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</si>
  <si>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</si>
  <si>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</si>
  <si>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</si>
  <si>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</si>
  <si>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</si>
  <si>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</si>
  <si>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</si>
  <si>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</si>
  <si>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</si>
  <si>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</si>
  <si>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</si>
  <si>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</si>
  <si>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</si>
  <si>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</si>
  <si>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</si>
  <si>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</si>
  <si>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</si>
  <si>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</si>
  <si>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</si>
  <si>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</si>
  <si>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</si>
  <si>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</si>
  <si>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</si>
  <si>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</si>
  <si>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</si>
  <si>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</si>
  <si>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</si>
  <si>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</si>
  <si>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</si>
  <si>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</si>
  <si>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</si>
  <si>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</si>
  <si>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</si>
  <si>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</si>
  <si>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</si>
  <si>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</si>
  <si>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</si>
  <si>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</si>
  <si>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</si>
  <si>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</si>
  <si>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</si>
  <si>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</si>
  <si>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</si>
  <si>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</si>
  <si>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</si>
  <si>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</si>
  <si>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</si>
  <si>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</si>
  <si>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</si>
  <si>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</si>
  <si>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</si>
  <si>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</si>
  <si>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</si>
  <si>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</si>
  <si>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</si>
  <si>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</si>
  <si>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</si>
  <si>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</si>
  <si>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</si>
  <si>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</si>
  <si>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</si>
  <si>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</si>
  <si>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</si>
  <si>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</si>
  <si>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</si>
  <si>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</si>
  <si>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</si>
  <si>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</si>
  <si>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</si>
  <si>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</si>
  <si>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</si>
  <si>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</si>
  <si>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</si>
  <si>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</si>
  <si>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</si>
  <si>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2020</t>
  </si>
  <si>
    <t>2021</t>
  </si>
  <si>
    <t>Jan</t>
  </si>
  <si>
    <t>Feb</t>
  </si>
  <si>
    <t>Mar</t>
  </si>
  <si>
    <t>Apr</t>
  </si>
  <si>
    <t>May</t>
  </si>
  <si>
    <t>Jun</t>
  </si>
  <si>
    <t>Jul</t>
  </si>
  <si>
    <t>Aug</t>
  </si>
  <si>
    <t>Sep</t>
  </si>
  <si>
    <t>Oct</t>
  </si>
  <si>
    <t>Nov</t>
  </si>
  <si>
    <t>Dec</t>
  </si>
  <si>
    <t>Years (Order Date)</t>
  </si>
  <si>
    <t>Months (Order Date)</t>
  </si>
  <si>
    <t>Arabica</t>
  </si>
  <si>
    <t>Excelsa</t>
  </si>
  <si>
    <t>Robusta</t>
  </si>
  <si>
    <t>Sum of Sales</t>
  </si>
  <si>
    <t>Librica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</si>
</sst>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dd\-mmm\-yyyy"/>
    <numFmt numFmtId="169" formatCode="0.0\ &quot;Kg&quot;"/>
    <numFmt numFmtId="172" formatCode="_([$$-409]* #,##0.00_);_([$$-409]* \(#,##0.00\);_([$$-409]* &quot;-&quot;??_);_(@_)"/>
    <numFmt numFmtId="173"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9" fontId="0" fillId="0" borderId="0" xfId="0" applyNumberFormat="1"/>
    <xf numFmtId="172" fontId="0" fillId="0" borderId="0" xfId="0" applyNumberFormat="1"/>
    <xf numFmtId="0" fontId="0" fillId="0" borderId="0" xfId="0" pivotButton="1"/>
    <xf numFmtId="3" fontId="0" fillId="0" borderId="0" xfId="0" applyNumberFormat="1"/>
    <xf numFmtId="173" fontId="0" fillId="0" borderId="0" xfId="0" applyNumberFormat="1"/>
  </cellXfs>
  <cellStyles count="1">
    <cellStyle name="Normal" xfId="0" builtinId="0"/>
  </cellStyles>
  <dxfs count="13">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2" formatCode="_([$$-409]* #,##0.00_);_([$$-409]* \(#,##0.00\);_([$$-409]* &quot;-&quot;??_);_(@_)"/>
    </dxf>
    <dxf>
      <numFmt numFmtId="172" formatCode="_([$$-409]* #,##0.00_);_([$$-409]* \(#,##0.00\);_([$$-409]* &quot;-&quot;??_);_(@_)"/>
    </dxf>
    <dxf>
      <numFmt numFmtId="169"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DFCAF2"/>
      <color rgb="FFEAA144"/>
      <color rgb="FFEA9F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[ExcelProject.xlsx]Total Sales!PivotTable4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GB"/>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EAA14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FFFF00"/>
            </a:solidFill>
            <a:round/>
          </a:ln>
          <a:effectLst/>
        </c:spPr>
        <c:marker>
          <c:symbol val="none"/>
        </c:marker>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AA14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AA14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Sales'!$A$5:$B$26</c:f>
              <c:multiLvlStrCache>
                <c:ptCount val="21"/>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lvl>
                <c:lvl>
                  <c:pt idx="0">
                    <c:v>2020</c:v>
                  </c:pt>
                  <c:pt idx="11">
                    <c:v>2021</c:v>
                  </c:pt>
                </c:lvl>
              </c:multiLvlStrCache>
            </c:multiLvlStrRef>
          </c:cat>
          <c:val>
            <c:numRef>
              <c:f>'Total Sales'!$C$5:$C$26</c:f>
              <c:numCache>
                <c:formatCode>#,##0</c:formatCode>
                <c:ptCount val="21"/>
                <c:pt idx="0">
                  <c:v>745.44999999999993</c:v>
                </c:pt>
                <c:pt idx="1">
                  <c:v>130.47</c:v>
                </c:pt>
                <c:pt idx="2">
                  <c:v>27</c:v>
                </c:pt>
                <c:pt idx="3">
                  <c:v>255.11499999999995</c:v>
                </c:pt>
                <c:pt idx="4">
                  <c:v>584.79</c:v>
                </c:pt>
                <c:pt idx="5">
                  <c:v>430.61999999999995</c:v>
                </c:pt>
                <c:pt idx="6">
                  <c:v>22.5</c:v>
                </c:pt>
                <c:pt idx="7">
                  <c:v>126.14999999999999</c:v>
                </c:pt>
                <c:pt idx="8">
                  <c:v>376.03</c:v>
                </c:pt>
                <c:pt idx="9">
                  <c:v>515.17999999999995</c:v>
                </c:pt>
                <c:pt idx="10">
                  <c:v>95.859999999999985</c:v>
                </c:pt>
                <c:pt idx="11">
                  <c:v>258.34499999999997</c:v>
                </c:pt>
                <c:pt idx="12">
                  <c:v>342.2</c:v>
                </c:pt>
                <c:pt idx="13">
                  <c:v>418.30499999999995</c:v>
                </c:pt>
                <c:pt idx="14">
                  <c:v>102.32999999999998</c:v>
                </c:pt>
                <c:pt idx="15">
                  <c:v>234.71999999999997</c:v>
                </c:pt>
                <c:pt idx="16">
                  <c:v>430.38999999999993</c:v>
                </c:pt>
                <c:pt idx="17">
                  <c:v>109.005</c:v>
                </c:pt>
                <c:pt idx="18">
                  <c:v>287.52499999999998</c:v>
                </c:pt>
                <c:pt idx="19">
                  <c:v>840.93</c:v>
                </c:pt>
                <c:pt idx="20">
                  <c:v>299.07</c:v>
                </c:pt>
              </c:numCache>
            </c:numRef>
          </c:val>
          <c:smooth val="0"/>
          <c:extLst>
            <c:ext xmlns:c16="http://schemas.microsoft.com/office/drawing/2014/chart" uri="{C3380CC4-5D6E-409C-BE32-E72D297353CC}">
              <c16:uniqueId val="{00000000-15FD-824C-B9C5-607741D1ECFC}"/>
            </c:ext>
          </c:extLst>
        </c:ser>
        <c:ser>
          <c:idx val="1"/>
          <c:order val="1"/>
          <c:tx>
            <c:strRef>
              <c:f>'Total Sales'!$D$3:$D$4</c:f>
              <c:strCache>
                <c:ptCount val="1"/>
                <c:pt idx="0">
                  <c:v>Excelsa</c:v>
                </c:pt>
              </c:strCache>
            </c:strRef>
          </c:tx>
          <c:spPr>
            <a:ln w="28575" cap="rnd">
              <a:solidFill>
                <a:srgbClr val="EAA144"/>
              </a:solidFill>
              <a:round/>
            </a:ln>
            <a:effectLst/>
          </c:spPr>
          <c:marker>
            <c:symbol val="none"/>
          </c:marker>
          <c:cat>
            <c:multiLvlStrRef>
              <c:f>'Total Sales'!$A$5:$B$26</c:f>
              <c:multiLvlStrCache>
                <c:ptCount val="21"/>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lvl>
                <c:lvl>
                  <c:pt idx="0">
                    <c:v>2020</c:v>
                  </c:pt>
                  <c:pt idx="11">
                    <c:v>2021</c:v>
                  </c:pt>
                </c:lvl>
              </c:multiLvlStrCache>
            </c:multiLvlStrRef>
          </c:cat>
          <c:val>
            <c:numRef>
              <c:f>'Total Sales'!$D$5:$D$26</c:f>
              <c:numCache>
                <c:formatCode>#,##0</c:formatCode>
                <c:ptCount val="21"/>
                <c:pt idx="0">
                  <c:v>428.88499999999999</c:v>
                </c:pt>
                <c:pt idx="1">
                  <c:v>271.48499999999996</c:v>
                </c:pt>
                <c:pt idx="2">
                  <c:v>347.25999999999993</c:v>
                </c:pt>
                <c:pt idx="3">
                  <c:v>541.73</c:v>
                </c:pt>
                <c:pt idx="4">
                  <c:v>357.42999999999995</c:v>
                </c:pt>
                <c:pt idx="5">
                  <c:v>227.42500000000001</c:v>
                </c:pt>
                <c:pt idx="6">
                  <c:v>77.72</c:v>
                </c:pt>
                <c:pt idx="7">
                  <c:v>195.11</c:v>
                </c:pt>
                <c:pt idx="8">
                  <c:v>523.24</c:v>
                </c:pt>
                <c:pt idx="9">
                  <c:v>142.56</c:v>
                </c:pt>
                <c:pt idx="10">
                  <c:v>484.76</c:v>
                </c:pt>
                <c:pt idx="11">
                  <c:v>139.625</c:v>
                </c:pt>
                <c:pt idx="12">
                  <c:v>284.25</c:v>
                </c:pt>
                <c:pt idx="13">
                  <c:v>468.125</c:v>
                </c:pt>
                <c:pt idx="14">
                  <c:v>242.14</c:v>
                </c:pt>
                <c:pt idx="15">
                  <c:v>133.08000000000001</c:v>
                </c:pt>
                <c:pt idx="16">
                  <c:v>136.20500000000001</c:v>
                </c:pt>
                <c:pt idx="17">
                  <c:v>393.57499999999999</c:v>
                </c:pt>
                <c:pt idx="18">
                  <c:v>288.67</c:v>
                </c:pt>
                <c:pt idx="19">
                  <c:v>409.875</c:v>
                </c:pt>
                <c:pt idx="20">
                  <c:v>260.32499999999999</c:v>
                </c:pt>
              </c:numCache>
            </c:numRef>
          </c:val>
          <c:smooth val="0"/>
          <c:extLst>
            <c:ext xmlns:c16="http://schemas.microsoft.com/office/drawing/2014/chart" uri="{C3380CC4-5D6E-409C-BE32-E72D297353CC}">
              <c16:uniqueId val="{00000001-15FD-824C-B9C5-607741D1ECFC}"/>
            </c:ext>
          </c:extLst>
        </c:ser>
        <c:ser>
          <c:idx val="2"/>
          <c:order val="2"/>
          <c:tx>
            <c:strRef>
              <c:f>'Total Sales'!$E$3:$E$4</c:f>
              <c:strCache>
                <c:ptCount val="1"/>
                <c:pt idx="0">
                  <c:v>Librica</c:v>
                </c:pt>
              </c:strCache>
            </c:strRef>
          </c:tx>
          <c:spPr>
            <a:ln w="28575" cap="rnd">
              <a:solidFill>
                <a:srgbClr val="FFFF00"/>
              </a:solidFill>
              <a:round/>
            </a:ln>
            <a:effectLst/>
          </c:spPr>
          <c:marker>
            <c:symbol val="none"/>
          </c:marker>
          <c:cat>
            <c:multiLvlStrRef>
              <c:f>'Total Sales'!$A$5:$B$26</c:f>
              <c:multiLvlStrCache>
                <c:ptCount val="21"/>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lvl>
                <c:lvl>
                  <c:pt idx="0">
                    <c:v>2020</c:v>
                  </c:pt>
                  <c:pt idx="11">
                    <c:v>2021</c:v>
                  </c:pt>
                </c:lvl>
              </c:multiLvlStrCache>
            </c:multiLvlStrRef>
          </c:cat>
          <c:val>
            <c:numRef>
              <c:f>'Total Sales'!$E$5:$E$26</c:f>
              <c:numCache>
                <c:formatCode>#,##0</c:formatCode>
                <c:ptCount val="21"/>
                <c:pt idx="0">
                  <c:v>194.17500000000001</c:v>
                </c:pt>
                <c:pt idx="1">
                  <c:v>281.20499999999998</c:v>
                </c:pt>
                <c:pt idx="2">
                  <c:v>147.51</c:v>
                </c:pt>
                <c:pt idx="3">
                  <c:v>83.429999999999993</c:v>
                </c:pt>
                <c:pt idx="4">
                  <c:v>355.34</c:v>
                </c:pt>
                <c:pt idx="5">
                  <c:v>236.315</c:v>
                </c:pt>
                <c:pt idx="6">
                  <c:v>60.5</c:v>
                </c:pt>
                <c:pt idx="7">
                  <c:v>89.13</c:v>
                </c:pt>
                <c:pt idx="8">
                  <c:v>440.96499999999997</c:v>
                </c:pt>
                <c:pt idx="9">
                  <c:v>347.03999999999996</c:v>
                </c:pt>
                <c:pt idx="10">
                  <c:v>94.17</c:v>
                </c:pt>
                <c:pt idx="11">
                  <c:v>279.52</c:v>
                </c:pt>
                <c:pt idx="12">
                  <c:v>251.83</c:v>
                </c:pt>
                <c:pt idx="13">
                  <c:v>405.05500000000001</c:v>
                </c:pt>
                <c:pt idx="14">
                  <c:v>554.875</c:v>
                </c:pt>
                <c:pt idx="15">
                  <c:v>267.2</c:v>
                </c:pt>
                <c:pt idx="16">
                  <c:v>209.59999999999997</c:v>
                </c:pt>
                <c:pt idx="17">
                  <c:v>61.034999999999997</c:v>
                </c:pt>
                <c:pt idx="18">
                  <c:v>125.58</c:v>
                </c:pt>
                <c:pt idx="19">
                  <c:v>171.32999999999998</c:v>
                </c:pt>
                <c:pt idx="20">
                  <c:v>584.63999999999987</c:v>
                </c:pt>
              </c:numCache>
            </c:numRef>
          </c:val>
          <c:smooth val="0"/>
          <c:extLst>
            <c:ext xmlns:c16="http://schemas.microsoft.com/office/drawing/2014/chart" uri="{C3380CC4-5D6E-409C-BE32-E72D297353CC}">
              <c16:uniqueId val="{00000002-15FD-824C-B9C5-607741D1ECFC}"/>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Sales'!$A$5:$B$26</c:f>
              <c:multiLvlStrCache>
                <c:ptCount val="21"/>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lvl>
                <c:lvl>
                  <c:pt idx="0">
                    <c:v>2020</c:v>
                  </c:pt>
                  <c:pt idx="11">
                    <c:v>2021</c:v>
                  </c:pt>
                </c:lvl>
              </c:multiLvlStrCache>
            </c:multiLvlStrRef>
          </c:cat>
          <c:val>
            <c:numRef>
              <c:f>'Total Sales'!$F$5:$F$26</c:f>
              <c:numCache>
                <c:formatCode>#,##0</c:formatCode>
                <c:ptCount val="21"/>
                <c:pt idx="0">
                  <c:v>429.83</c:v>
                </c:pt>
                <c:pt idx="1">
                  <c:v>231.63</c:v>
                </c:pt>
                <c:pt idx="2">
                  <c:v>240.04</c:v>
                </c:pt>
                <c:pt idx="3">
                  <c:v>59.079999999999991</c:v>
                </c:pt>
                <c:pt idx="4">
                  <c:v>140.88</c:v>
                </c:pt>
                <c:pt idx="5">
                  <c:v>414.58499999999998</c:v>
                </c:pt>
                <c:pt idx="6">
                  <c:v>139.67999999999998</c:v>
                </c:pt>
                <c:pt idx="7">
                  <c:v>302.65999999999997</c:v>
                </c:pt>
                <c:pt idx="8">
                  <c:v>174.46999999999997</c:v>
                </c:pt>
                <c:pt idx="9">
                  <c:v>104.08499999999999</c:v>
                </c:pt>
                <c:pt idx="10">
                  <c:v>77.10499999999999</c:v>
                </c:pt>
                <c:pt idx="11">
                  <c:v>160.19499999999999</c:v>
                </c:pt>
                <c:pt idx="12">
                  <c:v>80.55</c:v>
                </c:pt>
                <c:pt idx="13">
                  <c:v>253.15499999999997</c:v>
                </c:pt>
                <c:pt idx="14">
                  <c:v>106.23999999999998</c:v>
                </c:pt>
                <c:pt idx="15">
                  <c:v>272.68999999999994</c:v>
                </c:pt>
                <c:pt idx="16">
                  <c:v>88.334999999999994</c:v>
                </c:pt>
                <c:pt idx="17">
                  <c:v>199.48999999999998</c:v>
                </c:pt>
                <c:pt idx="18">
                  <c:v>374.13499999999993</c:v>
                </c:pt>
                <c:pt idx="19">
                  <c:v>221.43999999999994</c:v>
                </c:pt>
                <c:pt idx="20">
                  <c:v>256.36499999999995</c:v>
                </c:pt>
              </c:numCache>
            </c:numRef>
          </c:val>
          <c:smooth val="0"/>
          <c:extLst>
            <c:ext xmlns:c16="http://schemas.microsoft.com/office/drawing/2014/chart" uri="{C3380CC4-5D6E-409C-BE32-E72D297353CC}">
              <c16:uniqueId val="{00000003-15FD-824C-B9C5-607741D1ECFC}"/>
            </c:ext>
          </c:extLst>
        </c:ser>
        <c:dLbls>
          <c:showLegendKey val="0"/>
          <c:showVal val="0"/>
          <c:showCatName val="0"/>
          <c:showSerName val="0"/>
          <c:showPercent val="0"/>
          <c:showBubbleSize val="0"/>
        </c:dLbls>
        <c:smooth val="0"/>
        <c:axId val="293496895"/>
        <c:axId val="293498607"/>
      </c:lineChart>
      <c:catAx>
        <c:axId val="29349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93498607"/>
        <c:crosses val="autoZero"/>
        <c:auto val="1"/>
        <c:lblAlgn val="ctr"/>
        <c:lblOffset val="100"/>
        <c:noMultiLvlLbl val="0"/>
      </c:catAx>
      <c:valAx>
        <c:axId val="293498607"/>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93496895"/>
        <c:crosses val="autoZero"/>
        <c:crossBetween val="between"/>
      </c:valAx>
      <c:spPr>
        <a:solidFill>
          <a:srgbClr val="DFCAF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CAF2"/>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[ExcelProject.xlsx]CountryBarChart!PivotTable4</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31750">
            <a:solidFill>
              <a:schemeClr val="bg1"/>
            </a:solidFill>
          </a:ln>
          <a:effectLst/>
        </c:spPr>
      </c:pivotFmt>
      <c:pivotFmt>
        <c:idx val="2"/>
        <c:spPr>
          <a:solidFill>
            <a:schemeClr val="accent6">
              <a:lumMod val="75000"/>
            </a:schemeClr>
          </a:solidFill>
          <a:ln w="31750">
            <a:solidFill>
              <a:schemeClr val="bg1"/>
            </a:solidFill>
          </a:ln>
          <a:effectLst/>
        </c:spPr>
      </c:pivotFmt>
      <c:pivotFmt>
        <c:idx val="3"/>
        <c:spPr>
          <a:solidFill>
            <a:schemeClr val="accent6">
              <a:lumMod val="60000"/>
              <a:lumOff val="40000"/>
            </a:schemeClr>
          </a:solidFill>
          <a:ln w="31750">
            <a:solidFill>
              <a:schemeClr val="bg1"/>
            </a:solidFill>
          </a:ln>
          <a:effectLst/>
        </c:spPr>
      </c:pivotFmt>
      <c:pivotFmt>
        <c:idx val="4"/>
        <c:spPr>
          <a:solidFill>
            <a:srgbClr val="00B050"/>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31750">
            <a:solidFill>
              <a:schemeClr val="bg1"/>
            </a:solidFill>
          </a:ln>
          <a:effectLst/>
        </c:spPr>
      </c:pivotFmt>
      <c:pivotFmt>
        <c:idx val="6"/>
        <c:spPr>
          <a:solidFill>
            <a:schemeClr val="accent6">
              <a:lumMod val="75000"/>
            </a:schemeClr>
          </a:solidFill>
          <a:ln w="31750">
            <a:solidFill>
              <a:schemeClr val="bg1"/>
            </a:solidFill>
          </a:ln>
          <a:effectLst/>
        </c:spPr>
      </c:pivotFmt>
      <c:pivotFmt>
        <c:idx val="7"/>
        <c:spPr>
          <a:solidFill>
            <a:schemeClr val="accent6">
              <a:lumMod val="50000"/>
            </a:schemeClr>
          </a:solidFill>
          <a:ln w="31750">
            <a:solidFill>
              <a:schemeClr val="bg1"/>
            </a:solidFill>
          </a:ln>
          <a:effectLst/>
        </c:spPr>
      </c:pivotFmt>
      <c:pivotFmt>
        <c:idx val="8"/>
        <c:spPr>
          <a:solidFill>
            <a:srgbClr val="00B050"/>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31750">
            <a:solidFill>
              <a:schemeClr val="bg1"/>
            </a:solidFill>
          </a:ln>
          <a:effectLst/>
        </c:spPr>
      </c:pivotFmt>
      <c:pivotFmt>
        <c:idx val="10"/>
        <c:spPr>
          <a:solidFill>
            <a:schemeClr val="accent6">
              <a:lumMod val="75000"/>
            </a:schemeClr>
          </a:solidFill>
          <a:ln w="31750">
            <a:solidFill>
              <a:schemeClr val="bg1"/>
            </a:solidFill>
          </a:ln>
          <a:effectLst/>
        </c:spPr>
      </c:pivotFmt>
      <c:pivotFmt>
        <c:idx val="11"/>
        <c:spPr>
          <a:solidFill>
            <a:schemeClr val="accent6">
              <a:lumMod val="50000"/>
            </a:schemeClr>
          </a:solidFill>
          <a:ln w="3175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31750">
              <a:solidFill>
                <a:schemeClr val="bg1"/>
              </a:solidFill>
            </a:ln>
            <a:effectLst/>
          </c:spPr>
          <c:invertIfNegative val="0"/>
          <c:dPt>
            <c:idx val="0"/>
            <c:invertIfNegative val="0"/>
            <c:bubble3D val="0"/>
            <c:spPr>
              <a:solidFill>
                <a:schemeClr val="accent6">
                  <a:lumMod val="60000"/>
                  <a:lumOff val="40000"/>
                </a:schemeClr>
              </a:solidFill>
              <a:ln w="31750">
                <a:solidFill>
                  <a:schemeClr val="bg1"/>
                </a:solidFill>
              </a:ln>
              <a:effectLst/>
            </c:spPr>
            <c:extLst>
              <c:ext xmlns:c16="http://schemas.microsoft.com/office/drawing/2014/chart" uri="{C3380CC4-5D6E-409C-BE32-E72D297353CC}">
                <c16:uniqueId val="{00000001-8E44-9945-A03E-AE34FD80EC46}"/>
              </c:ext>
            </c:extLst>
          </c:dPt>
          <c:dPt>
            <c:idx val="1"/>
            <c:invertIfNegative val="0"/>
            <c:bubble3D val="0"/>
            <c:spPr>
              <a:solidFill>
                <a:schemeClr val="accent6">
                  <a:lumMod val="75000"/>
                </a:schemeClr>
              </a:solidFill>
              <a:ln w="31750">
                <a:solidFill>
                  <a:schemeClr val="bg1"/>
                </a:solidFill>
              </a:ln>
              <a:effectLst/>
            </c:spPr>
            <c:extLst>
              <c:ext xmlns:c16="http://schemas.microsoft.com/office/drawing/2014/chart" uri="{C3380CC4-5D6E-409C-BE32-E72D297353CC}">
                <c16:uniqueId val="{00000003-8E44-9945-A03E-AE34FD80EC46}"/>
              </c:ext>
            </c:extLst>
          </c:dPt>
          <c:dPt>
            <c:idx val="2"/>
            <c:invertIfNegative val="0"/>
            <c:bubble3D val="0"/>
            <c:spPr>
              <a:solidFill>
                <a:schemeClr val="accent6">
                  <a:lumMod val="50000"/>
                </a:schemeClr>
              </a:solidFill>
              <a:ln w="31750">
                <a:solidFill>
                  <a:schemeClr val="bg1"/>
                </a:solidFill>
              </a:ln>
              <a:effectLst/>
            </c:spPr>
            <c:extLst>
              <c:ext xmlns:c16="http://schemas.microsoft.com/office/drawing/2014/chart" uri="{C3380CC4-5D6E-409C-BE32-E72D297353CC}">
                <c16:uniqueId val="{00000005-8E44-9945-A03E-AE34FD80EC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1618.6349999999995</c:v>
                </c:pt>
                <c:pt idx="1">
                  <c:v>3448.2600000000007</c:v>
                </c:pt>
                <c:pt idx="2">
                  <c:v>17485.650000000005</c:v>
                </c:pt>
              </c:numCache>
            </c:numRef>
          </c:val>
          <c:extLst>
            <c:ext xmlns:c16="http://schemas.microsoft.com/office/drawing/2014/chart" uri="{C3380CC4-5D6E-409C-BE32-E72D297353CC}">
              <c16:uniqueId val="{00000006-8E44-9945-A03E-AE34FD80EC46}"/>
            </c:ext>
          </c:extLst>
        </c:ser>
        <c:dLbls>
          <c:showLegendKey val="0"/>
          <c:showVal val="0"/>
          <c:showCatName val="0"/>
          <c:showSerName val="0"/>
          <c:showPercent val="0"/>
          <c:showBubbleSize val="0"/>
        </c:dLbls>
        <c:gapWidth val="182"/>
        <c:axId val="1477060831"/>
        <c:axId val="1586344559"/>
      </c:barChart>
      <c:catAx>
        <c:axId val="1477060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86344559"/>
        <c:crosses val="autoZero"/>
        <c:auto val="1"/>
        <c:lblAlgn val="ctr"/>
        <c:lblOffset val="100"/>
        <c:noMultiLvlLbl val="0"/>
      </c:catAx>
      <c:valAx>
        <c:axId val="1586344559"/>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706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CAF2"/>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[ExcelProject.xlsx]Top5Cusomers!PivotTable4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solidFill>
                  <a:schemeClr val="tx1">
                    <a:lumMod val="95000"/>
                    <a:lumOff val="5000"/>
                  </a:schemeClr>
                </a:solidFill>
              </a:rPr>
              <a:t>Top</a:t>
            </a:r>
            <a:r>
              <a:rPr lang="en-US" baseline="0">
                <a:solidFill>
                  <a:schemeClr val="tx1">
                    <a:lumMod val="95000"/>
                    <a:lumOff val="5000"/>
                  </a:schemeClr>
                </a:solidFill>
              </a:rPr>
              <a:t> 5 Customers</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Top5Cusomers!$A$4:$A$8</c:f>
              <c:strCache>
                <c:ptCount val="5"/>
                <c:pt idx="0">
                  <c:v>Alexa Sizey</c:v>
                </c:pt>
                <c:pt idx="1">
                  <c:v>Brice Romera</c:v>
                </c:pt>
                <c:pt idx="2">
                  <c:v>Don Flintiff</c:v>
                </c:pt>
                <c:pt idx="3">
                  <c:v>Nealson Cuttler</c:v>
                </c:pt>
                <c:pt idx="4">
                  <c:v>Terri Farra</c:v>
                </c:pt>
              </c:strCache>
            </c:strRef>
          </c:cat>
          <c:val>
            <c:numRef>
              <c:f>Top5Cusomers!$B$4:$B$8</c:f>
              <c:numCache>
                <c:formatCode>[$$-409]#,##0</c:formatCode>
                <c:ptCount val="5"/>
                <c:pt idx="0">
                  <c:v>218.73</c:v>
                </c:pt>
                <c:pt idx="1">
                  <c:v>246.20999999999998</c:v>
                </c:pt>
                <c:pt idx="2">
                  <c:v>278.01</c:v>
                </c:pt>
                <c:pt idx="3">
                  <c:v>281.67499999999995</c:v>
                </c:pt>
                <c:pt idx="4">
                  <c:v>289.11</c:v>
                </c:pt>
              </c:numCache>
            </c:numRef>
          </c:val>
          <c:extLst>
            <c:ext xmlns:c16="http://schemas.microsoft.com/office/drawing/2014/chart" uri="{C3380CC4-5D6E-409C-BE32-E72D297353CC}">
              <c16:uniqueId val="{00000000-D0FE-544D-A952-2B9D9DDE69D9}"/>
            </c:ext>
          </c:extLst>
        </c:ser>
        <c:dLbls>
          <c:showLegendKey val="0"/>
          <c:showVal val="0"/>
          <c:showCatName val="0"/>
          <c:showSerName val="0"/>
          <c:showPercent val="0"/>
          <c:showBubbleSize val="0"/>
        </c:dLbls>
        <c:gapWidth val="182"/>
        <c:axId val="1675530863"/>
        <c:axId val="1000931407"/>
      </c:barChart>
      <c:catAx>
        <c:axId val="167553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000931407"/>
        <c:crosses val="autoZero"/>
        <c:auto val="1"/>
        <c:lblAlgn val="ctr"/>
        <c:lblOffset val="100"/>
        <c:noMultiLvlLbl val="0"/>
      </c:catAx>
      <c:valAx>
        <c:axId val="10009314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7553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CAF2"/>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13511</xdr:colOff>
      <xdr:row>0</xdr:row>
      <xdr:rowOff>38100</xdr:rowOff>
    </xdr:from>
    <xdr:to>
      <xdr:col>26</xdr:col>
      <xdr:colOff>27021</xdr:colOff>
      <xdr:row>5</xdr:row>
      <xdr:rowOff>0</xdr:rowOff>
    </xdr:to>
    <xdr:sp macro="" textlink="">
      <xdr:nvSpPr>
        <xdr:cNvPr id="4" name="Rectangle 3">
          <a:extLst>
            <a:ext uri="{FF2B5EF4-FFF2-40B4-BE49-F238E27FC236}">
              <a16:creationId xmlns:a16="http://schemas.microsoft.com/office/drawing/2014/main" id="{1EA502A6-D91E-8FDF-522F-13919B48AB6C}"/>
            </a:ext>
          </a:extLst>
        </xdr:cNvPr>
        <xdr:cNvSpPr/>
      </xdr:nvSpPr>
      <xdr:spPr>
        <a:xfrm>
          <a:off x="148617" y="38100"/>
          <a:ext cx="20617234" cy="786049"/>
        </a:xfrm>
        <a:prstGeom prst="rect">
          <a:avLst/>
        </a:prstGeom>
        <a:solidFill>
          <a:srgbClr val="7030A0"/>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6000">
              <a:solidFill>
                <a:schemeClr val="bg1"/>
              </a:solidFill>
            </a:rPr>
            <a:t>COFFEE</a:t>
          </a:r>
          <a:r>
            <a:rPr lang="en-GB" sz="7200" baseline="0">
              <a:solidFill>
                <a:schemeClr val="bg1"/>
              </a:solidFill>
            </a:rPr>
            <a:t> </a:t>
          </a:r>
          <a:r>
            <a:rPr lang="en-GB" sz="6000" baseline="0">
              <a:solidFill>
                <a:schemeClr val="bg1"/>
              </a:solidFill>
            </a:rPr>
            <a:t>SALES</a:t>
          </a:r>
          <a:r>
            <a:rPr lang="en-GB" sz="7200" baseline="0">
              <a:solidFill>
                <a:schemeClr val="bg1"/>
              </a:solidFill>
            </a:rPr>
            <a:t> </a:t>
          </a:r>
          <a:r>
            <a:rPr lang="en-GB" sz="6000" baseline="0">
              <a:solidFill>
                <a:schemeClr val="bg1"/>
              </a:solidFill>
            </a:rPr>
            <a:t>DASHBOARD</a:t>
          </a:r>
          <a:endParaRPr lang="en-GB" sz="6000">
            <a:solidFill>
              <a:schemeClr val="bg1"/>
            </a:solidFill>
          </a:endParaRPr>
        </a:p>
      </xdr:txBody>
    </xdr:sp>
    <xdr:clientData/>
  </xdr:twoCellAnchor>
  <xdr:twoCellAnchor>
    <xdr:from>
      <xdr:col>1</xdr:col>
      <xdr:colOff>36404</xdr:colOff>
      <xdr:row>13</xdr:row>
      <xdr:rowOff>166867</xdr:rowOff>
    </xdr:from>
    <xdr:to>
      <xdr:col>17</xdr:col>
      <xdr:colOff>303355</xdr:colOff>
      <xdr:row>43</xdr:row>
      <xdr:rowOff>100361</xdr:rowOff>
    </xdr:to>
    <xdr:graphicFrame macro="">
      <xdr:nvGraphicFramePr>
        <xdr:cNvPr id="5" name="Chart 4">
          <a:extLst>
            <a:ext uri="{FF2B5EF4-FFF2-40B4-BE49-F238E27FC236}">
              <a16:creationId xmlns:a16="http://schemas.microsoft.com/office/drawing/2014/main" id="{6E87C729-EBD1-614B-89F8-EC676A31B9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110313</xdr:colOff>
      <xdr:row>5</xdr:row>
      <xdr:rowOff>6213</xdr:rowOff>
    </xdr:from>
    <xdr:to>
      <xdr:col>11</xdr:col>
      <xdr:colOff>738017</xdr:colOff>
      <xdr:row>12</xdr:row>
      <xdr:rowOff>15671</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82F01698-86B6-9149-BAE1-D7AA1DC889D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0313" y="811579"/>
              <a:ext cx="8975631" cy="131043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22</xdr:col>
      <xdr:colOff>558800</xdr:colOff>
      <xdr:row>8</xdr:row>
      <xdr:rowOff>92927</xdr:rowOff>
    </xdr:from>
    <xdr:to>
      <xdr:col>26</xdr:col>
      <xdr:colOff>46463</xdr:colOff>
      <xdr:row>13</xdr:row>
      <xdr:rowOff>50799</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7FA8903C-722A-654B-9F56-0C2A3C71E66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7936117" y="1455854"/>
              <a:ext cx="2771078" cy="8871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123903</xdr:colOff>
      <xdr:row>5</xdr:row>
      <xdr:rowOff>16934</xdr:rowOff>
    </xdr:from>
    <xdr:to>
      <xdr:col>26</xdr:col>
      <xdr:colOff>16933</xdr:colOff>
      <xdr:row>7</xdr:row>
      <xdr:rowOff>169334</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89C54750-04D9-9741-AC8C-13EFF037702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5038659" y="822300"/>
              <a:ext cx="5639006" cy="5241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123903</xdr:colOff>
      <xdr:row>8</xdr:row>
      <xdr:rowOff>92927</xdr:rowOff>
    </xdr:from>
    <xdr:to>
      <xdr:col>22</xdr:col>
      <xdr:colOff>464634</xdr:colOff>
      <xdr:row>13</xdr:row>
      <xdr:rowOff>33867</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13870713-89D7-9E48-AF45-E4725973D7B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5038659" y="1455854"/>
              <a:ext cx="2803292" cy="8702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406400</xdr:colOff>
      <xdr:row>14</xdr:row>
      <xdr:rowOff>0</xdr:rowOff>
    </xdr:from>
    <xdr:to>
      <xdr:col>26</xdr:col>
      <xdr:colOff>52602</xdr:colOff>
      <xdr:row>25</xdr:row>
      <xdr:rowOff>24417</xdr:rowOff>
    </xdr:to>
    <xdr:graphicFrame macro="">
      <xdr:nvGraphicFramePr>
        <xdr:cNvPr id="10" name="Chart 9">
          <a:extLst>
            <a:ext uri="{FF2B5EF4-FFF2-40B4-BE49-F238E27FC236}">
              <a16:creationId xmlns:a16="http://schemas.microsoft.com/office/drawing/2014/main" id="{F7889112-7AA2-FC45-8379-0A24B154A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406400</xdr:colOff>
      <xdr:row>25</xdr:row>
      <xdr:rowOff>96752</xdr:rowOff>
    </xdr:from>
    <xdr:to>
      <xdr:col>26</xdr:col>
      <xdr:colOff>59266</xdr:colOff>
      <xdr:row>43</xdr:row>
      <xdr:rowOff>105831</xdr:rowOff>
    </xdr:to>
    <xdr:graphicFrame macro="">
      <xdr:nvGraphicFramePr>
        <xdr:cNvPr id="11" name="Chart 10">
          <a:extLst>
            <a:ext uri="{FF2B5EF4-FFF2-40B4-BE49-F238E27FC236}">
              <a16:creationId xmlns:a16="http://schemas.microsoft.com/office/drawing/2014/main" id="{6FC5E9BB-00CB-4F4A-B32D-AD951BA4A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5</xdr:row>
      <xdr:rowOff>0</xdr:rowOff>
    </xdr:from>
    <xdr:to>
      <xdr:col>18</xdr:col>
      <xdr:colOff>812800</xdr:colOff>
      <xdr:row>13</xdr:row>
      <xdr:rowOff>33867</xdr:rowOff>
    </xdr:to>
    <mc:AlternateContent xmlns:mc="http://schemas.openxmlformats.org/markup-compatibility/2006">
      <mc:Choice xmlns:tsle="http://schemas.microsoft.com/office/drawing/2012/timeslicer" Requires="tsle">
        <xdr:graphicFrame macro="">
          <xdr:nvGraphicFramePr>
            <xdr:cNvPr id="12" name="Order Date 1">
              <a:extLst>
                <a:ext uri="{FF2B5EF4-FFF2-40B4-BE49-F238E27FC236}">
                  <a16:creationId xmlns:a16="http://schemas.microsoft.com/office/drawing/2014/main" id="{D6F2F0F1-2505-CCBE-EFC9-56B45D6F5E05}"/>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39390" y="805366"/>
              <a:ext cx="14767312" cy="152069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ais Khan" refreshedDate="45648.815543055556" createdVersion="8" refreshedVersion="8" minRefreshableVersion="3" recordCount="1000" xr:uid="{E7FDACAD-69A4-C941-901E-B0A1887A87FA}">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4">
        <s v="United States"/>
        <s v="Ireland"/>
        <s v="United Kingdom"/>
        <e v="#N/A" u="1"/>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172">
      <sharedItems containsSemiMixedTypes="0" containsString="0" containsNumber="1" minValue="2.6849999999999996" maxValue="36.454999999999998"/>
    </cacheField>
    <cacheField name="Sales" numFmtId="172">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5113320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7C87E-BD80-7649-BC2D-30AC254E064C}" name="PivotTable4" cacheId="16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G26"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9" outline="0" showAll="0">
      <items count="5">
        <item x="3"/>
        <item x="1"/>
        <item x="0"/>
        <item x="2"/>
        <item t="default"/>
      </items>
    </pivotField>
    <pivotField compact="0" numFmtId="172" outline="0" showAll="0"/>
    <pivotField dataField="1" compact="0" numFmtId="172"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defaultSubtotal="0">
      <items count="6">
        <item x="0"/>
        <item x="1"/>
        <item x="2"/>
        <item x="3"/>
        <item x="4"/>
        <item x="5"/>
      </items>
    </pivotField>
  </pivotFields>
  <rowFields count="2">
    <field x="17"/>
    <field x="16"/>
  </rowFields>
  <rowItems count="22">
    <i>
      <x v="2"/>
      <x v="2"/>
    </i>
    <i r="1">
      <x v="3"/>
    </i>
    <i r="1">
      <x v="4"/>
    </i>
    <i r="1">
      <x v="5"/>
    </i>
    <i r="1">
      <x v="6"/>
    </i>
    <i r="1">
      <x v="7"/>
    </i>
    <i r="1">
      <x v="8"/>
    </i>
    <i r="1">
      <x v="9"/>
    </i>
    <i r="1">
      <x v="10"/>
    </i>
    <i r="1">
      <x v="11"/>
    </i>
    <i r="1">
      <x v="12"/>
    </i>
    <i>
      <x v="3"/>
      <x v="1"/>
    </i>
    <i r="1">
      <x v="2"/>
    </i>
    <i r="1">
      <x v="3"/>
    </i>
    <i r="1">
      <x v="4"/>
    </i>
    <i r="1">
      <x v="5"/>
    </i>
    <i r="1">
      <x v="6"/>
    </i>
    <i r="1">
      <x v="7"/>
    </i>
    <i r="1">
      <x v="8"/>
    </i>
    <i r="1">
      <x v="9"/>
    </i>
    <i r="1">
      <x v="10"/>
    </i>
    <i t="grand">
      <x/>
    </i>
  </rowItems>
  <colFields count="1">
    <field x="13"/>
  </colFields>
  <colItems count="5">
    <i>
      <x/>
    </i>
    <i>
      <x v="1"/>
    </i>
    <i>
      <x v="2"/>
    </i>
    <i>
      <x v="3"/>
    </i>
    <i t="grand">
      <x/>
    </i>
  </colItems>
  <dataFields count="1">
    <dataField name="Sum of Sales" fld="12" baseField="0" baseItem="0" numFmtId="3"/>
  </dataFields>
  <chartFormats count="8">
    <chartFormat chart="5" format="10" series="1">
      <pivotArea type="data" outline="0" fieldPosition="0">
        <references count="2">
          <reference field="4294967294" count="1" selected="0">
            <x v="0"/>
          </reference>
          <reference field="13" count="1" selected="0">
            <x v="0"/>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 chart="5" format="12" series="1">
      <pivotArea type="data" outline="0" fieldPosition="0">
        <references count="2">
          <reference field="4294967294" count="1" selected="0">
            <x v="0"/>
          </reference>
          <reference field="13" count="1" selected="0">
            <x v="2"/>
          </reference>
        </references>
      </pivotArea>
    </chartFormat>
    <chartFormat chart="5" format="13" series="1">
      <pivotArea type="data" outline="0" fieldPosition="0">
        <references count="2">
          <reference field="4294967294" count="1" selected="0">
            <x v="0"/>
          </reference>
          <reference field="13" count="1" selected="0">
            <x v="3"/>
          </reference>
        </references>
      </pivotArea>
    </chartFormat>
    <chartFormat chart="7" format="10" series="1">
      <pivotArea type="data" outline="0" fieldPosition="0">
        <references count="2">
          <reference field="4294967294" count="1" selected="0">
            <x v="0"/>
          </reference>
          <reference field="13" count="1" selected="0">
            <x v="0"/>
          </reference>
        </references>
      </pivotArea>
    </chartFormat>
    <chartFormat chart="7" format="11" series="1">
      <pivotArea type="data" outline="0" fieldPosition="0">
        <references count="2">
          <reference field="4294967294" count="1" selected="0">
            <x v="0"/>
          </reference>
          <reference field="13" count="1" selected="0">
            <x v="1"/>
          </reference>
        </references>
      </pivotArea>
    </chartFormat>
    <chartFormat chart="7" format="12" series="1">
      <pivotArea type="data" outline="0" fieldPosition="0">
        <references count="2">
          <reference field="4294967294" count="1" selected="0">
            <x v="0"/>
          </reference>
          <reference field="13" count="1" selected="0">
            <x v="2"/>
          </reference>
        </references>
      </pivotArea>
    </chartFormat>
    <chartFormat chart="7" format="1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8" name="Order Date">
      <autoFilter ref="A1">
        <filterColumn colId="0">
          <customFilters and="1">
            <customFilter operator="greaterThanOrEqual" val="43862"/>
            <customFilter operator="lessThanOrEqual" val="445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D752AC-7E4C-924E-BF52-8EB20C1335C9}" name="PivotTable4" cacheId="162"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12">
  <location ref="A3:B6"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5">
        <item h="1" m="1" x="3"/>
        <item x="0"/>
        <item x="2"/>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9" outline="0" showAll="0">
      <items count="5">
        <item x="3"/>
        <item x="1"/>
        <item x="0"/>
        <item x="2"/>
        <item t="default"/>
      </items>
    </pivotField>
    <pivotField compact="0" numFmtId="172" outline="0" showAll="0"/>
    <pivotField dataField="1" compact="0" numFmtId="172"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defaultSubtotal="0">
      <items count="6">
        <item x="0"/>
        <item x="1"/>
        <item x="2"/>
        <item x="3"/>
        <item x="4"/>
        <item x="5"/>
      </items>
    </pivotField>
  </pivotFields>
  <rowFields count="1">
    <field x="7"/>
  </rowFields>
  <rowItems count="3">
    <i>
      <x v="2"/>
    </i>
    <i>
      <x v="3"/>
    </i>
    <i>
      <x v="1"/>
    </i>
  </rowItems>
  <colItems count="1">
    <i/>
  </colItems>
  <dataFields count="1">
    <dataField name="Sum of Sales" fld="12" baseField="0" baseItem="0" numFmtId="173"/>
  </dataFields>
  <chartFormats count="8">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2"/>
          </reference>
        </references>
      </pivotArea>
    </chartFormat>
    <chartFormat chart="9" format="11">
      <pivotArea type="data" outline="0" fieldPosition="0">
        <references count="2">
          <reference field="4294967294" count="1" selected="0">
            <x v="0"/>
          </reference>
          <reference field="7" count="1" selected="0">
            <x v="3"/>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2"/>
          </reference>
        </references>
      </pivotArea>
    </chartFormat>
    <chartFormat chart="11" format="10">
      <pivotArea type="data" outline="0" fieldPosition="0">
        <references count="2">
          <reference field="4294967294" count="1" selected="0">
            <x v="0"/>
          </reference>
          <reference field="7" count="1" selected="0">
            <x v="3"/>
          </reference>
        </references>
      </pivotArea>
    </chartFormat>
    <chartFormat chart="11" format="11">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filters count="1">
    <filter fld="1" type="dateBetween" evalOrder="-1" id="40" name="Order Date">
      <autoFilter ref="A1">
        <filterColumn colId="0">
          <customFilters and="1">
            <customFilter operator="greaterThanOrEqual" val="43862"/>
            <customFilter operator="lessThanOrEqual" val="445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0B7154-7460-0044-8D5D-D35D77C0DFF6}" name="PivotTable4" cacheId="162"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13">
  <location ref="A3:B8"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items count="915">
        <item m="1" x="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126"/>
        <item t="default"/>
      </items>
    </pivotField>
    <pivotField compact="0" outline="0" showAll="0"/>
    <pivotField compact="0" outline="0" showAll="0" sortType="descending"/>
    <pivotField compact="0" outline="0" showAll="0"/>
    <pivotField compact="0" outline="0" showAll="0"/>
    <pivotField compact="0" numFmtId="169" outline="0" showAll="0">
      <items count="5">
        <item x="3"/>
        <item x="1"/>
        <item x="0"/>
        <item x="2"/>
        <item t="default"/>
      </items>
    </pivotField>
    <pivotField compact="0" numFmtId="172" outline="0" showAll="0"/>
    <pivotField dataField="1" compact="0" numFmtId="172"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defaultSubtotal="0">
      <items count="6">
        <item x="0"/>
        <item x="1"/>
        <item x="2"/>
        <item x="3"/>
        <item x="4"/>
        <item x="5"/>
      </items>
    </pivotField>
  </pivotFields>
  <rowFields count="1">
    <field x="5"/>
  </rowFields>
  <rowItems count="5">
    <i>
      <x v="21"/>
    </i>
    <i>
      <x v="126"/>
    </i>
    <i>
      <x v="255"/>
    </i>
    <i>
      <x v="646"/>
    </i>
    <i>
      <x v="831"/>
    </i>
  </rowItems>
  <colItems count="1">
    <i/>
  </colItems>
  <dataFields count="1">
    <dataField name="Sum of Sales" fld="12" baseField="0" baseItem="0" numFmtId="173"/>
  </dataFields>
  <chartFormats count="2">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41" name="Order Date">
      <autoFilter ref="A1">
        <filterColumn colId="0">
          <customFilters and="1">
            <customFilter operator="greaterThanOrEqual" val="43862"/>
            <customFilter operator="lessThanOrEqual" val="44500"/>
          </customFilters>
        </filterColumn>
      </autoFilter>
      <extLst>
        <ext xmlns:x15="http://schemas.microsoft.com/office/spreadsheetml/2010/11/main" uri="{0605FD5F-26C8-4aeb-8148-2DB25E43C511}">
          <x15:pivotFilter useWholeDay="1"/>
        </ext>
      </extLst>
    </filter>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23E8451-85F1-1F49-832C-A1D4D786277C}" sourceName="Size">
  <pivotTables>
    <pivotTable tabId="21" name="PivotTable4"/>
    <pivotTable tabId="23" name="PivotTable4"/>
    <pivotTable tabId="24" name="PivotTable4"/>
  </pivotTables>
  <data>
    <tabular pivotCacheId="151133208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2B5A6BD-6096-FE41-B5EE-F53296CA21D3}" sourceName="Roast Type Name">
  <pivotTables>
    <pivotTable tabId="21" name="PivotTable4"/>
    <pivotTable tabId="23" name="PivotTable4"/>
    <pivotTable tabId="24" name="PivotTable4"/>
  </pivotTables>
  <data>
    <tabular pivotCacheId="151133208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C49AFCE-4769-F54F-87B8-9727D5BD8099}" sourceName="Loyalty Card">
  <pivotTables>
    <pivotTable tabId="21" name="PivotTable4"/>
    <pivotTable tabId="23" name="PivotTable4"/>
    <pivotTable tabId="24" name="PivotTable4"/>
  </pivotTables>
  <data>
    <tabular pivotCacheId="151133208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CEEB0E7-9325-964F-9880-CEBF7320E068}" cache="Slicer_Size" caption="Size" columnCount="2" style="SlicerStyleDark5" rowHeight="230716"/>
  <slicer name="Roast Type Name" xr10:uid="{F255802B-8841-F348-AC6B-F68882E9AD17}" cache="Slicer_Roast_Type_Name" caption="Roast Type Name" columnCount="3" style="SlicerStyleDark5" rowHeight="230716"/>
  <slicer name="Loyalty Card" xr10:uid="{9C9F0D3C-B7DF-1043-B0F0-7E6181700119}" cache="Slicer_Loyalty_Card" caption="Loyalty Card" style="SlicerStyleDark5"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A35316-9EE2-5444-9E06-C93CE0223B9D}" name="Orders" displayName="Orders" ref="A1:P1001" totalsRowShown="0" headerRowDxfId="4">
  <autoFilter ref="A1:P1001" xr:uid="{50A35316-9EE2-5444-9E06-C93CE0223B9D}"/>
  <tableColumns count="16">
    <tableColumn id="1" xr3:uid="{6FA0AC92-CDFA-CA40-A4E1-7DC24D02597B}" name="Order ID" dataDxfId="12"/>
    <tableColumn id="2" xr3:uid="{C73CB576-F3B6-EF46-8E5C-99F1491F2A9F}" name="Order Date" dataDxfId="11"/>
    <tableColumn id="3" xr3:uid="{7BC8FEB1-FD32-E147-8CAF-26A220006FF2}" name="Customer ID" dataDxfId="10"/>
    <tableColumn id="4" xr3:uid="{0B063B67-9013-3C46-AC96-249D8162CA03}" name="Product ID"/>
    <tableColumn id="5" xr3:uid="{CB1206CA-A261-B14D-94ED-4773911488CF}" name="Quantity" dataDxfId="9"/>
    <tableColumn id="6" xr3:uid="{25083291-B7C8-3B4A-A7F0-93B3F2F0A3F6}" name="Customer Name" dataDxfId="0">
      <calculatedColumnFormula>_xlfn.XLOOKUP(C2,customers!$A$1:$A$1001,customers!$B$1:$B$1001,,0)</calculatedColumnFormula>
    </tableColumn>
    <tableColumn id="7" xr3:uid="{09A7F192-0718-A44A-9EBB-44760720B11F}" name="Email" dataDxfId="8">
      <calculatedColumnFormula>IF(_xlfn.XLOOKUP(C2,customers!A1:A1001,customers!C1:C1001,,0)=0,"",_xlfn.XLOOKUP(C2,customers!A1:A1001,customers!C1:C1001,,0))</calculatedColumnFormula>
    </tableColumn>
    <tableColumn id="8" xr3:uid="{9908344C-377C-974E-B349-8E00DC0F7B79}" name="Country" dataDxfId="1">
      <calculatedColumnFormula>_xlfn.XLOOKUP(C2,customers!$A$1:$A$1001,customers!$G$1:$G$1001,,0)</calculatedColumnFormula>
    </tableColumn>
    <tableColumn id="9" xr3:uid="{307D373D-855B-EF41-9BF4-8C100F102A2B}" name="Coffee Type">
      <calculatedColumnFormula>INDEX(products!$A$1:$G$49,MATCH(orders!$D2,products!$A:$A,0),MATCH(orders!I$1,products!$A$1:$G$1,0))</calculatedColumnFormula>
    </tableColumn>
    <tableColumn id="10" xr3:uid="{7CE39602-523A-6045-A561-913379E3CFA3}" name="Roast Type">
      <calculatedColumnFormula>INDEX(products!$A$1:$G$49,MATCH(orders!$D2,products!$A:$A,0),MATCH(orders!J$1,products!$A$1:$G$1,0))</calculatedColumnFormula>
    </tableColumn>
    <tableColumn id="11" xr3:uid="{2BCE28B9-60C3-3344-9671-565209C8198A}" name="Size" dataDxfId="7">
      <calculatedColumnFormula>INDEX(products!$A$1:$G$49,MATCH(orders!$D2,products!$A:$A,0),MATCH(orders!K$1,products!$A$1:$G$1,0))</calculatedColumnFormula>
    </tableColumn>
    <tableColumn id="12" xr3:uid="{9AC93CAA-A453-3E4E-A6E5-77BDEB7641E0}" name="Unit Price" dataDxfId="6">
      <calculatedColumnFormula>INDEX(products!$A$1:$G$49,MATCH(orders!$D2,products!$A:$A,0),MATCH(orders!L$1,products!$A$1:$G$1,0))</calculatedColumnFormula>
    </tableColumn>
    <tableColumn id="13" xr3:uid="{863967FA-0CE2-A043-8FCF-B05CEDAE51B6}" name="Sales" dataDxfId="5">
      <calculatedColumnFormula>L2*E2</calculatedColumnFormula>
    </tableColumn>
    <tableColumn id="14" xr3:uid="{FD669076-1591-BD49-AE80-18F620C9FB72}" name="Coffee Type Name" dataDxfId="3">
      <calculatedColumnFormula>IF(I2="Rob","Robusta",IF(I2="Exc","Excelsa",IF(I2="Ara","Arabica",IF(I2="Lib","Librica",""))))</calculatedColumnFormula>
    </tableColumn>
    <tableColumn id="15" xr3:uid="{423853B4-CB91-9F40-A0D3-AF17EE960551}" name="Roast Type Name">
      <calculatedColumnFormula>IF(J2="M","Medium",IF(J2 = "L","Light",IF(J2="D","Dark","")))</calculatedColumnFormula>
    </tableColumn>
    <tableColumn id="16" xr3:uid="{6F712D04-EAC8-AC41-8A79-1A9018414DA7}" name="Loyalty Card" dataDxfId="2">
      <calculatedColumnFormula>_xlfn.XLOOKUP(Orders[[#This Row],[Customer ID]],customers!$A$1:$A$1001,customers!$I$1:$I$1001,,)</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2AE7F67-AA63-6D4E-A2D5-4AFE0DCCF3DE}" sourceName="Order Date">
  <pivotTables>
    <pivotTable tabId="21" name="PivotTable4"/>
    <pivotTable tabId="23" name="PivotTable4"/>
    <pivotTable tabId="24" name="PivotTable4"/>
  </pivotTables>
  <state minimalRefreshVersion="6" lastRefreshVersion="6" pivotCacheId="1511332082" filterType="dateBetween">
    <selection startDate="2020-02-01T00:00:00" endDate="2021-10-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088168B-523E-9F4D-A19E-D06ADB89F549}" cache="NativeTimeline_Order_Date" caption="Order Date" level="2" selectionLevel="2" scrollPosition="2020-10-02T00:00:00" style="TimeSlicerStyleDark5"/>
  <timeline name="Order Date 1" xr10:uid="{01499341-B697-114E-A065-302C27494BBC}" cache="NativeTimeline_Order_Date" caption="Order Date" level="2" selectionLevel="2" scrollPosition="2019-01-0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46FB0-A07B-EA42-9BEB-59C615A606B2}">
  <sheetPr>
    <outlinePr showOutlineSymbols="0"/>
  </sheetPr>
  <dimension ref="A1"/>
  <sheetViews>
    <sheetView showGridLines="0" showRowColHeaders="0" showOutlineSymbols="0" zoomScale="82" zoomScaleNormal="70" workbookViewId="0">
      <selection activeCell="E64" sqref="E64"/>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62B3-69AB-C245-974A-9E13013D2344}">
  <dimension ref="A3:G26"/>
  <sheetViews>
    <sheetView zoomScale="80" workbookViewId="0">
      <selection activeCell="E26" sqref="E26"/>
    </sheetView>
  </sheetViews>
  <sheetFormatPr baseColWidth="10" defaultRowHeight="15" x14ac:dyDescent="0.2"/>
  <cols>
    <col min="1" max="1" width="12.1640625" bestFit="1" customWidth="1"/>
    <col min="2" max="2" width="21.5" bestFit="1" customWidth="1"/>
    <col min="3" max="6" width="19.1640625" bestFit="1" customWidth="1"/>
    <col min="7" max="7" width="10.33203125" bestFit="1" customWidth="1"/>
  </cols>
  <sheetData>
    <row r="3" spans="1:7" x14ac:dyDescent="0.2">
      <c r="A3" s="6" t="s">
        <v>6218</v>
      </c>
      <c r="C3" s="6" t="s">
        <v>6196</v>
      </c>
    </row>
    <row r="4" spans="1:7" x14ac:dyDescent="0.2">
      <c r="A4" s="6" t="s">
        <v>6213</v>
      </c>
      <c r="B4" s="6" t="s">
        <v>6214</v>
      </c>
      <c r="C4" t="s">
        <v>6215</v>
      </c>
      <c r="D4" t="s">
        <v>6216</v>
      </c>
      <c r="E4" t="s">
        <v>6219</v>
      </c>
      <c r="F4" t="s">
        <v>6217</v>
      </c>
      <c r="G4" t="s">
        <v>6198</v>
      </c>
    </row>
    <row r="5" spans="1:7" x14ac:dyDescent="0.2">
      <c r="A5" t="s">
        <v>6199</v>
      </c>
      <c r="B5" t="s">
        <v>6202</v>
      </c>
      <c r="C5" s="7">
        <v>745.44999999999993</v>
      </c>
      <c r="D5" s="7">
        <v>428.88499999999999</v>
      </c>
      <c r="E5" s="7">
        <v>194.17500000000001</v>
      </c>
      <c r="F5" s="7">
        <v>429.83</v>
      </c>
      <c r="G5" s="7">
        <v>1798.34</v>
      </c>
    </row>
    <row r="6" spans="1:7" x14ac:dyDescent="0.2">
      <c r="B6" t="s">
        <v>6203</v>
      </c>
      <c r="C6" s="7">
        <v>130.47</v>
      </c>
      <c r="D6" s="7">
        <v>271.48499999999996</v>
      </c>
      <c r="E6" s="7">
        <v>281.20499999999998</v>
      </c>
      <c r="F6" s="7">
        <v>231.63</v>
      </c>
      <c r="G6" s="7">
        <v>914.78999999999985</v>
      </c>
    </row>
    <row r="7" spans="1:7" x14ac:dyDescent="0.2">
      <c r="B7" t="s">
        <v>6204</v>
      </c>
      <c r="C7" s="7">
        <v>27</v>
      </c>
      <c r="D7" s="7">
        <v>347.25999999999993</v>
      </c>
      <c r="E7" s="7">
        <v>147.51</v>
      </c>
      <c r="F7" s="7">
        <v>240.04</v>
      </c>
      <c r="G7" s="7">
        <v>761.81</v>
      </c>
    </row>
    <row r="8" spans="1:7" x14ac:dyDescent="0.2">
      <c r="B8" t="s">
        <v>6205</v>
      </c>
      <c r="C8" s="7">
        <v>255.11499999999995</v>
      </c>
      <c r="D8" s="7">
        <v>541.73</v>
      </c>
      <c r="E8" s="7">
        <v>83.429999999999993</v>
      </c>
      <c r="F8" s="7">
        <v>59.079999999999991</v>
      </c>
      <c r="G8" s="7">
        <v>939.35500000000002</v>
      </c>
    </row>
    <row r="9" spans="1:7" x14ac:dyDescent="0.2">
      <c r="B9" t="s">
        <v>6206</v>
      </c>
      <c r="C9" s="7">
        <v>584.79</v>
      </c>
      <c r="D9" s="7">
        <v>357.42999999999995</v>
      </c>
      <c r="E9" s="7">
        <v>355.34</v>
      </c>
      <c r="F9" s="7">
        <v>140.88</v>
      </c>
      <c r="G9" s="7">
        <v>1438.44</v>
      </c>
    </row>
    <row r="10" spans="1:7" x14ac:dyDescent="0.2">
      <c r="B10" t="s">
        <v>6207</v>
      </c>
      <c r="C10" s="7">
        <v>430.61999999999995</v>
      </c>
      <c r="D10" s="7">
        <v>227.42500000000001</v>
      </c>
      <c r="E10" s="7">
        <v>236.315</v>
      </c>
      <c r="F10" s="7">
        <v>414.58499999999998</v>
      </c>
      <c r="G10" s="7">
        <v>1308.9449999999999</v>
      </c>
    </row>
    <row r="11" spans="1:7" x14ac:dyDescent="0.2">
      <c r="B11" t="s">
        <v>6208</v>
      </c>
      <c r="C11" s="7">
        <v>22.5</v>
      </c>
      <c r="D11" s="7">
        <v>77.72</v>
      </c>
      <c r="E11" s="7">
        <v>60.5</v>
      </c>
      <c r="F11" s="7">
        <v>139.67999999999998</v>
      </c>
      <c r="G11" s="7">
        <v>300.39999999999998</v>
      </c>
    </row>
    <row r="12" spans="1:7" x14ac:dyDescent="0.2">
      <c r="B12" t="s">
        <v>6209</v>
      </c>
      <c r="C12" s="7">
        <v>126.14999999999999</v>
      </c>
      <c r="D12" s="7">
        <v>195.11</v>
      </c>
      <c r="E12" s="7">
        <v>89.13</v>
      </c>
      <c r="F12" s="7">
        <v>302.65999999999997</v>
      </c>
      <c r="G12" s="7">
        <v>713.05</v>
      </c>
    </row>
    <row r="13" spans="1:7" x14ac:dyDescent="0.2">
      <c r="B13" t="s">
        <v>6210</v>
      </c>
      <c r="C13" s="7">
        <v>376.03</v>
      </c>
      <c r="D13" s="7">
        <v>523.24</v>
      </c>
      <c r="E13" s="7">
        <v>440.96499999999997</v>
      </c>
      <c r="F13" s="7">
        <v>174.46999999999997</v>
      </c>
      <c r="G13" s="7">
        <v>1514.7049999999999</v>
      </c>
    </row>
    <row r="14" spans="1:7" x14ac:dyDescent="0.2">
      <c r="B14" t="s">
        <v>6211</v>
      </c>
      <c r="C14" s="7">
        <v>515.17999999999995</v>
      </c>
      <c r="D14" s="7">
        <v>142.56</v>
      </c>
      <c r="E14" s="7">
        <v>347.03999999999996</v>
      </c>
      <c r="F14" s="7">
        <v>104.08499999999999</v>
      </c>
      <c r="G14" s="7">
        <v>1108.865</v>
      </c>
    </row>
    <row r="15" spans="1:7" x14ac:dyDescent="0.2">
      <c r="B15" t="s">
        <v>6212</v>
      </c>
      <c r="C15" s="7">
        <v>95.859999999999985</v>
      </c>
      <c r="D15" s="7">
        <v>484.76</v>
      </c>
      <c r="E15" s="7">
        <v>94.17</v>
      </c>
      <c r="F15" s="7">
        <v>77.10499999999999</v>
      </c>
      <c r="G15" s="7">
        <v>751.89499999999998</v>
      </c>
    </row>
    <row r="16" spans="1:7" x14ac:dyDescent="0.2">
      <c r="A16" t="s">
        <v>6200</v>
      </c>
      <c r="B16" t="s">
        <v>6201</v>
      </c>
      <c r="C16" s="7">
        <v>258.34499999999997</v>
      </c>
      <c r="D16" s="7">
        <v>139.625</v>
      </c>
      <c r="E16" s="7">
        <v>279.52</v>
      </c>
      <c r="F16" s="7">
        <v>160.19499999999999</v>
      </c>
      <c r="G16" s="7">
        <v>837.68499999999995</v>
      </c>
    </row>
    <row r="17" spans="1:7" x14ac:dyDescent="0.2">
      <c r="B17" t="s">
        <v>6202</v>
      </c>
      <c r="C17" s="7">
        <v>342.2</v>
      </c>
      <c r="D17" s="7">
        <v>284.25</v>
      </c>
      <c r="E17" s="7">
        <v>251.83</v>
      </c>
      <c r="F17" s="7">
        <v>80.55</v>
      </c>
      <c r="G17" s="7">
        <v>958.83</v>
      </c>
    </row>
    <row r="18" spans="1:7" x14ac:dyDescent="0.2">
      <c r="B18" t="s">
        <v>6203</v>
      </c>
      <c r="C18" s="7">
        <v>418.30499999999995</v>
      </c>
      <c r="D18" s="7">
        <v>468.125</v>
      </c>
      <c r="E18" s="7">
        <v>405.05500000000001</v>
      </c>
      <c r="F18" s="7">
        <v>253.15499999999997</v>
      </c>
      <c r="G18" s="7">
        <v>1544.6399999999999</v>
      </c>
    </row>
    <row r="19" spans="1:7" x14ac:dyDescent="0.2">
      <c r="B19" t="s">
        <v>6204</v>
      </c>
      <c r="C19" s="7">
        <v>102.32999999999998</v>
      </c>
      <c r="D19" s="7">
        <v>242.14</v>
      </c>
      <c r="E19" s="7">
        <v>554.875</v>
      </c>
      <c r="F19" s="7">
        <v>106.23999999999998</v>
      </c>
      <c r="G19" s="7">
        <v>1005.585</v>
      </c>
    </row>
    <row r="20" spans="1:7" x14ac:dyDescent="0.2">
      <c r="B20" t="s">
        <v>6205</v>
      </c>
      <c r="C20" s="7">
        <v>234.71999999999997</v>
      </c>
      <c r="D20" s="7">
        <v>133.08000000000001</v>
      </c>
      <c r="E20" s="7">
        <v>267.2</v>
      </c>
      <c r="F20" s="7">
        <v>272.68999999999994</v>
      </c>
      <c r="G20" s="7">
        <v>907.68999999999994</v>
      </c>
    </row>
    <row r="21" spans="1:7" x14ac:dyDescent="0.2">
      <c r="B21" t="s">
        <v>6206</v>
      </c>
      <c r="C21" s="7">
        <v>430.38999999999993</v>
      </c>
      <c r="D21" s="7">
        <v>136.20500000000001</v>
      </c>
      <c r="E21" s="7">
        <v>209.59999999999997</v>
      </c>
      <c r="F21" s="7">
        <v>88.334999999999994</v>
      </c>
      <c r="G21" s="7">
        <v>864.53</v>
      </c>
    </row>
    <row r="22" spans="1:7" x14ac:dyDescent="0.2">
      <c r="B22" t="s">
        <v>6207</v>
      </c>
      <c r="C22" s="7">
        <v>109.005</v>
      </c>
      <c r="D22" s="7">
        <v>393.57499999999999</v>
      </c>
      <c r="E22" s="7">
        <v>61.034999999999997</v>
      </c>
      <c r="F22" s="7">
        <v>199.48999999999998</v>
      </c>
      <c r="G22" s="7">
        <v>763.10500000000002</v>
      </c>
    </row>
    <row r="23" spans="1:7" x14ac:dyDescent="0.2">
      <c r="B23" t="s">
        <v>6208</v>
      </c>
      <c r="C23" s="7">
        <v>287.52499999999998</v>
      </c>
      <c r="D23" s="7">
        <v>288.67</v>
      </c>
      <c r="E23" s="7">
        <v>125.58</v>
      </c>
      <c r="F23" s="7">
        <v>374.13499999999993</v>
      </c>
      <c r="G23" s="7">
        <v>1075.9099999999999</v>
      </c>
    </row>
    <row r="24" spans="1:7" x14ac:dyDescent="0.2">
      <c r="B24" t="s">
        <v>6209</v>
      </c>
      <c r="C24" s="7">
        <v>840.93</v>
      </c>
      <c r="D24" s="7">
        <v>409.875</v>
      </c>
      <c r="E24" s="7">
        <v>171.32999999999998</v>
      </c>
      <c r="F24" s="7">
        <v>221.43999999999994</v>
      </c>
      <c r="G24" s="7">
        <v>1643.5749999999998</v>
      </c>
    </row>
    <row r="25" spans="1:7" x14ac:dyDescent="0.2">
      <c r="B25" t="s">
        <v>6210</v>
      </c>
      <c r="C25" s="7">
        <v>299.07</v>
      </c>
      <c r="D25" s="7">
        <v>260.32499999999999</v>
      </c>
      <c r="E25" s="7">
        <v>584.63999999999987</v>
      </c>
      <c r="F25" s="7">
        <v>256.36499999999995</v>
      </c>
      <c r="G25" s="7">
        <v>1400.3999999999999</v>
      </c>
    </row>
    <row r="26" spans="1:7" x14ac:dyDescent="0.2">
      <c r="A26" t="s">
        <v>6198</v>
      </c>
      <c r="C26" s="7">
        <v>6631.9849999999997</v>
      </c>
      <c r="D26" s="7">
        <v>6353.4749999999995</v>
      </c>
      <c r="E26" s="7">
        <v>5240.4449999999997</v>
      </c>
      <c r="F26" s="7">
        <v>4326.6400000000003</v>
      </c>
      <c r="G26" s="7">
        <v>22552.544999999998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A5473-E89E-AC42-AC30-781A13EF14DB}">
  <dimension ref="A3:B6"/>
  <sheetViews>
    <sheetView zoomScale="125" workbookViewId="0">
      <selection activeCell="G32" sqref="G32"/>
    </sheetView>
  </sheetViews>
  <sheetFormatPr baseColWidth="10" defaultRowHeight="15" x14ac:dyDescent="0.2"/>
  <cols>
    <col min="1" max="1" width="13.5" bestFit="1" customWidth="1"/>
    <col min="2" max="2" width="10.83203125" bestFit="1" customWidth="1"/>
    <col min="3" max="4" width="17.5" bestFit="1" customWidth="1"/>
    <col min="5" max="7" width="10.33203125" bestFit="1" customWidth="1"/>
  </cols>
  <sheetData>
    <row r="3" spans="1:2" x14ac:dyDescent="0.2">
      <c r="A3" s="6" t="s">
        <v>7</v>
      </c>
      <c r="B3" t="s">
        <v>6218</v>
      </c>
    </row>
    <row r="4" spans="1:2" x14ac:dyDescent="0.2">
      <c r="A4" t="s">
        <v>28</v>
      </c>
      <c r="B4" s="8">
        <v>1618.6349999999995</v>
      </c>
    </row>
    <row r="5" spans="1:2" x14ac:dyDescent="0.2">
      <c r="A5" t="s">
        <v>318</v>
      </c>
      <c r="B5" s="8">
        <v>3448.2600000000007</v>
      </c>
    </row>
    <row r="6" spans="1:2" x14ac:dyDescent="0.2">
      <c r="A6" t="s">
        <v>19</v>
      </c>
      <c r="B6" s="8">
        <v>17485.650000000005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79463-78DC-F347-91F4-ED48B0ED7B33}">
  <dimension ref="A3:B8"/>
  <sheetViews>
    <sheetView zoomScale="125" workbookViewId="0">
      <selection activeCell="G5" sqref="G5"/>
    </sheetView>
  </sheetViews>
  <sheetFormatPr baseColWidth="10" defaultRowHeight="15" x14ac:dyDescent="0.2"/>
  <cols>
    <col min="1" max="1" width="16" bestFit="1" customWidth="1"/>
    <col min="2" max="2" width="10.83203125" bestFit="1" customWidth="1"/>
    <col min="3" max="4" width="17.5" bestFit="1" customWidth="1"/>
    <col min="5" max="7" width="10.33203125" bestFit="1" customWidth="1"/>
  </cols>
  <sheetData>
    <row r="3" spans="1:2" x14ac:dyDescent="0.2">
      <c r="A3" s="6" t="s">
        <v>4</v>
      </c>
      <c r="B3" t="s">
        <v>6218</v>
      </c>
    </row>
    <row r="4" spans="1:2" x14ac:dyDescent="0.2">
      <c r="A4" t="s">
        <v>1386</v>
      </c>
      <c r="B4" s="8">
        <v>218.73</v>
      </c>
    </row>
    <row r="5" spans="1:2" x14ac:dyDescent="0.2">
      <c r="A5" t="s">
        <v>5075</v>
      </c>
      <c r="B5" s="8">
        <v>246.20999999999998</v>
      </c>
    </row>
    <row r="6" spans="1:2" x14ac:dyDescent="0.2">
      <c r="A6" t="s">
        <v>3753</v>
      </c>
      <c r="B6" s="8">
        <v>278.01</v>
      </c>
    </row>
    <row r="7" spans="1:2" x14ac:dyDescent="0.2">
      <c r="A7" t="s">
        <v>1598</v>
      </c>
      <c r="B7" s="8">
        <v>281.67499999999995</v>
      </c>
    </row>
    <row r="8" spans="1:2" x14ac:dyDescent="0.2">
      <c r="A8" t="s">
        <v>2587</v>
      </c>
      <c r="B8" s="8">
        <v>289.11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topLeftCell="C1" zoomScale="150" zoomScaleNormal="150" workbookViewId="0">
      <selection activeCell="G7" sqref="G7"/>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6640625" customWidth="1"/>
    <col min="5" max="5" width="9.1640625" customWidth="1"/>
    <col min="6" max="6" width="15.5" bestFit="1" customWidth="1"/>
    <col min="7" max="7" width="33.83203125" bestFit="1" customWidth="1"/>
    <col min="8" max="8" width="13.5" bestFit="1" customWidth="1"/>
    <col min="9" max="9" width="11.6640625" bestFit="1" customWidth="1"/>
    <col min="10" max="10" width="11" customWidth="1"/>
    <col min="11" max="11" width="6.6640625" customWidth="1"/>
    <col min="12" max="12" width="10" customWidth="1"/>
    <col min="13" max="13" width="8.6640625" bestFit="1" customWidth="1"/>
    <col min="14" max="14" width="16.83203125" customWidth="1"/>
    <col min="15" max="15" width="16.1640625" customWidth="1"/>
    <col min="16" max="16" width="13" bestFit="1" customWidth="1"/>
  </cols>
  <sheetData>
    <row r="1" spans="1:16" x14ac:dyDescent="0.2">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INDEX(products!$A$1:$G$49,MATCH(orders!$D2,products!$A:$A,0),MATCH(orders!I$1,products!$A$1:$G$1,0))</f>
        <v>Rob</v>
      </c>
      <c r="J2" t="str">
        <f>INDEX(products!$A$1:$G$49,MATCH(orders!$D2,products!$A:$A,0),MATCH(orders!J$1,products!$A$1:$G$1,0))</f>
        <v>M</v>
      </c>
      <c r="K2" s="4">
        <f>INDEX(products!$A$1:$G$49,MATCH(orders!$D2,products!$A:$A,0),MATCH(orders!K$1,products!$A$1:$G$1,0))</f>
        <v>1</v>
      </c>
      <c r="L2" s="5">
        <f>INDEX(products!$A$1:$G$49,MATCH(orders!$D2,products!$A:$A,0),MATCH(orders!L$1,products!$A$1:$G$1,0))</f>
        <v>9.9499999999999993</v>
      </c>
      <c r="M2" s="5">
        <f>L2*E2</f>
        <v>19.899999999999999</v>
      </c>
      <c r="N2" t="str">
        <f t="shared" ref="N2:N65" si="0">IF(I2="Rob","Robusta",IF(I2="Exc","Excelsa",IF(I2="Ara","Arabica",IF(I2="Lib","Librica",""))))</f>
        <v>Robusta</v>
      </c>
      <c r="O2" t="str">
        <f>IF(J2="M","Medium",IF(J2 = "L","Light",IF(J2="D","Dark","")))</f>
        <v>Medium</v>
      </c>
      <c r="P2" t="str">
        <f>_xlfn.XLOOKUP(Orders[[#This Row],[Customer ID]],customers!$A$1:$A$1001,customers!$I$1:$I$1001,,)</f>
        <v>Yes</v>
      </c>
    </row>
    <row r="3" spans="1:16" x14ac:dyDescent="0.2">
      <c r="A3" s="2" t="s">
        <v>490</v>
      </c>
      <c r="B3" s="3">
        <v>43713</v>
      </c>
      <c r="C3" s="2" t="s">
        <v>491</v>
      </c>
      <c r="D3" t="s">
        <v>6139</v>
      </c>
      <c r="E3" s="2">
        <v>5</v>
      </c>
      <c r="F3" s="2" t="str">
        <f>_xlfn.XLOOKUP(C3,customers!$A$1:$A$1001,customers!$B$1:$B$1001,,0)</f>
        <v>Aloisia Allner</v>
      </c>
      <c r="G3" s="2" t="str">
        <f>IF(_xlfn.XLOOKUP(C3,customers!A2:A1002,customers!C2:C1002,,0)=0,"",_xlfn.XLOOKUP(C3,customers!A2:A1002,customers!C2:C1002,,0))</f>
        <v>aallner0@lulu.com</v>
      </c>
      <c r="H3" s="2" t="str">
        <f>_xlfn.XLOOKUP(C3,customers!$A$1:$A$1001,customers!$G$1:$G$1001,,0)</f>
        <v>United States</v>
      </c>
      <c r="I3" t="str">
        <f>INDEX(products!$A$1:$G$49,MATCH(orders!$D3,products!$A:$A,0),MATCH(orders!I$1,products!$A$1:$G$1,0))</f>
        <v>Exc</v>
      </c>
      <c r="J3" t="str">
        <f>INDEX(products!$A$1:$G$49,MATCH(orders!$D3,products!$A:$A,0),MATCH(orders!J$1,products!$A$1:$G$1,0))</f>
        <v>M</v>
      </c>
      <c r="K3" s="4">
        <f>INDEX(products!$A$1:$G$49,MATCH(orders!$D3,products!$A:$A,0),MATCH(orders!K$1,products!$A$1:$G$1,0))</f>
        <v>0.5</v>
      </c>
      <c r="L3" s="5">
        <f>INDEX(products!$A$1:$G$49,MATCH(orders!$D3,products!$A:$A,0),MATCH(orders!L$1,products!$A$1:$G$1,0))</f>
        <v>8.25</v>
      </c>
      <c r="M3" s="5">
        <f t="shared" ref="M3:M66" si="1">L3*E3</f>
        <v>41.25</v>
      </c>
      <c r="N3" t="str">
        <f t="shared" si="0"/>
        <v>Excelsa</v>
      </c>
      <c r="O3" t="str">
        <f t="shared" ref="O3:O66" si="2">IF(J3="M","Medium",IF(J3 = "L","Light",IF(J3="D","Dark","")))</f>
        <v>Medium</v>
      </c>
      <c r="P3" t="str">
        <f>_xlfn.XLOOKUP(Orders[[#This Row],[Customer ID]],customers!$A$1:$A$1001,customers!$I$1:$I$1001,,)</f>
        <v>Yes</v>
      </c>
    </row>
    <row r="4" spans="1:16" x14ac:dyDescent="0.2">
      <c r="A4" s="2" t="s">
        <v>501</v>
      </c>
      <c r="B4" s="3">
        <v>44364</v>
      </c>
      <c r="C4" s="2" t="s">
        <v>502</v>
      </c>
      <c r="D4" t="s">
        <v>6140</v>
      </c>
      <c r="E4" s="2">
        <v>1</v>
      </c>
      <c r="F4" s="2" t="str">
        <f>_xlfn.XLOOKUP(C4,customers!$A$1:$A$1001,customers!$B$1:$B$1001,,0)</f>
        <v>Jami Redholes</v>
      </c>
      <c r="G4" s="2" t="str">
        <f>IF(_xlfn.XLOOKUP(C4,customers!A3:A1003,customers!C3:C1003,,0)=0,"",_xlfn.XLOOKUP(C4,customers!A3:A1003,customers!C3:C1003,,0))</f>
        <v>jredholes2@tmall.com</v>
      </c>
      <c r="H4" s="2" t="str">
        <f>_xlfn.XLOOKUP(C4,customers!$A$1:$A$1001,customers!$G$1:$G$1001,,0)</f>
        <v>United States</v>
      </c>
      <c r="I4" t="str">
        <f>INDEX(products!$A$1:$G$49,MATCH(orders!$D4,products!$A:$A,0),MATCH(orders!I$1,products!$A$1:$G$1,0))</f>
        <v>Ara</v>
      </c>
      <c r="J4" t="str">
        <f>INDEX(products!$A$1:$G$49,MATCH(orders!$D4,products!$A:$A,0),MATCH(orders!J$1,products!$A$1:$G$1,0))</f>
        <v>L</v>
      </c>
      <c r="K4" s="4">
        <f>INDEX(products!$A$1:$G$49,MATCH(orders!$D4,products!$A:$A,0),MATCH(orders!K$1,products!$A$1:$G$1,0))</f>
        <v>1</v>
      </c>
      <c r="L4" s="5">
        <f>INDEX(products!$A$1:$G$49,MATCH(orders!$D4,products!$A:$A,0),MATCH(orders!L$1,products!$A$1:$G$1,0))</f>
        <v>12.95</v>
      </c>
      <c r="M4" s="5">
        <f t="shared" si="1"/>
        <v>12.95</v>
      </c>
      <c r="N4" t="str">
        <f t="shared" si="0"/>
        <v>Arabica</v>
      </c>
      <c r="O4" t="str">
        <f t="shared" si="2"/>
        <v>Light</v>
      </c>
      <c r="P4" t="str">
        <f>_xlfn.XLOOKUP(Orders[[#This Row],[Customer ID]],customers!$A$1:$A$1001,customers!$I$1:$I$1001,,)</f>
        <v>Yes</v>
      </c>
    </row>
    <row r="5" spans="1:16" x14ac:dyDescent="0.2">
      <c r="A5" s="2" t="s">
        <v>512</v>
      </c>
      <c r="B5" s="3">
        <v>44392</v>
      </c>
      <c r="C5" s="2" t="s">
        <v>513</v>
      </c>
      <c r="D5" t="s">
        <v>6141</v>
      </c>
      <c r="E5" s="2">
        <v>2</v>
      </c>
      <c r="F5" s="2" t="str">
        <f>_xlfn.XLOOKUP(C5,customers!$A$1:$A$1001,customers!$B$1:$B$1001,,0)</f>
        <v>Christoffer O' Shea</v>
      </c>
      <c r="G5" s="2" t="str">
        <f>IF(_xlfn.XLOOKUP(C5,customers!A4:A1004,customers!C4:C1004,,0)=0,"",_xlfn.XLOOKUP(C5,customers!A4:A1004,customers!C4:C1004,,0))</f>
        <v/>
      </c>
      <c r="H5" s="2" t="str">
        <f>_xlfn.XLOOKUP(C5,customers!$A$1:$A$1001,customers!$G$1:$G$1001,,0)</f>
        <v>Ireland</v>
      </c>
      <c r="I5" t="str">
        <f>INDEX(products!$A$1:$G$49,MATCH(orders!$D5,products!$A:$A,0),MATCH(orders!I$1,products!$A$1:$G$1,0))</f>
        <v>Exc</v>
      </c>
      <c r="J5" t="str">
        <f>INDEX(products!$A$1:$G$49,MATCH(orders!$D5,products!$A:$A,0),MATCH(orders!J$1,products!$A$1:$G$1,0))</f>
        <v>M</v>
      </c>
      <c r="K5" s="4">
        <f>INDEX(products!$A$1:$G$49,MATCH(orders!$D5,products!$A:$A,0),MATCH(orders!K$1,products!$A$1:$G$1,0))</f>
        <v>1</v>
      </c>
      <c r="L5" s="5">
        <f>INDEX(products!$A$1:$G$49,MATCH(orders!$D5,products!$A:$A,0),MATCH(orders!L$1,products!$A$1:$G$1,0))</f>
        <v>13.75</v>
      </c>
      <c r="M5" s="5">
        <f t="shared" si="1"/>
        <v>27.5</v>
      </c>
      <c r="N5" t="str">
        <f t="shared" si="0"/>
        <v>Excelsa</v>
      </c>
      <c r="O5" t="str">
        <f t="shared" si="2"/>
        <v>Medium</v>
      </c>
      <c r="P5" t="str">
        <f>_xlfn.XLOOKUP(Orders[[#This Row],[Customer ID]],customers!$A$1:$A$1001,customers!$I$1:$I$1001,,)</f>
        <v>No</v>
      </c>
    </row>
    <row r="6" spans="1:16" x14ac:dyDescent="0.2">
      <c r="A6" s="2" t="s">
        <v>512</v>
      </c>
      <c r="B6" s="3">
        <v>44392</v>
      </c>
      <c r="C6" s="2" t="s">
        <v>513</v>
      </c>
      <c r="D6" t="s">
        <v>6142</v>
      </c>
      <c r="E6" s="2">
        <v>2</v>
      </c>
      <c r="F6" s="2" t="str">
        <f>_xlfn.XLOOKUP(C6,customers!$A$1:$A$1001,customers!$B$1:$B$1001,,0)</f>
        <v>Christoffer O' Shea</v>
      </c>
      <c r="G6" s="2" t="str">
        <f>IF(_xlfn.XLOOKUP(C6,customers!A5:A1005,customers!C5:C1005,,0)=0,"",_xlfn.XLOOKUP(C6,customers!A5:A1005,customers!C5:C1005,,0))</f>
        <v/>
      </c>
      <c r="H6" s="2" t="str">
        <f>_xlfn.XLOOKUP(C6,customers!$A$1:$A$1001,customers!$G$1:$G$1001,,0)</f>
        <v>Ireland</v>
      </c>
      <c r="I6" t="str">
        <f>INDEX(products!$A$1:$G$49,MATCH(orders!$D6,products!$A:$A,0),MATCH(orders!I$1,products!$A$1:$G$1,0))</f>
        <v>Rob</v>
      </c>
      <c r="J6" t="str">
        <f>INDEX(products!$A$1:$G$49,MATCH(orders!$D6,products!$A:$A,0),MATCH(orders!J$1,products!$A$1:$G$1,0))</f>
        <v>L</v>
      </c>
      <c r="K6" s="4">
        <f>INDEX(products!$A$1:$G$49,MATCH(orders!$D6,products!$A:$A,0),MATCH(orders!K$1,products!$A$1:$G$1,0))</f>
        <v>2.5</v>
      </c>
      <c r="L6" s="5">
        <f>INDEX(products!$A$1:$G$49,MATCH(orders!$D6,products!$A:$A,0),MATCH(orders!L$1,products!$A$1:$G$1,0))</f>
        <v>27.484999999999996</v>
      </c>
      <c r="M6" s="5">
        <f t="shared" si="1"/>
        <v>54.969999999999992</v>
      </c>
      <c r="N6" t="str">
        <f t="shared" si="0"/>
        <v>Robusta</v>
      </c>
      <c r="O6" t="str">
        <f t="shared" si="2"/>
        <v>Light</v>
      </c>
      <c r="P6" t="str">
        <f>_xlfn.XLOOKUP(Orders[[#This Row],[Customer ID]],customers!$A$1:$A$1001,customers!$I$1:$I$1001,,)</f>
        <v>No</v>
      </c>
    </row>
    <row r="7" spans="1:16" x14ac:dyDescent="0.2">
      <c r="A7" s="2" t="s">
        <v>519</v>
      </c>
      <c r="B7" s="3">
        <v>44412</v>
      </c>
      <c r="C7" s="2" t="s">
        <v>520</v>
      </c>
      <c r="D7" t="s">
        <v>6143</v>
      </c>
      <c r="E7" s="2">
        <v>3</v>
      </c>
      <c r="F7" s="2" t="str">
        <f>_xlfn.XLOOKUP(C7,customers!$A$1:$A$1001,customers!$B$1:$B$1001,,0)</f>
        <v>Beryle Cottier</v>
      </c>
      <c r="G7" s="2" t="str">
        <f>IF(_xlfn.XLOOKUP(C7,customers!A6:A1006,customers!C6:C1006,,0)=0,"",_xlfn.XLOOKUP(C7,customers!A6:A1006,customers!C6:C1006,,0))</f>
        <v/>
      </c>
      <c r="H7" s="2" t="str">
        <f>_xlfn.XLOOKUP(C7,customers!$A$1:$A$1001,customers!$G$1:$G$1001,,0)</f>
        <v>United States</v>
      </c>
      <c r="I7" t="str">
        <f>INDEX(products!$A$1:$G$49,MATCH(orders!$D7,products!$A:$A,0),MATCH(orders!I$1,products!$A$1:$G$1,0))</f>
        <v>Lib</v>
      </c>
      <c r="J7" t="str">
        <f>INDEX(products!$A$1:$G$49,MATCH(orders!$D7,products!$A:$A,0),MATCH(orders!J$1,products!$A$1:$G$1,0))</f>
        <v>D</v>
      </c>
      <c r="K7" s="4">
        <f>INDEX(products!$A$1:$G$49,MATCH(orders!$D7,products!$A:$A,0),MATCH(orders!K$1,products!$A$1:$G$1,0))</f>
        <v>1</v>
      </c>
      <c r="L7" s="5">
        <f>INDEX(products!$A$1:$G$49,MATCH(orders!$D7,products!$A:$A,0),MATCH(orders!L$1,products!$A$1:$G$1,0))</f>
        <v>12.95</v>
      </c>
      <c r="M7" s="5">
        <f t="shared" si="1"/>
        <v>38.849999999999994</v>
      </c>
      <c r="N7" t="str">
        <f t="shared" si="0"/>
        <v>Librica</v>
      </c>
      <c r="O7" t="str">
        <f t="shared" si="2"/>
        <v>Dark</v>
      </c>
      <c r="P7" t="str">
        <f>_xlfn.XLOOKUP(Orders[[#This Row],[Customer ID]],customers!$A$1:$A$1001,customers!$I$1:$I$1001,,)</f>
        <v>No</v>
      </c>
    </row>
    <row r="8" spans="1:16" x14ac:dyDescent="0.2">
      <c r="A8" s="2" t="s">
        <v>524</v>
      </c>
      <c r="B8" s="3">
        <v>44582</v>
      </c>
      <c r="C8" s="2" t="s">
        <v>525</v>
      </c>
      <c r="D8" t="s">
        <v>6144</v>
      </c>
      <c r="E8" s="2">
        <v>3</v>
      </c>
      <c r="F8" s="2" t="str">
        <f>_xlfn.XLOOKUP(C8,customers!$A$1:$A$1001,customers!$B$1:$B$1001,,0)</f>
        <v>Shaylynn Lobe</v>
      </c>
      <c r="G8" s="2" t="str">
        <f>IF(_xlfn.XLOOKUP(C8,customers!A7:A1007,customers!C7:C1007,,0)=0,"",_xlfn.XLOOKUP(C8,customers!A7:A1007,customers!C7:C1007,,0))</f>
        <v>slobe6@nifty.com</v>
      </c>
      <c r="H8" s="2" t="str">
        <f>_xlfn.XLOOKUP(C8,customers!$A$1:$A$1001,customers!$G$1:$G$1001,,0)</f>
        <v>United States</v>
      </c>
      <c r="I8" t="str">
        <f>INDEX(products!$A$1:$G$49,MATCH(orders!$D8,products!$A:$A,0),MATCH(orders!I$1,products!$A$1:$G$1,0))</f>
        <v>Exc</v>
      </c>
      <c r="J8" t="str">
        <f>INDEX(products!$A$1:$G$49,MATCH(orders!$D8,products!$A:$A,0),MATCH(orders!J$1,products!$A$1:$G$1,0))</f>
        <v>D</v>
      </c>
      <c r="K8" s="4">
        <f>INDEX(products!$A$1:$G$49,MATCH(orders!$D8,products!$A:$A,0),MATCH(orders!K$1,products!$A$1:$G$1,0))</f>
        <v>0.5</v>
      </c>
      <c r="L8" s="5">
        <f>INDEX(products!$A$1:$G$49,MATCH(orders!$D8,products!$A:$A,0),MATCH(orders!L$1,products!$A$1:$G$1,0))</f>
        <v>7.29</v>
      </c>
      <c r="M8" s="5">
        <f t="shared" si="1"/>
        <v>21.87</v>
      </c>
      <c r="N8" t="str">
        <f t="shared" si="0"/>
        <v>Excelsa</v>
      </c>
      <c r="O8" t="str">
        <f t="shared" si="2"/>
        <v>Dark</v>
      </c>
      <c r="P8" t="str">
        <f>_xlfn.XLOOKUP(Orders[[#This Row],[Customer ID]],customers!$A$1:$A$1001,customers!$I$1:$I$1001,,)</f>
        <v>Yes</v>
      </c>
    </row>
    <row r="9" spans="1:16" x14ac:dyDescent="0.2">
      <c r="A9" s="2" t="s">
        <v>530</v>
      </c>
      <c r="B9" s="3">
        <v>44701</v>
      </c>
      <c r="C9" s="2" t="s">
        <v>531</v>
      </c>
      <c r="D9" t="s">
        <v>6145</v>
      </c>
      <c r="E9" s="2">
        <v>1</v>
      </c>
      <c r="F9" s="2" t="str">
        <f>_xlfn.XLOOKUP(C9,customers!$A$1:$A$1001,customers!$B$1:$B$1001,,0)</f>
        <v>Melvin Wharfe</v>
      </c>
      <c r="G9" s="2" t="str">
        <f>IF(_xlfn.XLOOKUP(C9,customers!A8:A1008,customers!C8:C1008,,0)=0,"",_xlfn.XLOOKUP(C9,customers!A8:A1008,customers!C8:C1008,,0))</f>
        <v/>
      </c>
      <c r="H9" s="2" t="str">
        <f>_xlfn.XLOOKUP(C9,customers!$A$1:$A$1001,customers!$G$1:$G$1001,,0)</f>
        <v>Ireland</v>
      </c>
      <c r="I9" t="str">
        <f>INDEX(products!$A$1:$G$49,MATCH(orders!$D9,products!$A:$A,0),MATCH(orders!I$1,products!$A$1:$G$1,0))</f>
        <v>Lib</v>
      </c>
      <c r="J9" t="str">
        <f>INDEX(products!$A$1:$G$49,MATCH(orders!$D9,products!$A:$A,0),MATCH(orders!J$1,products!$A$1:$G$1,0))</f>
        <v>L</v>
      </c>
      <c r="K9" s="4">
        <f>INDEX(products!$A$1:$G$49,MATCH(orders!$D9,products!$A:$A,0),MATCH(orders!K$1,products!$A$1:$G$1,0))</f>
        <v>0.2</v>
      </c>
      <c r="L9" s="5">
        <f>INDEX(products!$A$1:$G$49,MATCH(orders!$D9,products!$A:$A,0),MATCH(orders!L$1,products!$A$1:$G$1,0))</f>
        <v>4.7549999999999999</v>
      </c>
      <c r="M9" s="5">
        <f t="shared" si="1"/>
        <v>4.7549999999999999</v>
      </c>
      <c r="N9" t="str">
        <f t="shared" si="0"/>
        <v>Librica</v>
      </c>
      <c r="O9" t="str">
        <f t="shared" si="2"/>
        <v>Light</v>
      </c>
      <c r="P9" t="str">
        <f>_xlfn.XLOOKUP(Orders[[#This Row],[Customer ID]],customers!$A$1:$A$1001,customers!$I$1:$I$1001,,)</f>
        <v>Yes</v>
      </c>
    </row>
    <row r="10" spans="1:16" x14ac:dyDescent="0.2">
      <c r="A10" s="2" t="s">
        <v>535</v>
      </c>
      <c r="B10" s="3">
        <v>43467</v>
      </c>
      <c r="C10" s="2" t="s">
        <v>536</v>
      </c>
      <c r="D10" t="s">
        <v>6146</v>
      </c>
      <c r="E10" s="2">
        <v>3</v>
      </c>
      <c r="F10" s="2" t="str">
        <f>_xlfn.XLOOKUP(C10,customers!$A$1:$A$1001,customers!$B$1:$B$1001,,0)</f>
        <v>Guthrey Petracci</v>
      </c>
      <c r="G10" s="2" t="str">
        <f>IF(_xlfn.XLOOKUP(C10,customers!A9:A1009,customers!C9:C1009,,0)=0,"",_xlfn.XLOOKUP(C10,customers!A9:A1009,customers!C9:C1009,,0))</f>
        <v>gpetracci8@livejournal.com</v>
      </c>
      <c r="H10" s="2" t="str">
        <f>_xlfn.XLOOKUP(C10,customers!$A$1:$A$1001,customers!$G$1:$G$1001,,0)</f>
        <v>United States</v>
      </c>
      <c r="I10" t="str">
        <f>INDEX(products!$A$1:$G$49,MATCH(orders!$D10,products!$A:$A,0),MATCH(orders!I$1,products!$A$1:$G$1,0))</f>
        <v>Rob</v>
      </c>
      <c r="J10" t="str">
        <f>INDEX(products!$A$1:$G$49,MATCH(orders!$D10,products!$A:$A,0),MATCH(orders!J$1,products!$A$1:$G$1,0))</f>
        <v>M</v>
      </c>
      <c r="K10" s="4">
        <f>INDEX(products!$A$1:$G$49,MATCH(orders!$D10,products!$A:$A,0),MATCH(orders!K$1,products!$A$1:$G$1,0))</f>
        <v>0.5</v>
      </c>
      <c r="L10" s="5">
        <f>INDEX(products!$A$1:$G$49,MATCH(orders!$D10,products!$A:$A,0),MATCH(orders!L$1,products!$A$1:$G$1,0))</f>
        <v>5.97</v>
      </c>
      <c r="M10" s="5">
        <f t="shared" si="1"/>
        <v>17.91</v>
      </c>
      <c r="N10" t="str">
        <f t="shared" si="0"/>
        <v>Robusta</v>
      </c>
      <c r="O10" t="str">
        <f t="shared" si="2"/>
        <v>Medium</v>
      </c>
      <c r="P10" t="str">
        <f>_xlfn.XLOOKUP(Orders[[#This Row],[Customer ID]],customers!$A$1:$A$1001,customers!$I$1:$I$1001,,)</f>
        <v>No</v>
      </c>
    </row>
    <row r="11" spans="1:16" x14ac:dyDescent="0.2">
      <c r="A11" s="2" t="s">
        <v>541</v>
      </c>
      <c r="B11" s="3">
        <v>43713</v>
      </c>
      <c r="C11" s="2" t="s">
        <v>542</v>
      </c>
      <c r="D11" t="s">
        <v>6146</v>
      </c>
      <c r="E11" s="2">
        <v>1</v>
      </c>
      <c r="F11" s="2" t="str">
        <f>_xlfn.XLOOKUP(C11,customers!$A$1:$A$1001,customers!$B$1:$B$1001,,0)</f>
        <v>Rodger Raven</v>
      </c>
      <c r="G11" s="2" t="str">
        <f>IF(_xlfn.XLOOKUP(C11,customers!A10:A1010,customers!C10:C1010,,0)=0,"",_xlfn.XLOOKUP(C11,customers!A10:A1010,customers!C10:C1010,,0))</f>
        <v>rraven9@ed.gov</v>
      </c>
      <c r="H11" s="2" t="str">
        <f>_xlfn.XLOOKUP(C11,customers!$A$1:$A$1001,customers!$G$1:$G$1001,,0)</f>
        <v>United States</v>
      </c>
      <c r="I11" t="str">
        <f>INDEX(products!$A$1:$G$49,MATCH(orders!$D11,products!$A:$A,0),MATCH(orders!I$1,products!$A$1:$G$1,0))</f>
        <v>Rob</v>
      </c>
      <c r="J11" t="str">
        <f>INDEX(products!$A$1:$G$49,MATCH(orders!$D11,products!$A:$A,0),MATCH(orders!J$1,products!$A$1:$G$1,0))</f>
        <v>M</v>
      </c>
      <c r="K11" s="4">
        <f>INDEX(products!$A$1:$G$49,MATCH(orders!$D11,products!$A:$A,0),MATCH(orders!K$1,products!$A$1:$G$1,0))</f>
        <v>0.5</v>
      </c>
      <c r="L11" s="5">
        <f>INDEX(products!$A$1:$G$49,MATCH(orders!$D11,products!$A:$A,0),MATCH(orders!L$1,products!$A$1:$G$1,0))</f>
        <v>5.97</v>
      </c>
      <c r="M11" s="5">
        <f t="shared" si="1"/>
        <v>5.97</v>
      </c>
      <c r="N11" t="str">
        <f t="shared" si="0"/>
        <v>Robusta</v>
      </c>
      <c r="O11" t="str">
        <f t="shared" si="2"/>
        <v>Medium</v>
      </c>
      <c r="P11" t="str">
        <f>_xlfn.XLOOKUP(Orders[[#This Row],[Customer ID]],customers!$A$1:$A$1001,customers!$I$1:$I$1001,,)</f>
        <v>No</v>
      </c>
    </row>
    <row r="12" spans="1:16" x14ac:dyDescent="0.2">
      <c r="A12" s="2" t="s">
        <v>547</v>
      </c>
      <c r="B12" s="3">
        <v>44263</v>
      </c>
      <c r="C12" s="2" t="s">
        <v>548</v>
      </c>
      <c r="D12" t="s">
        <v>6147</v>
      </c>
      <c r="E12" s="2">
        <v>4</v>
      </c>
      <c r="F12" s="2" t="str">
        <f>_xlfn.XLOOKUP(C12,customers!$A$1:$A$1001,customers!$B$1:$B$1001,,0)</f>
        <v>Ferrell Ferber</v>
      </c>
      <c r="G12" s="2" t="str">
        <f>IF(_xlfn.XLOOKUP(C12,customers!A11:A1011,customers!C11:C1011,,0)=0,"",_xlfn.XLOOKUP(C12,customers!A11:A1011,customers!C11:C1011,,0))</f>
        <v>fferbera@businesswire.com</v>
      </c>
      <c r="H12" s="2" t="str">
        <f>_xlfn.XLOOKUP(C12,customers!$A$1:$A$1001,customers!$G$1:$G$1001,,0)</f>
        <v>United States</v>
      </c>
      <c r="I12" t="str">
        <f>INDEX(products!$A$1:$G$49,MATCH(orders!$D12,products!$A:$A,0),MATCH(orders!I$1,products!$A$1:$G$1,0))</f>
        <v>Ara</v>
      </c>
      <c r="J12" t="str">
        <f>INDEX(products!$A$1:$G$49,MATCH(orders!$D12,products!$A:$A,0),MATCH(orders!J$1,products!$A$1:$G$1,0))</f>
        <v>D</v>
      </c>
      <c r="K12" s="4">
        <f>INDEX(products!$A$1:$G$49,MATCH(orders!$D12,products!$A:$A,0),MATCH(orders!K$1,products!$A$1:$G$1,0))</f>
        <v>1</v>
      </c>
      <c r="L12" s="5">
        <f>INDEX(products!$A$1:$G$49,MATCH(orders!$D12,products!$A:$A,0),MATCH(orders!L$1,products!$A$1:$G$1,0))</f>
        <v>9.9499999999999993</v>
      </c>
      <c r="M12" s="5">
        <f t="shared" si="1"/>
        <v>39.799999999999997</v>
      </c>
      <c r="N12" t="str">
        <f t="shared" si="0"/>
        <v>Arabica</v>
      </c>
      <c r="O12" t="str">
        <f t="shared" si="2"/>
        <v>Dark</v>
      </c>
      <c r="P12" t="str">
        <f>_xlfn.XLOOKUP(Orders[[#This Row],[Customer ID]],customers!$A$1:$A$1001,customers!$I$1:$I$1001,,)</f>
        <v>No</v>
      </c>
    </row>
    <row r="13" spans="1:16" x14ac:dyDescent="0.2">
      <c r="A13" s="2" t="s">
        <v>553</v>
      </c>
      <c r="B13" s="3">
        <v>44132</v>
      </c>
      <c r="C13" s="2" t="s">
        <v>554</v>
      </c>
      <c r="D13" t="s">
        <v>6148</v>
      </c>
      <c r="E13" s="2">
        <v>5</v>
      </c>
      <c r="F13" s="2" t="str">
        <f>_xlfn.XLOOKUP(C13,customers!$A$1:$A$1001,customers!$B$1:$B$1001,,0)</f>
        <v>Duky Phizackerly</v>
      </c>
      <c r="G13" s="2" t="str">
        <f>IF(_xlfn.XLOOKUP(C13,customers!A12:A1012,customers!C12:C1012,,0)=0,"",_xlfn.XLOOKUP(C13,customers!A12:A1012,customers!C12:C1012,,0))</f>
        <v>dphizackerlyb@utexas.edu</v>
      </c>
      <c r="H13" s="2" t="str">
        <f>_xlfn.XLOOKUP(C13,customers!$A$1:$A$1001,customers!$G$1:$G$1001,,0)</f>
        <v>United States</v>
      </c>
      <c r="I13" t="str">
        <f>INDEX(products!$A$1:$G$49,MATCH(orders!$D13,products!$A:$A,0),MATCH(orders!I$1,products!$A$1:$G$1,0))</f>
        <v>Exc</v>
      </c>
      <c r="J13" t="str">
        <f>INDEX(products!$A$1:$G$49,MATCH(orders!$D13,products!$A:$A,0),MATCH(orders!J$1,products!$A$1:$G$1,0))</f>
        <v>L</v>
      </c>
      <c r="K13" s="4">
        <f>INDEX(products!$A$1:$G$49,MATCH(orders!$D13,products!$A:$A,0),MATCH(orders!K$1,products!$A$1:$G$1,0))</f>
        <v>2.5</v>
      </c>
      <c r="L13" s="5">
        <f>INDEX(products!$A$1:$G$49,MATCH(orders!$D13,products!$A:$A,0),MATCH(orders!L$1,products!$A$1:$G$1,0))</f>
        <v>34.154999999999994</v>
      </c>
      <c r="M13" s="5">
        <f t="shared" si="1"/>
        <v>170.77499999999998</v>
      </c>
      <c r="N13" t="str">
        <f t="shared" si="0"/>
        <v>Excelsa</v>
      </c>
      <c r="O13" t="str">
        <f t="shared" si="2"/>
        <v>Light</v>
      </c>
      <c r="P13" t="str">
        <f>_xlfn.XLOOKUP(Orders[[#This Row],[Customer ID]],customers!$A$1:$A$1001,customers!$I$1:$I$1001,,)</f>
        <v>Yes</v>
      </c>
    </row>
    <row r="14" spans="1:16" x14ac:dyDescent="0.2">
      <c r="A14" s="2" t="s">
        <v>559</v>
      </c>
      <c r="B14" s="3">
        <v>44744</v>
      </c>
      <c r="C14" s="2" t="s">
        <v>560</v>
      </c>
      <c r="D14" t="s">
        <v>6138</v>
      </c>
      <c r="E14" s="2">
        <v>5</v>
      </c>
      <c r="F14" s="2" t="str">
        <f>_xlfn.XLOOKUP(C14,customers!$A$1:$A$1001,customers!$B$1:$B$1001,,0)</f>
        <v>Rosaleen Scholar</v>
      </c>
      <c r="G14" s="2" t="str">
        <f>IF(_xlfn.XLOOKUP(C14,customers!A13:A1013,customers!C13:C1013,,0)=0,"",_xlfn.XLOOKUP(C14,customers!A13:A1013,customers!C13:C1013,,0))</f>
        <v>rscholarc@nyu.edu</v>
      </c>
      <c r="H14" s="2" t="str">
        <f>_xlfn.XLOOKUP(C14,customers!$A$1:$A$1001,customers!$G$1:$G$1001,,0)</f>
        <v>United States</v>
      </c>
      <c r="I14" t="str">
        <f>INDEX(products!$A$1:$G$49,MATCH(orders!$D14,products!$A:$A,0),MATCH(orders!I$1,products!$A$1:$G$1,0))</f>
        <v>Rob</v>
      </c>
      <c r="J14" t="str">
        <f>INDEX(products!$A$1:$G$49,MATCH(orders!$D14,products!$A:$A,0),MATCH(orders!J$1,products!$A$1:$G$1,0))</f>
        <v>M</v>
      </c>
      <c r="K14" s="4">
        <f>INDEX(products!$A$1:$G$49,MATCH(orders!$D14,products!$A:$A,0),MATCH(orders!K$1,products!$A$1:$G$1,0))</f>
        <v>1</v>
      </c>
      <c r="L14" s="5">
        <f>INDEX(products!$A$1:$G$49,MATCH(orders!$D14,products!$A:$A,0),MATCH(orders!L$1,products!$A$1:$G$1,0))</f>
        <v>9.9499999999999993</v>
      </c>
      <c r="M14" s="5">
        <f t="shared" si="1"/>
        <v>49.75</v>
      </c>
      <c r="N14" t="str">
        <f t="shared" si="0"/>
        <v>Robusta</v>
      </c>
      <c r="O14" t="str">
        <f t="shared" si="2"/>
        <v>Medium</v>
      </c>
      <c r="P14" t="str">
        <f>_xlfn.XLOOKUP(Orders[[#This Row],[Customer ID]],customers!$A$1:$A$1001,customers!$I$1:$I$1001,,)</f>
        <v>No</v>
      </c>
    </row>
    <row r="15" spans="1:16" x14ac:dyDescent="0.2">
      <c r="A15" s="2" t="s">
        <v>565</v>
      </c>
      <c r="B15" s="3">
        <v>43973</v>
      </c>
      <c r="C15" s="2" t="s">
        <v>566</v>
      </c>
      <c r="D15" t="s">
        <v>6149</v>
      </c>
      <c r="E15" s="2">
        <v>2</v>
      </c>
      <c r="F15" s="2" t="str">
        <f>_xlfn.XLOOKUP(C15,customers!$A$1:$A$1001,customers!$B$1:$B$1001,,0)</f>
        <v>Terence Vanyutin</v>
      </c>
      <c r="G15" s="2" t="str">
        <f>IF(_xlfn.XLOOKUP(C15,customers!A14:A1014,customers!C14:C1014,,0)=0,"",_xlfn.XLOOKUP(C15,customers!A14:A1014,customers!C14:C1014,,0))</f>
        <v>tvanyutind@wix.com</v>
      </c>
      <c r="H15" s="2" t="str">
        <f>_xlfn.XLOOKUP(C15,customers!$A$1:$A$1001,customers!$G$1:$G$1001,,0)</f>
        <v>United States</v>
      </c>
      <c r="I15" t="str">
        <f>INDEX(products!$A$1:$G$49,MATCH(orders!$D15,products!$A:$A,0),MATCH(orders!I$1,products!$A$1:$G$1,0))</f>
        <v>Rob</v>
      </c>
      <c r="J15" t="str">
        <f>INDEX(products!$A$1:$G$49,MATCH(orders!$D15,products!$A:$A,0),MATCH(orders!J$1,products!$A$1:$G$1,0))</f>
        <v>D</v>
      </c>
      <c r="K15" s="4">
        <f>INDEX(products!$A$1:$G$49,MATCH(orders!$D15,products!$A:$A,0),MATCH(orders!K$1,products!$A$1:$G$1,0))</f>
        <v>2.5</v>
      </c>
      <c r="L15" s="5">
        <f>INDEX(products!$A$1:$G$49,MATCH(orders!$D15,products!$A:$A,0),MATCH(orders!L$1,products!$A$1:$G$1,0))</f>
        <v>20.584999999999997</v>
      </c>
      <c r="M15" s="5">
        <f t="shared" si="1"/>
        <v>41.169999999999995</v>
      </c>
      <c r="N15" t="str">
        <f t="shared" si="0"/>
        <v>Robusta</v>
      </c>
      <c r="O15" t="str">
        <f t="shared" si="2"/>
        <v>Dark</v>
      </c>
      <c r="P15" t="str">
        <f>_xlfn.XLOOKUP(Orders[[#This Row],[Customer ID]],customers!$A$1:$A$1001,customers!$I$1:$I$1001,,)</f>
        <v>No</v>
      </c>
    </row>
    <row r="16" spans="1:16" x14ac:dyDescent="0.2">
      <c r="A16" s="2" t="s">
        <v>570</v>
      </c>
      <c r="B16" s="3">
        <v>44656</v>
      </c>
      <c r="C16" s="2" t="s">
        <v>571</v>
      </c>
      <c r="D16" t="s">
        <v>6150</v>
      </c>
      <c r="E16" s="2">
        <v>3</v>
      </c>
      <c r="F16" s="2" t="str">
        <f>_xlfn.XLOOKUP(C16,customers!$A$1:$A$1001,customers!$B$1:$B$1001,,0)</f>
        <v>Patrice Trobe</v>
      </c>
      <c r="G16" s="2" t="str">
        <f>IF(_xlfn.XLOOKUP(C16,customers!A15:A1015,customers!C15:C1015,,0)=0,"",_xlfn.XLOOKUP(C16,customers!A15:A1015,customers!C15:C1015,,0))</f>
        <v>ptrobee@wunderground.com</v>
      </c>
      <c r="H16" s="2" t="str">
        <f>_xlfn.XLOOKUP(C16,customers!$A$1:$A$1001,customers!$G$1:$G$1001,,0)</f>
        <v>United States</v>
      </c>
      <c r="I16" t="str">
        <f>INDEX(products!$A$1:$G$49,MATCH(orders!$D16,products!$A:$A,0),MATCH(orders!I$1,products!$A$1:$G$1,0))</f>
        <v>Lib</v>
      </c>
      <c r="J16" t="str">
        <f>INDEX(products!$A$1:$G$49,MATCH(orders!$D16,products!$A:$A,0),MATCH(orders!J$1,products!$A$1:$G$1,0))</f>
        <v>D</v>
      </c>
      <c r="K16" s="4">
        <f>INDEX(products!$A$1:$G$49,MATCH(orders!$D16,products!$A:$A,0),MATCH(orders!K$1,products!$A$1:$G$1,0))</f>
        <v>0.2</v>
      </c>
      <c r="L16" s="5">
        <f>INDEX(products!$A$1:$G$49,MATCH(orders!$D16,products!$A:$A,0),MATCH(orders!L$1,products!$A$1:$G$1,0))</f>
        <v>3.8849999999999998</v>
      </c>
      <c r="M16" s="5">
        <f t="shared" si="1"/>
        <v>11.654999999999999</v>
      </c>
      <c r="N16" t="str">
        <f t="shared" si="0"/>
        <v>Librica</v>
      </c>
      <c r="O16" t="str">
        <f t="shared" si="2"/>
        <v>Dark</v>
      </c>
      <c r="P16" t="str">
        <f>_xlfn.XLOOKUP(Orders[[#This Row],[Customer ID]],customers!$A$1:$A$1001,customers!$I$1:$I$1001,,)</f>
        <v>Yes</v>
      </c>
    </row>
    <row r="17" spans="1:16" x14ac:dyDescent="0.2">
      <c r="A17" s="2" t="s">
        <v>576</v>
      </c>
      <c r="B17" s="3">
        <v>44719</v>
      </c>
      <c r="C17" s="2" t="s">
        <v>577</v>
      </c>
      <c r="D17" t="s">
        <v>6151</v>
      </c>
      <c r="E17" s="2">
        <v>5</v>
      </c>
      <c r="F17" s="2" t="str">
        <f>_xlfn.XLOOKUP(C17,customers!$A$1:$A$1001,customers!$B$1:$B$1001,,0)</f>
        <v>Llywellyn Oscroft</v>
      </c>
      <c r="G17" s="2" t="str">
        <f>IF(_xlfn.XLOOKUP(C17,customers!A16:A1016,customers!C16:C1016,,0)=0,"",_xlfn.XLOOKUP(C17,customers!A16:A1016,customers!C16:C1016,,0))</f>
        <v>loscroftf@ebay.co.uk</v>
      </c>
      <c r="H17" s="2" t="str">
        <f>_xlfn.XLOOKUP(C17,customers!$A$1:$A$1001,customers!$G$1:$G$1001,,0)</f>
        <v>United States</v>
      </c>
      <c r="I17" t="str">
        <f>INDEX(products!$A$1:$G$49,MATCH(orders!$D17,products!$A:$A,0),MATCH(orders!I$1,products!$A$1:$G$1,0))</f>
        <v>Rob</v>
      </c>
      <c r="J17" t="str">
        <f>INDEX(products!$A$1:$G$49,MATCH(orders!$D17,products!$A:$A,0),MATCH(orders!J$1,products!$A$1:$G$1,0))</f>
        <v>M</v>
      </c>
      <c r="K17" s="4">
        <f>INDEX(products!$A$1:$G$49,MATCH(orders!$D17,products!$A:$A,0),MATCH(orders!K$1,products!$A$1:$G$1,0))</f>
        <v>2.5</v>
      </c>
      <c r="L17" s="5">
        <f>INDEX(products!$A$1:$G$49,MATCH(orders!$D17,products!$A:$A,0),MATCH(orders!L$1,products!$A$1:$G$1,0))</f>
        <v>22.884999999999998</v>
      </c>
      <c r="M17" s="5">
        <f t="shared" si="1"/>
        <v>114.42499999999998</v>
      </c>
      <c r="N17" t="str">
        <f t="shared" si="0"/>
        <v>Robusta</v>
      </c>
      <c r="O17" t="str">
        <f t="shared" si="2"/>
        <v>Medium</v>
      </c>
      <c r="P17" t="str">
        <f>_xlfn.XLOOKUP(Orders[[#This Row],[Customer ID]],customers!$A$1:$A$1001,customers!$I$1:$I$1001,,)</f>
        <v>No</v>
      </c>
    </row>
    <row r="18" spans="1:16" x14ac:dyDescent="0.2">
      <c r="A18" s="2" t="s">
        <v>581</v>
      </c>
      <c r="B18" s="3">
        <v>43544</v>
      </c>
      <c r="C18" s="2" t="s">
        <v>582</v>
      </c>
      <c r="D18" t="s">
        <v>6152</v>
      </c>
      <c r="E18" s="2">
        <v>6</v>
      </c>
      <c r="F18" s="2" t="str">
        <f>_xlfn.XLOOKUP(C18,customers!$A$1:$A$1001,customers!$B$1:$B$1001,,0)</f>
        <v>Minni Alabaster</v>
      </c>
      <c r="G18" s="2" t="str">
        <f>IF(_xlfn.XLOOKUP(C18,customers!A17:A1017,customers!C17:C1017,,0)=0,"",_xlfn.XLOOKUP(C18,customers!A17:A1017,customers!C17:C1017,,0))</f>
        <v>malabasterg@hexun.com</v>
      </c>
      <c r="H18" s="2" t="str">
        <f>_xlfn.XLOOKUP(C18,customers!$A$1:$A$1001,customers!$G$1:$G$1001,,0)</f>
        <v>United States</v>
      </c>
      <c r="I18" t="str">
        <f>INDEX(products!$A$1:$G$49,MATCH(orders!$D18,products!$A:$A,0),MATCH(orders!I$1,products!$A$1:$G$1,0))</f>
        <v>Ara</v>
      </c>
      <c r="J18" t="str">
        <f>INDEX(products!$A$1:$G$49,MATCH(orders!$D18,products!$A:$A,0),MATCH(orders!J$1,products!$A$1:$G$1,0))</f>
        <v>M</v>
      </c>
      <c r="K18" s="4">
        <f>INDEX(products!$A$1:$G$49,MATCH(orders!$D18,products!$A:$A,0),MATCH(orders!K$1,products!$A$1:$G$1,0))</f>
        <v>0.2</v>
      </c>
      <c r="L18" s="5">
        <f>INDEX(products!$A$1:$G$49,MATCH(orders!$D18,products!$A:$A,0),MATCH(orders!L$1,products!$A$1:$G$1,0))</f>
        <v>3.375</v>
      </c>
      <c r="M18" s="5">
        <f t="shared" si="1"/>
        <v>20.25</v>
      </c>
      <c r="N18" t="str">
        <f t="shared" si="0"/>
        <v>Arabica</v>
      </c>
      <c r="O18" t="str">
        <f t="shared" si="2"/>
        <v>Medium</v>
      </c>
      <c r="P18" t="str">
        <f>_xlfn.XLOOKUP(Orders[[#This Row],[Customer ID]],customers!$A$1:$A$1001,customers!$I$1:$I$1001,,)</f>
        <v>No</v>
      </c>
    </row>
    <row r="19" spans="1:16" x14ac:dyDescent="0.2">
      <c r="A19" s="2" t="s">
        <v>587</v>
      </c>
      <c r="B19" s="3">
        <v>43757</v>
      </c>
      <c r="C19" s="2" t="s">
        <v>588</v>
      </c>
      <c r="D19" t="s">
        <v>6140</v>
      </c>
      <c r="E19" s="2">
        <v>6</v>
      </c>
      <c r="F19" s="2" t="str">
        <f>_xlfn.XLOOKUP(C19,customers!$A$1:$A$1001,customers!$B$1:$B$1001,,0)</f>
        <v>Rhianon Broxup</v>
      </c>
      <c r="G19" s="2" t="str">
        <f>IF(_xlfn.XLOOKUP(C19,customers!A18:A1018,customers!C18:C1018,,0)=0,"",_xlfn.XLOOKUP(C19,customers!A18:A1018,customers!C18:C1018,,0))</f>
        <v>rbroxuph@jimdo.com</v>
      </c>
      <c r="H19" s="2" t="str">
        <f>_xlfn.XLOOKUP(C19,customers!$A$1:$A$1001,customers!$G$1:$G$1001,,0)</f>
        <v>United States</v>
      </c>
      <c r="I19" t="str">
        <f>INDEX(products!$A$1:$G$49,MATCH(orders!$D19,products!$A:$A,0),MATCH(orders!I$1,products!$A$1:$G$1,0))</f>
        <v>Ara</v>
      </c>
      <c r="J19" t="str">
        <f>INDEX(products!$A$1:$G$49,MATCH(orders!$D19,products!$A:$A,0),MATCH(orders!J$1,products!$A$1:$G$1,0))</f>
        <v>L</v>
      </c>
      <c r="K19" s="4">
        <f>INDEX(products!$A$1:$G$49,MATCH(orders!$D19,products!$A:$A,0),MATCH(orders!K$1,products!$A$1:$G$1,0))</f>
        <v>1</v>
      </c>
      <c r="L19" s="5">
        <f>INDEX(products!$A$1:$G$49,MATCH(orders!$D19,products!$A:$A,0),MATCH(orders!L$1,products!$A$1:$G$1,0))</f>
        <v>12.95</v>
      </c>
      <c r="M19" s="5">
        <f t="shared" si="1"/>
        <v>77.699999999999989</v>
      </c>
      <c r="N19" t="str">
        <f t="shared" si="0"/>
        <v>Arabica</v>
      </c>
      <c r="O19" t="str">
        <f t="shared" si="2"/>
        <v>Light</v>
      </c>
      <c r="P19" t="str">
        <f>_xlfn.XLOOKUP(Orders[[#This Row],[Customer ID]],customers!$A$1:$A$1001,customers!$I$1:$I$1001,,)</f>
        <v>No</v>
      </c>
    </row>
    <row r="20" spans="1:16" x14ac:dyDescent="0.2">
      <c r="A20" s="2" t="s">
        <v>593</v>
      </c>
      <c r="B20" s="3">
        <v>43629</v>
      </c>
      <c r="C20" s="2" t="s">
        <v>594</v>
      </c>
      <c r="D20" t="s">
        <v>6149</v>
      </c>
      <c r="E20" s="2">
        <v>4</v>
      </c>
      <c r="F20" s="2" t="str">
        <f>_xlfn.XLOOKUP(C20,customers!$A$1:$A$1001,customers!$B$1:$B$1001,,0)</f>
        <v>Pall Redford</v>
      </c>
      <c r="G20" s="2" t="str">
        <f>IF(_xlfn.XLOOKUP(C20,customers!A19:A1019,customers!C19:C1019,,0)=0,"",_xlfn.XLOOKUP(C20,customers!A19:A1019,customers!C19:C1019,,0))</f>
        <v>predfordi@ow.ly</v>
      </c>
      <c r="H20" s="2" t="str">
        <f>_xlfn.XLOOKUP(C20,customers!$A$1:$A$1001,customers!$G$1:$G$1001,,0)</f>
        <v>Ireland</v>
      </c>
      <c r="I20" t="str">
        <f>INDEX(products!$A$1:$G$49,MATCH(orders!$D20,products!$A:$A,0),MATCH(orders!I$1,products!$A$1:$G$1,0))</f>
        <v>Rob</v>
      </c>
      <c r="J20" t="str">
        <f>INDEX(products!$A$1:$G$49,MATCH(orders!$D20,products!$A:$A,0),MATCH(orders!J$1,products!$A$1:$G$1,0))</f>
        <v>D</v>
      </c>
      <c r="K20" s="4">
        <f>INDEX(products!$A$1:$G$49,MATCH(orders!$D20,products!$A:$A,0),MATCH(orders!K$1,products!$A$1:$G$1,0))</f>
        <v>2.5</v>
      </c>
      <c r="L20" s="5">
        <f>INDEX(products!$A$1:$G$49,MATCH(orders!$D20,products!$A:$A,0),MATCH(orders!L$1,products!$A$1:$G$1,0))</f>
        <v>20.584999999999997</v>
      </c>
      <c r="M20" s="5">
        <f t="shared" si="1"/>
        <v>82.339999999999989</v>
      </c>
      <c r="N20" t="str">
        <f t="shared" si="0"/>
        <v>Robusta</v>
      </c>
      <c r="O20" t="str">
        <f t="shared" si="2"/>
        <v>Dark</v>
      </c>
      <c r="P20" t="str">
        <f>_xlfn.XLOOKUP(Orders[[#This Row],[Customer ID]],customers!$A$1:$A$1001,customers!$I$1:$I$1001,,)</f>
        <v>Yes</v>
      </c>
    </row>
    <row r="21" spans="1:16" x14ac:dyDescent="0.2">
      <c r="A21" s="2" t="s">
        <v>598</v>
      </c>
      <c r="B21" s="3">
        <v>44169</v>
      </c>
      <c r="C21" s="2" t="s">
        <v>599</v>
      </c>
      <c r="D21" t="s">
        <v>6152</v>
      </c>
      <c r="E21" s="2">
        <v>5</v>
      </c>
      <c r="F21" s="2" t="str">
        <f>_xlfn.XLOOKUP(C21,customers!$A$1:$A$1001,customers!$B$1:$B$1001,,0)</f>
        <v>Aurea Corradino</v>
      </c>
      <c r="G21" s="2" t="str">
        <f>IF(_xlfn.XLOOKUP(C21,customers!A20:A1020,customers!C20:C1020,,0)=0,"",_xlfn.XLOOKUP(C21,customers!A20:A1020,customers!C20:C1020,,0))</f>
        <v>acorradinoj@harvard.edu</v>
      </c>
      <c r="H21" s="2" t="str">
        <f>_xlfn.XLOOKUP(C21,customers!$A$1:$A$1001,customers!$G$1:$G$1001,,0)</f>
        <v>United States</v>
      </c>
      <c r="I21" t="str">
        <f>INDEX(products!$A$1:$G$49,MATCH(orders!$D21,products!$A:$A,0),MATCH(orders!I$1,products!$A$1:$G$1,0))</f>
        <v>Ara</v>
      </c>
      <c r="J21" t="str">
        <f>INDEX(products!$A$1:$G$49,MATCH(orders!$D21,products!$A:$A,0),MATCH(orders!J$1,products!$A$1:$G$1,0))</f>
        <v>M</v>
      </c>
      <c r="K21" s="4">
        <f>INDEX(products!$A$1:$G$49,MATCH(orders!$D21,products!$A:$A,0),MATCH(orders!K$1,products!$A$1:$G$1,0))</f>
        <v>0.2</v>
      </c>
      <c r="L21" s="5">
        <f>INDEX(products!$A$1:$G$49,MATCH(orders!$D21,products!$A:$A,0),MATCH(orders!L$1,products!$A$1:$G$1,0))</f>
        <v>3.375</v>
      </c>
      <c r="M21" s="5">
        <f t="shared" si="1"/>
        <v>16.875</v>
      </c>
      <c r="N21" t="str">
        <f t="shared" si="0"/>
        <v>Arabica</v>
      </c>
      <c r="O21" t="str">
        <f t="shared" si="2"/>
        <v>Medium</v>
      </c>
      <c r="P21" t="str">
        <f>_xlfn.XLOOKUP(Orders[[#This Row],[Customer ID]],customers!$A$1:$A$1001,customers!$I$1:$I$1001,,)</f>
        <v>Yes</v>
      </c>
    </row>
    <row r="22" spans="1:16" x14ac:dyDescent="0.2">
      <c r="A22" s="2" t="s">
        <v>598</v>
      </c>
      <c r="B22" s="3">
        <v>44169</v>
      </c>
      <c r="C22" s="2" t="s">
        <v>599</v>
      </c>
      <c r="D22" t="s">
        <v>6153</v>
      </c>
      <c r="E22" s="2">
        <v>4</v>
      </c>
      <c r="F22" s="2" t="str">
        <f>_xlfn.XLOOKUP(C22,customers!$A$1:$A$1001,customers!$B$1:$B$1001,,0)</f>
        <v>Aurea Corradino</v>
      </c>
      <c r="G22" s="2" t="str">
        <f>IF(_xlfn.XLOOKUP(C22,customers!A21:A1021,customers!C21:C1021,,0)=0,"",_xlfn.XLOOKUP(C22,customers!A21:A1021,customers!C21:C1021,,0))</f>
        <v>acorradinoj@harvard.edu</v>
      </c>
      <c r="H22" s="2" t="str">
        <f>_xlfn.XLOOKUP(C22,customers!$A$1:$A$1001,customers!$G$1:$G$1001,,0)</f>
        <v>United States</v>
      </c>
      <c r="I22" t="str">
        <f>INDEX(products!$A$1:$G$49,MATCH(orders!$D22,products!$A:$A,0),MATCH(orders!I$1,products!$A$1:$G$1,0))</f>
        <v>Exc</v>
      </c>
      <c r="J22" t="str">
        <f>INDEX(products!$A$1:$G$49,MATCH(orders!$D22,products!$A:$A,0),MATCH(orders!J$1,products!$A$1:$G$1,0))</f>
        <v>D</v>
      </c>
      <c r="K22" s="4">
        <f>INDEX(products!$A$1:$G$49,MATCH(orders!$D22,products!$A:$A,0),MATCH(orders!K$1,products!$A$1:$G$1,0))</f>
        <v>0.2</v>
      </c>
      <c r="L22" s="5">
        <f>INDEX(products!$A$1:$G$49,MATCH(orders!$D22,products!$A:$A,0),MATCH(orders!L$1,products!$A$1:$G$1,0))</f>
        <v>3.645</v>
      </c>
      <c r="M22" s="5">
        <f t="shared" si="1"/>
        <v>14.58</v>
      </c>
      <c r="N22" t="str">
        <f t="shared" si="0"/>
        <v>Excelsa</v>
      </c>
      <c r="O22" t="str">
        <f t="shared" si="2"/>
        <v>Dark</v>
      </c>
      <c r="P22" t="str">
        <f>_xlfn.XLOOKUP(Orders[[#This Row],[Customer ID]],customers!$A$1:$A$1001,customers!$I$1:$I$1001,,)</f>
        <v>Yes</v>
      </c>
    </row>
    <row r="23" spans="1:16" x14ac:dyDescent="0.2">
      <c r="A23" s="2" t="s">
        <v>608</v>
      </c>
      <c r="B23" s="3">
        <v>44169</v>
      </c>
      <c r="C23" s="2" t="s">
        <v>609</v>
      </c>
      <c r="D23" t="s">
        <v>6154</v>
      </c>
      <c r="E23" s="2">
        <v>6</v>
      </c>
      <c r="F23" s="2" t="str">
        <f>_xlfn.XLOOKUP(C23,customers!$A$1:$A$1001,customers!$B$1:$B$1001,,0)</f>
        <v>Avrit Davidowsky</v>
      </c>
      <c r="G23" s="2" t="str">
        <f>IF(_xlfn.XLOOKUP(C23,customers!A22:A1022,customers!C22:C1022,,0)=0,"",_xlfn.XLOOKUP(C23,customers!A22:A1022,customers!C22:C1022,,0))</f>
        <v>adavidowskyl@netvibes.com</v>
      </c>
      <c r="H23" s="2" t="str">
        <f>_xlfn.XLOOKUP(C23,customers!$A$1:$A$1001,customers!$G$1:$G$1001,,0)</f>
        <v>United States</v>
      </c>
      <c r="I23" t="str">
        <f>INDEX(products!$A$1:$G$49,MATCH(orders!$D23,products!$A:$A,0),MATCH(orders!I$1,products!$A$1:$G$1,0))</f>
        <v>Ara</v>
      </c>
      <c r="J23" t="str">
        <f>INDEX(products!$A$1:$G$49,MATCH(orders!$D23,products!$A:$A,0),MATCH(orders!J$1,products!$A$1:$G$1,0))</f>
        <v>D</v>
      </c>
      <c r="K23" s="4">
        <f>INDEX(products!$A$1:$G$49,MATCH(orders!$D23,products!$A:$A,0),MATCH(orders!K$1,products!$A$1:$G$1,0))</f>
        <v>0.2</v>
      </c>
      <c r="L23" s="5">
        <f>INDEX(products!$A$1:$G$49,MATCH(orders!$D23,products!$A:$A,0),MATCH(orders!L$1,products!$A$1:$G$1,0))</f>
        <v>2.9849999999999999</v>
      </c>
      <c r="M23" s="5">
        <f t="shared" si="1"/>
        <v>17.91</v>
      </c>
      <c r="N23" t="str">
        <f t="shared" si="0"/>
        <v>Arabica</v>
      </c>
      <c r="O23" t="str">
        <f t="shared" si="2"/>
        <v>Dark</v>
      </c>
      <c r="P23" t="str">
        <f>_xlfn.XLOOKUP(Orders[[#This Row],[Customer ID]],customers!$A$1:$A$1001,customers!$I$1:$I$1001,,)</f>
        <v>No</v>
      </c>
    </row>
    <row r="24" spans="1:16" x14ac:dyDescent="0.2">
      <c r="A24" s="2" t="s">
        <v>614</v>
      </c>
      <c r="B24" s="3">
        <v>44218</v>
      </c>
      <c r="C24" s="2" t="s">
        <v>615</v>
      </c>
      <c r="D24" t="s">
        <v>6151</v>
      </c>
      <c r="E24" s="2">
        <v>4</v>
      </c>
      <c r="F24" s="2" t="str">
        <f>_xlfn.XLOOKUP(C24,customers!$A$1:$A$1001,customers!$B$1:$B$1001,,0)</f>
        <v>Annabel Antuk</v>
      </c>
      <c r="G24" s="2" t="str">
        <f>IF(_xlfn.XLOOKUP(C24,customers!A23:A1023,customers!C23:C1023,,0)=0,"",_xlfn.XLOOKUP(C24,customers!A23:A1023,customers!C23:C1023,,0))</f>
        <v>aantukm@kickstarter.com</v>
      </c>
      <c r="H24" s="2" t="str">
        <f>_xlfn.XLOOKUP(C24,customers!$A$1:$A$1001,customers!$G$1:$G$1001,,0)</f>
        <v>United States</v>
      </c>
      <c r="I24" t="str">
        <f>INDEX(products!$A$1:$G$49,MATCH(orders!$D24,products!$A:$A,0),MATCH(orders!I$1,products!$A$1:$G$1,0))</f>
        <v>Rob</v>
      </c>
      <c r="J24" t="str">
        <f>INDEX(products!$A$1:$G$49,MATCH(orders!$D24,products!$A:$A,0),MATCH(orders!J$1,products!$A$1:$G$1,0))</f>
        <v>M</v>
      </c>
      <c r="K24" s="4">
        <f>INDEX(products!$A$1:$G$49,MATCH(orders!$D24,products!$A:$A,0),MATCH(orders!K$1,products!$A$1:$G$1,0))</f>
        <v>2.5</v>
      </c>
      <c r="L24" s="5">
        <f>INDEX(products!$A$1:$G$49,MATCH(orders!$D24,products!$A:$A,0),MATCH(orders!L$1,products!$A$1:$G$1,0))</f>
        <v>22.884999999999998</v>
      </c>
      <c r="M24" s="5">
        <f t="shared" si="1"/>
        <v>91.539999999999992</v>
      </c>
      <c r="N24" t="str">
        <f t="shared" si="0"/>
        <v>Robusta</v>
      </c>
      <c r="O24" t="str">
        <f t="shared" si="2"/>
        <v>Medium</v>
      </c>
      <c r="P24" t="str">
        <f>_xlfn.XLOOKUP(Orders[[#This Row],[Customer ID]],customers!$A$1:$A$1001,customers!$I$1:$I$1001,,)</f>
        <v>Yes</v>
      </c>
    </row>
    <row r="25" spans="1:16" x14ac:dyDescent="0.2">
      <c r="A25" s="2" t="s">
        <v>620</v>
      </c>
      <c r="B25" s="3">
        <v>44603</v>
      </c>
      <c r="C25" s="2" t="s">
        <v>621</v>
      </c>
      <c r="D25" t="s">
        <v>6154</v>
      </c>
      <c r="E25" s="2">
        <v>4</v>
      </c>
      <c r="F25" s="2" t="str">
        <f>_xlfn.XLOOKUP(C25,customers!$A$1:$A$1001,customers!$B$1:$B$1001,,0)</f>
        <v>Iorgo Kleinert</v>
      </c>
      <c r="G25" s="2" t="str">
        <f>IF(_xlfn.XLOOKUP(C25,customers!A24:A1024,customers!C24:C1024,,0)=0,"",_xlfn.XLOOKUP(C25,customers!A24:A1024,customers!C24:C1024,,0))</f>
        <v>ikleinertn@timesonline.co.uk</v>
      </c>
      <c r="H25" s="2" t="str">
        <f>_xlfn.XLOOKUP(C25,customers!$A$1:$A$1001,customers!$G$1:$G$1001,,0)</f>
        <v>United States</v>
      </c>
      <c r="I25" t="str">
        <f>INDEX(products!$A$1:$G$49,MATCH(orders!$D25,products!$A:$A,0),MATCH(orders!I$1,products!$A$1:$G$1,0))</f>
        <v>Ara</v>
      </c>
      <c r="J25" t="str">
        <f>INDEX(products!$A$1:$G$49,MATCH(orders!$D25,products!$A:$A,0),MATCH(orders!J$1,products!$A$1:$G$1,0))</f>
        <v>D</v>
      </c>
      <c r="K25" s="4">
        <f>INDEX(products!$A$1:$G$49,MATCH(orders!$D25,products!$A:$A,0),MATCH(orders!K$1,products!$A$1:$G$1,0))</f>
        <v>0.2</v>
      </c>
      <c r="L25" s="5">
        <f>INDEX(products!$A$1:$G$49,MATCH(orders!$D25,products!$A:$A,0),MATCH(orders!L$1,products!$A$1:$G$1,0))</f>
        <v>2.9849999999999999</v>
      </c>
      <c r="M25" s="5">
        <f t="shared" si="1"/>
        <v>11.94</v>
      </c>
      <c r="N25" t="str">
        <f t="shared" si="0"/>
        <v>Arabica</v>
      </c>
      <c r="O25" t="str">
        <f t="shared" si="2"/>
        <v>Dark</v>
      </c>
      <c r="P25" t="str">
        <f>_xlfn.XLOOKUP(Orders[[#This Row],[Customer ID]],customers!$A$1:$A$1001,customers!$I$1:$I$1001,,)</f>
        <v>Yes</v>
      </c>
    </row>
    <row r="26" spans="1:16" x14ac:dyDescent="0.2">
      <c r="A26" s="2" t="s">
        <v>626</v>
      </c>
      <c r="B26" s="3">
        <v>44454</v>
      </c>
      <c r="C26" s="2" t="s">
        <v>627</v>
      </c>
      <c r="D26" t="s">
        <v>6155</v>
      </c>
      <c r="E26" s="2">
        <v>1</v>
      </c>
      <c r="F26" s="2" t="str">
        <f>_xlfn.XLOOKUP(C26,customers!$A$1:$A$1001,customers!$B$1:$B$1001,,0)</f>
        <v>Chrisy Blofeld</v>
      </c>
      <c r="G26" s="2" t="str">
        <f>IF(_xlfn.XLOOKUP(C26,customers!A25:A1025,customers!C25:C1025,,0)=0,"",_xlfn.XLOOKUP(C26,customers!A25:A1025,customers!C25:C1025,,0))</f>
        <v>cblofeldo@amazon.co.uk</v>
      </c>
      <c r="H26" s="2" t="str">
        <f>_xlfn.XLOOKUP(C26,customers!$A$1:$A$1001,customers!$G$1:$G$1001,,0)</f>
        <v>United States</v>
      </c>
      <c r="I26" t="str">
        <f>INDEX(products!$A$1:$G$49,MATCH(orders!$D26,products!$A:$A,0),MATCH(orders!I$1,products!$A$1:$G$1,0))</f>
        <v>Ara</v>
      </c>
      <c r="J26" t="str">
        <f>INDEX(products!$A$1:$G$49,MATCH(orders!$D26,products!$A:$A,0),MATCH(orders!J$1,products!$A$1:$G$1,0))</f>
        <v>M</v>
      </c>
      <c r="K26" s="4">
        <f>INDEX(products!$A$1:$G$49,MATCH(orders!$D26,products!$A:$A,0),MATCH(orders!K$1,products!$A$1:$G$1,0))</f>
        <v>1</v>
      </c>
      <c r="L26" s="5">
        <f>INDEX(products!$A$1:$G$49,MATCH(orders!$D26,products!$A:$A,0),MATCH(orders!L$1,products!$A$1:$G$1,0))</f>
        <v>11.25</v>
      </c>
      <c r="M26" s="5">
        <f t="shared" si="1"/>
        <v>11.25</v>
      </c>
      <c r="N26" t="str">
        <f t="shared" si="0"/>
        <v>Arabica</v>
      </c>
      <c r="O26" t="str">
        <f t="shared" si="2"/>
        <v>Medium</v>
      </c>
      <c r="P26" t="str">
        <f>_xlfn.XLOOKUP(Orders[[#This Row],[Customer ID]],customers!$A$1:$A$1001,customers!$I$1:$I$1001,,)</f>
        <v>No</v>
      </c>
    </row>
    <row r="27" spans="1:16" x14ac:dyDescent="0.2">
      <c r="A27" s="2" t="s">
        <v>632</v>
      </c>
      <c r="B27" s="3">
        <v>44128</v>
      </c>
      <c r="C27" s="2" t="s">
        <v>633</v>
      </c>
      <c r="D27" t="s">
        <v>6156</v>
      </c>
      <c r="E27" s="2">
        <v>3</v>
      </c>
      <c r="F27" s="2" t="str">
        <f>_xlfn.XLOOKUP(C27,customers!$A$1:$A$1001,customers!$B$1:$B$1001,,0)</f>
        <v>Culley Farris</v>
      </c>
      <c r="G27" s="2" t="str">
        <f>IF(_xlfn.XLOOKUP(C27,customers!A26:A1026,customers!C26:C1026,,0)=0,"",_xlfn.XLOOKUP(C27,customers!A26:A1026,customers!C26:C1026,,0))</f>
        <v/>
      </c>
      <c r="H27" s="2" t="str">
        <f>_xlfn.XLOOKUP(C27,customers!$A$1:$A$1001,customers!$G$1:$G$1001,,0)</f>
        <v>United States</v>
      </c>
      <c r="I27" t="str">
        <f>INDEX(products!$A$1:$G$49,MATCH(orders!$D27,products!$A:$A,0),MATCH(orders!I$1,products!$A$1:$G$1,0))</f>
        <v>Exc</v>
      </c>
      <c r="J27" t="str">
        <f>INDEX(products!$A$1:$G$49,MATCH(orders!$D27,products!$A:$A,0),MATCH(orders!J$1,products!$A$1:$G$1,0))</f>
        <v>M</v>
      </c>
      <c r="K27" s="4">
        <f>INDEX(products!$A$1:$G$49,MATCH(orders!$D27,products!$A:$A,0),MATCH(orders!K$1,products!$A$1:$G$1,0))</f>
        <v>0.2</v>
      </c>
      <c r="L27" s="5">
        <f>INDEX(products!$A$1:$G$49,MATCH(orders!$D27,products!$A:$A,0),MATCH(orders!L$1,products!$A$1:$G$1,0))</f>
        <v>4.125</v>
      </c>
      <c r="M27" s="5">
        <f t="shared" si="1"/>
        <v>12.375</v>
      </c>
      <c r="N27" t="str">
        <f t="shared" si="0"/>
        <v>Excelsa</v>
      </c>
      <c r="O27" t="str">
        <f t="shared" si="2"/>
        <v>Medium</v>
      </c>
      <c r="P27" t="str">
        <f>_xlfn.XLOOKUP(Orders[[#This Row],[Customer ID]],customers!$A$1:$A$1001,customers!$I$1:$I$1001,,)</f>
        <v>Yes</v>
      </c>
    </row>
    <row r="28" spans="1:16" x14ac:dyDescent="0.2">
      <c r="A28" s="2" t="s">
        <v>637</v>
      </c>
      <c r="B28" s="3">
        <v>43516</v>
      </c>
      <c r="C28" s="2" t="s">
        <v>638</v>
      </c>
      <c r="D28" t="s">
        <v>6157</v>
      </c>
      <c r="E28" s="2">
        <v>4</v>
      </c>
      <c r="F28" s="2" t="str">
        <f>_xlfn.XLOOKUP(C28,customers!$A$1:$A$1001,customers!$B$1:$B$1001,,0)</f>
        <v>Selene Shales</v>
      </c>
      <c r="G28" s="2" t="str">
        <f>IF(_xlfn.XLOOKUP(C28,customers!A27:A1027,customers!C27:C1027,,0)=0,"",_xlfn.XLOOKUP(C28,customers!A27:A1027,customers!C27:C1027,,0))</f>
        <v>sshalesq@umich.edu</v>
      </c>
      <c r="H28" s="2" t="str">
        <f>_xlfn.XLOOKUP(C28,customers!$A$1:$A$1001,customers!$G$1:$G$1001,,0)</f>
        <v>United States</v>
      </c>
      <c r="I28" t="str">
        <f>INDEX(products!$A$1:$G$49,MATCH(orders!$D28,products!$A:$A,0),MATCH(orders!I$1,products!$A$1:$G$1,0))</f>
        <v>Ara</v>
      </c>
      <c r="J28" t="str">
        <f>INDEX(products!$A$1:$G$49,MATCH(orders!$D28,products!$A:$A,0),MATCH(orders!J$1,products!$A$1:$G$1,0))</f>
        <v>M</v>
      </c>
      <c r="K28" s="4">
        <f>INDEX(products!$A$1:$G$49,MATCH(orders!$D28,products!$A:$A,0),MATCH(orders!K$1,products!$A$1:$G$1,0))</f>
        <v>0.5</v>
      </c>
      <c r="L28" s="5">
        <f>INDEX(products!$A$1:$G$49,MATCH(orders!$D28,products!$A:$A,0),MATCH(orders!L$1,products!$A$1:$G$1,0))</f>
        <v>6.75</v>
      </c>
      <c r="M28" s="5">
        <f t="shared" si="1"/>
        <v>27</v>
      </c>
      <c r="N28" t="str">
        <f t="shared" si="0"/>
        <v>Arabica</v>
      </c>
      <c r="O28" t="str">
        <f t="shared" si="2"/>
        <v>Medium</v>
      </c>
      <c r="P28" t="str">
        <f>_xlfn.XLOOKUP(Orders[[#This Row],[Customer ID]],customers!$A$1:$A$1001,customers!$I$1:$I$1001,,)</f>
        <v>Yes</v>
      </c>
    </row>
    <row r="29" spans="1:16" x14ac:dyDescent="0.2">
      <c r="A29" s="2" t="s">
        <v>643</v>
      </c>
      <c r="B29" s="3">
        <v>43746</v>
      </c>
      <c r="C29" s="2" t="s">
        <v>644</v>
      </c>
      <c r="D29" t="s">
        <v>6152</v>
      </c>
      <c r="E29" s="2">
        <v>5</v>
      </c>
      <c r="F29" s="2" t="str">
        <f>_xlfn.XLOOKUP(C29,customers!$A$1:$A$1001,customers!$B$1:$B$1001,,0)</f>
        <v>Vivie Danneil</v>
      </c>
      <c r="G29" s="2" t="str">
        <f>IF(_xlfn.XLOOKUP(C29,customers!A28:A1028,customers!C28:C1028,,0)=0,"",_xlfn.XLOOKUP(C29,customers!A28:A1028,customers!C28:C1028,,0))</f>
        <v>vdanneilr@mtv.com</v>
      </c>
      <c r="H29" s="2" t="str">
        <f>_xlfn.XLOOKUP(C29,customers!$A$1:$A$1001,customers!$G$1:$G$1001,,0)</f>
        <v>Ireland</v>
      </c>
      <c r="I29" t="str">
        <f>INDEX(products!$A$1:$G$49,MATCH(orders!$D29,products!$A:$A,0),MATCH(orders!I$1,products!$A$1:$G$1,0))</f>
        <v>Ara</v>
      </c>
      <c r="J29" t="str">
        <f>INDEX(products!$A$1:$G$49,MATCH(orders!$D29,products!$A:$A,0),MATCH(orders!J$1,products!$A$1:$G$1,0))</f>
        <v>M</v>
      </c>
      <c r="K29" s="4">
        <f>INDEX(products!$A$1:$G$49,MATCH(orders!$D29,products!$A:$A,0),MATCH(orders!K$1,products!$A$1:$G$1,0))</f>
        <v>0.2</v>
      </c>
      <c r="L29" s="5">
        <f>INDEX(products!$A$1:$G$49,MATCH(orders!$D29,products!$A:$A,0),MATCH(orders!L$1,products!$A$1:$G$1,0))</f>
        <v>3.375</v>
      </c>
      <c r="M29" s="5">
        <f t="shared" si="1"/>
        <v>16.875</v>
      </c>
      <c r="N29" t="str">
        <f t="shared" si="0"/>
        <v>Arabica</v>
      </c>
      <c r="O29" t="str">
        <f t="shared" si="2"/>
        <v>Medium</v>
      </c>
      <c r="P29" t="str">
        <f>_xlfn.XLOOKUP(Orders[[#This Row],[Customer ID]],customers!$A$1:$A$1001,customers!$I$1:$I$1001,,)</f>
        <v>No</v>
      </c>
    </row>
    <row r="30" spans="1:16" x14ac:dyDescent="0.2">
      <c r="A30" s="2" t="s">
        <v>649</v>
      </c>
      <c r="B30" s="3">
        <v>44775</v>
      </c>
      <c r="C30" s="2" t="s">
        <v>650</v>
      </c>
      <c r="D30" t="s">
        <v>6158</v>
      </c>
      <c r="E30" s="2">
        <v>3</v>
      </c>
      <c r="F30" s="2" t="str">
        <f>_xlfn.XLOOKUP(C30,customers!$A$1:$A$1001,customers!$B$1:$B$1001,,0)</f>
        <v>Theresita Newbury</v>
      </c>
      <c r="G30" s="2" t="str">
        <f>IF(_xlfn.XLOOKUP(C30,customers!A29:A1029,customers!C29:C1029,,0)=0,"",_xlfn.XLOOKUP(C30,customers!A29:A1029,customers!C29:C1029,,0))</f>
        <v>tnewburys@usda.gov</v>
      </c>
      <c r="H30" s="2" t="str">
        <f>_xlfn.XLOOKUP(C30,customers!$A$1:$A$1001,customers!$G$1:$G$1001,,0)</f>
        <v>Ireland</v>
      </c>
      <c r="I30" t="str">
        <f>INDEX(products!$A$1:$G$49,MATCH(orders!$D30,products!$A:$A,0),MATCH(orders!I$1,products!$A$1:$G$1,0))</f>
        <v>Ara</v>
      </c>
      <c r="J30" t="str">
        <f>INDEX(products!$A$1:$G$49,MATCH(orders!$D30,products!$A:$A,0),MATCH(orders!J$1,products!$A$1:$G$1,0))</f>
        <v>D</v>
      </c>
      <c r="K30" s="4">
        <f>INDEX(products!$A$1:$G$49,MATCH(orders!$D30,products!$A:$A,0),MATCH(orders!K$1,products!$A$1:$G$1,0))</f>
        <v>0.5</v>
      </c>
      <c r="L30" s="5">
        <f>INDEX(products!$A$1:$G$49,MATCH(orders!$D30,products!$A:$A,0),MATCH(orders!L$1,products!$A$1:$G$1,0))</f>
        <v>5.97</v>
      </c>
      <c r="M30" s="5">
        <f t="shared" si="1"/>
        <v>17.91</v>
      </c>
      <c r="N30" t="str">
        <f t="shared" si="0"/>
        <v>Arabica</v>
      </c>
      <c r="O30" t="str">
        <f t="shared" si="2"/>
        <v>Dark</v>
      </c>
      <c r="P30" t="str">
        <f>_xlfn.XLOOKUP(Orders[[#This Row],[Customer ID]],customers!$A$1:$A$1001,customers!$I$1:$I$1001,,)</f>
        <v>No</v>
      </c>
    </row>
    <row r="31" spans="1:16" x14ac:dyDescent="0.2">
      <c r="A31" s="2" t="s">
        <v>655</v>
      </c>
      <c r="B31" s="3">
        <v>43516</v>
      </c>
      <c r="C31" s="2" t="s">
        <v>656</v>
      </c>
      <c r="D31" t="s">
        <v>6147</v>
      </c>
      <c r="E31" s="2">
        <v>4</v>
      </c>
      <c r="F31" s="2" t="str">
        <f>_xlfn.XLOOKUP(C31,customers!$A$1:$A$1001,customers!$B$1:$B$1001,,0)</f>
        <v>Mozelle Calcutt</v>
      </c>
      <c r="G31" s="2" t="str">
        <f>IF(_xlfn.XLOOKUP(C31,customers!A30:A1030,customers!C30:C1030,,0)=0,"",_xlfn.XLOOKUP(C31,customers!A30:A1030,customers!C30:C1030,,0))</f>
        <v>mcalcuttt@baidu.com</v>
      </c>
      <c r="H31" s="2" t="str">
        <f>_xlfn.XLOOKUP(C31,customers!$A$1:$A$1001,customers!$G$1:$G$1001,,0)</f>
        <v>Ireland</v>
      </c>
      <c r="I31" t="str">
        <f>INDEX(products!$A$1:$G$49,MATCH(orders!$D31,products!$A:$A,0),MATCH(orders!I$1,products!$A$1:$G$1,0))</f>
        <v>Ara</v>
      </c>
      <c r="J31" t="str">
        <f>INDEX(products!$A$1:$G$49,MATCH(orders!$D31,products!$A:$A,0),MATCH(orders!J$1,products!$A$1:$G$1,0))</f>
        <v>D</v>
      </c>
      <c r="K31" s="4">
        <f>INDEX(products!$A$1:$G$49,MATCH(orders!$D31,products!$A:$A,0),MATCH(orders!K$1,products!$A$1:$G$1,0))</f>
        <v>1</v>
      </c>
      <c r="L31" s="5">
        <f>INDEX(products!$A$1:$G$49,MATCH(orders!$D31,products!$A:$A,0),MATCH(orders!L$1,products!$A$1:$G$1,0))</f>
        <v>9.9499999999999993</v>
      </c>
      <c r="M31" s="5">
        <f t="shared" si="1"/>
        <v>39.799999999999997</v>
      </c>
      <c r="N31" t="str">
        <f t="shared" si="0"/>
        <v>Arabica</v>
      </c>
      <c r="O31" t="str">
        <f t="shared" si="2"/>
        <v>Dark</v>
      </c>
      <c r="P31" t="str">
        <f>_xlfn.XLOOKUP(Orders[[#This Row],[Customer ID]],customers!$A$1:$A$1001,customers!$I$1:$I$1001,,)</f>
        <v>Yes</v>
      </c>
    </row>
    <row r="32" spans="1:16" x14ac:dyDescent="0.2">
      <c r="A32" s="2" t="s">
        <v>661</v>
      </c>
      <c r="B32" s="3">
        <v>44464</v>
      </c>
      <c r="C32" s="2" t="s">
        <v>662</v>
      </c>
      <c r="D32" t="s">
        <v>6159</v>
      </c>
      <c r="E32" s="2">
        <v>5</v>
      </c>
      <c r="F32" s="2" t="str">
        <f>_xlfn.XLOOKUP(C32,customers!$A$1:$A$1001,customers!$B$1:$B$1001,,0)</f>
        <v>Adrian Swaine</v>
      </c>
      <c r="G32" s="2" t="str">
        <f>IF(_xlfn.XLOOKUP(C32,customers!A31:A1031,customers!C31:C1031,,0)=0,"",_xlfn.XLOOKUP(C32,customers!A31:A1031,customers!C31:C1031,,0))</f>
        <v/>
      </c>
      <c r="H32" s="2" t="str">
        <f>_xlfn.XLOOKUP(C32,customers!$A$1:$A$1001,customers!$G$1:$G$1001,,0)</f>
        <v>United States</v>
      </c>
      <c r="I32" t="str">
        <f>INDEX(products!$A$1:$G$49,MATCH(orders!$D32,products!$A:$A,0),MATCH(orders!I$1,products!$A$1:$G$1,0))</f>
        <v>Lib</v>
      </c>
      <c r="J32" t="str">
        <f>INDEX(products!$A$1:$G$49,MATCH(orders!$D32,products!$A:$A,0),MATCH(orders!J$1,products!$A$1:$G$1,0))</f>
        <v>M</v>
      </c>
      <c r="K32" s="4">
        <f>INDEX(products!$A$1:$G$49,MATCH(orders!$D32,products!$A:$A,0),MATCH(orders!K$1,products!$A$1:$G$1,0))</f>
        <v>0.2</v>
      </c>
      <c r="L32" s="5">
        <f>INDEX(products!$A$1:$G$49,MATCH(orders!$D32,products!$A:$A,0),MATCH(orders!L$1,products!$A$1:$G$1,0))</f>
        <v>4.3650000000000002</v>
      </c>
      <c r="M32" s="5">
        <f t="shared" si="1"/>
        <v>21.825000000000003</v>
      </c>
      <c r="N32" t="str">
        <f t="shared" si="0"/>
        <v>Librica</v>
      </c>
      <c r="O32" t="str">
        <f t="shared" si="2"/>
        <v>Medium</v>
      </c>
      <c r="P32" t="str">
        <f>_xlfn.XLOOKUP(Orders[[#This Row],[Customer ID]],customers!$A$1:$A$1001,customers!$I$1:$I$1001,,)</f>
        <v>No</v>
      </c>
    </row>
    <row r="33" spans="1:16" x14ac:dyDescent="0.2">
      <c r="A33" s="2" t="s">
        <v>661</v>
      </c>
      <c r="B33" s="3">
        <v>44464</v>
      </c>
      <c r="C33" s="2" t="s">
        <v>662</v>
      </c>
      <c r="D33" t="s">
        <v>6158</v>
      </c>
      <c r="E33" s="2">
        <v>6</v>
      </c>
      <c r="F33" s="2" t="str">
        <f>_xlfn.XLOOKUP(C33,customers!$A$1:$A$1001,customers!$B$1:$B$1001,,0)</f>
        <v>Adrian Swaine</v>
      </c>
      <c r="G33" s="2" t="str">
        <f>IF(_xlfn.XLOOKUP(C33,customers!A32:A1032,customers!C32:C1032,,0)=0,"",_xlfn.XLOOKUP(C33,customers!A32:A1032,customers!C32:C1032,,0))</f>
        <v/>
      </c>
      <c r="H33" s="2" t="str">
        <f>_xlfn.XLOOKUP(C33,customers!$A$1:$A$1001,customers!$G$1:$G$1001,,0)</f>
        <v>United States</v>
      </c>
      <c r="I33" t="str">
        <f>INDEX(products!$A$1:$G$49,MATCH(orders!$D33,products!$A:$A,0),MATCH(orders!I$1,products!$A$1:$G$1,0))</f>
        <v>Ara</v>
      </c>
      <c r="J33" t="str">
        <f>INDEX(products!$A$1:$G$49,MATCH(orders!$D33,products!$A:$A,0),MATCH(orders!J$1,products!$A$1:$G$1,0))</f>
        <v>D</v>
      </c>
      <c r="K33" s="4">
        <f>INDEX(products!$A$1:$G$49,MATCH(orders!$D33,products!$A:$A,0),MATCH(orders!K$1,products!$A$1:$G$1,0))</f>
        <v>0.5</v>
      </c>
      <c r="L33" s="5">
        <f>INDEX(products!$A$1:$G$49,MATCH(orders!$D33,products!$A:$A,0),MATCH(orders!L$1,products!$A$1:$G$1,0))</f>
        <v>5.97</v>
      </c>
      <c r="M33" s="5">
        <f t="shared" si="1"/>
        <v>35.82</v>
      </c>
      <c r="N33" t="str">
        <f t="shared" si="0"/>
        <v>Arabica</v>
      </c>
      <c r="O33" t="str">
        <f t="shared" si="2"/>
        <v>Dark</v>
      </c>
      <c r="P33" t="str">
        <f>_xlfn.XLOOKUP(Orders[[#This Row],[Customer ID]],customers!$A$1:$A$1001,customers!$I$1:$I$1001,,)</f>
        <v>No</v>
      </c>
    </row>
    <row r="34" spans="1:16" x14ac:dyDescent="0.2">
      <c r="A34" s="2" t="s">
        <v>661</v>
      </c>
      <c r="B34" s="3">
        <v>44464</v>
      </c>
      <c r="C34" s="2" t="s">
        <v>662</v>
      </c>
      <c r="D34" t="s">
        <v>6160</v>
      </c>
      <c r="E34" s="2">
        <v>6</v>
      </c>
      <c r="F34" s="2" t="str">
        <f>_xlfn.XLOOKUP(C34,customers!$A$1:$A$1001,customers!$B$1:$B$1001,,0)</f>
        <v>Adrian Swaine</v>
      </c>
      <c r="G34" s="2" t="e">
        <f>IF(_xlfn.XLOOKUP(C34,customers!A33:A1033,customers!C33:C1033,,0)=0,"",_xlfn.XLOOKUP(C34,customers!A33:A1033,customers!C33:C1033,,0))</f>
        <v>#N/A</v>
      </c>
      <c r="H34" s="2" t="str">
        <f>_xlfn.XLOOKUP(C34,customers!$A$1:$A$1001,customers!$G$1:$G$1001,,0)</f>
        <v>United States</v>
      </c>
      <c r="I34" t="str">
        <f>INDEX(products!$A$1:$G$49,MATCH(orders!$D34,products!$A:$A,0),MATCH(orders!I$1,products!$A$1:$G$1,0))</f>
        <v>Lib</v>
      </c>
      <c r="J34" t="str">
        <f>INDEX(products!$A$1:$G$49,MATCH(orders!$D34,products!$A:$A,0),MATCH(orders!J$1,products!$A$1:$G$1,0))</f>
        <v>M</v>
      </c>
      <c r="K34" s="4">
        <f>INDEX(products!$A$1:$G$49,MATCH(orders!$D34,products!$A:$A,0),MATCH(orders!K$1,products!$A$1:$G$1,0))</f>
        <v>0.5</v>
      </c>
      <c r="L34" s="5">
        <f>INDEX(products!$A$1:$G$49,MATCH(orders!$D34,products!$A:$A,0),MATCH(orders!L$1,products!$A$1:$G$1,0))</f>
        <v>8.73</v>
      </c>
      <c r="M34" s="5">
        <f t="shared" si="1"/>
        <v>52.38</v>
      </c>
      <c r="N34" t="str">
        <f t="shared" si="0"/>
        <v>Librica</v>
      </c>
      <c r="O34" t="str">
        <f t="shared" si="2"/>
        <v>Medium</v>
      </c>
      <c r="P34" t="str">
        <f>_xlfn.XLOOKUP(Orders[[#This Row],[Customer ID]],customers!$A$1:$A$1001,customers!$I$1:$I$1001,,)</f>
        <v>No</v>
      </c>
    </row>
    <row r="35" spans="1:16" x14ac:dyDescent="0.2">
      <c r="A35" s="2" t="s">
        <v>676</v>
      </c>
      <c r="B35" s="3">
        <v>44394</v>
      </c>
      <c r="C35" s="2" t="s">
        <v>677</v>
      </c>
      <c r="D35" t="s">
        <v>6145</v>
      </c>
      <c r="E35" s="2">
        <v>5</v>
      </c>
      <c r="F35" s="2" t="str">
        <f>_xlfn.XLOOKUP(C35,customers!$A$1:$A$1001,customers!$B$1:$B$1001,,0)</f>
        <v>Gallard Gatheral</v>
      </c>
      <c r="G35" s="2" t="str">
        <f>IF(_xlfn.XLOOKUP(C35,customers!A34:A1034,customers!C34:C1034,,0)=0,"",_xlfn.XLOOKUP(C35,customers!A34:A1034,customers!C34:C1034,,0))</f>
        <v>ggatheralx@123-reg.co.uk</v>
      </c>
      <c r="H35" s="2" t="str">
        <f>_xlfn.XLOOKUP(C35,customers!$A$1:$A$1001,customers!$G$1:$G$1001,,0)</f>
        <v>United States</v>
      </c>
      <c r="I35" t="str">
        <f>INDEX(products!$A$1:$G$49,MATCH(orders!$D35,products!$A:$A,0),MATCH(orders!I$1,products!$A$1:$G$1,0))</f>
        <v>Lib</v>
      </c>
      <c r="J35" t="str">
        <f>INDEX(products!$A$1:$G$49,MATCH(orders!$D35,products!$A:$A,0),MATCH(orders!J$1,products!$A$1:$G$1,0))</f>
        <v>L</v>
      </c>
      <c r="K35" s="4">
        <f>INDEX(products!$A$1:$G$49,MATCH(orders!$D35,products!$A:$A,0),MATCH(orders!K$1,products!$A$1:$G$1,0))</f>
        <v>0.2</v>
      </c>
      <c r="L35" s="5">
        <f>INDEX(products!$A$1:$G$49,MATCH(orders!$D35,products!$A:$A,0),MATCH(orders!L$1,products!$A$1:$G$1,0))</f>
        <v>4.7549999999999999</v>
      </c>
      <c r="M35" s="5">
        <f t="shared" si="1"/>
        <v>23.774999999999999</v>
      </c>
      <c r="N35" t="str">
        <f t="shared" si="0"/>
        <v>Librica</v>
      </c>
      <c r="O35" t="str">
        <f t="shared" si="2"/>
        <v>Light</v>
      </c>
      <c r="P35" t="str">
        <f>_xlfn.XLOOKUP(Orders[[#This Row],[Customer ID]],customers!$A$1:$A$1001,customers!$I$1:$I$1001,,)</f>
        <v>No</v>
      </c>
    </row>
    <row r="36" spans="1:16" x14ac:dyDescent="0.2">
      <c r="A36" s="2" t="s">
        <v>681</v>
      </c>
      <c r="B36" s="3">
        <v>44011</v>
      </c>
      <c r="C36" s="2" t="s">
        <v>682</v>
      </c>
      <c r="D36" t="s">
        <v>6161</v>
      </c>
      <c r="E36" s="2">
        <v>6</v>
      </c>
      <c r="F36" s="2" t="str">
        <f>_xlfn.XLOOKUP(C36,customers!$A$1:$A$1001,customers!$B$1:$B$1001,,0)</f>
        <v>Una Welberry</v>
      </c>
      <c r="G36" s="2" t="str">
        <f>IF(_xlfn.XLOOKUP(C36,customers!A35:A1035,customers!C35:C1035,,0)=0,"",_xlfn.XLOOKUP(C36,customers!A35:A1035,customers!C35:C1035,,0))</f>
        <v>uwelberryy@ebay.co.uk</v>
      </c>
      <c r="H36" s="2" t="str">
        <f>_xlfn.XLOOKUP(C36,customers!$A$1:$A$1001,customers!$G$1:$G$1001,,0)</f>
        <v>United Kingdom</v>
      </c>
      <c r="I36" t="str">
        <f>INDEX(products!$A$1:$G$49,MATCH(orders!$D36,products!$A:$A,0),MATCH(orders!I$1,products!$A$1:$G$1,0))</f>
        <v>Lib</v>
      </c>
      <c r="J36" t="str">
        <f>INDEX(products!$A$1:$G$49,MATCH(orders!$D36,products!$A:$A,0),MATCH(orders!J$1,products!$A$1:$G$1,0))</f>
        <v>L</v>
      </c>
      <c r="K36" s="4">
        <f>INDEX(products!$A$1:$G$49,MATCH(orders!$D36,products!$A:$A,0),MATCH(orders!K$1,products!$A$1:$G$1,0))</f>
        <v>0.5</v>
      </c>
      <c r="L36" s="5">
        <f>INDEX(products!$A$1:$G$49,MATCH(orders!$D36,products!$A:$A,0),MATCH(orders!L$1,products!$A$1:$G$1,0))</f>
        <v>9.51</v>
      </c>
      <c r="M36" s="5">
        <f t="shared" si="1"/>
        <v>57.06</v>
      </c>
      <c r="N36" t="str">
        <f t="shared" si="0"/>
        <v>Librica</v>
      </c>
      <c r="O36" t="str">
        <f t="shared" si="2"/>
        <v>Light</v>
      </c>
      <c r="P36" t="str">
        <f>_xlfn.XLOOKUP(Orders[[#This Row],[Customer ID]],customers!$A$1:$A$1001,customers!$I$1:$I$1001,,)</f>
        <v>Yes</v>
      </c>
    </row>
    <row r="37" spans="1:16" x14ac:dyDescent="0.2">
      <c r="A37" s="2" t="s">
        <v>687</v>
      </c>
      <c r="B37" s="3">
        <v>44348</v>
      </c>
      <c r="C37" s="2" t="s">
        <v>688</v>
      </c>
      <c r="D37" t="s">
        <v>6158</v>
      </c>
      <c r="E37" s="2">
        <v>6</v>
      </c>
      <c r="F37" s="2" t="str">
        <f>_xlfn.XLOOKUP(C37,customers!$A$1:$A$1001,customers!$B$1:$B$1001,,0)</f>
        <v>Faber Eilhart</v>
      </c>
      <c r="G37" s="2" t="str">
        <f>IF(_xlfn.XLOOKUP(C37,customers!A36:A1036,customers!C36:C1036,,0)=0,"",_xlfn.XLOOKUP(C37,customers!A36:A1036,customers!C36:C1036,,0))</f>
        <v>feilhartz@who.int</v>
      </c>
      <c r="H37" s="2" t="str">
        <f>_xlfn.XLOOKUP(C37,customers!$A$1:$A$1001,customers!$G$1:$G$1001,,0)</f>
        <v>United States</v>
      </c>
      <c r="I37" t="str">
        <f>INDEX(products!$A$1:$G$49,MATCH(orders!$D37,products!$A:$A,0),MATCH(orders!I$1,products!$A$1:$G$1,0))</f>
        <v>Ara</v>
      </c>
      <c r="J37" t="str">
        <f>INDEX(products!$A$1:$G$49,MATCH(orders!$D37,products!$A:$A,0),MATCH(orders!J$1,products!$A$1:$G$1,0))</f>
        <v>D</v>
      </c>
      <c r="K37" s="4">
        <f>INDEX(products!$A$1:$G$49,MATCH(orders!$D37,products!$A:$A,0),MATCH(orders!K$1,products!$A$1:$G$1,0))</f>
        <v>0.5</v>
      </c>
      <c r="L37" s="5">
        <f>INDEX(products!$A$1:$G$49,MATCH(orders!$D37,products!$A:$A,0),MATCH(orders!L$1,products!$A$1:$G$1,0))</f>
        <v>5.97</v>
      </c>
      <c r="M37" s="5">
        <f t="shared" si="1"/>
        <v>35.82</v>
      </c>
      <c r="N37" t="str">
        <f t="shared" si="0"/>
        <v>Arabica</v>
      </c>
      <c r="O37" t="str">
        <f t="shared" si="2"/>
        <v>Dark</v>
      </c>
      <c r="P37" t="str">
        <f>_xlfn.XLOOKUP(Orders[[#This Row],[Customer ID]],customers!$A$1:$A$1001,customers!$I$1:$I$1001,,)</f>
        <v>No</v>
      </c>
    </row>
    <row r="38" spans="1:16" x14ac:dyDescent="0.2">
      <c r="A38" s="2" t="s">
        <v>693</v>
      </c>
      <c r="B38" s="3">
        <v>44233</v>
      </c>
      <c r="C38" s="2" t="s">
        <v>694</v>
      </c>
      <c r="D38" t="s">
        <v>6159</v>
      </c>
      <c r="E38" s="2">
        <v>2</v>
      </c>
      <c r="F38" s="2" t="str">
        <f>_xlfn.XLOOKUP(C38,customers!$A$1:$A$1001,customers!$B$1:$B$1001,,0)</f>
        <v>Zorina Ponting</v>
      </c>
      <c r="G38" s="2" t="str">
        <f>IF(_xlfn.XLOOKUP(C38,customers!A37:A1037,customers!C37:C1037,,0)=0,"",_xlfn.XLOOKUP(C38,customers!A37:A1037,customers!C37:C1037,,0))</f>
        <v>zponting10@altervista.org</v>
      </c>
      <c r="H38" s="2" t="str">
        <f>_xlfn.XLOOKUP(C38,customers!$A$1:$A$1001,customers!$G$1:$G$1001,,0)</f>
        <v>United States</v>
      </c>
      <c r="I38" t="str">
        <f>INDEX(products!$A$1:$G$49,MATCH(orders!$D38,products!$A:$A,0),MATCH(orders!I$1,products!$A$1:$G$1,0))</f>
        <v>Lib</v>
      </c>
      <c r="J38" t="str">
        <f>INDEX(products!$A$1:$G$49,MATCH(orders!$D38,products!$A:$A,0),MATCH(orders!J$1,products!$A$1:$G$1,0))</f>
        <v>M</v>
      </c>
      <c r="K38" s="4">
        <f>INDEX(products!$A$1:$G$49,MATCH(orders!$D38,products!$A:$A,0),MATCH(orders!K$1,products!$A$1:$G$1,0))</f>
        <v>0.2</v>
      </c>
      <c r="L38" s="5">
        <f>INDEX(products!$A$1:$G$49,MATCH(orders!$D38,products!$A:$A,0),MATCH(orders!L$1,products!$A$1:$G$1,0))</f>
        <v>4.3650000000000002</v>
      </c>
      <c r="M38" s="5">
        <f t="shared" si="1"/>
        <v>8.73</v>
      </c>
      <c r="N38" t="str">
        <f t="shared" si="0"/>
        <v>Librica</v>
      </c>
      <c r="O38" t="str">
        <f t="shared" si="2"/>
        <v>Medium</v>
      </c>
      <c r="P38" t="str">
        <f>_xlfn.XLOOKUP(Orders[[#This Row],[Customer ID]],customers!$A$1:$A$1001,customers!$I$1:$I$1001,,)</f>
        <v>No</v>
      </c>
    </row>
    <row r="39" spans="1:16" x14ac:dyDescent="0.2">
      <c r="A39" s="2" t="s">
        <v>699</v>
      </c>
      <c r="B39" s="3">
        <v>43580</v>
      </c>
      <c r="C39" s="2" t="s">
        <v>700</v>
      </c>
      <c r="D39" t="s">
        <v>6161</v>
      </c>
      <c r="E39" s="2">
        <v>3</v>
      </c>
      <c r="F39" s="2" t="str">
        <f>_xlfn.XLOOKUP(C39,customers!$A$1:$A$1001,customers!$B$1:$B$1001,,0)</f>
        <v>Silvio Strase</v>
      </c>
      <c r="G39" s="2" t="str">
        <f>IF(_xlfn.XLOOKUP(C39,customers!A38:A1038,customers!C38:C1038,,0)=0,"",_xlfn.XLOOKUP(C39,customers!A38:A1038,customers!C38:C1038,,0))</f>
        <v>sstrase11@booking.com</v>
      </c>
      <c r="H39" s="2" t="str">
        <f>_xlfn.XLOOKUP(C39,customers!$A$1:$A$1001,customers!$G$1:$G$1001,,0)</f>
        <v>United States</v>
      </c>
      <c r="I39" t="str">
        <f>INDEX(products!$A$1:$G$49,MATCH(orders!$D39,products!$A:$A,0),MATCH(orders!I$1,products!$A$1:$G$1,0))</f>
        <v>Lib</v>
      </c>
      <c r="J39" t="str">
        <f>INDEX(products!$A$1:$G$49,MATCH(orders!$D39,products!$A:$A,0),MATCH(orders!J$1,products!$A$1:$G$1,0))</f>
        <v>L</v>
      </c>
      <c r="K39" s="4">
        <f>INDEX(products!$A$1:$G$49,MATCH(orders!$D39,products!$A:$A,0),MATCH(orders!K$1,products!$A$1:$G$1,0))</f>
        <v>0.5</v>
      </c>
      <c r="L39" s="5">
        <f>INDEX(products!$A$1:$G$49,MATCH(orders!$D39,products!$A:$A,0),MATCH(orders!L$1,products!$A$1:$G$1,0))</f>
        <v>9.51</v>
      </c>
      <c r="M39" s="5">
        <f t="shared" si="1"/>
        <v>28.53</v>
      </c>
      <c r="N39" t="str">
        <f t="shared" si="0"/>
        <v>Librica</v>
      </c>
      <c r="O39" t="str">
        <f t="shared" si="2"/>
        <v>Light</v>
      </c>
      <c r="P39" t="str">
        <f>_xlfn.XLOOKUP(Orders[[#This Row],[Customer ID]],customers!$A$1:$A$1001,customers!$I$1:$I$1001,,)</f>
        <v>No</v>
      </c>
    </row>
    <row r="40" spans="1:16" x14ac:dyDescent="0.2">
      <c r="A40" s="2" t="s">
        <v>705</v>
      </c>
      <c r="B40" s="3">
        <v>43946</v>
      </c>
      <c r="C40" s="2" t="s">
        <v>706</v>
      </c>
      <c r="D40" t="s">
        <v>6151</v>
      </c>
      <c r="E40" s="2">
        <v>5</v>
      </c>
      <c r="F40" s="2" t="str">
        <f>_xlfn.XLOOKUP(C40,customers!$A$1:$A$1001,customers!$B$1:$B$1001,,0)</f>
        <v>Dorie de la Tremoille</v>
      </c>
      <c r="G40" s="2" t="str">
        <f>IF(_xlfn.XLOOKUP(C40,customers!A39:A1039,customers!C39:C1039,,0)=0,"",_xlfn.XLOOKUP(C40,customers!A39:A1039,customers!C39:C1039,,0))</f>
        <v>dde12@unesco.org</v>
      </c>
      <c r="H40" s="2" t="str">
        <f>_xlfn.XLOOKUP(C40,customers!$A$1:$A$1001,customers!$G$1:$G$1001,,0)</f>
        <v>United States</v>
      </c>
      <c r="I40" t="str">
        <f>INDEX(products!$A$1:$G$49,MATCH(orders!$D40,products!$A:$A,0),MATCH(orders!I$1,products!$A$1:$G$1,0))</f>
        <v>Rob</v>
      </c>
      <c r="J40" t="str">
        <f>INDEX(products!$A$1:$G$49,MATCH(orders!$D40,products!$A:$A,0),MATCH(orders!J$1,products!$A$1:$G$1,0))</f>
        <v>M</v>
      </c>
      <c r="K40" s="4">
        <f>INDEX(products!$A$1:$G$49,MATCH(orders!$D40,products!$A:$A,0),MATCH(orders!K$1,products!$A$1:$G$1,0))</f>
        <v>2.5</v>
      </c>
      <c r="L40" s="5">
        <f>INDEX(products!$A$1:$G$49,MATCH(orders!$D40,products!$A:$A,0),MATCH(orders!L$1,products!$A$1:$G$1,0))</f>
        <v>22.884999999999998</v>
      </c>
      <c r="M40" s="5">
        <f t="shared" si="1"/>
        <v>114.42499999999998</v>
      </c>
      <c r="N40" t="str">
        <f t="shared" si="0"/>
        <v>Robusta</v>
      </c>
      <c r="O40" t="str">
        <f t="shared" si="2"/>
        <v>Medium</v>
      </c>
      <c r="P40" t="str">
        <f>_xlfn.XLOOKUP(Orders[[#This Row],[Customer ID]],customers!$A$1:$A$1001,customers!$I$1:$I$1001,,)</f>
        <v>No</v>
      </c>
    </row>
    <row r="41" spans="1:16" x14ac:dyDescent="0.2">
      <c r="A41" s="2" t="s">
        <v>711</v>
      </c>
      <c r="B41" s="3">
        <v>44524</v>
      </c>
      <c r="C41" s="2" t="s">
        <v>712</v>
      </c>
      <c r="D41" t="s">
        <v>6138</v>
      </c>
      <c r="E41" s="2">
        <v>6</v>
      </c>
      <c r="F41" s="2" t="str">
        <f>_xlfn.XLOOKUP(C41,customers!$A$1:$A$1001,customers!$B$1:$B$1001,,0)</f>
        <v>Hy Zanetto</v>
      </c>
      <c r="G41" s="2" t="str">
        <f>IF(_xlfn.XLOOKUP(C41,customers!A40:A1040,customers!C40:C1040,,0)=0,"",_xlfn.XLOOKUP(C41,customers!A40:A1040,customers!C40:C1040,,0))</f>
        <v/>
      </c>
      <c r="H41" s="2" t="str">
        <f>_xlfn.XLOOKUP(C41,customers!$A$1:$A$1001,customers!$G$1:$G$1001,,0)</f>
        <v>United States</v>
      </c>
      <c r="I41" t="str">
        <f>INDEX(products!$A$1:$G$49,MATCH(orders!$D41,products!$A:$A,0),MATCH(orders!I$1,products!$A$1:$G$1,0))</f>
        <v>Rob</v>
      </c>
      <c r="J41" t="str">
        <f>INDEX(products!$A$1:$G$49,MATCH(orders!$D41,products!$A:$A,0),MATCH(orders!J$1,products!$A$1:$G$1,0))</f>
        <v>M</v>
      </c>
      <c r="K41" s="4">
        <f>INDEX(products!$A$1:$G$49,MATCH(orders!$D41,products!$A:$A,0),MATCH(orders!K$1,products!$A$1:$G$1,0))</f>
        <v>1</v>
      </c>
      <c r="L41" s="5">
        <f>INDEX(products!$A$1:$G$49,MATCH(orders!$D41,products!$A:$A,0),MATCH(orders!L$1,products!$A$1:$G$1,0))</f>
        <v>9.9499999999999993</v>
      </c>
      <c r="M41" s="5">
        <f t="shared" si="1"/>
        <v>59.699999999999996</v>
      </c>
      <c r="N41" t="str">
        <f t="shared" si="0"/>
        <v>Robusta</v>
      </c>
      <c r="O41" t="str">
        <f t="shared" si="2"/>
        <v>Medium</v>
      </c>
      <c r="P41" t="str">
        <f>_xlfn.XLOOKUP(Orders[[#This Row],[Customer ID]],customers!$A$1:$A$1001,customers!$I$1:$I$1001,,)</f>
        <v>Yes</v>
      </c>
    </row>
    <row r="42" spans="1:16" x14ac:dyDescent="0.2">
      <c r="A42" s="2" t="s">
        <v>715</v>
      </c>
      <c r="B42" s="3">
        <v>44305</v>
      </c>
      <c r="C42" s="2" t="s">
        <v>716</v>
      </c>
      <c r="D42" t="s">
        <v>6162</v>
      </c>
      <c r="E42" s="2">
        <v>3</v>
      </c>
      <c r="F42" s="2" t="str">
        <f>_xlfn.XLOOKUP(C42,customers!$A$1:$A$1001,customers!$B$1:$B$1001,,0)</f>
        <v>Jessica McNess</v>
      </c>
      <c r="G42" s="2" t="str">
        <f>IF(_xlfn.XLOOKUP(C42,customers!A41:A1041,customers!C41:C1041,,0)=0,"",_xlfn.XLOOKUP(C42,customers!A41:A1041,customers!C41:C1041,,0))</f>
        <v/>
      </c>
      <c r="H42" s="2" t="str">
        <f>_xlfn.XLOOKUP(C42,customers!$A$1:$A$1001,customers!$G$1:$G$1001,,0)</f>
        <v>United States</v>
      </c>
      <c r="I42" t="str">
        <f>INDEX(products!$A$1:$G$49,MATCH(orders!$D42,products!$A:$A,0),MATCH(orders!I$1,products!$A$1:$G$1,0))</f>
        <v>Lib</v>
      </c>
      <c r="J42" t="str">
        <f>INDEX(products!$A$1:$G$49,MATCH(orders!$D42,products!$A:$A,0),MATCH(orders!J$1,products!$A$1:$G$1,0))</f>
        <v>M</v>
      </c>
      <c r="K42" s="4">
        <f>INDEX(products!$A$1:$G$49,MATCH(orders!$D42,products!$A:$A,0),MATCH(orders!K$1,products!$A$1:$G$1,0))</f>
        <v>1</v>
      </c>
      <c r="L42" s="5">
        <f>INDEX(products!$A$1:$G$49,MATCH(orders!$D42,products!$A:$A,0),MATCH(orders!L$1,products!$A$1:$G$1,0))</f>
        <v>14.55</v>
      </c>
      <c r="M42" s="5">
        <f t="shared" si="1"/>
        <v>43.650000000000006</v>
      </c>
      <c r="N42" t="str">
        <f t="shared" si="0"/>
        <v>Librica</v>
      </c>
      <c r="O42" t="str">
        <f t="shared" si="2"/>
        <v>Medium</v>
      </c>
      <c r="P42" t="str">
        <f>_xlfn.XLOOKUP(Orders[[#This Row],[Customer ID]],customers!$A$1:$A$1001,customers!$I$1:$I$1001,,)</f>
        <v>No</v>
      </c>
    </row>
    <row r="43" spans="1:16" x14ac:dyDescent="0.2">
      <c r="A43" s="2" t="s">
        <v>720</v>
      </c>
      <c r="B43" s="3">
        <v>44749</v>
      </c>
      <c r="C43" s="2" t="s">
        <v>721</v>
      </c>
      <c r="D43" t="s">
        <v>6153</v>
      </c>
      <c r="E43" s="2">
        <v>2</v>
      </c>
      <c r="F43" s="2" t="str">
        <f>_xlfn.XLOOKUP(C43,customers!$A$1:$A$1001,customers!$B$1:$B$1001,,0)</f>
        <v>Lorenzo Yeoland</v>
      </c>
      <c r="G43" s="2" t="str">
        <f>IF(_xlfn.XLOOKUP(C43,customers!A42:A1042,customers!C42:C1042,,0)=0,"",_xlfn.XLOOKUP(C43,customers!A42:A1042,customers!C42:C1042,,0))</f>
        <v>lyeoland15@pbs.org</v>
      </c>
      <c r="H43" s="2" t="str">
        <f>_xlfn.XLOOKUP(C43,customers!$A$1:$A$1001,customers!$G$1:$G$1001,,0)</f>
        <v>United States</v>
      </c>
      <c r="I43" t="str">
        <f>INDEX(products!$A$1:$G$49,MATCH(orders!$D43,products!$A:$A,0),MATCH(orders!I$1,products!$A$1:$G$1,0))</f>
        <v>Exc</v>
      </c>
      <c r="J43" t="str">
        <f>INDEX(products!$A$1:$G$49,MATCH(orders!$D43,products!$A:$A,0),MATCH(orders!J$1,products!$A$1:$G$1,0))</f>
        <v>D</v>
      </c>
      <c r="K43" s="4">
        <f>INDEX(products!$A$1:$G$49,MATCH(orders!$D43,products!$A:$A,0),MATCH(orders!K$1,products!$A$1:$G$1,0))</f>
        <v>0.2</v>
      </c>
      <c r="L43" s="5">
        <f>INDEX(products!$A$1:$G$49,MATCH(orders!$D43,products!$A:$A,0),MATCH(orders!L$1,products!$A$1:$G$1,0))</f>
        <v>3.645</v>
      </c>
      <c r="M43" s="5">
        <f t="shared" si="1"/>
        <v>7.29</v>
      </c>
      <c r="N43" t="str">
        <f t="shared" si="0"/>
        <v>Excelsa</v>
      </c>
      <c r="O43" t="str">
        <f t="shared" si="2"/>
        <v>Dark</v>
      </c>
      <c r="P43" t="str">
        <f>_xlfn.XLOOKUP(Orders[[#This Row],[Customer ID]],customers!$A$1:$A$1001,customers!$I$1:$I$1001,,)</f>
        <v>Yes</v>
      </c>
    </row>
    <row r="44" spans="1:16" x14ac:dyDescent="0.2">
      <c r="A44" s="2" t="s">
        <v>726</v>
      </c>
      <c r="B44" s="3">
        <v>43607</v>
      </c>
      <c r="C44" s="2" t="s">
        <v>727</v>
      </c>
      <c r="D44" t="s">
        <v>6163</v>
      </c>
      <c r="E44" s="2">
        <v>3</v>
      </c>
      <c r="F44" s="2" t="str">
        <f>_xlfn.XLOOKUP(C44,customers!$A$1:$A$1001,customers!$B$1:$B$1001,,0)</f>
        <v>Abigail Tolworthy</v>
      </c>
      <c r="G44" s="2" t="str">
        <f>IF(_xlfn.XLOOKUP(C44,customers!A43:A1043,customers!C43:C1043,,0)=0,"",_xlfn.XLOOKUP(C44,customers!A43:A1043,customers!C43:C1043,,0))</f>
        <v>atolworthy16@toplist.cz</v>
      </c>
      <c r="H44" s="2" t="str">
        <f>_xlfn.XLOOKUP(C44,customers!$A$1:$A$1001,customers!$G$1:$G$1001,,0)</f>
        <v>United States</v>
      </c>
      <c r="I44" t="str">
        <f>INDEX(products!$A$1:$G$49,MATCH(orders!$D44,products!$A:$A,0),MATCH(orders!I$1,products!$A$1:$G$1,0))</f>
        <v>Rob</v>
      </c>
      <c r="J44" t="str">
        <f>INDEX(products!$A$1:$G$49,MATCH(orders!$D44,products!$A:$A,0),MATCH(orders!J$1,products!$A$1:$G$1,0))</f>
        <v>D</v>
      </c>
      <c r="K44" s="4">
        <f>INDEX(products!$A$1:$G$49,MATCH(orders!$D44,products!$A:$A,0),MATCH(orders!K$1,products!$A$1:$G$1,0))</f>
        <v>0.2</v>
      </c>
      <c r="L44" s="5">
        <f>INDEX(products!$A$1:$G$49,MATCH(orders!$D44,products!$A:$A,0),MATCH(orders!L$1,products!$A$1:$G$1,0))</f>
        <v>2.6849999999999996</v>
      </c>
      <c r="M44" s="5">
        <f t="shared" si="1"/>
        <v>8.0549999999999997</v>
      </c>
      <c r="N44" t="str">
        <f t="shared" si="0"/>
        <v>Robusta</v>
      </c>
      <c r="O44" t="str">
        <f t="shared" si="2"/>
        <v>Dark</v>
      </c>
      <c r="P44" t="str">
        <f>_xlfn.XLOOKUP(Orders[[#This Row],[Customer ID]],customers!$A$1:$A$1001,customers!$I$1:$I$1001,,)</f>
        <v>Yes</v>
      </c>
    </row>
    <row r="45" spans="1:16" x14ac:dyDescent="0.2">
      <c r="A45" s="2" t="s">
        <v>733</v>
      </c>
      <c r="B45" s="3">
        <v>44473</v>
      </c>
      <c r="C45" s="2" t="s">
        <v>734</v>
      </c>
      <c r="D45" t="s">
        <v>6164</v>
      </c>
      <c r="E45" s="2">
        <v>2</v>
      </c>
      <c r="F45" s="2" t="str">
        <f>_xlfn.XLOOKUP(C45,customers!$A$1:$A$1001,customers!$B$1:$B$1001,,0)</f>
        <v>Maurie Bartol</v>
      </c>
      <c r="G45" s="2" t="str">
        <f>IF(_xlfn.XLOOKUP(C45,customers!A44:A1044,customers!C44:C1044,,0)=0,"",_xlfn.XLOOKUP(C45,customers!A44:A1044,customers!C44:C1044,,0))</f>
        <v/>
      </c>
      <c r="H45" s="2" t="str">
        <f>_xlfn.XLOOKUP(C45,customers!$A$1:$A$1001,customers!$G$1:$G$1001,,0)</f>
        <v>United States</v>
      </c>
      <c r="I45" t="str">
        <f>INDEX(products!$A$1:$G$49,MATCH(orders!$D45,products!$A:$A,0),MATCH(orders!I$1,products!$A$1:$G$1,0))</f>
        <v>Lib</v>
      </c>
      <c r="J45" t="str">
        <f>INDEX(products!$A$1:$G$49,MATCH(orders!$D45,products!$A:$A,0),MATCH(orders!J$1,products!$A$1:$G$1,0))</f>
        <v>L</v>
      </c>
      <c r="K45" s="4">
        <f>INDEX(products!$A$1:$G$49,MATCH(orders!$D45,products!$A:$A,0),MATCH(orders!K$1,products!$A$1:$G$1,0))</f>
        <v>2.5</v>
      </c>
      <c r="L45" s="5">
        <f>INDEX(products!$A$1:$G$49,MATCH(orders!$D45,products!$A:$A,0),MATCH(orders!L$1,products!$A$1:$G$1,0))</f>
        <v>36.454999999999998</v>
      </c>
      <c r="M45" s="5">
        <f t="shared" si="1"/>
        <v>72.91</v>
      </c>
      <c r="N45" t="str">
        <f t="shared" si="0"/>
        <v>Librica</v>
      </c>
      <c r="O45" t="str">
        <f t="shared" si="2"/>
        <v>Light</v>
      </c>
      <c r="P45" t="str">
        <f>_xlfn.XLOOKUP(Orders[[#This Row],[Customer ID]],customers!$A$1:$A$1001,customers!$I$1:$I$1001,,)</f>
        <v>No</v>
      </c>
    </row>
    <row r="46" spans="1:16" x14ac:dyDescent="0.2">
      <c r="A46" s="2" t="s">
        <v>738</v>
      </c>
      <c r="B46" s="3">
        <v>43932</v>
      </c>
      <c r="C46" s="2" t="s">
        <v>739</v>
      </c>
      <c r="D46" t="s">
        <v>6139</v>
      </c>
      <c r="E46" s="2">
        <v>2</v>
      </c>
      <c r="F46" s="2" t="str">
        <f>_xlfn.XLOOKUP(C46,customers!$A$1:$A$1001,customers!$B$1:$B$1001,,0)</f>
        <v>Olag Baudassi</v>
      </c>
      <c r="G46" s="2" t="str">
        <f>IF(_xlfn.XLOOKUP(C46,customers!A45:A1045,customers!C45:C1045,,0)=0,"",_xlfn.XLOOKUP(C46,customers!A45:A1045,customers!C45:C1045,,0))</f>
        <v>obaudassi18@seesaa.net</v>
      </c>
      <c r="H46" s="2" t="str">
        <f>_xlfn.XLOOKUP(C46,customers!$A$1:$A$1001,customers!$G$1:$G$1001,,0)</f>
        <v>United States</v>
      </c>
      <c r="I46" t="str">
        <f>INDEX(products!$A$1:$G$49,MATCH(orders!$D46,products!$A:$A,0),MATCH(orders!I$1,products!$A$1:$G$1,0))</f>
        <v>Exc</v>
      </c>
      <c r="J46" t="str">
        <f>INDEX(products!$A$1:$G$49,MATCH(orders!$D46,products!$A:$A,0),MATCH(orders!J$1,products!$A$1:$G$1,0))</f>
        <v>M</v>
      </c>
      <c r="K46" s="4">
        <f>INDEX(products!$A$1:$G$49,MATCH(orders!$D46,products!$A:$A,0),MATCH(orders!K$1,products!$A$1:$G$1,0))</f>
        <v>0.5</v>
      </c>
      <c r="L46" s="5">
        <f>INDEX(products!$A$1:$G$49,MATCH(orders!$D46,products!$A:$A,0),MATCH(orders!L$1,products!$A$1:$G$1,0))</f>
        <v>8.25</v>
      </c>
      <c r="M46" s="5">
        <f t="shared" si="1"/>
        <v>16.5</v>
      </c>
      <c r="N46" t="str">
        <f t="shared" si="0"/>
        <v>Excelsa</v>
      </c>
      <c r="O46" t="str">
        <f t="shared" si="2"/>
        <v>Medium</v>
      </c>
      <c r="P46" t="str">
        <f>_xlfn.XLOOKUP(Orders[[#This Row],[Customer ID]],customers!$A$1:$A$1001,customers!$I$1:$I$1001,,)</f>
        <v>Yes</v>
      </c>
    </row>
    <row r="47" spans="1:16" x14ac:dyDescent="0.2">
      <c r="A47" s="2" t="s">
        <v>744</v>
      </c>
      <c r="B47" s="3">
        <v>44592</v>
      </c>
      <c r="C47" s="2" t="s">
        <v>745</v>
      </c>
      <c r="D47" t="s">
        <v>6165</v>
      </c>
      <c r="E47" s="2">
        <v>6</v>
      </c>
      <c r="F47" s="2" t="str">
        <f>_xlfn.XLOOKUP(C47,customers!$A$1:$A$1001,customers!$B$1:$B$1001,,0)</f>
        <v>Petey Kingsbury</v>
      </c>
      <c r="G47" s="2" t="str">
        <f>IF(_xlfn.XLOOKUP(C47,customers!A46:A1046,customers!C46:C1046,,0)=0,"",_xlfn.XLOOKUP(C47,customers!A46:A1046,customers!C46:C1046,,0))</f>
        <v>pkingsbury19@comcast.net</v>
      </c>
      <c r="H47" s="2" t="str">
        <f>_xlfn.XLOOKUP(C47,customers!$A$1:$A$1001,customers!$G$1:$G$1001,,0)</f>
        <v>United States</v>
      </c>
      <c r="I47" t="str">
        <f>INDEX(products!$A$1:$G$49,MATCH(orders!$D47,products!$A:$A,0),MATCH(orders!I$1,products!$A$1:$G$1,0))</f>
        <v>Lib</v>
      </c>
      <c r="J47" t="str">
        <f>INDEX(products!$A$1:$G$49,MATCH(orders!$D47,products!$A:$A,0),MATCH(orders!J$1,products!$A$1:$G$1,0))</f>
        <v>D</v>
      </c>
      <c r="K47" s="4">
        <f>INDEX(products!$A$1:$G$49,MATCH(orders!$D47,products!$A:$A,0),MATCH(orders!K$1,products!$A$1:$G$1,0))</f>
        <v>2.5</v>
      </c>
      <c r="L47" s="5">
        <f>INDEX(products!$A$1:$G$49,MATCH(orders!$D47,products!$A:$A,0),MATCH(orders!L$1,products!$A$1:$G$1,0))</f>
        <v>29.784999999999997</v>
      </c>
      <c r="M47" s="5">
        <f t="shared" si="1"/>
        <v>178.70999999999998</v>
      </c>
      <c r="N47" t="str">
        <f t="shared" si="0"/>
        <v>Librica</v>
      </c>
      <c r="O47" t="str">
        <f t="shared" si="2"/>
        <v>Dark</v>
      </c>
      <c r="P47" t="str">
        <f>_xlfn.XLOOKUP(Orders[[#This Row],[Customer ID]],customers!$A$1:$A$1001,customers!$I$1:$I$1001,,)</f>
        <v>No</v>
      </c>
    </row>
    <row r="48" spans="1:16" x14ac:dyDescent="0.2">
      <c r="A48" s="2" t="s">
        <v>750</v>
      </c>
      <c r="B48" s="3">
        <v>43776</v>
      </c>
      <c r="C48" s="2" t="s">
        <v>751</v>
      </c>
      <c r="D48" t="s">
        <v>6166</v>
      </c>
      <c r="E48" s="2">
        <v>2</v>
      </c>
      <c r="F48" s="2" t="str">
        <f>_xlfn.XLOOKUP(C48,customers!$A$1:$A$1001,customers!$B$1:$B$1001,,0)</f>
        <v>Donna Baskeyfied</v>
      </c>
      <c r="G48" s="2" t="str">
        <f>IF(_xlfn.XLOOKUP(C48,customers!A47:A1047,customers!C47:C1047,,0)=0,"",_xlfn.XLOOKUP(C48,customers!A47:A1047,customers!C47:C1047,,0))</f>
        <v/>
      </c>
      <c r="H48" s="2" t="str">
        <f>_xlfn.XLOOKUP(C48,customers!$A$1:$A$1001,customers!$G$1:$G$1001,,0)</f>
        <v>United States</v>
      </c>
      <c r="I48" t="str">
        <f>INDEX(products!$A$1:$G$49,MATCH(orders!$D48,products!$A:$A,0),MATCH(orders!I$1,products!$A$1:$G$1,0))</f>
        <v>Exc</v>
      </c>
      <c r="J48" t="str">
        <f>INDEX(products!$A$1:$G$49,MATCH(orders!$D48,products!$A:$A,0),MATCH(orders!J$1,products!$A$1:$G$1,0))</f>
        <v>M</v>
      </c>
      <c r="K48" s="4">
        <f>INDEX(products!$A$1:$G$49,MATCH(orders!$D48,products!$A:$A,0),MATCH(orders!K$1,products!$A$1:$G$1,0))</f>
        <v>2.5</v>
      </c>
      <c r="L48" s="5">
        <f>INDEX(products!$A$1:$G$49,MATCH(orders!$D48,products!$A:$A,0),MATCH(orders!L$1,products!$A$1:$G$1,0))</f>
        <v>31.624999999999996</v>
      </c>
      <c r="M48" s="5">
        <f t="shared" si="1"/>
        <v>63.249999999999993</v>
      </c>
      <c r="N48" t="str">
        <f t="shared" si="0"/>
        <v>Excelsa</v>
      </c>
      <c r="O48" t="str">
        <f t="shared" si="2"/>
        <v>Medium</v>
      </c>
      <c r="P48" t="str">
        <f>_xlfn.XLOOKUP(Orders[[#This Row],[Customer ID]],customers!$A$1:$A$1001,customers!$I$1:$I$1001,,)</f>
        <v>Yes</v>
      </c>
    </row>
    <row r="49" spans="1:16" x14ac:dyDescent="0.2">
      <c r="A49" s="2" t="s">
        <v>755</v>
      </c>
      <c r="B49" s="3">
        <v>43644</v>
      </c>
      <c r="C49" s="2" t="s">
        <v>756</v>
      </c>
      <c r="D49" t="s">
        <v>6167</v>
      </c>
      <c r="E49" s="2">
        <v>2</v>
      </c>
      <c r="F49" s="2" t="str">
        <f>_xlfn.XLOOKUP(C49,customers!$A$1:$A$1001,customers!$B$1:$B$1001,,0)</f>
        <v>Arda Curley</v>
      </c>
      <c r="G49" s="2" t="str">
        <f>IF(_xlfn.XLOOKUP(C49,customers!A48:A1048,customers!C48:C1048,,0)=0,"",_xlfn.XLOOKUP(C49,customers!A48:A1048,customers!C48:C1048,,0))</f>
        <v>acurley1b@hao123.com</v>
      </c>
      <c r="H49" s="2" t="str">
        <f>_xlfn.XLOOKUP(C49,customers!$A$1:$A$1001,customers!$G$1:$G$1001,,0)</f>
        <v>United States</v>
      </c>
      <c r="I49" t="str">
        <f>INDEX(products!$A$1:$G$49,MATCH(orders!$D49,products!$A:$A,0),MATCH(orders!I$1,products!$A$1:$G$1,0))</f>
        <v>Ara</v>
      </c>
      <c r="J49" t="str">
        <f>INDEX(products!$A$1:$G$49,MATCH(orders!$D49,products!$A:$A,0),MATCH(orders!J$1,products!$A$1:$G$1,0))</f>
        <v>L</v>
      </c>
      <c r="K49" s="4">
        <f>INDEX(products!$A$1:$G$49,MATCH(orders!$D49,products!$A:$A,0),MATCH(orders!K$1,products!$A$1:$G$1,0))</f>
        <v>0.2</v>
      </c>
      <c r="L49" s="5">
        <f>INDEX(products!$A$1:$G$49,MATCH(orders!$D49,products!$A:$A,0),MATCH(orders!L$1,products!$A$1:$G$1,0))</f>
        <v>3.8849999999999998</v>
      </c>
      <c r="M49" s="5">
        <f t="shared" si="1"/>
        <v>7.77</v>
      </c>
      <c r="N49" t="str">
        <f t="shared" si="0"/>
        <v>Arabica</v>
      </c>
      <c r="O49" t="str">
        <f t="shared" si="2"/>
        <v>Light</v>
      </c>
      <c r="P49" t="str">
        <f>_xlfn.XLOOKUP(Orders[[#This Row],[Customer ID]],customers!$A$1:$A$1001,customers!$I$1:$I$1001,,)</f>
        <v>Yes</v>
      </c>
    </row>
    <row r="50" spans="1:16" x14ac:dyDescent="0.2">
      <c r="A50" s="2" t="s">
        <v>761</v>
      </c>
      <c r="B50" s="3">
        <v>44085</v>
      </c>
      <c r="C50" s="2" t="s">
        <v>762</v>
      </c>
      <c r="D50" t="s">
        <v>6168</v>
      </c>
      <c r="E50" s="2">
        <v>4</v>
      </c>
      <c r="F50" s="2" t="str">
        <f>_xlfn.XLOOKUP(C50,customers!$A$1:$A$1001,customers!$B$1:$B$1001,,0)</f>
        <v>Raynor McGilvary</v>
      </c>
      <c r="G50" s="2" t="str">
        <f>IF(_xlfn.XLOOKUP(C50,customers!A49:A1049,customers!C49:C1049,,0)=0,"",_xlfn.XLOOKUP(C50,customers!A49:A1049,customers!C49:C1049,,0))</f>
        <v>rmcgilvary1c@tamu.edu</v>
      </c>
      <c r="H50" s="2" t="str">
        <f>_xlfn.XLOOKUP(C50,customers!$A$1:$A$1001,customers!$G$1:$G$1001,,0)</f>
        <v>United States</v>
      </c>
      <c r="I50" t="str">
        <f>INDEX(products!$A$1:$G$49,MATCH(orders!$D50,products!$A:$A,0),MATCH(orders!I$1,products!$A$1:$G$1,0))</f>
        <v>Ara</v>
      </c>
      <c r="J50" t="str">
        <f>INDEX(products!$A$1:$G$49,MATCH(orders!$D50,products!$A:$A,0),MATCH(orders!J$1,products!$A$1:$G$1,0))</f>
        <v>D</v>
      </c>
      <c r="K50" s="4">
        <f>INDEX(products!$A$1:$G$49,MATCH(orders!$D50,products!$A:$A,0),MATCH(orders!K$1,products!$A$1:$G$1,0))</f>
        <v>2.5</v>
      </c>
      <c r="L50" s="5">
        <f>INDEX(products!$A$1:$G$49,MATCH(orders!$D50,products!$A:$A,0),MATCH(orders!L$1,products!$A$1:$G$1,0))</f>
        <v>22.884999999999998</v>
      </c>
      <c r="M50" s="5">
        <f t="shared" si="1"/>
        <v>91.539999999999992</v>
      </c>
      <c r="N50" t="str">
        <f t="shared" si="0"/>
        <v>Arabica</v>
      </c>
      <c r="O50" t="str">
        <f t="shared" si="2"/>
        <v>Dark</v>
      </c>
      <c r="P50" t="str">
        <f>_xlfn.XLOOKUP(Orders[[#This Row],[Customer ID]],customers!$A$1:$A$1001,customers!$I$1:$I$1001,,)</f>
        <v>No</v>
      </c>
    </row>
    <row r="51" spans="1:16" x14ac:dyDescent="0.2">
      <c r="A51" s="2" t="s">
        <v>766</v>
      </c>
      <c r="B51" s="3">
        <v>44790</v>
      </c>
      <c r="C51" s="2" t="s">
        <v>767</v>
      </c>
      <c r="D51" t="s">
        <v>6140</v>
      </c>
      <c r="E51" s="2">
        <v>3</v>
      </c>
      <c r="F51" s="2" t="str">
        <f>_xlfn.XLOOKUP(C51,customers!$A$1:$A$1001,customers!$B$1:$B$1001,,0)</f>
        <v>Isis Pikett</v>
      </c>
      <c r="G51" s="2" t="str">
        <f>IF(_xlfn.XLOOKUP(C51,customers!A50:A1050,customers!C50:C1050,,0)=0,"",_xlfn.XLOOKUP(C51,customers!A50:A1050,customers!C50:C1050,,0))</f>
        <v>ipikett1d@xinhuanet.com</v>
      </c>
      <c r="H51" s="2" t="str">
        <f>_xlfn.XLOOKUP(C51,customers!$A$1:$A$1001,customers!$G$1:$G$1001,,0)</f>
        <v>United States</v>
      </c>
      <c r="I51" t="str">
        <f>INDEX(products!$A$1:$G$49,MATCH(orders!$D51,products!$A:$A,0),MATCH(orders!I$1,products!$A$1:$G$1,0))</f>
        <v>Ara</v>
      </c>
      <c r="J51" t="str">
        <f>INDEX(products!$A$1:$G$49,MATCH(orders!$D51,products!$A:$A,0),MATCH(orders!J$1,products!$A$1:$G$1,0))</f>
        <v>L</v>
      </c>
      <c r="K51" s="4">
        <f>INDEX(products!$A$1:$G$49,MATCH(orders!$D51,products!$A:$A,0),MATCH(orders!K$1,products!$A$1:$G$1,0))</f>
        <v>1</v>
      </c>
      <c r="L51" s="5">
        <f>INDEX(products!$A$1:$G$49,MATCH(orders!$D51,products!$A:$A,0),MATCH(orders!L$1,products!$A$1:$G$1,0))</f>
        <v>12.95</v>
      </c>
      <c r="M51" s="5">
        <f t="shared" si="1"/>
        <v>38.849999999999994</v>
      </c>
      <c r="N51" t="str">
        <f t="shared" si="0"/>
        <v>Arabica</v>
      </c>
      <c r="O51" t="str">
        <f t="shared" si="2"/>
        <v>Light</v>
      </c>
      <c r="P51" t="str">
        <f>_xlfn.XLOOKUP(Orders[[#This Row],[Customer ID]],customers!$A$1:$A$1001,customers!$I$1:$I$1001,,)</f>
        <v>No</v>
      </c>
    </row>
    <row r="52" spans="1:16" x14ac:dyDescent="0.2">
      <c r="A52" s="2" t="s">
        <v>772</v>
      </c>
      <c r="B52" s="3">
        <v>44792</v>
      </c>
      <c r="C52" s="2" t="s">
        <v>773</v>
      </c>
      <c r="D52" t="s">
        <v>6169</v>
      </c>
      <c r="E52" s="2">
        <v>2</v>
      </c>
      <c r="F52" s="2" t="str">
        <f>_xlfn.XLOOKUP(C52,customers!$A$1:$A$1001,customers!$B$1:$B$1001,,0)</f>
        <v>Inger Bouldon</v>
      </c>
      <c r="G52" s="2" t="str">
        <f>IF(_xlfn.XLOOKUP(C52,customers!A51:A1051,customers!C51:C1051,,0)=0,"",_xlfn.XLOOKUP(C52,customers!A51:A1051,customers!C51:C1051,,0))</f>
        <v>ibouldon1e@gizmodo.com</v>
      </c>
      <c r="H52" s="2" t="str">
        <f>_xlfn.XLOOKUP(C52,customers!$A$1:$A$1001,customers!$G$1:$G$1001,,0)</f>
        <v>United States</v>
      </c>
      <c r="I52" t="str">
        <f>INDEX(products!$A$1:$G$49,MATCH(orders!$D52,products!$A:$A,0),MATCH(orders!I$1,products!$A$1:$G$1,0))</f>
        <v>Lib</v>
      </c>
      <c r="J52" t="str">
        <f>INDEX(products!$A$1:$G$49,MATCH(orders!$D52,products!$A:$A,0),MATCH(orders!J$1,products!$A$1:$G$1,0))</f>
        <v>D</v>
      </c>
      <c r="K52" s="4">
        <f>INDEX(products!$A$1:$G$49,MATCH(orders!$D52,products!$A:$A,0),MATCH(orders!K$1,products!$A$1:$G$1,0))</f>
        <v>0.5</v>
      </c>
      <c r="L52" s="5">
        <f>INDEX(products!$A$1:$G$49,MATCH(orders!$D52,products!$A:$A,0),MATCH(orders!L$1,products!$A$1:$G$1,0))</f>
        <v>7.77</v>
      </c>
      <c r="M52" s="5">
        <f t="shared" si="1"/>
        <v>15.54</v>
      </c>
      <c r="N52" t="str">
        <f t="shared" si="0"/>
        <v>Librica</v>
      </c>
      <c r="O52" t="str">
        <f t="shared" si="2"/>
        <v>Dark</v>
      </c>
      <c r="P52" t="str">
        <f>_xlfn.XLOOKUP(Orders[[#This Row],[Customer ID]],customers!$A$1:$A$1001,customers!$I$1:$I$1001,,)</f>
        <v>No</v>
      </c>
    </row>
    <row r="53" spans="1:16" x14ac:dyDescent="0.2">
      <c r="A53" s="2" t="s">
        <v>778</v>
      </c>
      <c r="B53" s="3">
        <v>43600</v>
      </c>
      <c r="C53" s="2" t="s">
        <v>779</v>
      </c>
      <c r="D53" t="s">
        <v>6164</v>
      </c>
      <c r="E53" s="2">
        <v>4</v>
      </c>
      <c r="F53" s="2" t="str">
        <f>_xlfn.XLOOKUP(C53,customers!$A$1:$A$1001,customers!$B$1:$B$1001,,0)</f>
        <v>Karry Flanders</v>
      </c>
      <c r="G53" s="2" t="str">
        <f>IF(_xlfn.XLOOKUP(C53,customers!A52:A1052,customers!C52:C1052,,0)=0,"",_xlfn.XLOOKUP(C53,customers!A52:A1052,customers!C52:C1052,,0))</f>
        <v>kflanders1f@over-blog.com</v>
      </c>
      <c r="H53" s="2" t="str">
        <f>_xlfn.XLOOKUP(C53,customers!$A$1:$A$1001,customers!$G$1:$G$1001,,0)</f>
        <v>Ireland</v>
      </c>
      <c r="I53" t="str">
        <f>INDEX(products!$A$1:$G$49,MATCH(orders!$D53,products!$A:$A,0),MATCH(orders!I$1,products!$A$1:$G$1,0))</f>
        <v>Lib</v>
      </c>
      <c r="J53" t="str">
        <f>INDEX(products!$A$1:$G$49,MATCH(orders!$D53,products!$A:$A,0),MATCH(orders!J$1,products!$A$1:$G$1,0))</f>
        <v>L</v>
      </c>
      <c r="K53" s="4">
        <f>INDEX(products!$A$1:$G$49,MATCH(orders!$D53,products!$A:$A,0),MATCH(orders!K$1,products!$A$1:$G$1,0))</f>
        <v>2.5</v>
      </c>
      <c r="L53" s="5">
        <f>INDEX(products!$A$1:$G$49,MATCH(orders!$D53,products!$A:$A,0),MATCH(orders!L$1,products!$A$1:$G$1,0))</f>
        <v>36.454999999999998</v>
      </c>
      <c r="M53" s="5">
        <f t="shared" si="1"/>
        <v>145.82</v>
      </c>
      <c r="N53" t="str">
        <f t="shared" si="0"/>
        <v>Librica</v>
      </c>
      <c r="O53" t="str">
        <f t="shared" si="2"/>
        <v>Light</v>
      </c>
      <c r="P53" t="str">
        <f>_xlfn.XLOOKUP(Orders[[#This Row],[Customer ID]],customers!$A$1:$A$1001,customers!$I$1:$I$1001,,)</f>
        <v>Yes</v>
      </c>
    </row>
    <row r="54" spans="1:16" x14ac:dyDescent="0.2">
      <c r="A54" s="2" t="s">
        <v>784</v>
      </c>
      <c r="B54" s="3">
        <v>43719</v>
      </c>
      <c r="C54" s="2" t="s">
        <v>785</v>
      </c>
      <c r="D54" t="s">
        <v>6146</v>
      </c>
      <c r="E54" s="2">
        <v>5</v>
      </c>
      <c r="F54" s="2" t="str">
        <f>_xlfn.XLOOKUP(C54,customers!$A$1:$A$1001,customers!$B$1:$B$1001,,0)</f>
        <v>Hartley Mattioli</v>
      </c>
      <c r="G54" s="2" t="str">
        <f>IF(_xlfn.XLOOKUP(C54,customers!A53:A1053,customers!C53:C1053,,0)=0,"",_xlfn.XLOOKUP(C54,customers!A53:A1053,customers!C53:C1053,,0))</f>
        <v>hmattioli1g@webmd.com</v>
      </c>
      <c r="H54" s="2" t="str">
        <f>_xlfn.XLOOKUP(C54,customers!$A$1:$A$1001,customers!$G$1:$G$1001,,0)</f>
        <v>United Kingdom</v>
      </c>
      <c r="I54" t="str">
        <f>INDEX(products!$A$1:$G$49,MATCH(orders!$D54,products!$A:$A,0),MATCH(orders!I$1,products!$A$1:$G$1,0))</f>
        <v>Rob</v>
      </c>
      <c r="J54" t="str">
        <f>INDEX(products!$A$1:$G$49,MATCH(orders!$D54,products!$A:$A,0),MATCH(orders!J$1,products!$A$1:$G$1,0))</f>
        <v>M</v>
      </c>
      <c r="K54" s="4">
        <f>INDEX(products!$A$1:$G$49,MATCH(orders!$D54,products!$A:$A,0),MATCH(orders!K$1,products!$A$1:$G$1,0))</f>
        <v>0.5</v>
      </c>
      <c r="L54" s="5">
        <f>INDEX(products!$A$1:$G$49,MATCH(orders!$D54,products!$A:$A,0),MATCH(orders!L$1,products!$A$1:$G$1,0))</f>
        <v>5.97</v>
      </c>
      <c r="M54" s="5">
        <f t="shared" si="1"/>
        <v>29.849999999999998</v>
      </c>
      <c r="N54" t="str">
        <f t="shared" si="0"/>
        <v>Robusta</v>
      </c>
      <c r="O54" t="str">
        <f t="shared" si="2"/>
        <v>Medium</v>
      </c>
      <c r="P54" t="str">
        <f>_xlfn.XLOOKUP(Orders[[#This Row],[Customer ID]],customers!$A$1:$A$1001,customers!$I$1:$I$1001,,)</f>
        <v>No</v>
      </c>
    </row>
    <row r="55" spans="1:16" x14ac:dyDescent="0.2">
      <c r="A55" s="2" t="s">
        <v>784</v>
      </c>
      <c r="B55" s="3">
        <v>43719</v>
      </c>
      <c r="C55" s="2" t="s">
        <v>785</v>
      </c>
      <c r="D55" t="s">
        <v>6164</v>
      </c>
      <c r="E55" s="2">
        <v>2</v>
      </c>
      <c r="F55" s="2" t="str">
        <f>_xlfn.XLOOKUP(C55,customers!$A$1:$A$1001,customers!$B$1:$B$1001,,0)</f>
        <v>Hartley Mattioli</v>
      </c>
      <c r="G55" s="2" t="str">
        <f>IF(_xlfn.XLOOKUP(C55,customers!A54:A1054,customers!C54:C1054,,0)=0,"",_xlfn.XLOOKUP(C55,customers!A54:A1054,customers!C54:C1054,,0))</f>
        <v>hmattioli1g@webmd.com</v>
      </c>
      <c r="H55" s="2" t="str">
        <f>_xlfn.XLOOKUP(C55,customers!$A$1:$A$1001,customers!$G$1:$G$1001,,0)</f>
        <v>United Kingdom</v>
      </c>
      <c r="I55" t="str">
        <f>INDEX(products!$A$1:$G$49,MATCH(orders!$D55,products!$A:$A,0),MATCH(orders!I$1,products!$A$1:$G$1,0))</f>
        <v>Lib</v>
      </c>
      <c r="J55" t="str">
        <f>INDEX(products!$A$1:$G$49,MATCH(orders!$D55,products!$A:$A,0),MATCH(orders!J$1,products!$A$1:$G$1,0))</f>
        <v>L</v>
      </c>
      <c r="K55" s="4">
        <f>INDEX(products!$A$1:$G$49,MATCH(orders!$D55,products!$A:$A,0),MATCH(orders!K$1,products!$A$1:$G$1,0))</f>
        <v>2.5</v>
      </c>
      <c r="L55" s="5">
        <f>INDEX(products!$A$1:$G$49,MATCH(orders!$D55,products!$A:$A,0),MATCH(orders!L$1,products!$A$1:$G$1,0))</f>
        <v>36.454999999999998</v>
      </c>
      <c r="M55" s="5">
        <f t="shared" si="1"/>
        <v>72.91</v>
      </c>
      <c r="N55" t="str">
        <f t="shared" si="0"/>
        <v>Librica</v>
      </c>
      <c r="O55" t="str">
        <f t="shared" si="2"/>
        <v>Light</v>
      </c>
      <c r="P55" t="str">
        <f>_xlfn.XLOOKUP(Orders[[#This Row],[Customer ID]],customers!$A$1:$A$1001,customers!$I$1:$I$1001,,)</f>
        <v>No</v>
      </c>
    </row>
    <row r="56" spans="1:16" x14ac:dyDescent="0.2">
      <c r="A56" s="2" t="s">
        <v>794</v>
      </c>
      <c r="B56" s="3">
        <v>44271</v>
      </c>
      <c r="C56" s="2" t="s">
        <v>795</v>
      </c>
      <c r="D56" t="s">
        <v>6162</v>
      </c>
      <c r="E56" s="2">
        <v>5</v>
      </c>
      <c r="F56" s="2" t="str">
        <f>_xlfn.XLOOKUP(C56,customers!$A$1:$A$1001,customers!$B$1:$B$1001,,0)</f>
        <v>Archambault Gillard</v>
      </c>
      <c r="G56" s="2" t="str">
        <f>IF(_xlfn.XLOOKUP(C56,customers!A55:A1055,customers!C55:C1055,,0)=0,"",_xlfn.XLOOKUP(C56,customers!A55:A1055,customers!C55:C1055,,0))</f>
        <v>agillard1i@issuu.com</v>
      </c>
      <c r="H56" s="2" t="str">
        <f>_xlfn.XLOOKUP(C56,customers!$A$1:$A$1001,customers!$G$1:$G$1001,,0)</f>
        <v>United States</v>
      </c>
      <c r="I56" t="str">
        <f>INDEX(products!$A$1:$G$49,MATCH(orders!$D56,products!$A:$A,0),MATCH(orders!I$1,products!$A$1:$G$1,0))</f>
        <v>Lib</v>
      </c>
      <c r="J56" t="str">
        <f>INDEX(products!$A$1:$G$49,MATCH(orders!$D56,products!$A:$A,0),MATCH(orders!J$1,products!$A$1:$G$1,0))</f>
        <v>M</v>
      </c>
      <c r="K56" s="4">
        <f>INDEX(products!$A$1:$G$49,MATCH(orders!$D56,products!$A:$A,0),MATCH(orders!K$1,products!$A$1:$G$1,0))</f>
        <v>1</v>
      </c>
      <c r="L56" s="5">
        <f>INDEX(products!$A$1:$G$49,MATCH(orders!$D56,products!$A:$A,0),MATCH(orders!L$1,products!$A$1:$G$1,0))</f>
        <v>14.55</v>
      </c>
      <c r="M56" s="5">
        <f t="shared" si="1"/>
        <v>72.75</v>
      </c>
      <c r="N56" t="str">
        <f t="shared" si="0"/>
        <v>Librica</v>
      </c>
      <c r="O56" t="str">
        <f t="shared" si="2"/>
        <v>Medium</v>
      </c>
      <c r="P56" t="str">
        <f>_xlfn.XLOOKUP(Orders[[#This Row],[Customer ID]],customers!$A$1:$A$1001,customers!$I$1:$I$1001,,)</f>
        <v>No</v>
      </c>
    </row>
    <row r="57" spans="1:16" x14ac:dyDescent="0.2">
      <c r="A57" s="2" t="s">
        <v>800</v>
      </c>
      <c r="B57" s="3">
        <v>44168</v>
      </c>
      <c r="C57" s="2" t="s">
        <v>801</v>
      </c>
      <c r="D57" t="s">
        <v>6170</v>
      </c>
      <c r="E57" s="2">
        <v>3</v>
      </c>
      <c r="F57" s="2" t="str">
        <f>_xlfn.XLOOKUP(C57,customers!$A$1:$A$1001,customers!$B$1:$B$1001,,0)</f>
        <v>Salomo Cushworth</v>
      </c>
      <c r="G57" s="2" t="str">
        <f>IF(_xlfn.XLOOKUP(C57,customers!A56:A1056,customers!C56:C1056,,0)=0,"",_xlfn.XLOOKUP(C57,customers!A56:A1056,customers!C56:C1056,,0))</f>
        <v/>
      </c>
      <c r="H57" s="2" t="str">
        <f>_xlfn.XLOOKUP(C57,customers!$A$1:$A$1001,customers!$G$1:$G$1001,,0)</f>
        <v>United States</v>
      </c>
      <c r="I57" t="str">
        <f>INDEX(products!$A$1:$G$49,MATCH(orders!$D57,products!$A:$A,0),MATCH(orders!I$1,products!$A$1:$G$1,0))</f>
        <v>Lib</v>
      </c>
      <c r="J57" t="str">
        <f>INDEX(products!$A$1:$G$49,MATCH(orders!$D57,products!$A:$A,0),MATCH(orders!J$1,products!$A$1:$G$1,0))</f>
        <v>L</v>
      </c>
      <c r="K57" s="4">
        <f>INDEX(products!$A$1:$G$49,MATCH(orders!$D57,products!$A:$A,0),MATCH(orders!K$1,products!$A$1:$G$1,0))</f>
        <v>1</v>
      </c>
      <c r="L57" s="5">
        <f>INDEX(products!$A$1:$G$49,MATCH(orders!$D57,products!$A:$A,0),MATCH(orders!L$1,products!$A$1:$G$1,0))</f>
        <v>15.85</v>
      </c>
      <c r="M57" s="5">
        <f t="shared" si="1"/>
        <v>47.55</v>
      </c>
      <c r="N57" t="str">
        <f t="shared" si="0"/>
        <v>Librica</v>
      </c>
      <c r="O57" t="str">
        <f t="shared" si="2"/>
        <v>Light</v>
      </c>
      <c r="P57" t="str">
        <f>_xlfn.XLOOKUP(Orders[[#This Row],[Customer ID]],customers!$A$1:$A$1001,customers!$I$1:$I$1001,,)</f>
        <v>No</v>
      </c>
    </row>
    <row r="58" spans="1:16" x14ac:dyDescent="0.2">
      <c r="A58" s="2" t="s">
        <v>805</v>
      </c>
      <c r="B58" s="3">
        <v>43857</v>
      </c>
      <c r="C58" s="2" t="s">
        <v>806</v>
      </c>
      <c r="D58" t="s">
        <v>6153</v>
      </c>
      <c r="E58" s="2">
        <v>3</v>
      </c>
      <c r="F58" s="2" t="str">
        <f>_xlfn.XLOOKUP(C58,customers!$A$1:$A$1001,customers!$B$1:$B$1001,,0)</f>
        <v>Theda Grizard</v>
      </c>
      <c r="G58" s="2" t="str">
        <f>IF(_xlfn.XLOOKUP(C58,customers!A57:A1057,customers!C57:C1057,,0)=0,"",_xlfn.XLOOKUP(C58,customers!A57:A1057,customers!C57:C1057,,0))</f>
        <v>tgrizard1k@odnoklassniki.ru</v>
      </c>
      <c r="H58" s="2" t="str">
        <f>_xlfn.XLOOKUP(C58,customers!$A$1:$A$1001,customers!$G$1:$G$1001,,0)</f>
        <v>United States</v>
      </c>
      <c r="I58" t="str">
        <f>INDEX(products!$A$1:$G$49,MATCH(orders!$D58,products!$A:$A,0),MATCH(orders!I$1,products!$A$1:$G$1,0))</f>
        <v>Exc</v>
      </c>
      <c r="J58" t="str">
        <f>INDEX(products!$A$1:$G$49,MATCH(orders!$D58,products!$A:$A,0),MATCH(orders!J$1,products!$A$1:$G$1,0))</f>
        <v>D</v>
      </c>
      <c r="K58" s="4">
        <f>INDEX(products!$A$1:$G$49,MATCH(orders!$D58,products!$A:$A,0),MATCH(orders!K$1,products!$A$1:$G$1,0))</f>
        <v>0.2</v>
      </c>
      <c r="L58" s="5">
        <f>INDEX(products!$A$1:$G$49,MATCH(orders!$D58,products!$A:$A,0),MATCH(orders!L$1,products!$A$1:$G$1,0))</f>
        <v>3.645</v>
      </c>
      <c r="M58" s="5">
        <f t="shared" si="1"/>
        <v>10.935</v>
      </c>
      <c r="N58" t="str">
        <f t="shared" si="0"/>
        <v>Excelsa</v>
      </c>
      <c r="O58" t="str">
        <f t="shared" si="2"/>
        <v>Dark</v>
      </c>
      <c r="P58" t="str">
        <f>_xlfn.XLOOKUP(Orders[[#This Row],[Customer ID]],customers!$A$1:$A$1001,customers!$I$1:$I$1001,,)</f>
        <v>Yes</v>
      </c>
    </row>
    <row r="59" spans="1:16" x14ac:dyDescent="0.2">
      <c r="A59" s="2" t="s">
        <v>811</v>
      </c>
      <c r="B59" s="3">
        <v>44759</v>
      </c>
      <c r="C59" s="2" t="s">
        <v>812</v>
      </c>
      <c r="D59" t="s">
        <v>6171</v>
      </c>
      <c r="E59" s="2">
        <v>4</v>
      </c>
      <c r="F59" s="2" t="str">
        <f>_xlfn.XLOOKUP(C59,customers!$A$1:$A$1001,customers!$B$1:$B$1001,,0)</f>
        <v>Rozele Relton</v>
      </c>
      <c r="G59" s="2" t="str">
        <f>IF(_xlfn.XLOOKUP(C59,customers!A58:A1058,customers!C58:C1058,,0)=0,"",_xlfn.XLOOKUP(C59,customers!A58:A1058,customers!C58:C1058,,0))</f>
        <v>rrelton1l@stanford.edu</v>
      </c>
      <c r="H59" s="2" t="str">
        <f>_xlfn.XLOOKUP(C59,customers!$A$1:$A$1001,customers!$G$1:$G$1001,,0)</f>
        <v>United States</v>
      </c>
      <c r="I59" t="str">
        <f>INDEX(products!$A$1:$G$49,MATCH(orders!$D59,products!$A:$A,0),MATCH(orders!I$1,products!$A$1:$G$1,0))</f>
        <v>Exc</v>
      </c>
      <c r="J59" t="str">
        <f>INDEX(products!$A$1:$G$49,MATCH(orders!$D59,products!$A:$A,0),MATCH(orders!J$1,products!$A$1:$G$1,0))</f>
        <v>L</v>
      </c>
      <c r="K59" s="4">
        <f>INDEX(products!$A$1:$G$49,MATCH(orders!$D59,products!$A:$A,0),MATCH(orders!K$1,products!$A$1:$G$1,0))</f>
        <v>1</v>
      </c>
      <c r="L59" s="5">
        <f>INDEX(products!$A$1:$G$49,MATCH(orders!$D59,products!$A:$A,0),MATCH(orders!L$1,products!$A$1:$G$1,0))</f>
        <v>14.85</v>
      </c>
      <c r="M59" s="5">
        <f t="shared" si="1"/>
        <v>59.4</v>
      </c>
      <c r="N59" t="str">
        <f t="shared" si="0"/>
        <v>Excelsa</v>
      </c>
      <c r="O59" t="str">
        <f t="shared" si="2"/>
        <v>Light</v>
      </c>
      <c r="P59" t="str">
        <f>_xlfn.XLOOKUP(Orders[[#This Row],[Customer ID]],customers!$A$1:$A$1001,customers!$I$1:$I$1001,,)</f>
        <v>No</v>
      </c>
    </row>
    <row r="60" spans="1:16" x14ac:dyDescent="0.2">
      <c r="A60" s="2" t="s">
        <v>817</v>
      </c>
      <c r="B60" s="3">
        <v>44624</v>
      </c>
      <c r="C60" s="2" t="s">
        <v>818</v>
      </c>
      <c r="D60" t="s">
        <v>6165</v>
      </c>
      <c r="E60" s="2">
        <v>3</v>
      </c>
      <c r="F60" s="2" t="str">
        <f>_xlfn.XLOOKUP(C60,customers!$A$1:$A$1001,customers!$B$1:$B$1001,,0)</f>
        <v>Willa Rolling</v>
      </c>
      <c r="G60" s="2" t="str">
        <f>IF(_xlfn.XLOOKUP(C60,customers!A59:A1059,customers!C59:C1059,,0)=0,"",_xlfn.XLOOKUP(C60,customers!A59:A1059,customers!C59:C1059,,0))</f>
        <v/>
      </c>
      <c r="H60" s="2" t="str">
        <f>_xlfn.XLOOKUP(C60,customers!$A$1:$A$1001,customers!$G$1:$G$1001,,0)</f>
        <v>United States</v>
      </c>
      <c r="I60" t="str">
        <f>INDEX(products!$A$1:$G$49,MATCH(orders!$D60,products!$A:$A,0),MATCH(orders!I$1,products!$A$1:$G$1,0))</f>
        <v>Lib</v>
      </c>
      <c r="J60" t="str">
        <f>INDEX(products!$A$1:$G$49,MATCH(orders!$D60,products!$A:$A,0),MATCH(orders!J$1,products!$A$1:$G$1,0))</f>
        <v>D</v>
      </c>
      <c r="K60" s="4">
        <f>INDEX(products!$A$1:$G$49,MATCH(orders!$D60,products!$A:$A,0),MATCH(orders!K$1,products!$A$1:$G$1,0))</f>
        <v>2.5</v>
      </c>
      <c r="L60" s="5">
        <f>INDEX(products!$A$1:$G$49,MATCH(orders!$D60,products!$A:$A,0),MATCH(orders!L$1,products!$A$1:$G$1,0))</f>
        <v>29.784999999999997</v>
      </c>
      <c r="M60" s="5">
        <f t="shared" si="1"/>
        <v>89.35499999999999</v>
      </c>
      <c r="N60" t="str">
        <f t="shared" si="0"/>
        <v>Librica</v>
      </c>
      <c r="O60" t="str">
        <f t="shared" si="2"/>
        <v>Dark</v>
      </c>
      <c r="P60" t="str">
        <f>_xlfn.XLOOKUP(Orders[[#This Row],[Customer ID]],customers!$A$1:$A$1001,customers!$I$1:$I$1001,,)</f>
        <v>Yes</v>
      </c>
    </row>
    <row r="61" spans="1:16" x14ac:dyDescent="0.2">
      <c r="A61" s="2" t="s">
        <v>822</v>
      </c>
      <c r="B61" s="3">
        <v>44537</v>
      </c>
      <c r="C61" s="2" t="s">
        <v>823</v>
      </c>
      <c r="D61" t="s">
        <v>6160</v>
      </c>
      <c r="E61" s="2">
        <v>3</v>
      </c>
      <c r="F61" s="2" t="str">
        <f>_xlfn.XLOOKUP(C61,customers!$A$1:$A$1001,customers!$B$1:$B$1001,,0)</f>
        <v>Stanislaus Gilroy</v>
      </c>
      <c r="G61" s="2" t="str">
        <f>IF(_xlfn.XLOOKUP(C61,customers!A60:A1060,customers!C60:C1060,,0)=0,"",_xlfn.XLOOKUP(C61,customers!A60:A1060,customers!C60:C1060,,0))</f>
        <v>sgilroy1n@eepurl.com</v>
      </c>
      <c r="H61" s="2" t="str">
        <f>_xlfn.XLOOKUP(C61,customers!$A$1:$A$1001,customers!$G$1:$G$1001,,0)</f>
        <v>United States</v>
      </c>
      <c r="I61" t="str">
        <f>INDEX(products!$A$1:$G$49,MATCH(orders!$D61,products!$A:$A,0),MATCH(orders!I$1,products!$A$1:$G$1,0))</f>
        <v>Lib</v>
      </c>
      <c r="J61" t="str">
        <f>INDEX(products!$A$1:$G$49,MATCH(orders!$D61,products!$A:$A,0),MATCH(orders!J$1,products!$A$1:$G$1,0))</f>
        <v>M</v>
      </c>
      <c r="K61" s="4">
        <f>INDEX(products!$A$1:$G$49,MATCH(orders!$D61,products!$A:$A,0),MATCH(orders!K$1,products!$A$1:$G$1,0))</f>
        <v>0.5</v>
      </c>
      <c r="L61" s="5">
        <f>INDEX(products!$A$1:$G$49,MATCH(orders!$D61,products!$A:$A,0),MATCH(orders!L$1,products!$A$1:$G$1,0))</f>
        <v>8.73</v>
      </c>
      <c r="M61" s="5">
        <f t="shared" si="1"/>
        <v>26.19</v>
      </c>
      <c r="N61" t="str">
        <f t="shared" si="0"/>
        <v>Librica</v>
      </c>
      <c r="O61" t="str">
        <f t="shared" si="2"/>
        <v>Medium</v>
      </c>
      <c r="P61" t="str">
        <f>_xlfn.XLOOKUP(Orders[[#This Row],[Customer ID]],customers!$A$1:$A$1001,customers!$I$1:$I$1001,,)</f>
        <v>Yes</v>
      </c>
    </row>
    <row r="62" spans="1:16" x14ac:dyDescent="0.2">
      <c r="A62" s="2" t="s">
        <v>827</v>
      </c>
      <c r="B62" s="3">
        <v>44252</v>
      </c>
      <c r="C62" s="2" t="s">
        <v>828</v>
      </c>
      <c r="D62" t="s">
        <v>6168</v>
      </c>
      <c r="E62" s="2">
        <v>5</v>
      </c>
      <c r="F62" s="2" t="str">
        <f>_xlfn.XLOOKUP(C62,customers!$A$1:$A$1001,customers!$B$1:$B$1001,,0)</f>
        <v>Correy Cottingham</v>
      </c>
      <c r="G62" s="2" t="str">
        <f>IF(_xlfn.XLOOKUP(C62,customers!A61:A1061,customers!C61:C1061,,0)=0,"",_xlfn.XLOOKUP(C62,customers!A61:A1061,customers!C61:C1061,,0))</f>
        <v>ccottingham1o@wikipedia.org</v>
      </c>
      <c r="H62" s="2" t="str">
        <f>_xlfn.XLOOKUP(C62,customers!$A$1:$A$1001,customers!$G$1:$G$1001,,0)</f>
        <v>United States</v>
      </c>
      <c r="I62" t="str">
        <f>INDEX(products!$A$1:$G$49,MATCH(orders!$D62,products!$A:$A,0),MATCH(orders!I$1,products!$A$1:$G$1,0))</f>
        <v>Ara</v>
      </c>
      <c r="J62" t="str">
        <f>INDEX(products!$A$1:$G$49,MATCH(orders!$D62,products!$A:$A,0),MATCH(orders!J$1,products!$A$1:$G$1,0))</f>
        <v>D</v>
      </c>
      <c r="K62" s="4">
        <f>INDEX(products!$A$1:$G$49,MATCH(orders!$D62,products!$A:$A,0),MATCH(orders!K$1,products!$A$1:$G$1,0))</f>
        <v>2.5</v>
      </c>
      <c r="L62" s="5">
        <f>INDEX(products!$A$1:$G$49,MATCH(orders!$D62,products!$A:$A,0),MATCH(orders!L$1,products!$A$1:$G$1,0))</f>
        <v>22.884999999999998</v>
      </c>
      <c r="M62" s="5">
        <f t="shared" si="1"/>
        <v>114.42499999999998</v>
      </c>
      <c r="N62" t="str">
        <f t="shared" si="0"/>
        <v>Arabica</v>
      </c>
      <c r="O62" t="str">
        <f t="shared" si="2"/>
        <v>Dark</v>
      </c>
      <c r="P62" t="str">
        <f>_xlfn.XLOOKUP(Orders[[#This Row],[Customer ID]],customers!$A$1:$A$1001,customers!$I$1:$I$1001,,)</f>
        <v>No</v>
      </c>
    </row>
    <row r="63" spans="1:16" x14ac:dyDescent="0.2">
      <c r="A63" s="2" t="s">
        <v>833</v>
      </c>
      <c r="B63" s="3">
        <v>43521</v>
      </c>
      <c r="C63" s="2" t="s">
        <v>834</v>
      </c>
      <c r="D63" t="s">
        <v>6172</v>
      </c>
      <c r="E63" s="2">
        <v>5</v>
      </c>
      <c r="F63" s="2" t="str">
        <f>_xlfn.XLOOKUP(C63,customers!$A$1:$A$1001,customers!$B$1:$B$1001,,0)</f>
        <v>Pammi Endacott</v>
      </c>
      <c r="G63" s="2" t="str">
        <f>IF(_xlfn.XLOOKUP(C63,customers!A62:A1062,customers!C62:C1062,,0)=0,"",_xlfn.XLOOKUP(C63,customers!A62:A1062,customers!C62:C1062,,0))</f>
        <v/>
      </c>
      <c r="H63" s="2" t="str">
        <f>_xlfn.XLOOKUP(C63,customers!$A$1:$A$1001,customers!$G$1:$G$1001,,0)</f>
        <v>United Kingdom</v>
      </c>
      <c r="I63" t="str">
        <f>INDEX(products!$A$1:$G$49,MATCH(orders!$D63,products!$A:$A,0),MATCH(orders!I$1,products!$A$1:$G$1,0))</f>
        <v>Rob</v>
      </c>
      <c r="J63" t="str">
        <f>INDEX(products!$A$1:$G$49,MATCH(orders!$D63,products!$A:$A,0),MATCH(orders!J$1,products!$A$1:$G$1,0))</f>
        <v>D</v>
      </c>
      <c r="K63" s="4">
        <f>INDEX(products!$A$1:$G$49,MATCH(orders!$D63,products!$A:$A,0),MATCH(orders!K$1,products!$A$1:$G$1,0))</f>
        <v>0.5</v>
      </c>
      <c r="L63" s="5">
        <f>INDEX(products!$A$1:$G$49,MATCH(orders!$D63,products!$A:$A,0),MATCH(orders!L$1,products!$A$1:$G$1,0))</f>
        <v>5.3699999999999992</v>
      </c>
      <c r="M63" s="5">
        <f t="shared" si="1"/>
        <v>26.849999999999994</v>
      </c>
      <c r="N63" t="str">
        <f t="shared" si="0"/>
        <v>Robusta</v>
      </c>
      <c r="O63" t="str">
        <f t="shared" si="2"/>
        <v>Dark</v>
      </c>
      <c r="P63" t="str">
        <f>_xlfn.XLOOKUP(Orders[[#This Row],[Customer ID]],customers!$A$1:$A$1001,customers!$I$1:$I$1001,,)</f>
        <v>Yes</v>
      </c>
    </row>
    <row r="64" spans="1:16" x14ac:dyDescent="0.2">
      <c r="A64" s="2" t="s">
        <v>838</v>
      </c>
      <c r="B64" s="3">
        <v>43505</v>
      </c>
      <c r="C64" s="2" t="s">
        <v>839</v>
      </c>
      <c r="D64" t="s">
        <v>6145</v>
      </c>
      <c r="E64" s="2">
        <v>5</v>
      </c>
      <c r="F64" s="2" t="str">
        <f>_xlfn.XLOOKUP(C64,customers!$A$1:$A$1001,customers!$B$1:$B$1001,,0)</f>
        <v>Nona Linklater</v>
      </c>
      <c r="G64" s="2" t="str">
        <f>IF(_xlfn.XLOOKUP(C64,customers!A63:A1063,customers!C63:C1063,,0)=0,"",_xlfn.XLOOKUP(C64,customers!A63:A1063,customers!C63:C1063,,0))</f>
        <v/>
      </c>
      <c r="H64" s="2" t="str">
        <f>_xlfn.XLOOKUP(C64,customers!$A$1:$A$1001,customers!$G$1:$G$1001,,0)</f>
        <v>United States</v>
      </c>
      <c r="I64" t="str">
        <f>INDEX(products!$A$1:$G$49,MATCH(orders!$D64,products!$A:$A,0),MATCH(orders!I$1,products!$A$1:$G$1,0))</f>
        <v>Lib</v>
      </c>
      <c r="J64" t="str">
        <f>INDEX(products!$A$1:$G$49,MATCH(orders!$D64,products!$A:$A,0),MATCH(orders!J$1,products!$A$1:$G$1,0))</f>
        <v>L</v>
      </c>
      <c r="K64" s="4">
        <f>INDEX(products!$A$1:$G$49,MATCH(orders!$D64,products!$A:$A,0),MATCH(orders!K$1,products!$A$1:$G$1,0))</f>
        <v>0.2</v>
      </c>
      <c r="L64" s="5">
        <f>INDEX(products!$A$1:$G$49,MATCH(orders!$D64,products!$A:$A,0),MATCH(orders!L$1,products!$A$1:$G$1,0))</f>
        <v>4.7549999999999999</v>
      </c>
      <c r="M64" s="5">
        <f t="shared" si="1"/>
        <v>23.774999999999999</v>
      </c>
      <c r="N64" t="str">
        <f t="shared" si="0"/>
        <v>Librica</v>
      </c>
      <c r="O64" t="str">
        <f t="shared" si="2"/>
        <v>Light</v>
      </c>
      <c r="P64" t="str">
        <f>_xlfn.XLOOKUP(Orders[[#This Row],[Customer ID]],customers!$A$1:$A$1001,customers!$I$1:$I$1001,,)</f>
        <v>Yes</v>
      </c>
    </row>
    <row r="65" spans="1:16" x14ac:dyDescent="0.2">
      <c r="A65" s="2" t="s">
        <v>843</v>
      </c>
      <c r="B65" s="3">
        <v>43868</v>
      </c>
      <c r="C65" s="2" t="s">
        <v>844</v>
      </c>
      <c r="D65" t="s">
        <v>6157</v>
      </c>
      <c r="E65" s="2">
        <v>1</v>
      </c>
      <c r="F65" s="2" t="str">
        <f>_xlfn.XLOOKUP(C65,customers!$A$1:$A$1001,customers!$B$1:$B$1001,,0)</f>
        <v>Annadiane Dykes</v>
      </c>
      <c r="G65" s="2" t="str">
        <f>IF(_xlfn.XLOOKUP(C65,customers!A64:A1064,customers!C64:C1064,,0)=0,"",_xlfn.XLOOKUP(C65,customers!A64:A1064,customers!C64:C1064,,0))</f>
        <v>adykes1r@eventbrite.com</v>
      </c>
      <c r="H65" s="2" t="str">
        <f>_xlfn.XLOOKUP(C65,customers!$A$1:$A$1001,customers!$G$1:$G$1001,,0)</f>
        <v>United States</v>
      </c>
      <c r="I65" t="str">
        <f>INDEX(products!$A$1:$G$49,MATCH(orders!$D65,products!$A:$A,0),MATCH(orders!I$1,products!$A$1:$G$1,0))</f>
        <v>Ara</v>
      </c>
      <c r="J65" t="str">
        <f>INDEX(products!$A$1:$G$49,MATCH(orders!$D65,products!$A:$A,0),MATCH(orders!J$1,products!$A$1:$G$1,0))</f>
        <v>M</v>
      </c>
      <c r="K65" s="4">
        <f>INDEX(products!$A$1:$G$49,MATCH(orders!$D65,products!$A:$A,0),MATCH(orders!K$1,products!$A$1:$G$1,0))</f>
        <v>0.5</v>
      </c>
      <c r="L65" s="5">
        <f>INDEX(products!$A$1:$G$49,MATCH(orders!$D65,products!$A:$A,0),MATCH(orders!L$1,products!$A$1:$G$1,0))</f>
        <v>6.75</v>
      </c>
      <c r="M65" s="5">
        <f t="shared" si="1"/>
        <v>6.75</v>
      </c>
      <c r="N65" t="str">
        <f t="shared" si="0"/>
        <v>Arabica</v>
      </c>
      <c r="O65" t="str">
        <f t="shared" si="2"/>
        <v>Medium</v>
      </c>
      <c r="P65" t="str">
        <f>_xlfn.XLOOKUP(Orders[[#This Row],[Customer ID]],customers!$A$1:$A$1001,customers!$I$1:$I$1001,,)</f>
        <v>No</v>
      </c>
    </row>
    <row r="66" spans="1:16" x14ac:dyDescent="0.2">
      <c r="A66" s="2" t="s">
        <v>849</v>
      </c>
      <c r="B66" s="3">
        <v>43913</v>
      </c>
      <c r="C66" s="2" t="s">
        <v>850</v>
      </c>
      <c r="D66" t="s">
        <v>6146</v>
      </c>
      <c r="E66" s="2">
        <v>6</v>
      </c>
      <c r="F66" s="2" t="str">
        <f>_xlfn.XLOOKUP(C66,customers!$A$1:$A$1001,customers!$B$1:$B$1001,,0)</f>
        <v>Felecia Dodgson</v>
      </c>
      <c r="G66" s="2" t="str">
        <f>IF(_xlfn.XLOOKUP(C66,customers!A65:A1065,customers!C65:C1065,,0)=0,"",_xlfn.XLOOKUP(C66,customers!A65:A1065,customers!C65:C1065,,0))</f>
        <v/>
      </c>
      <c r="H66" s="2" t="str">
        <f>_xlfn.XLOOKUP(C66,customers!$A$1:$A$1001,customers!$G$1:$G$1001,,0)</f>
        <v>United States</v>
      </c>
      <c r="I66" t="str">
        <f>INDEX(products!$A$1:$G$49,MATCH(orders!$D66,products!$A:$A,0),MATCH(orders!I$1,products!$A$1:$G$1,0))</f>
        <v>Rob</v>
      </c>
      <c r="J66" t="str">
        <f>INDEX(products!$A$1:$G$49,MATCH(orders!$D66,products!$A:$A,0),MATCH(orders!J$1,products!$A$1:$G$1,0))</f>
        <v>M</v>
      </c>
      <c r="K66" s="4">
        <f>INDEX(products!$A$1:$G$49,MATCH(orders!$D66,products!$A:$A,0),MATCH(orders!K$1,products!$A$1:$G$1,0))</f>
        <v>0.5</v>
      </c>
      <c r="L66" s="5">
        <f>INDEX(products!$A$1:$G$49,MATCH(orders!$D66,products!$A:$A,0),MATCH(orders!L$1,products!$A$1:$G$1,0))</f>
        <v>5.97</v>
      </c>
      <c r="M66" s="5">
        <f t="shared" si="1"/>
        <v>35.82</v>
      </c>
      <c r="N66" t="str">
        <f t="shared" ref="N66:N129" si="3">IF(I66="Rob","Robusta",IF(I66="Exc","Excelsa",IF(I66="Ara","Arabica",IF(I66="Lib","Librica",""))))</f>
        <v>Robusta</v>
      </c>
      <c r="O66" t="str">
        <f t="shared" si="2"/>
        <v>Medium</v>
      </c>
      <c r="P66" t="str">
        <f>_xlfn.XLOOKUP(Orders[[#This Row],[Customer ID]],customers!$A$1:$A$1001,customers!$I$1:$I$1001,,)</f>
        <v>Yes</v>
      </c>
    </row>
    <row r="67" spans="1:16" x14ac:dyDescent="0.2">
      <c r="A67" s="2" t="s">
        <v>854</v>
      </c>
      <c r="B67" s="3">
        <v>44626</v>
      </c>
      <c r="C67" s="2" t="s">
        <v>855</v>
      </c>
      <c r="D67" t="s">
        <v>6149</v>
      </c>
      <c r="E67" s="2">
        <v>4</v>
      </c>
      <c r="F67" s="2" t="str">
        <f>_xlfn.XLOOKUP(C67,customers!$A$1:$A$1001,customers!$B$1:$B$1001,,0)</f>
        <v>Angelia Cockrem</v>
      </c>
      <c r="G67" s="2" t="str">
        <f>IF(_xlfn.XLOOKUP(C67,customers!A66:A1066,customers!C66:C1066,,0)=0,"",_xlfn.XLOOKUP(C67,customers!A66:A1066,customers!C66:C1066,,0))</f>
        <v>acockrem1t@engadget.com</v>
      </c>
      <c r="H67" s="2" t="str">
        <f>_xlfn.XLOOKUP(C67,customers!$A$1:$A$1001,customers!$G$1:$G$1001,,0)</f>
        <v>United States</v>
      </c>
      <c r="I67" t="str">
        <f>INDEX(products!$A$1:$G$49,MATCH(orders!$D67,products!$A:$A,0),MATCH(orders!I$1,products!$A$1:$G$1,0))</f>
        <v>Rob</v>
      </c>
      <c r="J67" t="str">
        <f>INDEX(products!$A$1:$G$49,MATCH(orders!$D67,products!$A:$A,0),MATCH(orders!J$1,products!$A$1:$G$1,0))</f>
        <v>D</v>
      </c>
      <c r="K67" s="4">
        <f>INDEX(products!$A$1:$G$49,MATCH(orders!$D67,products!$A:$A,0),MATCH(orders!K$1,products!$A$1:$G$1,0))</f>
        <v>2.5</v>
      </c>
      <c r="L67" s="5">
        <f>INDEX(products!$A$1:$G$49,MATCH(orders!$D67,products!$A:$A,0),MATCH(orders!L$1,products!$A$1:$G$1,0))</f>
        <v>20.584999999999997</v>
      </c>
      <c r="M67" s="5">
        <f t="shared" ref="M67:M130" si="4">L67*E67</f>
        <v>82.339999999999989</v>
      </c>
      <c r="N67" t="str">
        <f t="shared" si="3"/>
        <v>Robusta</v>
      </c>
      <c r="O67" t="str">
        <f t="shared" ref="O67:O130" si="5">IF(J67="M","Medium",IF(J67 = "L","Light",IF(J67="D","Dark","")))</f>
        <v>Dark</v>
      </c>
      <c r="P67" t="str">
        <f>_xlfn.XLOOKUP(Orders[[#This Row],[Customer ID]],customers!$A$1:$A$1001,customers!$I$1:$I$1001,,)</f>
        <v>Yes</v>
      </c>
    </row>
    <row r="68" spans="1:16" x14ac:dyDescent="0.2">
      <c r="A68" s="2" t="s">
        <v>860</v>
      </c>
      <c r="B68" s="3">
        <v>44666</v>
      </c>
      <c r="C68" s="2" t="s">
        <v>861</v>
      </c>
      <c r="D68" t="s">
        <v>6173</v>
      </c>
      <c r="E68" s="2">
        <v>1</v>
      </c>
      <c r="F68" s="2" t="str">
        <f>_xlfn.XLOOKUP(C68,customers!$A$1:$A$1001,customers!$B$1:$B$1001,,0)</f>
        <v>Belvia Umpleby</v>
      </c>
      <c r="G68" s="2" t="str">
        <f>IF(_xlfn.XLOOKUP(C68,customers!A67:A1067,customers!C67:C1067,,0)=0,"",_xlfn.XLOOKUP(C68,customers!A67:A1067,customers!C67:C1067,,0))</f>
        <v>bumpleby1u@soundcloud.com</v>
      </c>
      <c r="H68" s="2" t="str">
        <f>_xlfn.XLOOKUP(C68,customers!$A$1:$A$1001,customers!$G$1:$G$1001,,0)</f>
        <v>United States</v>
      </c>
      <c r="I68" t="str">
        <f>INDEX(products!$A$1:$G$49,MATCH(orders!$D68,products!$A:$A,0),MATCH(orders!I$1,products!$A$1:$G$1,0))</f>
        <v>Rob</v>
      </c>
      <c r="J68" t="str">
        <f>INDEX(products!$A$1:$G$49,MATCH(orders!$D68,products!$A:$A,0),MATCH(orders!J$1,products!$A$1:$G$1,0))</f>
        <v>L</v>
      </c>
      <c r="K68" s="4">
        <f>INDEX(products!$A$1:$G$49,MATCH(orders!$D68,products!$A:$A,0),MATCH(orders!K$1,products!$A$1:$G$1,0))</f>
        <v>0.5</v>
      </c>
      <c r="L68" s="5">
        <f>INDEX(products!$A$1:$G$49,MATCH(orders!$D68,products!$A:$A,0),MATCH(orders!L$1,products!$A$1:$G$1,0))</f>
        <v>7.169999999999999</v>
      </c>
      <c r="M68" s="5">
        <f t="shared" si="4"/>
        <v>7.169999999999999</v>
      </c>
      <c r="N68" t="str">
        <f t="shared" si="3"/>
        <v>Robusta</v>
      </c>
      <c r="O68" t="str">
        <f t="shared" si="5"/>
        <v>Light</v>
      </c>
      <c r="P68" t="str">
        <f>_xlfn.XLOOKUP(Orders[[#This Row],[Customer ID]],customers!$A$1:$A$1001,customers!$I$1:$I$1001,,)</f>
        <v>Yes</v>
      </c>
    </row>
    <row r="69" spans="1:16" x14ac:dyDescent="0.2">
      <c r="A69" s="2" t="s">
        <v>866</v>
      </c>
      <c r="B69" s="3">
        <v>44519</v>
      </c>
      <c r="C69" s="2" t="s">
        <v>867</v>
      </c>
      <c r="D69" t="s">
        <v>6145</v>
      </c>
      <c r="E69" s="2">
        <v>2</v>
      </c>
      <c r="F69" s="2" t="str">
        <f>_xlfn.XLOOKUP(C69,customers!$A$1:$A$1001,customers!$B$1:$B$1001,,0)</f>
        <v>Nat Saleway</v>
      </c>
      <c r="G69" s="2" t="str">
        <f>IF(_xlfn.XLOOKUP(C69,customers!A68:A1068,customers!C68:C1068,,0)=0,"",_xlfn.XLOOKUP(C69,customers!A68:A1068,customers!C68:C1068,,0))</f>
        <v>nsaleway1v@dedecms.com</v>
      </c>
      <c r="H69" s="2" t="str">
        <f>_xlfn.XLOOKUP(C69,customers!$A$1:$A$1001,customers!$G$1:$G$1001,,0)</f>
        <v>United States</v>
      </c>
      <c r="I69" t="str">
        <f>INDEX(products!$A$1:$G$49,MATCH(orders!$D69,products!$A:$A,0),MATCH(orders!I$1,products!$A$1:$G$1,0))</f>
        <v>Lib</v>
      </c>
      <c r="J69" t="str">
        <f>INDEX(products!$A$1:$G$49,MATCH(orders!$D69,products!$A:$A,0),MATCH(orders!J$1,products!$A$1:$G$1,0))</f>
        <v>L</v>
      </c>
      <c r="K69" s="4">
        <f>INDEX(products!$A$1:$G$49,MATCH(orders!$D69,products!$A:$A,0),MATCH(orders!K$1,products!$A$1:$G$1,0))</f>
        <v>0.2</v>
      </c>
      <c r="L69" s="5">
        <f>INDEX(products!$A$1:$G$49,MATCH(orders!$D69,products!$A:$A,0),MATCH(orders!L$1,products!$A$1:$G$1,0))</f>
        <v>4.7549999999999999</v>
      </c>
      <c r="M69" s="5">
        <f t="shared" si="4"/>
        <v>9.51</v>
      </c>
      <c r="N69" t="str">
        <f t="shared" si="3"/>
        <v>Librica</v>
      </c>
      <c r="O69" t="str">
        <f t="shared" si="5"/>
        <v>Light</v>
      </c>
      <c r="P69" t="str">
        <f>_xlfn.XLOOKUP(Orders[[#This Row],[Customer ID]],customers!$A$1:$A$1001,customers!$I$1:$I$1001,,)</f>
        <v>No</v>
      </c>
    </row>
    <row r="70" spans="1:16" x14ac:dyDescent="0.2">
      <c r="A70" s="2" t="s">
        <v>872</v>
      </c>
      <c r="B70" s="3">
        <v>43754</v>
      </c>
      <c r="C70" s="2" t="s">
        <v>873</v>
      </c>
      <c r="D70" t="s">
        <v>6174</v>
      </c>
      <c r="E70" s="2">
        <v>1</v>
      </c>
      <c r="F70" s="2" t="str">
        <f>_xlfn.XLOOKUP(C70,customers!$A$1:$A$1001,customers!$B$1:$B$1001,,0)</f>
        <v>Hayward Goulter</v>
      </c>
      <c r="G70" s="2" t="str">
        <f>IF(_xlfn.XLOOKUP(C70,customers!A69:A1069,customers!C69:C1069,,0)=0,"",_xlfn.XLOOKUP(C70,customers!A69:A1069,customers!C69:C1069,,0))</f>
        <v>hgoulter1w@abc.net.au</v>
      </c>
      <c r="H70" s="2" t="str">
        <f>_xlfn.XLOOKUP(C70,customers!$A$1:$A$1001,customers!$G$1:$G$1001,,0)</f>
        <v>United States</v>
      </c>
      <c r="I70" t="str">
        <f>INDEX(products!$A$1:$G$49,MATCH(orders!$D70,products!$A:$A,0),MATCH(orders!I$1,products!$A$1:$G$1,0))</f>
        <v>Rob</v>
      </c>
      <c r="J70" t="str">
        <f>INDEX(products!$A$1:$G$49,MATCH(orders!$D70,products!$A:$A,0),MATCH(orders!J$1,products!$A$1:$G$1,0))</f>
        <v>M</v>
      </c>
      <c r="K70" s="4">
        <f>INDEX(products!$A$1:$G$49,MATCH(orders!$D70,products!$A:$A,0),MATCH(orders!K$1,products!$A$1:$G$1,0))</f>
        <v>0.2</v>
      </c>
      <c r="L70" s="5">
        <f>INDEX(products!$A$1:$G$49,MATCH(orders!$D70,products!$A:$A,0),MATCH(orders!L$1,products!$A$1:$G$1,0))</f>
        <v>2.9849999999999999</v>
      </c>
      <c r="M70" s="5">
        <f t="shared" si="4"/>
        <v>2.9849999999999999</v>
      </c>
      <c r="N70" t="str">
        <f t="shared" si="3"/>
        <v>Robusta</v>
      </c>
      <c r="O70" t="str">
        <f t="shared" si="5"/>
        <v>Medium</v>
      </c>
      <c r="P70" t="str">
        <f>_xlfn.XLOOKUP(Orders[[#This Row],[Customer ID]],customers!$A$1:$A$1001,customers!$I$1:$I$1001,,)</f>
        <v>No</v>
      </c>
    </row>
    <row r="71" spans="1:16" x14ac:dyDescent="0.2">
      <c r="A71" s="2" t="s">
        <v>878</v>
      </c>
      <c r="B71" s="3">
        <v>43795</v>
      </c>
      <c r="C71" s="2" t="s">
        <v>879</v>
      </c>
      <c r="D71" t="s">
        <v>6138</v>
      </c>
      <c r="E71" s="2">
        <v>6</v>
      </c>
      <c r="F71" s="2" t="str">
        <f>_xlfn.XLOOKUP(C71,customers!$A$1:$A$1001,customers!$B$1:$B$1001,,0)</f>
        <v>Gay Rizzello</v>
      </c>
      <c r="G71" s="2" t="str">
        <f>IF(_xlfn.XLOOKUP(C71,customers!A70:A1070,customers!C70:C1070,,0)=0,"",_xlfn.XLOOKUP(C71,customers!A70:A1070,customers!C70:C1070,,0))</f>
        <v>grizzello1x@symantec.com</v>
      </c>
      <c r="H71" s="2" t="str">
        <f>_xlfn.XLOOKUP(C71,customers!$A$1:$A$1001,customers!$G$1:$G$1001,,0)</f>
        <v>United Kingdom</v>
      </c>
      <c r="I71" t="str">
        <f>INDEX(products!$A$1:$G$49,MATCH(orders!$D71,products!$A:$A,0),MATCH(orders!I$1,products!$A$1:$G$1,0))</f>
        <v>Rob</v>
      </c>
      <c r="J71" t="str">
        <f>INDEX(products!$A$1:$G$49,MATCH(orders!$D71,products!$A:$A,0),MATCH(orders!J$1,products!$A$1:$G$1,0))</f>
        <v>M</v>
      </c>
      <c r="K71" s="4">
        <f>INDEX(products!$A$1:$G$49,MATCH(orders!$D71,products!$A:$A,0),MATCH(orders!K$1,products!$A$1:$G$1,0))</f>
        <v>1</v>
      </c>
      <c r="L71" s="5">
        <f>INDEX(products!$A$1:$G$49,MATCH(orders!$D71,products!$A:$A,0),MATCH(orders!L$1,products!$A$1:$G$1,0))</f>
        <v>9.9499999999999993</v>
      </c>
      <c r="M71" s="5">
        <f t="shared" si="4"/>
        <v>59.699999999999996</v>
      </c>
      <c r="N71" t="str">
        <f t="shared" si="3"/>
        <v>Robusta</v>
      </c>
      <c r="O71" t="str">
        <f t="shared" si="5"/>
        <v>Medium</v>
      </c>
      <c r="P71" t="str">
        <f>_xlfn.XLOOKUP(Orders[[#This Row],[Customer ID]],customers!$A$1:$A$1001,customers!$I$1:$I$1001,,)</f>
        <v>Yes</v>
      </c>
    </row>
    <row r="72" spans="1:16" x14ac:dyDescent="0.2">
      <c r="A72" s="2" t="s">
        <v>885</v>
      </c>
      <c r="B72" s="3">
        <v>43646</v>
      </c>
      <c r="C72" s="2" t="s">
        <v>886</v>
      </c>
      <c r="D72" t="s">
        <v>6148</v>
      </c>
      <c r="E72" s="2">
        <v>4</v>
      </c>
      <c r="F72" s="2" t="str">
        <f>_xlfn.XLOOKUP(C72,customers!$A$1:$A$1001,customers!$B$1:$B$1001,,0)</f>
        <v>Shannon List</v>
      </c>
      <c r="G72" s="2" t="str">
        <f>IF(_xlfn.XLOOKUP(C72,customers!A71:A1071,customers!C71:C1071,,0)=0,"",_xlfn.XLOOKUP(C72,customers!A71:A1071,customers!C71:C1071,,0))</f>
        <v>slist1y@mapquest.com</v>
      </c>
      <c r="H72" s="2" t="str">
        <f>_xlfn.XLOOKUP(C72,customers!$A$1:$A$1001,customers!$G$1:$G$1001,,0)</f>
        <v>United States</v>
      </c>
      <c r="I72" t="str">
        <f>INDEX(products!$A$1:$G$49,MATCH(orders!$D72,products!$A:$A,0),MATCH(orders!I$1,products!$A$1:$G$1,0))</f>
        <v>Exc</v>
      </c>
      <c r="J72" t="str">
        <f>INDEX(products!$A$1:$G$49,MATCH(orders!$D72,products!$A:$A,0),MATCH(orders!J$1,products!$A$1:$G$1,0))</f>
        <v>L</v>
      </c>
      <c r="K72" s="4">
        <f>INDEX(products!$A$1:$G$49,MATCH(orders!$D72,products!$A:$A,0),MATCH(orders!K$1,products!$A$1:$G$1,0))</f>
        <v>2.5</v>
      </c>
      <c r="L72" s="5">
        <f>INDEX(products!$A$1:$G$49,MATCH(orders!$D72,products!$A:$A,0),MATCH(orders!L$1,products!$A$1:$G$1,0))</f>
        <v>34.154999999999994</v>
      </c>
      <c r="M72" s="5">
        <f t="shared" si="4"/>
        <v>136.61999999999998</v>
      </c>
      <c r="N72" t="str">
        <f t="shared" si="3"/>
        <v>Excelsa</v>
      </c>
      <c r="O72" t="str">
        <f t="shared" si="5"/>
        <v>Light</v>
      </c>
      <c r="P72" t="str">
        <f>_xlfn.XLOOKUP(Orders[[#This Row],[Customer ID]],customers!$A$1:$A$1001,customers!$I$1:$I$1001,,)</f>
        <v>No</v>
      </c>
    </row>
    <row r="73" spans="1:16" x14ac:dyDescent="0.2">
      <c r="A73" s="2" t="s">
        <v>891</v>
      </c>
      <c r="B73" s="3">
        <v>44200</v>
      </c>
      <c r="C73" s="2" t="s">
        <v>892</v>
      </c>
      <c r="D73" t="s">
        <v>6145</v>
      </c>
      <c r="E73" s="2">
        <v>2</v>
      </c>
      <c r="F73" s="2" t="str">
        <f>_xlfn.XLOOKUP(C73,customers!$A$1:$A$1001,customers!$B$1:$B$1001,,0)</f>
        <v>Shirlene Edmondson</v>
      </c>
      <c r="G73" s="2" t="str">
        <f>IF(_xlfn.XLOOKUP(C73,customers!A72:A1072,customers!C72:C1072,,0)=0,"",_xlfn.XLOOKUP(C73,customers!A72:A1072,customers!C72:C1072,,0))</f>
        <v>sedmondson1z@theguardian.com</v>
      </c>
      <c r="H73" s="2" t="str">
        <f>_xlfn.XLOOKUP(C73,customers!$A$1:$A$1001,customers!$G$1:$G$1001,,0)</f>
        <v>Ireland</v>
      </c>
      <c r="I73" t="str">
        <f>INDEX(products!$A$1:$G$49,MATCH(orders!$D73,products!$A:$A,0),MATCH(orders!I$1,products!$A$1:$G$1,0))</f>
        <v>Lib</v>
      </c>
      <c r="J73" t="str">
        <f>INDEX(products!$A$1:$G$49,MATCH(orders!$D73,products!$A:$A,0),MATCH(orders!J$1,products!$A$1:$G$1,0))</f>
        <v>L</v>
      </c>
      <c r="K73" s="4">
        <f>INDEX(products!$A$1:$G$49,MATCH(orders!$D73,products!$A:$A,0),MATCH(orders!K$1,products!$A$1:$G$1,0))</f>
        <v>0.2</v>
      </c>
      <c r="L73" s="5">
        <f>INDEX(products!$A$1:$G$49,MATCH(orders!$D73,products!$A:$A,0),MATCH(orders!L$1,products!$A$1:$G$1,0))</f>
        <v>4.7549999999999999</v>
      </c>
      <c r="M73" s="5">
        <f t="shared" si="4"/>
        <v>9.51</v>
      </c>
      <c r="N73" t="str">
        <f t="shared" si="3"/>
        <v>Librica</v>
      </c>
      <c r="O73" t="str">
        <f t="shared" si="5"/>
        <v>Light</v>
      </c>
      <c r="P73" t="str">
        <f>_xlfn.XLOOKUP(Orders[[#This Row],[Customer ID]],customers!$A$1:$A$1001,customers!$I$1:$I$1001,,)</f>
        <v>No</v>
      </c>
    </row>
    <row r="74" spans="1:16" x14ac:dyDescent="0.2">
      <c r="A74" s="2" t="s">
        <v>897</v>
      </c>
      <c r="B74" s="3">
        <v>44131</v>
      </c>
      <c r="C74" s="2" t="s">
        <v>898</v>
      </c>
      <c r="D74" t="s">
        <v>6175</v>
      </c>
      <c r="E74" s="2">
        <v>3</v>
      </c>
      <c r="F74" s="2" t="str">
        <f>_xlfn.XLOOKUP(C74,customers!$A$1:$A$1001,customers!$B$1:$B$1001,,0)</f>
        <v>Aurlie McCarl</v>
      </c>
      <c r="G74" s="2" t="str">
        <f>IF(_xlfn.XLOOKUP(C74,customers!A73:A1073,customers!C73:C1073,,0)=0,"",_xlfn.XLOOKUP(C74,customers!A73:A1073,customers!C73:C1073,,0))</f>
        <v/>
      </c>
      <c r="H74" s="2" t="str">
        <f>_xlfn.XLOOKUP(C74,customers!$A$1:$A$1001,customers!$G$1:$G$1001,,0)</f>
        <v>United States</v>
      </c>
      <c r="I74" t="str">
        <f>INDEX(products!$A$1:$G$49,MATCH(orders!$D74,products!$A:$A,0),MATCH(orders!I$1,products!$A$1:$G$1,0))</f>
        <v>Ara</v>
      </c>
      <c r="J74" t="str">
        <f>INDEX(products!$A$1:$G$49,MATCH(orders!$D74,products!$A:$A,0),MATCH(orders!J$1,products!$A$1:$G$1,0))</f>
        <v>M</v>
      </c>
      <c r="K74" s="4">
        <f>INDEX(products!$A$1:$G$49,MATCH(orders!$D74,products!$A:$A,0),MATCH(orders!K$1,products!$A$1:$G$1,0))</f>
        <v>2.5</v>
      </c>
      <c r="L74" s="5">
        <f>INDEX(products!$A$1:$G$49,MATCH(orders!$D74,products!$A:$A,0),MATCH(orders!L$1,products!$A$1:$G$1,0))</f>
        <v>25.874999999999996</v>
      </c>
      <c r="M74" s="5">
        <f t="shared" si="4"/>
        <v>77.624999999999986</v>
      </c>
      <c r="N74" t="str">
        <f t="shared" si="3"/>
        <v>Arabica</v>
      </c>
      <c r="O74" t="str">
        <f t="shared" si="5"/>
        <v>Medium</v>
      </c>
      <c r="P74" t="str">
        <f>_xlfn.XLOOKUP(Orders[[#This Row],[Customer ID]],customers!$A$1:$A$1001,customers!$I$1:$I$1001,,)</f>
        <v>No</v>
      </c>
    </row>
    <row r="75" spans="1:16" x14ac:dyDescent="0.2">
      <c r="A75" s="2" t="s">
        <v>902</v>
      </c>
      <c r="B75" s="3">
        <v>44362</v>
      </c>
      <c r="C75" s="2" t="s">
        <v>903</v>
      </c>
      <c r="D75" t="s">
        <v>6159</v>
      </c>
      <c r="E75" s="2">
        <v>5</v>
      </c>
      <c r="F75" s="2" t="str">
        <f>_xlfn.XLOOKUP(C75,customers!$A$1:$A$1001,customers!$B$1:$B$1001,,0)</f>
        <v>Alikee Carryer</v>
      </c>
      <c r="G75" s="2" t="str">
        <f>IF(_xlfn.XLOOKUP(C75,customers!A74:A1074,customers!C74:C1074,,0)=0,"",_xlfn.XLOOKUP(C75,customers!A74:A1074,customers!C74:C1074,,0))</f>
        <v/>
      </c>
      <c r="H75" s="2" t="str">
        <f>_xlfn.XLOOKUP(C75,customers!$A$1:$A$1001,customers!$G$1:$G$1001,,0)</f>
        <v>United States</v>
      </c>
      <c r="I75" t="str">
        <f>INDEX(products!$A$1:$G$49,MATCH(orders!$D75,products!$A:$A,0),MATCH(orders!I$1,products!$A$1:$G$1,0))</f>
        <v>Lib</v>
      </c>
      <c r="J75" t="str">
        <f>INDEX(products!$A$1:$G$49,MATCH(orders!$D75,products!$A:$A,0),MATCH(orders!J$1,products!$A$1:$G$1,0))</f>
        <v>M</v>
      </c>
      <c r="K75" s="4">
        <f>INDEX(products!$A$1:$G$49,MATCH(orders!$D75,products!$A:$A,0),MATCH(orders!K$1,products!$A$1:$G$1,0))</f>
        <v>0.2</v>
      </c>
      <c r="L75" s="5">
        <f>INDEX(products!$A$1:$G$49,MATCH(orders!$D75,products!$A:$A,0),MATCH(orders!L$1,products!$A$1:$G$1,0))</f>
        <v>4.3650000000000002</v>
      </c>
      <c r="M75" s="5">
        <f t="shared" si="4"/>
        <v>21.825000000000003</v>
      </c>
      <c r="N75" t="str">
        <f t="shared" si="3"/>
        <v>Librica</v>
      </c>
      <c r="O75" t="str">
        <f t="shared" si="5"/>
        <v>Medium</v>
      </c>
      <c r="P75" t="str">
        <f>_xlfn.XLOOKUP(Orders[[#This Row],[Customer ID]],customers!$A$1:$A$1001,customers!$I$1:$I$1001,,)</f>
        <v>Yes</v>
      </c>
    </row>
    <row r="76" spans="1:16" x14ac:dyDescent="0.2">
      <c r="A76" s="2" t="s">
        <v>907</v>
      </c>
      <c r="B76" s="3">
        <v>44396</v>
      </c>
      <c r="C76" s="2" t="s">
        <v>908</v>
      </c>
      <c r="D76" t="s">
        <v>6176</v>
      </c>
      <c r="E76" s="2">
        <v>2</v>
      </c>
      <c r="F76" s="2" t="str">
        <f>_xlfn.XLOOKUP(C76,customers!$A$1:$A$1001,customers!$B$1:$B$1001,,0)</f>
        <v>Jennifer Rangall</v>
      </c>
      <c r="G76" s="2" t="str">
        <f>IF(_xlfn.XLOOKUP(C76,customers!A75:A1075,customers!C75:C1075,,0)=0,"",_xlfn.XLOOKUP(C76,customers!A75:A1075,customers!C75:C1075,,0))</f>
        <v>jrangall22@newsvine.com</v>
      </c>
      <c r="H76" s="2" t="str">
        <f>_xlfn.XLOOKUP(C76,customers!$A$1:$A$1001,customers!$G$1:$G$1001,,0)</f>
        <v>United States</v>
      </c>
      <c r="I76" t="str">
        <f>INDEX(products!$A$1:$G$49,MATCH(orders!$D76,products!$A:$A,0),MATCH(orders!I$1,products!$A$1:$G$1,0))</f>
        <v>Exc</v>
      </c>
      <c r="J76" t="str">
        <f>INDEX(products!$A$1:$G$49,MATCH(orders!$D76,products!$A:$A,0),MATCH(orders!J$1,products!$A$1:$G$1,0))</f>
        <v>L</v>
      </c>
      <c r="K76" s="4">
        <f>INDEX(products!$A$1:$G$49,MATCH(orders!$D76,products!$A:$A,0),MATCH(orders!K$1,products!$A$1:$G$1,0))</f>
        <v>0.5</v>
      </c>
      <c r="L76" s="5">
        <f>INDEX(products!$A$1:$G$49,MATCH(orders!$D76,products!$A:$A,0),MATCH(orders!L$1,products!$A$1:$G$1,0))</f>
        <v>8.91</v>
      </c>
      <c r="M76" s="5">
        <f t="shared" si="4"/>
        <v>17.82</v>
      </c>
      <c r="N76" t="str">
        <f t="shared" si="3"/>
        <v>Excelsa</v>
      </c>
      <c r="O76" t="str">
        <f t="shared" si="5"/>
        <v>Light</v>
      </c>
      <c r="P76" t="str">
        <f>_xlfn.XLOOKUP(Orders[[#This Row],[Customer ID]],customers!$A$1:$A$1001,customers!$I$1:$I$1001,,)</f>
        <v>Yes</v>
      </c>
    </row>
    <row r="77" spans="1:16" x14ac:dyDescent="0.2">
      <c r="A77" s="2" t="s">
        <v>913</v>
      </c>
      <c r="B77" s="3">
        <v>44400</v>
      </c>
      <c r="C77" s="2" t="s">
        <v>914</v>
      </c>
      <c r="D77" t="s">
        <v>6177</v>
      </c>
      <c r="E77" s="2">
        <v>6</v>
      </c>
      <c r="F77" s="2" t="str">
        <f>_xlfn.XLOOKUP(C77,customers!$A$1:$A$1001,customers!$B$1:$B$1001,,0)</f>
        <v>Kipper Boorn</v>
      </c>
      <c r="G77" s="2" t="str">
        <f>IF(_xlfn.XLOOKUP(C77,customers!A76:A1076,customers!C76:C1076,,0)=0,"",_xlfn.XLOOKUP(C77,customers!A76:A1076,customers!C76:C1076,,0))</f>
        <v>kboorn23@ezinearticles.com</v>
      </c>
      <c r="H77" s="2" t="str">
        <f>_xlfn.XLOOKUP(C77,customers!$A$1:$A$1001,customers!$G$1:$G$1001,,0)</f>
        <v>Ireland</v>
      </c>
      <c r="I77" t="str">
        <f>INDEX(products!$A$1:$G$49,MATCH(orders!$D77,products!$A:$A,0),MATCH(orders!I$1,products!$A$1:$G$1,0))</f>
        <v>Rob</v>
      </c>
      <c r="J77" t="str">
        <f>INDEX(products!$A$1:$G$49,MATCH(orders!$D77,products!$A:$A,0),MATCH(orders!J$1,products!$A$1:$G$1,0))</f>
        <v>D</v>
      </c>
      <c r="K77" s="4">
        <f>INDEX(products!$A$1:$G$49,MATCH(orders!$D77,products!$A:$A,0),MATCH(orders!K$1,products!$A$1:$G$1,0))</f>
        <v>1</v>
      </c>
      <c r="L77" s="5">
        <f>INDEX(products!$A$1:$G$49,MATCH(orders!$D77,products!$A:$A,0),MATCH(orders!L$1,products!$A$1:$G$1,0))</f>
        <v>8.9499999999999993</v>
      </c>
      <c r="M77" s="5">
        <f t="shared" si="4"/>
        <v>53.699999999999996</v>
      </c>
      <c r="N77" t="str">
        <f t="shared" si="3"/>
        <v>Robusta</v>
      </c>
      <c r="O77" t="str">
        <f t="shared" si="5"/>
        <v>Dark</v>
      </c>
      <c r="P77" t="str">
        <f>_xlfn.XLOOKUP(Orders[[#This Row],[Customer ID]],customers!$A$1:$A$1001,customers!$I$1:$I$1001,,)</f>
        <v>Yes</v>
      </c>
    </row>
    <row r="78" spans="1:16" x14ac:dyDescent="0.2">
      <c r="A78" s="2" t="s">
        <v>919</v>
      </c>
      <c r="B78" s="3">
        <v>43855</v>
      </c>
      <c r="C78" s="2" t="s">
        <v>920</v>
      </c>
      <c r="D78" t="s">
        <v>6178</v>
      </c>
      <c r="E78" s="2">
        <v>1</v>
      </c>
      <c r="F78" s="2" t="str">
        <f>_xlfn.XLOOKUP(C78,customers!$A$1:$A$1001,customers!$B$1:$B$1001,,0)</f>
        <v>Melania Beadle</v>
      </c>
      <c r="G78" s="2" t="str">
        <f>IF(_xlfn.XLOOKUP(C78,customers!A77:A1077,customers!C77:C1077,,0)=0,"",_xlfn.XLOOKUP(C78,customers!A77:A1077,customers!C77:C1077,,0))</f>
        <v/>
      </c>
      <c r="H78" s="2" t="str">
        <f>_xlfn.XLOOKUP(C78,customers!$A$1:$A$1001,customers!$G$1:$G$1001,,0)</f>
        <v>Ireland</v>
      </c>
      <c r="I78" t="str">
        <f>INDEX(products!$A$1:$G$49,MATCH(orders!$D78,products!$A:$A,0),MATCH(orders!I$1,products!$A$1:$G$1,0))</f>
        <v>Rob</v>
      </c>
      <c r="J78" t="str">
        <f>INDEX(products!$A$1:$G$49,MATCH(orders!$D78,products!$A:$A,0),MATCH(orders!J$1,products!$A$1:$G$1,0))</f>
        <v>L</v>
      </c>
      <c r="K78" s="4">
        <f>INDEX(products!$A$1:$G$49,MATCH(orders!$D78,products!$A:$A,0),MATCH(orders!K$1,products!$A$1:$G$1,0))</f>
        <v>0.2</v>
      </c>
      <c r="L78" s="5">
        <f>INDEX(products!$A$1:$G$49,MATCH(orders!$D78,products!$A:$A,0),MATCH(orders!L$1,products!$A$1:$G$1,0))</f>
        <v>3.5849999999999995</v>
      </c>
      <c r="M78" s="5">
        <f t="shared" si="4"/>
        <v>3.5849999999999995</v>
      </c>
      <c r="N78" t="str">
        <f t="shared" si="3"/>
        <v>Robusta</v>
      </c>
      <c r="O78" t="str">
        <f t="shared" si="5"/>
        <v>Light</v>
      </c>
      <c r="P78" t="str">
        <f>_xlfn.XLOOKUP(Orders[[#This Row],[Customer ID]],customers!$A$1:$A$1001,customers!$I$1:$I$1001,,)</f>
        <v>Yes</v>
      </c>
    </row>
    <row r="79" spans="1:16" x14ac:dyDescent="0.2">
      <c r="A79" s="2" t="s">
        <v>924</v>
      </c>
      <c r="B79" s="3">
        <v>43594</v>
      </c>
      <c r="C79" s="2" t="s">
        <v>925</v>
      </c>
      <c r="D79" t="s">
        <v>6153</v>
      </c>
      <c r="E79" s="2">
        <v>2</v>
      </c>
      <c r="F79" s="2" t="str">
        <f>_xlfn.XLOOKUP(C79,customers!$A$1:$A$1001,customers!$B$1:$B$1001,,0)</f>
        <v>Colene Elgey</v>
      </c>
      <c r="G79" s="2" t="str">
        <f>IF(_xlfn.XLOOKUP(C79,customers!A78:A1078,customers!C78:C1078,,0)=0,"",_xlfn.XLOOKUP(C79,customers!A78:A1078,customers!C78:C1078,,0))</f>
        <v>celgey25@webs.com</v>
      </c>
      <c r="H79" s="2" t="str">
        <f>_xlfn.XLOOKUP(C79,customers!$A$1:$A$1001,customers!$G$1:$G$1001,,0)</f>
        <v>United States</v>
      </c>
      <c r="I79" t="str">
        <f>INDEX(products!$A$1:$G$49,MATCH(orders!$D79,products!$A:$A,0),MATCH(orders!I$1,products!$A$1:$G$1,0))</f>
        <v>Exc</v>
      </c>
      <c r="J79" t="str">
        <f>INDEX(products!$A$1:$G$49,MATCH(orders!$D79,products!$A:$A,0),MATCH(orders!J$1,products!$A$1:$G$1,0))</f>
        <v>D</v>
      </c>
      <c r="K79" s="4">
        <f>INDEX(products!$A$1:$G$49,MATCH(orders!$D79,products!$A:$A,0),MATCH(orders!K$1,products!$A$1:$G$1,0))</f>
        <v>0.2</v>
      </c>
      <c r="L79" s="5">
        <f>INDEX(products!$A$1:$G$49,MATCH(orders!$D79,products!$A:$A,0),MATCH(orders!L$1,products!$A$1:$G$1,0))</f>
        <v>3.645</v>
      </c>
      <c r="M79" s="5">
        <f t="shared" si="4"/>
        <v>7.29</v>
      </c>
      <c r="N79" t="str">
        <f t="shared" si="3"/>
        <v>Excelsa</v>
      </c>
      <c r="O79" t="str">
        <f t="shared" si="5"/>
        <v>Dark</v>
      </c>
      <c r="P79" t="str">
        <f>_xlfn.XLOOKUP(Orders[[#This Row],[Customer ID]],customers!$A$1:$A$1001,customers!$I$1:$I$1001,,)</f>
        <v>No</v>
      </c>
    </row>
    <row r="80" spans="1:16" x14ac:dyDescent="0.2">
      <c r="A80" s="2" t="s">
        <v>930</v>
      </c>
      <c r="B80" s="3">
        <v>43920</v>
      </c>
      <c r="C80" s="2" t="s">
        <v>931</v>
      </c>
      <c r="D80" t="s">
        <v>6157</v>
      </c>
      <c r="E80" s="2">
        <v>6</v>
      </c>
      <c r="F80" s="2" t="str">
        <f>_xlfn.XLOOKUP(C80,customers!$A$1:$A$1001,customers!$B$1:$B$1001,,0)</f>
        <v>Lothaire Mizzi</v>
      </c>
      <c r="G80" s="2" t="str">
        <f>IF(_xlfn.XLOOKUP(C80,customers!A79:A1079,customers!C79:C1079,,0)=0,"",_xlfn.XLOOKUP(C80,customers!A79:A1079,customers!C79:C1079,,0))</f>
        <v>lmizzi26@rakuten.co.jp</v>
      </c>
      <c r="H80" s="2" t="str">
        <f>_xlfn.XLOOKUP(C80,customers!$A$1:$A$1001,customers!$G$1:$G$1001,,0)</f>
        <v>United States</v>
      </c>
      <c r="I80" t="str">
        <f>INDEX(products!$A$1:$G$49,MATCH(orders!$D80,products!$A:$A,0),MATCH(orders!I$1,products!$A$1:$G$1,0))</f>
        <v>Ara</v>
      </c>
      <c r="J80" t="str">
        <f>INDEX(products!$A$1:$G$49,MATCH(orders!$D80,products!$A:$A,0),MATCH(orders!J$1,products!$A$1:$G$1,0))</f>
        <v>M</v>
      </c>
      <c r="K80" s="4">
        <f>INDEX(products!$A$1:$G$49,MATCH(orders!$D80,products!$A:$A,0),MATCH(orders!K$1,products!$A$1:$G$1,0))</f>
        <v>0.5</v>
      </c>
      <c r="L80" s="5">
        <f>INDEX(products!$A$1:$G$49,MATCH(orders!$D80,products!$A:$A,0),MATCH(orders!L$1,products!$A$1:$G$1,0))</f>
        <v>6.75</v>
      </c>
      <c r="M80" s="5">
        <f t="shared" si="4"/>
        <v>40.5</v>
      </c>
      <c r="N80" t="str">
        <f t="shared" si="3"/>
        <v>Arabica</v>
      </c>
      <c r="O80" t="str">
        <f t="shared" si="5"/>
        <v>Medium</v>
      </c>
      <c r="P80" t="str">
        <f>_xlfn.XLOOKUP(Orders[[#This Row],[Customer ID]],customers!$A$1:$A$1001,customers!$I$1:$I$1001,,)</f>
        <v>Yes</v>
      </c>
    </row>
    <row r="81" spans="1:16" x14ac:dyDescent="0.2">
      <c r="A81" s="2" t="s">
        <v>936</v>
      </c>
      <c r="B81" s="3">
        <v>44633</v>
      </c>
      <c r="C81" s="2" t="s">
        <v>937</v>
      </c>
      <c r="D81" t="s">
        <v>6179</v>
      </c>
      <c r="E81" s="2">
        <v>4</v>
      </c>
      <c r="F81" s="2" t="str">
        <f>_xlfn.XLOOKUP(C81,customers!$A$1:$A$1001,customers!$B$1:$B$1001,,0)</f>
        <v>Cletis Giacomazzo</v>
      </c>
      <c r="G81" s="2" t="str">
        <f>IF(_xlfn.XLOOKUP(C81,customers!A80:A1080,customers!C80:C1080,,0)=0,"",_xlfn.XLOOKUP(C81,customers!A80:A1080,customers!C80:C1080,,0))</f>
        <v>cgiacomazzo27@jigsy.com</v>
      </c>
      <c r="H81" s="2" t="str">
        <f>_xlfn.XLOOKUP(C81,customers!$A$1:$A$1001,customers!$G$1:$G$1001,,0)</f>
        <v>United States</v>
      </c>
      <c r="I81" t="str">
        <f>INDEX(products!$A$1:$G$49,MATCH(orders!$D81,products!$A:$A,0),MATCH(orders!I$1,products!$A$1:$G$1,0))</f>
        <v>Rob</v>
      </c>
      <c r="J81" t="str">
        <f>INDEX(products!$A$1:$G$49,MATCH(orders!$D81,products!$A:$A,0),MATCH(orders!J$1,products!$A$1:$G$1,0))</f>
        <v>L</v>
      </c>
      <c r="K81" s="4">
        <f>INDEX(products!$A$1:$G$49,MATCH(orders!$D81,products!$A:$A,0),MATCH(orders!K$1,products!$A$1:$G$1,0))</f>
        <v>1</v>
      </c>
      <c r="L81" s="5">
        <f>INDEX(products!$A$1:$G$49,MATCH(orders!$D81,products!$A:$A,0),MATCH(orders!L$1,products!$A$1:$G$1,0))</f>
        <v>11.95</v>
      </c>
      <c r="M81" s="5">
        <f t="shared" si="4"/>
        <v>47.8</v>
      </c>
      <c r="N81" t="str">
        <f t="shared" si="3"/>
        <v>Robusta</v>
      </c>
      <c r="O81" t="str">
        <f t="shared" si="5"/>
        <v>Light</v>
      </c>
      <c r="P81" t="str">
        <f>_xlfn.XLOOKUP(Orders[[#This Row],[Customer ID]],customers!$A$1:$A$1001,customers!$I$1:$I$1001,,)</f>
        <v>No</v>
      </c>
    </row>
    <row r="82" spans="1:16" x14ac:dyDescent="0.2">
      <c r="A82" s="2" t="s">
        <v>942</v>
      </c>
      <c r="B82" s="3">
        <v>43572</v>
      </c>
      <c r="C82" s="2" t="s">
        <v>943</v>
      </c>
      <c r="D82" t="s">
        <v>6180</v>
      </c>
      <c r="E82" s="2">
        <v>5</v>
      </c>
      <c r="F82" s="2" t="str">
        <f>_xlfn.XLOOKUP(C82,customers!$A$1:$A$1001,customers!$B$1:$B$1001,,0)</f>
        <v>Ami Arnow</v>
      </c>
      <c r="G82" s="2" t="str">
        <f>IF(_xlfn.XLOOKUP(C82,customers!A81:A1081,customers!C81:C1081,,0)=0,"",_xlfn.XLOOKUP(C82,customers!A81:A1081,customers!C81:C1081,,0))</f>
        <v>aarnow28@arizona.edu</v>
      </c>
      <c r="H82" s="2" t="str">
        <f>_xlfn.XLOOKUP(C82,customers!$A$1:$A$1001,customers!$G$1:$G$1001,,0)</f>
        <v>United States</v>
      </c>
      <c r="I82" t="str">
        <f>INDEX(products!$A$1:$G$49,MATCH(orders!$D82,products!$A:$A,0),MATCH(orders!I$1,products!$A$1:$G$1,0))</f>
        <v>Ara</v>
      </c>
      <c r="J82" t="str">
        <f>INDEX(products!$A$1:$G$49,MATCH(orders!$D82,products!$A:$A,0),MATCH(orders!J$1,products!$A$1:$G$1,0))</f>
        <v>L</v>
      </c>
      <c r="K82" s="4">
        <f>INDEX(products!$A$1:$G$49,MATCH(orders!$D82,products!$A:$A,0),MATCH(orders!K$1,products!$A$1:$G$1,0))</f>
        <v>0.5</v>
      </c>
      <c r="L82" s="5">
        <f>INDEX(products!$A$1:$G$49,MATCH(orders!$D82,products!$A:$A,0),MATCH(orders!L$1,products!$A$1:$G$1,0))</f>
        <v>7.77</v>
      </c>
      <c r="M82" s="5">
        <f t="shared" si="4"/>
        <v>38.849999999999994</v>
      </c>
      <c r="N82" t="str">
        <f t="shared" si="3"/>
        <v>Arabica</v>
      </c>
      <c r="O82" t="str">
        <f t="shared" si="5"/>
        <v>Light</v>
      </c>
      <c r="P82" t="str">
        <f>_xlfn.XLOOKUP(Orders[[#This Row],[Customer ID]],customers!$A$1:$A$1001,customers!$I$1:$I$1001,,)</f>
        <v>Yes</v>
      </c>
    </row>
    <row r="83" spans="1:16" x14ac:dyDescent="0.2">
      <c r="A83" s="2" t="s">
        <v>948</v>
      </c>
      <c r="B83" s="3">
        <v>43763</v>
      </c>
      <c r="C83" s="2" t="s">
        <v>949</v>
      </c>
      <c r="D83" t="s">
        <v>6164</v>
      </c>
      <c r="E83" s="2">
        <v>3</v>
      </c>
      <c r="F83" s="2" t="str">
        <f>_xlfn.XLOOKUP(C83,customers!$A$1:$A$1001,customers!$B$1:$B$1001,,0)</f>
        <v>Sheppard Yann</v>
      </c>
      <c r="G83" s="2" t="str">
        <f>IF(_xlfn.XLOOKUP(C83,customers!A82:A1082,customers!C82:C1082,,0)=0,"",_xlfn.XLOOKUP(C83,customers!A82:A1082,customers!C82:C1082,,0))</f>
        <v>syann29@senate.gov</v>
      </c>
      <c r="H83" s="2" t="str">
        <f>_xlfn.XLOOKUP(C83,customers!$A$1:$A$1001,customers!$G$1:$G$1001,,0)</f>
        <v>United States</v>
      </c>
      <c r="I83" t="str">
        <f>INDEX(products!$A$1:$G$49,MATCH(orders!$D83,products!$A:$A,0),MATCH(orders!I$1,products!$A$1:$G$1,0))</f>
        <v>Lib</v>
      </c>
      <c r="J83" t="str">
        <f>INDEX(products!$A$1:$G$49,MATCH(orders!$D83,products!$A:$A,0),MATCH(orders!J$1,products!$A$1:$G$1,0))</f>
        <v>L</v>
      </c>
      <c r="K83" s="4">
        <f>INDEX(products!$A$1:$G$49,MATCH(orders!$D83,products!$A:$A,0),MATCH(orders!K$1,products!$A$1:$G$1,0))</f>
        <v>2.5</v>
      </c>
      <c r="L83" s="5">
        <f>INDEX(products!$A$1:$G$49,MATCH(orders!$D83,products!$A:$A,0),MATCH(orders!L$1,products!$A$1:$G$1,0))</f>
        <v>36.454999999999998</v>
      </c>
      <c r="M83" s="5">
        <f t="shared" si="4"/>
        <v>109.36499999999999</v>
      </c>
      <c r="N83" t="str">
        <f t="shared" si="3"/>
        <v>Librica</v>
      </c>
      <c r="O83" t="str">
        <f t="shared" si="5"/>
        <v>Light</v>
      </c>
      <c r="P83" t="str">
        <f>_xlfn.XLOOKUP(Orders[[#This Row],[Customer ID]],customers!$A$1:$A$1001,customers!$I$1:$I$1001,,)</f>
        <v>Yes</v>
      </c>
    </row>
    <row r="84" spans="1:16" x14ac:dyDescent="0.2">
      <c r="A84" s="2" t="s">
        <v>954</v>
      </c>
      <c r="B84" s="3">
        <v>43721</v>
      </c>
      <c r="C84" s="2" t="s">
        <v>955</v>
      </c>
      <c r="D84" t="s">
        <v>6181</v>
      </c>
      <c r="E84" s="2">
        <v>3</v>
      </c>
      <c r="F84" s="2" t="str">
        <f>_xlfn.XLOOKUP(C84,customers!$A$1:$A$1001,customers!$B$1:$B$1001,,0)</f>
        <v>Bunny Naulls</v>
      </c>
      <c r="G84" s="2" t="str">
        <f>IF(_xlfn.XLOOKUP(C84,customers!A83:A1083,customers!C83:C1083,,0)=0,"",_xlfn.XLOOKUP(C84,customers!A83:A1083,customers!C83:C1083,,0))</f>
        <v>bnaulls2a@tiny.cc</v>
      </c>
      <c r="H84" s="2" t="str">
        <f>_xlfn.XLOOKUP(C84,customers!$A$1:$A$1001,customers!$G$1:$G$1001,,0)</f>
        <v>Ireland</v>
      </c>
      <c r="I84" t="str">
        <f>INDEX(products!$A$1:$G$49,MATCH(orders!$D84,products!$A:$A,0),MATCH(orders!I$1,products!$A$1:$G$1,0))</f>
        <v>Lib</v>
      </c>
      <c r="J84" t="str">
        <f>INDEX(products!$A$1:$G$49,MATCH(orders!$D84,products!$A:$A,0),MATCH(orders!J$1,products!$A$1:$G$1,0))</f>
        <v>M</v>
      </c>
      <c r="K84" s="4">
        <f>INDEX(products!$A$1:$G$49,MATCH(orders!$D84,products!$A:$A,0),MATCH(orders!K$1,products!$A$1:$G$1,0))</f>
        <v>2.5</v>
      </c>
      <c r="L84" s="5">
        <f>INDEX(products!$A$1:$G$49,MATCH(orders!$D84,products!$A:$A,0),MATCH(orders!L$1,products!$A$1:$G$1,0))</f>
        <v>33.464999999999996</v>
      </c>
      <c r="M84" s="5">
        <f t="shared" si="4"/>
        <v>100.39499999999998</v>
      </c>
      <c r="N84" t="str">
        <f t="shared" si="3"/>
        <v>Librica</v>
      </c>
      <c r="O84" t="str">
        <f t="shared" si="5"/>
        <v>Medium</v>
      </c>
      <c r="P84" t="str">
        <f>_xlfn.XLOOKUP(Orders[[#This Row],[Customer ID]],customers!$A$1:$A$1001,customers!$I$1:$I$1001,,)</f>
        <v>Yes</v>
      </c>
    </row>
    <row r="85" spans="1:16" x14ac:dyDescent="0.2">
      <c r="A85" s="2" t="s">
        <v>960</v>
      </c>
      <c r="B85" s="3">
        <v>43933</v>
      </c>
      <c r="C85" s="2" t="s">
        <v>961</v>
      </c>
      <c r="D85" t="s">
        <v>6149</v>
      </c>
      <c r="E85" s="2">
        <v>4</v>
      </c>
      <c r="F85" s="2" t="str">
        <f>_xlfn.XLOOKUP(C85,customers!$A$1:$A$1001,customers!$B$1:$B$1001,,0)</f>
        <v>Hally Lorait</v>
      </c>
      <c r="G85" s="2" t="str">
        <f>IF(_xlfn.XLOOKUP(C85,customers!A84:A1084,customers!C84:C1084,,0)=0,"",_xlfn.XLOOKUP(C85,customers!A84:A1084,customers!C84:C1084,,0))</f>
        <v/>
      </c>
      <c r="H85" s="2" t="str">
        <f>_xlfn.XLOOKUP(C85,customers!$A$1:$A$1001,customers!$G$1:$G$1001,,0)</f>
        <v>United States</v>
      </c>
      <c r="I85" t="str">
        <f>INDEX(products!$A$1:$G$49,MATCH(orders!$D85,products!$A:$A,0),MATCH(orders!I$1,products!$A$1:$G$1,0))</f>
        <v>Rob</v>
      </c>
      <c r="J85" t="str">
        <f>INDEX(products!$A$1:$G$49,MATCH(orders!$D85,products!$A:$A,0),MATCH(orders!J$1,products!$A$1:$G$1,0))</f>
        <v>D</v>
      </c>
      <c r="K85" s="4">
        <f>INDEX(products!$A$1:$G$49,MATCH(orders!$D85,products!$A:$A,0),MATCH(orders!K$1,products!$A$1:$G$1,0))</f>
        <v>2.5</v>
      </c>
      <c r="L85" s="5">
        <f>INDEX(products!$A$1:$G$49,MATCH(orders!$D85,products!$A:$A,0),MATCH(orders!L$1,products!$A$1:$G$1,0))</f>
        <v>20.584999999999997</v>
      </c>
      <c r="M85" s="5">
        <f t="shared" si="4"/>
        <v>82.339999999999989</v>
      </c>
      <c r="N85" t="str">
        <f t="shared" si="3"/>
        <v>Robusta</v>
      </c>
      <c r="O85" t="str">
        <f t="shared" si="5"/>
        <v>Dark</v>
      </c>
      <c r="P85" t="str">
        <f>_xlfn.XLOOKUP(Orders[[#This Row],[Customer ID]],customers!$A$1:$A$1001,customers!$I$1:$I$1001,,)</f>
        <v>Yes</v>
      </c>
    </row>
    <row r="86" spans="1:16" x14ac:dyDescent="0.2">
      <c r="A86" s="2" t="s">
        <v>965</v>
      </c>
      <c r="B86" s="3">
        <v>43783</v>
      </c>
      <c r="C86" s="2" t="s">
        <v>966</v>
      </c>
      <c r="D86" t="s">
        <v>6161</v>
      </c>
      <c r="E86" s="2">
        <v>1</v>
      </c>
      <c r="F86" s="2" t="str">
        <f>_xlfn.XLOOKUP(C86,customers!$A$1:$A$1001,customers!$B$1:$B$1001,,0)</f>
        <v>Zaccaria Sherewood</v>
      </c>
      <c r="G86" s="2" t="str">
        <f>IF(_xlfn.XLOOKUP(C86,customers!A85:A1085,customers!C85:C1085,,0)=0,"",_xlfn.XLOOKUP(C86,customers!A85:A1085,customers!C85:C1085,,0))</f>
        <v>zsherewood2c@apache.org</v>
      </c>
      <c r="H86" s="2" t="str">
        <f>_xlfn.XLOOKUP(C86,customers!$A$1:$A$1001,customers!$G$1:$G$1001,,0)</f>
        <v>United States</v>
      </c>
      <c r="I86" t="str">
        <f>INDEX(products!$A$1:$G$49,MATCH(orders!$D86,products!$A:$A,0),MATCH(orders!I$1,products!$A$1:$G$1,0))</f>
        <v>Lib</v>
      </c>
      <c r="J86" t="str">
        <f>INDEX(products!$A$1:$G$49,MATCH(orders!$D86,products!$A:$A,0),MATCH(orders!J$1,products!$A$1:$G$1,0))</f>
        <v>L</v>
      </c>
      <c r="K86" s="4">
        <f>INDEX(products!$A$1:$G$49,MATCH(orders!$D86,products!$A:$A,0),MATCH(orders!K$1,products!$A$1:$G$1,0))</f>
        <v>0.5</v>
      </c>
      <c r="L86" s="5">
        <f>INDEX(products!$A$1:$G$49,MATCH(orders!$D86,products!$A:$A,0),MATCH(orders!L$1,products!$A$1:$G$1,0))</f>
        <v>9.51</v>
      </c>
      <c r="M86" s="5">
        <f t="shared" si="4"/>
        <v>9.51</v>
      </c>
      <c r="N86" t="str">
        <f t="shared" si="3"/>
        <v>Librica</v>
      </c>
      <c r="O86" t="str">
        <f t="shared" si="5"/>
        <v>Light</v>
      </c>
      <c r="P86" t="str">
        <f>_xlfn.XLOOKUP(Orders[[#This Row],[Customer ID]],customers!$A$1:$A$1001,customers!$I$1:$I$1001,,)</f>
        <v>No</v>
      </c>
    </row>
    <row r="87" spans="1:16" x14ac:dyDescent="0.2">
      <c r="A87" s="2" t="s">
        <v>971</v>
      </c>
      <c r="B87" s="3">
        <v>43664</v>
      </c>
      <c r="C87" s="2" t="s">
        <v>972</v>
      </c>
      <c r="D87" t="s">
        <v>6182</v>
      </c>
      <c r="E87" s="2">
        <v>3</v>
      </c>
      <c r="F87" s="2" t="str">
        <f>_xlfn.XLOOKUP(C87,customers!$A$1:$A$1001,customers!$B$1:$B$1001,,0)</f>
        <v>Jeffrey Dufaire</v>
      </c>
      <c r="G87" s="2" t="str">
        <f>IF(_xlfn.XLOOKUP(C87,customers!A86:A1086,customers!C86:C1086,,0)=0,"",_xlfn.XLOOKUP(C87,customers!A86:A1086,customers!C86:C1086,,0))</f>
        <v>jdufaire2d@fc2.com</v>
      </c>
      <c r="H87" s="2" t="str">
        <f>_xlfn.XLOOKUP(C87,customers!$A$1:$A$1001,customers!$G$1:$G$1001,,0)</f>
        <v>United States</v>
      </c>
      <c r="I87" t="str">
        <f>INDEX(products!$A$1:$G$49,MATCH(orders!$D87,products!$A:$A,0),MATCH(orders!I$1,products!$A$1:$G$1,0))</f>
        <v>Ara</v>
      </c>
      <c r="J87" t="str">
        <f>INDEX(products!$A$1:$G$49,MATCH(orders!$D87,products!$A:$A,0),MATCH(orders!J$1,products!$A$1:$G$1,0))</f>
        <v>L</v>
      </c>
      <c r="K87" s="4">
        <f>INDEX(products!$A$1:$G$49,MATCH(orders!$D87,products!$A:$A,0),MATCH(orders!K$1,products!$A$1:$G$1,0))</f>
        <v>2.5</v>
      </c>
      <c r="L87" s="5">
        <f>INDEX(products!$A$1:$G$49,MATCH(orders!$D87,products!$A:$A,0),MATCH(orders!L$1,products!$A$1:$G$1,0))</f>
        <v>29.784999999999997</v>
      </c>
      <c r="M87" s="5">
        <f t="shared" si="4"/>
        <v>89.35499999999999</v>
      </c>
      <c r="N87" t="str">
        <f t="shared" si="3"/>
        <v>Arabica</v>
      </c>
      <c r="O87" t="str">
        <f t="shared" si="5"/>
        <v>Light</v>
      </c>
      <c r="P87" t="str">
        <f>_xlfn.XLOOKUP(Orders[[#This Row],[Customer ID]],customers!$A$1:$A$1001,customers!$I$1:$I$1001,,)</f>
        <v>No</v>
      </c>
    </row>
    <row r="88" spans="1:16" x14ac:dyDescent="0.2">
      <c r="A88" s="2" t="s">
        <v>971</v>
      </c>
      <c r="B88" s="3">
        <v>43664</v>
      </c>
      <c r="C88" s="2" t="s">
        <v>972</v>
      </c>
      <c r="D88" t="s">
        <v>6154</v>
      </c>
      <c r="E88" s="2">
        <v>4</v>
      </c>
      <c r="F88" s="2" t="str">
        <f>_xlfn.XLOOKUP(C88,customers!$A$1:$A$1001,customers!$B$1:$B$1001,,0)</f>
        <v>Jeffrey Dufaire</v>
      </c>
      <c r="G88" s="2" t="str">
        <f>IF(_xlfn.XLOOKUP(C88,customers!A87:A1087,customers!C87:C1087,,0)=0,"",_xlfn.XLOOKUP(C88,customers!A87:A1087,customers!C87:C1087,,0))</f>
        <v>jdufaire2d@fc2.com</v>
      </c>
      <c r="H88" s="2" t="str">
        <f>_xlfn.XLOOKUP(C88,customers!$A$1:$A$1001,customers!$G$1:$G$1001,,0)</f>
        <v>United States</v>
      </c>
      <c r="I88" t="str">
        <f>INDEX(products!$A$1:$G$49,MATCH(orders!$D88,products!$A:$A,0),MATCH(orders!I$1,products!$A$1:$G$1,0))</f>
        <v>Ara</v>
      </c>
      <c r="J88" t="str">
        <f>INDEX(products!$A$1:$G$49,MATCH(orders!$D88,products!$A:$A,0),MATCH(orders!J$1,products!$A$1:$G$1,0))</f>
        <v>D</v>
      </c>
      <c r="K88" s="4">
        <f>INDEX(products!$A$1:$G$49,MATCH(orders!$D88,products!$A:$A,0),MATCH(orders!K$1,products!$A$1:$G$1,0))</f>
        <v>0.2</v>
      </c>
      <c r="L88" s="5">
        <f>INDEX(products!$A$1:$G$49,MATCH(orders!$D88,products!$A:$A,0),MATCH(orders!L$1,products!$A$1:$G$1,0))</f>
        <v>2.9849999999999999</v>
      </c>
      <c r="M88" s="5">
        <f t="shared" si="4"/>
        <v>11.94</v>
      </c>
      <c r="N88" t="str">
        <f t="shared" si="3"/>
        <v>Arabica</v>
      </c>
      <c r="O88" t="str">
        <f t="shared" si="5"/>
        <v>Dark</v>
      </c>
      <c r="P88" t="str">
        <f>_xlfn.XLOOKUP(Orders[[#This Row],[Customer ID]],customers!$A$1:$A$1001,customers!$I$1:$I$1001,,)</f>
        <v>No</v>
      </c>
    </row>
    <row r="89" spans="1:16" x14ac:dyDescent="0.2">
      <c r="A89" s="2" t="s">
        <v>980</v>
      </c>
      <c r="B89" s="3">
        <v>44289</v>
      </c>
      <c r="C89" s="2" t="s">
        <v>981</v>
      </c>
      <c r="D89" t="s">
        <v>6155</v>
      </c>
      <c r="E89" s="2">
        <v>3</v>
      </c>
      <c r="F89" s="2" t="str">
        <f>_xlfn.XLOOKUP(C89,customers!$A$1:$A$1001,customers!$B$1:$B$1001,,0)</f>
        <v>Beitris Keaveney</v>
      </c>
      <c r="G89" s="2" t="str">
        <f>IF(_xlfn.XLOOKUP(C89,customers!A88:A1088,customers!C88:C1088,,0)=0,"",_xlfn.XLOOKUP(C89,customers!A88:A1088,customers!C88:C1088,,0))</f>
        <v>bkeaveney2f@netlog.com</v>
      </c>
      <c r="H89" s="2" t="str">
        <f>_xlfn.XLOOKUP(C89,customers!$A$1:$A$1001,customers!$G$1:$G$1001,,0)</f>
        <v>United States</v>
      </c>
      <c r="I89" t="str">
        <f>INDEX(products!$A$1:$G$49,MATCH(orders!$D89,products!$A:$A,0),MATCH(orders!I$1,products!$A$1:$G$1,0))</f>
        <v>Ara</v>
      </c>
      <c r="J89" t="str">
        <f>INDEX(products!$A$1:$G$49,MATCH(orders!$D89,products!$A:$A,0),MATCH(orders!J$1,products!$A$1:$G$1,0))</f>
        <v>M</v>
      </c>
      <c r="K89" s="4">
        <f>INDEX(products!$A$1:$G$49,MATCH(orders!$D89,products!$A:$A,0),MATCH(orders!K$1,products!$A$1:$G$1,0))</f>
        <v>1</v>
      </c>
      <c r="L89" s="5">
        <f>INDEX(products!$A$1:$G$49,MATCH(orders!$D89,products!$A:$A,0),MATCH(orders!L$1,products!$A$1:$G$1,0))</f>
        <v>11.25</v>
      </c>
      <c r="M89" s="5">
        <f t="shared" si="4"/>
        <v>33.75</v>
      </c>
      <c r="N89" t="str">
        <f t="shared" si="3"/>
        <v>Arabica</v>
      </c>
      <c r="O89" t="str">
        <f t="shared" si="5"/>
        <v>Medium</v>
      </c>
      <c r="P89" t="str">
        <f>_xlfn.XLOOKUP(Orders[[#This Row],[Customer ID]],customers!$A$1:$A$1001,customers!$I$1:$I$1001,,)</f>
        <v>No</v>
      </c>
    </row>
    <row r="90" spans="1:16" x14ac:dyDescent="0.2">
      <c r="A90" s="2" t="s">
        <v>985</v>
      </c>
      <c r="B90" s="3">
        <v>44284</v>
      </c>
      <c r="C90" s="2" t="s">
        <v>986</v>
      </c>
      <c r="D90" t="s">
        <v>6179</v>
      </c>
      <c r="E90" s="2">
        <v>3</v>
      </c>
      <c r="F90" s="2" t="str">
        <f>_xlfn.XLOOKUP(C90,customers!$A$1:$A$1001,customers!$B$1:$B$1001,,0)</f>
        <v>Elna Grise</v>
      </c>
      <c r="G90" s="2" t="str">
        <f>IF(_xlfn.XLOOKUP(C90,customers!A89:A1089,customers!C89:C1089,,0)=0,"",_xlfn.XLOOKUP(C90,customers!A89:A1089,customers!C89:C1089,,0))</f>
        <v>egrise2g@cargocollective.com</v>
      </c>
      <c r="H90" s="2" t="str">
        <f>_xlfn.XLOOKUP(C90,customers!$A$1:$A$1001,customers!$G$1:$G$1001,,0)</f>
        <v>United States</v>
      </c>
      <c r="I90" t="str">
        <f>INDEX(products!$A$1:$G$49,MATCH(orders!$D90,products!$A:$A,0),MATCH(orders!I$1,products!$A$1:$G$1,0))</f>
        <v>Rob</v>
      </c>
      <c r="J90" t="str">
        <f>INDEX(products!$A$1:$G$49,MATCH(orders!$D90,products!$A:$A,0),MATCH(orders!J$1,products!$A$1:$G$1,0))</f>
        <v>L</v>
      </c>
      <c r="K90" s="4">
        <f>INDEX(products!$A$1:$G$49,MATCH(orders!$D90,products!$A:$A,0),MATCH(orders!K$1,products!$A$1:$G$1,0))</f>
        <v>1</v>
      </c>
      <c r="L90" s="5">
        <f>INDEX(products!$A$1:$G$49,MATCH(orders!$D90,products!$A:$A,0),MATCH(orders!L$1,products!$A$1:$G$1,0))</f>
        <v>11.95</v>
      </c>
      <c r="M90" s="5">
        <f t="shared" si="4"/>
        <v>35.849999999999994</v>
      </c>
      <c r="N90" t="str">
        <f t="shared" si="3"/>
        <v>Robusta</v>
      </c>
      <c r="O90" t="str">
        <f t="shared" si="5"/>
        <v>Light</v>
      </c>
      <c r="P90" t="str">
        <f>_xlfn.XLOOKUP(Orders[[#This Row],[Customer ID]],customers!$A$1:$A$1001,customers!$I$1:$I$1001,,)</f>
        <v>No</v>
      </c>
    </row>
    <row r="91" spans="1:16" x14ac:dyDescent="0.2">
      <c r="A91" s="2" t="s">
        <v>990</v>
      </c>
      <c r="B91" s="3">
        <v>44545</v>
      </c>
      <c r="C91" s="2" t="s">
        <v>991</v>
      </c>
      <c r="D91" t="s">
        <v>6140</v>
      </c>
      <c r="E91" s="2">
        <v>6</v>
      </c>
      <c r="F91" s="2" t="str">
        <f>_xlfn.XLOOKUP(C91,customers!$A$1:$A$1001,customers!$B$1:$B$1001,,0)</f>
        <v>Torie Gottelier</v>
      </c>
      <c r="G91" s="2" t="str">
        <f>IF(_xlfn.XLOOKUP(C91,customers!A90:A1090,customers!C90:C1090,,0)=0,"",_xlfn.XLOOKUP(C91,customers!A90:A1090,customers!C90:C1090,,0))</f>
        <v>tgottelier2h@vistaprint.com</v>
      </c>
      <c r="H91" s="2" t="str">
        <f>_xlfn.XLOOKUP(C91,customers!$A$1:$A$1001,customers!$G$1:$G$1001,,0)</f>
        <v>United States</v>
      </c>
      <c r="I91" t="str">
        <f>INDEX(products!$A$1:$G$49,MATCH(orders!$D91,products!$A:$A,0),MATCH(orders!I$1,products!$A$1:$G$1,0))</f>
        <v>Ara</v>
      </c>
      <c r="J91" t="str">
        <f>INDEX(products!$A$1:$G$49,MATCH(orders!$D91,products!$A:$A,0),MATCH(orders!J$1,products!$A$1:$G$1,0))</f>
        <v>L</v>
      </c>
      <c r="K91" s="4">
        <f>INDEX(products!$A$1:$G$49,MATCH(orders!$D91,products!$A:$A,0),MATCH(orders!K$1,products!$A$1:$G$1,0))</f>
        <v>1</v>
      </c>
      <c r="L91" s="5">
        <f>INDEX(products!$A$1:$G$49,MATCH(orders!$D91,products!$A:$A,0),MATCH(orders!L$1,products!$A$1:$G$1,0))</f>
        <v>12.95</v>
      </c>
      <c r="M91" s="5">
        <f t="shared" si="4"/>
        <v>77.699999999999989</v>
      </c>
      <c r="N91" t="str">
        <f t="shared" si="3"/>
        <v>Arabica</v>
      </c>
      <c r="O91" t="str">
        <f t="shared" si="5"/>
        <v>Light</v>
      </c>
      <c r="P91" t="str">
        <f>_xlfn.XLOOKUP(Orders[[#This Row],[Customer ID]],customers!$A$1:$A$1001,customers!$I$1:$I$1001,,)</f>
        <v>No</v>
      </c>
    </row>
    <row r="92" spans="1:16" x14ac:dyDescent="0.2">
      <c r="A92" s="2" t="s">
        <v>996</v>
      </c>
      <c r="B92" s="3">
        <v>43971</v>
      </c>
      <c r="C92" s="2" t="s">
        <v>997</v>
      </c>
      <c r="D92" t="s">
        <v>6140</v>
      </c>
      <c r="E92" s="2">
        <v>4</v>
      </c>
      <c r="F92" s="2" t="str">
        <f>_xlfn.XLOOKUP(C92,customers!$A$1:$A$1001,customers!$B$1:$B$1001,,0)</f>
        <v>Loydie Langlais</v>
      </c>
      <c r="G92" s="2" t="str">
        <f>IF(_xlfn.XLOOKUP(C92,customers!A91:A1091,customers!C91:C1091,,0)=0,"",_xlfn.XLOOKUP(C92,customers!A91:A1091,customers!C91:C1091,,0))</f>
        <v/>
      </c>
      <c r="H92" s="2" t="str">
        <f>_xlfn.XLOOKUP(C92,customers!$A$1:$A$1001,customers!$G$1:$G$1001,,0)</f>
        <v>Ireland</v>
      </c>
      <c r="I92" t="str">
        <f>INDEX(products!$A$1:$G$49,MATCH(orders!$D92,products!$A:$A,0),MATCH(orders!I$1,products!$A$1:$G$1,0))</f>
        <v>Ara</v>
      </c>
      <c r="J92" t="str">
        <f>INDEX(products!$A$1:$G$49,MATCH(orders!$D92,products!$A:$A,0),MATCH(orders!J$1,products!$A$1:$G$1,0))</f>
        <v>L</v>
      </c>
      <c r="K92" s="4">
        <f>INDEX(products!$A$1:$G$49,MATCH(orders!$D92,products!$A:$A,0),MATCH(orders!K$1,products!$A$1:$G$1,0))</f>
        <v>1</v>
      </c>
      <c r="L92" s="5">
        <f>INDEX(products!$A$1:$G$49,MATCH(orders!$D92,products!$A:$A,0),MATCH(orders!L$1,products!$A$1:$G$1,0))</f>
        <v>12.95</v>
      </c>
      <c r="M92" s="5">
        <f t="shared" si="4"/>
        <v>51.8</v>
      </c>
      <c r="N92" t="str">
        <f t="shared" si="3"/>
        <v>Arabica</v>
      </c>
      <c r="O92" t="str">
        <f t="shared" si="5"/>
        <v>Light</v>
      </c>
      <c r="P92" t="str">
        <f>_xlfn.XLOOKUP(Orders[[#This Row],[Customer ID]],customers!$A$1:$A$1001,customers!$I$1:$I$1001,,)</f>
        <v>Yes</v>
      </c>
    </row>
    <row r="93" spans="1:16" x14ac:dyDescent="0.2">
      <c r="A93" s="2" t="s">
        <v>1001</v>
      </c>
      <c r="B93" s="3">
        <v>44137</v>
      </c>
      <c r="C93" s="2" t="s">
        <v>1002</v>
      </c>
      <c r="D93" t="s">
        <v>6175</v>
      </c>
      <c r="E93" s="2">
        <v>4</v>
      </c>
      <c r="F93" s="2" t="str">
        <f>_xlfn.XLOOKUP(C93,customers!$A$1:$A$1001,customers!$B$1:$B$1001,,0)</f>
        <v>Adham Greenhead</v>
      </c>
      <c r="G93" s="2" t="str">
        <f>IF(_xlfn.XLOOKUP(C93,customers!A92:A1092,customers!C92:C1092,,0)=0,"",_xlfn.XLOOKUP(C93,customers!A92:A1092,customers!C92:C1092,,0))</f>
        <v>agreenhead2j@dailymail.co.uk</v>
      </c>
      <c r="H93" s="2" t="str">
        <f>_xlfn.XLOOKUP(C93,customers!$A$1:$A$1001,customers!$G$1:$G$1001,,0)</f>
        <v>United States</v>
      </c>
      <c r="I93" t="str">
        <f>INDEX(products!$A$1:$G$49,MATCH(orders!$D93,products!$A:$A,0),MATCH(orders!I$1,products!$A$1:$G$1,0))</f>
        <v>Ara</v>
      </c>
      <c r="J93" t="str">
        <f>INDEX(products!$A$1:$G$49,MATCH(orders!$D93,products!$A:$A,0),MATCH(orders!J$1,products!$A$1:$G$1,0))</f>
        <v>M</v>
      </c>
      <c r="K93" s="4">
        <f>INDEX(products!$A$1:$G$49,MATCH(orders!$D93,products!$A:$A,0),MATCH(orders!K$1,products!$A$1:$G$1,0))</f>
        <v>2.5</v>
      </c>
      <c r="L93" s="5">
        <f>INDEX(products!$A$1:$G$49,MATCH(orders!$D93,products!$A:$A,0),MATCH(orders!L$1,products!$A$1:$G$1,0))</f>
        <v>25.874999999999996</v>
      </c>
      <c r="M93" s="5">
        <f t="shared" si="4"/>
        <v>103.49999999999999</v>
      </c>
      <c r="N93" t="str">
        <f t="shared" si="3"/>
        <v>Arabica</v>
      </c>
      <c r="O93" t="str">
        <f t="shared" si="5"/>
        <v>Medium</v>
      </c>
      <c r="P93" t="str">
        <f>_xlfn.XLOOKUP(Orders[[#This Row],[Customer ID]],customers!$A$1:$A$1001,customers!$I$1:$I$1001,,)</f>
        <v>No</v>
      </c>
    </row>
    <row r="94" spans="1:16" x14ac:dyDescent="0.2">
      <c r="A94" s="2" t="s">
        <v>1007</v>
      </c>
      <c r="B94" s="3">
        <v>44037</v>
      </c>
      <c r="C94" s="2" t="s">
        <v>1008</v>
      </c>
      <c r="D94" t="s">
        <v>6171</v>
      </c>
      <c r="E94" s="2">
        <v>3</v>
      </c>
      <c r="F94" s="2" t="str">
        <f>_xlfn.XLOOKUP(C94,customers!$A$1:$A$1001,customers!$B$1:$B$1001,,0)</f>
        <v>Hamish MacSherry</v>
      </c>
      <c r="G94" s="2" t="str">
        <f>IF(_xlfn.XLOOKUP(C94,customers!A93:A1093,customers!C93:C1093,,0)=0,"",_xlfn.XLOOKUP(C94,customers!A93:A1093,customers!C93:C1093,,0))</f>
        <v/>
      </c>
      <c r="H94" s="2" t="str">
        <f>_xlfn.XLOOKUP(C94,customers!$A$1:$A$1001,customers!$G$1:$G$1001,,0)</f>
        <v>United States</v>
      </c>
      <c r="I94" t="str">
        <f>INDEX(products!$A$1:$G$49,MATCH(orders!$D94,products!$A:$A,0),MATCH(orders!I$1,products!$A$1:$G$1,0))</f>
        <v>Exc</v>
      </c>
      <c r="J94" t="str">
        <f>INDEX(products!$A$1:$G$49,MATCH(orders!$D94,products!$A:$A,0),MATCH(orders!J$1,products!$A$1:$G$1,0))</f>
        <v>L</v>
      </c>
      <c r="K94" s="4">
        <f>INDEX(products!$A$1:$G$49,MATCH(orders!$D94,products!$A:$A,0),MATCH(orders!K$1,products!$A$1:$G$1,0))</f>
        <v>1</v>
      </c>
      <c r="L94" s="5">
        <f>INDEX(products!$A$1:$G$49,MATCH(orders!$D94,products!$A:$A,0),MATCH(orders!L$1,products!$A$1:$G$1,0))</f>
        <v>14.85</v>
      </c>
      <c r="M94" s="5">
        <f t="shared" si="4"/>
        <v>44.55</v>
      </c>
      <c r="N94" t="str">
        <f t="shared" si="3"/>
        <v>Excelsa</v>
      </c>
      <c r="O94" t="str">
        <f t="shared" si="5"/>
        <v>Light</v>
      </c>
      <c r="P94" t="str">
        <f>_xlfn.XLOOKUP(Orders[[#This Row],[Customer ID]],customers!$A$1:$A$1001,customers!$I$1:$I$1001,,)</f>
        <v>Yes</v>
      </c>
    </row>
    <row r="95" spans="1:16" x14ac:dyDescent="0.2">
      <c r="A95" s="2" t="s">
        <v>1012</v>
      </c>
      <c r="B95" s="3">
        <v>43538</v>
      </c>
      <c r="C95" s="2" t="s">
        <v>1013</v>
      </c>
      <c r="D95" t="s">
        <v>6176</v>
      </c>
      <c r="E95" s="2">
        <v>4</v>
      </c>
      <c r="F95" s="2" t="str">
        <f>_xlfn.XLOOKUP(C95,customers!$A$1:$A$1001,customers!$B$1:$B$1001,,0)</f>
        <v>Else Langcaster</v>
      </c>
      <c r="G95" s="2" t="str">
        <f>IF(_xlfn.XLOOKUP(C95,customers!A94:A1094,customers!C94:C1094,,0)=0,"",_xlfn.XLOOKUP(C95,customers!A94:A1094,customers!C94:C1094,,0))</f>
        <v>elangcaster2l@spotify.com</v>
      </c>
      <c r="H95" s="2" t="str">
        <f>_xlfn.XLOOKUP(C95,customers!$A$1:$A$1001,customers!$G$1:$G$1001,,0)</f>
        <v>United Kingdom</v>
      </c>
      <c r="I95" t="str">
        <f>INDEX(products!$A$1:$G$49,MATCH(orders!$D95,products!$A:$A,0),MATCH(orders!I$1,products!$A$1:$G$1,0))</f>
        <v>Exc</v>
      </c>
      <c r="J95" t="str">
        <f>INDEX(products!$A$1:$G$49,MATCH(orders!$D95,products!$A:$A,0),MATCH(orders!J$1,products!$A$1:$G$1,0))</f>
        <v>L</v>
      </c>
      <c r="K95" s="4">
        <f>INDEX(products!$A$1:$G$49,MATCH(orders!$D95,products!$A:$A,0),MATCH(orders!K$1,products!$A$1:$G$1,0))</f>
        <v>0.5</v>
      </c>
      <c r="L95" s="5">
        <f>INDEX(products!$A$1:$G$49,MATCH(orders!$D95,products!$A:$A,0),MATCH(orders!L$1,products!$A$1:$G$1,0))</f>
        <v>8.91</v>
      </c>
      <c r="M95" s="5">
        <f t="shared" si="4"/>
        <v>35.64</v>
      </c>
      <c r="N95" t="str">
        <f t="shared" si="3"/>
        <v>Excelsa</v>
      </c>
      <c r="O95" t="str">
        <f t="shared" si="5"/>
        <v>Light</v>
      </c>
      <c r="P95" t="str">
        <f>_xlfn.XLOOKUP(Orders[[#This Row],[Customer ID]],customers!$A$1:$A$1001,customers!$I$1:$I$1001,,)</f>
        <v>Yes</v>
      </c>
    </row>
    <row r="96" spans="1:16" x14ac:dyDescent="0.2">
      <c r="A96" s="2" t="s">
        <v>1018</v>
      </c>
      <c r="B96" s="3">
        <v>44014</v>
      </c>
      <c r="C96" s="2" t="s">
        <v>1019</v>
      </c>
      <c r="D96" t="s">
        <v>6154</v>
      </c>
      <c r="E96" s="2">
        <v>6</v>
      </c>
      <c r="F96" s="2" t="str">
        <f>_xlfn.XLOOKUP(C96,customers!$A$1:$A$1001,customers!$B$1:$B$1001,,0)</f>
        <v>Rudy Farquharson</v>
      </c>
      <c r="G96" s="2" t="str">
        <f>IF(_xlfn.XLOOKUP(C96,customers!A95:A1095,customers!C95:C1095,,0)=0,"",_xlfn.XLOOKUP(C96,customers!A95:A1095,customers!C95:C1095,,0))</f>
        <v/>
      </c>
      <c r="H96" s="2" t="str">
        <f>_xlfn.XLOOKUP(C96,customers!$A$1:$A$1001,customers!$G$1:$G$1001,,0)</f>
        <v>Ireland</v>
      </c>
      <c r="I96" t="str">
        <f>INDEX(products!$A$1:$G$49,MATCH(orders!$D96,products!$A:$A,0),MATCH(orders!I$1,products!$A$1:$G$1,0))</f>
        <v>Ara</v>
      </c>
      <c r="J96" t="str">
        <f>INDEX(products!$A$1:$G$49,MATCH(orders!$D96,products!$A:$A,0),MATCH(orders!J$1,products!$A$1:$G$1,0))</f>
        <v>D</v>
      </c>
      <c r="K96" s="4">
        <f>INDEX(products!$A$1:$G$49,MATCH(orders!$D96,products!$A:$A,0),MATCH(orders!K$1,products!$A$1:$G$1,0))</f>
        <v>0.2</v>
      </c>
      <c r="L96" s="5">
        <f>INDEX(products!$A$1:$G$49,MATCH(orders!$D96,products!$A:$A,0),MATCH(orders!L$1,products!$A$1:$G$1,0))</f>
        <v>2.9849999999999999</v>
      </c>
      <c r="M96" s="5">
        <f t="shared" si="4"/>
        <v>17.91</v>
      </c>
      <c r="N96" t="str">
        <f t="shared" si="3"/>
        <v>Arabica</v>
      </c>
      <c r="O96" t="str">
        <f t="shared" si="5"/>
        <v>Dark</v>
      </c>
      <c r="P96" t="str">
        <f>_xlfn.XLOOKUP(Orders[[#This Row],[Customer ID]],customers!$A$1:$A$1001,customers!$I$1:$I$1001,,)</f>
        <v>Yes</v>
      </c>
    </row>
    <row r="97" spans="1:16" x14ac:dyDescent="0.2">
      <c r="A97" s="2" t="s">
        <v>1022</v>
      </c>
      <c r="B97" s="3">
        <v>43816</v>
      </c>
      <c r="C97" s="2" t="s">
        <v>1023</v>
      </c>
      <c r="D97" t="s">
        <v>6175</v>
      </c>
      <c r="E97" s="2">
        <v>6</v>
      </c>
      <c r="F97" s="2" t="str">
        <f>_xlfn.XLOOKUP(C97,customers!$A$1:$A$1001,customers!$B$1:$B$1001,,0)</f>
        <v>Norene Magauran</v>
      </c>
      <c r="G97" s="2" t="str">
        <f>IF(_xlfn.XLOOKUP(C97,customers!A96:A1096,customers!C96:C1096,,0)=0,"",_xlfn.XLOOKUP(C97,customers!A96:A1096,customers!C96:C1096,,0))</f>
        <v>nmagauran2n@51.la</v>
      </c>
      <c r="H97" s="2" t="str">
        <f>_xlfn.XLOOKUP(C97,customers!$A$1:$A$1001,customers!$G$1:$G$1001,,0)</f>
        <v>United States</v>
      </c>
      <c r="I97" t="str">
        <f>INDEX(products!$A$1:$G$49,MATCH(orders!$D97,products!$A:$A,0),MATCH(orders!I$1,products!$A$1:$G$1,0))</f>
        <v>Ara</v>
      </c>
      <c r="J97" t="str">
        <f>INDEX(products!$A$1:$G$49,MATCH(orders!$D97,products!$A:$A,0),MATCH(orders!J$1,products!$A$1:$G$1,0))</f>
        <v>M</v>
      </c>
      <c r="K97" s="4">
        <f>INDEX(products!$A$1:$G$49,MATCH(orders!$D97,products!$A:$A,0),MATCH(orders!K$1,products!$A$1:$G$1,0))</f>
        <v>2.5</v>
      </c>
      <c r="L97" s="5">
        <f>INDEX(products!$A$1:$G$49,MATCH(orders!$D97,products!$A:$A,0),MATCH(orders!L$1,products!$A$1:$G$1,0))</f>
        <v>25.874999999999996</v>
      </c>
      <c r="M97" s="5">
        <f t="shared" si="4"/>
        <v>155.24999999999997</v>
      </c>
      <c r="N97" t="str">
        <f t="shared" si="3"/>
        <v>Arabica</v>
      </c>
      <c r="O97" t="str">
        <f t="shared" si="5"/>
        <v>Medium</v>
      </c>
      <c r="P97" t="str">
        <f>_xlfn.XLOOKUP(Orders[[#This Row],[Customer ID]],customers!$A$1:$A$1001,customers!$I$1:$I$1001,,)</f>
        <v>No</v>
      </c>
    </row>
    <row r="98" spans="1:16" x14ac:dyDescent="0.2">
      <c r="A98" s="2" t="s">
        <v>1027</v>
      </c>
      <c r="B98" s="3">
        <v>44171</v>
      </c>
      <c r="C98" s="2" t="s">
        <v>1028</v>
      </c>
      <c r="D98" t="s">
        <v>6154</v>
      </c>
      <c r="E98" s="2">
        <v>2</v>
      </c>
      <c r="F98" s="2" t="str">
        <f>_xlfn.XLOOKUP(C98,customers!$A$1:$A$1001,customers!$B$1:$B$1001,,0)</f>
        <v>Vicki Kirdsch</v>
      </c>
      <c r="G98" s="2" t="str">
        <f>IF(_xlfn.XLOOKUP(C98,customers!A97:A1097,customers!C97:C1097,,0)=0,"",_xlfn.XLOOKUP(C98,customers!A97:A1097,customers!C97:C1097,,0))</f>
        <v>vkirdsch2o@google.fr</v>
      </c>
      <c r="H98" s="2" t="str">
        <f>_xlfn.XLOOKUP(C98,customers!$A$1:$A$1001,customers!$G$1:$G$1001,,0)</f>
        <v>United States</v>
      </c>
      <c r="I98" t="str">
        <f>INDEX(products!$A$1:$G$49,MATCH(orders!$D98,products!$A:$A,0),MATCH(orders!I$1,products!$A$1:$G$1,0))</f>
        <v>Ara</v>
      </c>
      <c r="J98" t="str">
        <f>INDEX(products!$A$1:$G$49,MATCH(orders!$D98,products!$A:$A,0),MATCH(orders!J$1,products!$A$1:$G$1,0))</f>
        <v>D</v>
      </c>
      <c r="K98" s="4">
        <f>INDEX(products!$A$1:$G$49,MATCH(orders!$D98,products!$A:$A,0),MATCH(orders!K$1,products!$A$1:$G$1,0))</f>
        <v>0.2</v>
      </c>
      <c r="L98" s="5">
        <f>INDEX(products!$A$1:$G$49,MATCH(orders!$D98,products!$A:$A,0),MATCH(orders!L$1,products!$A$1:$G$1,0))</f>
        <v>2.9849999999999999</v>
      </c>
      <c r="M98" s="5">
        <f t="shared" si="4"/>
        <v>5.97</v>
      </c>
      <c r="N98" t="str">
        <f t="shared" si="3"/>
        <v>Arabica</v>
      </c>
      <c r="O98" t="str">
        <f t="shared" si="5"/>
        <v>Dark</v>
      </c>
      <c r="P98" t="str">
        <f>_xlfn.XLOOKUP(Orders[[#This Row],[Customer ID]],customers!$A$1:$A$1001,customers!$I$1:$I$1001,,)</f>
        <v>No</v>
      </c>
    </row>
    <row r="99" spans="1:16" x14ac:dyDescent="0.2">
      <c r="A99" s="2" t="s">
        <v>1032</v>
      </c>
      <c r="B99" s="3">
        <v>44259</v>
      </c>
      <c r="C99" s="2" t="s">
        <v>1033</v>
      </c>
      <c r="D99" t="s">
        <v>6157</v>
      </c>
      <c r="E99" s="2">
        <v>2</v>
      </c>
      <c r="F99" s="2" t="str">
        <f>_xlfn.XLOOKUP(C99,customers!$A$1:$A$1001,customers!$B$1:$B$1001,,0)</f>
        <v>Ilysa Whapple</v>
      </c>
      <c r="G99" s="2" t="str">
        <f>IF(_xlfn.XLOOKUP(C99,customers!A98:A1098,customers!C98:C1098,,0)=0,"",_xlfn.XLOOKUP(C99,customers!A98:A1098,customers!C98:C1098,,0))</f>
        <v>iwhapple2p@com.com</v>
      </c>
      <c r="H99" s="2" t="str">
        <f>_xlfn.XLOOKUP(C99,customers!$A$1:$A$1001,customers!$G$1:$G$1001,,0)</f>
        <v>United States</v>
      </c>
      <c r="I99" t="str">
        <f>INDEX(products!$A$1:$G$49,MATCH(orders!$D99,products!$A:$A,0),MATCH(orders!I$1,products!$A$1:$G$1,0))</f>
        <v>Ara</v>
      </c>
      <c r="J99" t="str">
        <f>INDEX(products!$A$1:$G$49,MATCH(orders!$D99,products!$A:$A,0),MATCH(orders!J$1,products!$A$1:$G$1,0))</f>
        <v>M</v>
      </c>
      <c r="K99" s="4">
        <f>INDEX(products!$A$1:$G$49,MATCH(orders!$D99,products!$A:$A,0),MATCH(orders!K$1,products!$A$1:$G$1,0))</f>
        <v>0.5</v>
      </c>
      <c r="L99" s="5">
        <f>INDEX(products!$A$1:$G$49,MATCH(orders!$D99,products!$A:$A,0),MATCH(orders!L$1,products!$A$1:$G$1,0))</f>
        <v>6.75</v>
      </c>
      <c r="M99" s="5">
        <f t="shared" si="4"/>
        <v>13.5</v>
      </c>
      <c r="N99" t="str">
        <f t="shared" si="3"/>
        <v>Arabica</v>
      </c>
      <c r="O99" t="str">
        <f t="shared" si="5"/>
        <v>Medium</v>
      </c>
      <c r="P99" t="str">
        <f>_xlfn.XLOOKUP(Orders[[#This Row],[Customer ID]],customers!$A$1:$A$1001,customers!$I$1:$I$1001,,)</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IF(_xlfn.XLOOKUP(C100,customers!A99:A1099,customers!C99:C1099,,0)=0,"",_xlfn.XLOOKUP(C100,customers!A99:A1099,customers!C99:C1099,,0))</f>
        <v/>
      </c>
      <c r="H100" s="2" t="str">
        <f>_xlfn.XLOOKUP(C100,customers!$A$1:$A$1001,customers!$G$1:$G$1001,,0)</f>
        <v>Ireland</v>
      </c>
      <c r="I100" t="str">
        <f>INDEX(products!$A$1:$G$49,MATCH(orders!$D100,products!$A:$A,0),MATCH(orders!I$1,products!$A$1:$G$1,0))</f>
        <v>Ara</v>
      </c>
      <c r="J100" t="str">
        <f>INDEX(products!$A$1:$G$49,MATCH(orders!$D100,products!$A:$A,0),MATCH(orders!J$1,products!$A$1:$G$1,0))</f>
        <v>D</v>
      </c>
      <c r="K100" s="4">
        <f>INDEX(products!$A$1:$G$49,MATCH(orders!$D100,products!$A:$A,0),MATCH(orders!K$1,products!$A$1:$G$1,0))</f>
        <v>0.2</v>
      </c>
      <c r="L100" s="5">
        <f>INDEX(products!$A$1:$G$49,MATCH(orders!$D100,products!$A:$A,0),MATCH(orders!L$1,products!$A$1:$G$1,0))</f>
        <v>2.9849999999999999</v>
      </c>
      <c r="M100" s="5">
        <f t="shared" si="4"/>
        <v>2.9849999999999999</v>
      </c>
      <c r="N100" t="str">
        <f t="shared" si="3"/>
        <v>Arabica</v>
      </c>
      <c r="O100" t="str">
        <f t="shared" si="5"/>
        <v>Dark</v>
      </c>
      <c r="P100" t="str">
        <f>_xlfn.XLOOKUP(Orders[[#This Row],[Customer ID]],customers!$A$1:$A$1001,customers!$I$1:$I$1001,,)</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IF(_xlfn.XLOOKUP(C101,customers!A100:A1100,customers!C100:C1100,,0)=0,"",_xlfn.XLOOKUP(C101,customers!A100:A1100,customers!C100:C1100,,0))</f>
        <v/>
      </c>
      <c r="H101" s="2" t="str">
        <f>_xlfn.XLOOKUP(C101,customers!$A$1:$A$1001,customers!$G$1:$G$1001,,0)</f>
        <v>United States</v>
      </c>
      <c r="I101" t="str">
        <f>INDEX(products!$A$1:$G$49,MATCH(orders!$D101,products!$A:$A,0),MATCH(orders!I$1,products!$A$1:$G$1,0))</f>
        <v>Lib</v>
      </c>
      <c r="J101" t="str">
        <f>INDEX(products!$A$1:$G$49,MATCH(orders!$D101,products!$A:$A,0),MATCH(orders!J$1,products!$A$1:$G$1,0))</f>
        <v>M</v>
      </c>
      <c r="K101" s="4">
        <f>INDEX(products!$A$1:$G$49,MATCH(orders!$D101,products!$A:$A,0),MATCH(orders!K$1,products!$A$1:$G$1,0))</f>
        <v>0.2</v>
      </c>
      <c r="L101" s="5">
        <f>INDEX(products!$A$1:$G$49,MATCH(orders!$D101,products!$A:$A,0),MATCH(orders!L$1,products!$A$1:$G$1,0))</f>
        <v>4.3650000000000002</v>
      </c>
      <c r="M101" s="5">
        <f t="shared" si="4"/>
        <v>13.095000000000001</v>
      </c>
      <c r="N101" t="str">
        <f t="shared" si="3"/>
        <v>Librica</v>
      </c>
      <c r="O101" t="str">
        <f t="shared" si="5"/>
        <v>Medium</v>
      </c>
      <c r="P101" t="str">
        <f>_xlfn.XLOOKUP(Orders[[#This Row],[Customer ID]],customers!$A$1:$A$1001,customers!$I$1:$I$1001,,)</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IF(_xlfn.XLOOKUP(C102,customers!A101:A1101,customers!C101:C1101,,0)=0,"",_xlfn.XLOOKUP(C102,customers!A101:A1101,customers!C101:C1101,,0))</f>
        <v/>
      </c>
      <c r="H102" s="2" t="str">
        <f>_xlfn.XLOOKUP(C102,customers!$A$1:$A$1001,customers!$G$1:$G$1001,,0)</f>
        <v>United States</v>
      </c>
      <c r="I102" t="str">
        <f>INDEX(products!$A$1:$G$49,MATCH(orders!$D102,products!$A:$A,0),MATCH(orders!I$1,products!$A$1:$G$1,0))</f>
        <v>Ara</v>
      </c>
      <c r="J102" t="str">
        <f>INDEX(products!$A$1:$G$49,MATCH(orders!$D102,products!$A:$A,0),MATCH(orders!J$1,products!$A$1:$G$1,0))</f>
        <v>L</v>
      </c>
      <c r="K102" s="4">
        <f>INDEX(products!$A$1:$G$49,MATCH(orders!$D102,products!$A:$A,0),MATCH(orders!K$1,products!$A$1:$G$1,0))</f>
        <v>0.2</v>
      </c>
      <c r="L102" s="5">
        <f>INDEX(products!$A$1:$G$49,MATCH(orders!$D102,products!$A:$A,0),MATCH(orders!L$1,products!$A$1:$G$1,0))</f>
        <v>3.8849999999999998</v>
      </c>
      <c r="M102" s="5">
        <f t="shared" si="4"/>
        <v>7.77</v>
      </c>
      <c r="N102" t="str">
        <f t="shared" si="3"/>
        <v>Arabica</v>
      </c>
      <c r="O102" t="str">
        <f t="shared" si="5"/>
        <v>Light</v>
      </c>
      <c r="P102" t="str">
        <f>_xlfn.XLOOKUP(Orders[[#This Row],[Customer ID]],customers!$A$1:$A$1001,customers!$I$1:$I$1001,,)</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IF(_xlfn.XLOOKUP(C103,customers!A102:A1102,customers!C102:C1102,,0)=0,"",_xlfn.XLOOKUP(C103,customers!A102:A1102,customers!C102:C1102,,0))</f>
        <v>nyoules2t@reference.com</v>
      </c>
      <c r="H103" s="2" t="str">
        <f>_xlfn.XLOOKUP(C103,customers!$A$1:$A$1001,customers!$G$1:$G$1001,,0)</f>
        <v>Ireland</v>
      </c>
      <c r="I103" t="str">
        <f>INDEX(products!$A$1:$G$49,MATCH(orders!$D103,products!$A:$A,0),MATCH(orders!I$1,products!$A$1:$G$1,0))</f>
        <v>Lib</v>
      </c>
      <c r="J103" t="str">
        <f>INDEX(products!$A$1:$G$49,MATCH(orders!$D103,products!$A:$A,0),MATCH(orders!J$1,products!$A$1:$G$1,0))</f>
        <v>D</v>
      </c>
      <c r="K103" s="4">
        <f>INDEX(products!$A$1:$G$49,MATCH(orders!$D103,products!$A:$A,0),MATCH(orders!K$1,products!$A$1:$G$1,0))</f>
        <v>2.5</v>
      </c>
      <c r="L103" s="5">
        <f>INDEX(products!$A$1:$G$49,MATCH(orders!$D103,products!$A:$A,0),MATCH(orders!L$1,products!$A$1:$G$1,0))</f>
        <v>29.784999999999997</v>
      </c>
      <c r="M103" s="5">
        <f t="shared" si="4"/>
        <v>148.92499999999998</v>
      </c>
      <c r="N103" t="str">
        <f t="shared" si="3"/>
        <v>Librica</v>
      </c>
      <c r="O103" t="str">
        <f t="shared" si="5"/>
        <v>Dark</v>
      </c>
      <c r="P103" t="str">
        <f>_xlfn.XLOOKUP(Orders[[#This Row],[Customer ID]],customers!$A$1:$A$1001,customers!$I$1:$I$1001,,)</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IF(_xlfn.XLOOKUP(C104,customers!A103:A1103,customers!C103:C1103,,0)=0,"",_xlfn.XLOOKUP(C104,customers!A103:A1103,customers!C103:C1103,,0))</f>
        <v>daizikovitz2u@answers.com</v>
      </c>
      <c r="H104" s="2" t="str">
        <f>_xlfn.XLOOKUP(C104,customers!$A$1:$A$1001,customers!$G$1:$G$1001,,0)</f>
        <v>Ireland</v>
      </c>
      <c r="I104" t="str">
        <f>INDEX(products!$A$1:$G$49,MATCH(orders!$D104,products!$A:$A,0),MATCH(orders!I$1,products!$A$1:$G$1,0))</f>
        <v>Lib</v>
      </c>
      <c r="J104" t="str">
        <f>INDEX(products!$A$1:$G$49,MATCH(orders!$D104,products!$A:$A,0),MATCH(orders!J$1,products!$A$1:$G$1,0))</f>
        <v>D</v>
      </c>
      <c r="K104" s="4">
        <f>INDEX(products!$A$1:$G$49,MATCH(orders!$D104,products!$A:$A,0),MATCH(orders!K$1,products!$A$1:$G$1,0))</f>
        <v>1</v>
      </c>
      <c r="L104" s="5">
        <f>INDEX(products!$A$1:$G$49,MATCH(orders!$D104,products!$A:$A,0),MATCH(orders!L$1,products!$A$1:$G$1,0))</f>
        <v>12.95</v>
      </c>
      <c r="M104" s="5">
        <f t="shared" si="4"/>
        <v>38.849999999999994</v>
      </c>
      <c r="N104" t="str">
        <f t="shared" si="3"/>
        <v>Librica</v>
      </c>
      <c r="O104" t="str">
        <f t="shared" si="5"/>
        <v>Dark</v>
      </c>
      <c r="P104" t="str">
        <f>_xlfn.XLOOKUP(Orders[[#This Row],[Customer ID]],customers!$A$1:$A$1001,customers!$I$1:$I$1001,,)</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IF(_xlfn.XLOOKUP(C105,customers!A104:A1104,customers!C104:C1104,,0)=0,"",_xlfn.XLOOKUP(C105,customers!A104:A1104,customers!C104:C1104,,0))</f>
        <v>brevel2v@fastcompany.com</v>
      </c>
      <c r="H105" s="2" t="str">
        <f>_xlfn.XLOOKUP(C105,customers!$A$1:$A$1001,customers!$G$1:$G$1001,,0)</f>
        <v>United States</v>
      </c>
      <c r="I105" t="str">
        <f>INDEX(products!$A$1:$G$49,MATCH(orders!$D105,products!$A:$A,0),MATCH(orders!I$1,products!$A$1:$G$1,0))</f>
        <v>Rob</v>
      </c>
      <c r="J105" t="str">
        <f>INDEX(products!$A$1:$G$49,MATCH(orders!$D105,products!$A:$A,0),MATCH(orders!J$1,products!$A$1:$G$1,0))</f>
        <v>M</v>
      </c>
      <c r="K105" s="4">
        <f>INDEX(products!$A$1:$G$49,MATCH(orders!$D105,products!$A:$A,0),MATCH(orders!K$1,products!$A$1:$G$1,0))</f>
        <v>0.2</v>
      </c>
      <c r="L105" s="5">
        <f>INDEX(products!$A$1:$G$49,MATCH(orders!$D105,products!$A:$A,0),MATCH(orders!L$1,products!$A$1:$G$1,0))</f>
        <v>2.9849999999999999</v>
      </c>
      <c r="M105" s="5">
        <f t="shared" si="4"/>
        <v>11.94</v>
      </c>
      <c r="N105" t="str">
        <f t="shared" si="3"/>
        <v>Robusta</v>
      </c>
      <c r="O105" t="str">
        <f t="shared" si="5"/>
        <v>Medium</v>
      </c>
      <c r="P105" t="str">
        <f>_xlfn.XLOOKUP(Orders[[#This Row],[Customer ID]],customers!$A$1:$A$1001,customers!$I$1:$I$1001,,)</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IF(_xlfn.XLOOKUP(C106,customers!A105:A1105,customers!C105:C1105,,0)=0,"",_xlfn.XLOOKUP(C106,customers!A105:A1105,customers!C105:C1105,,0))</f>
        <v>epriddis2w@nationalgeographic.com</v>
      </c>
      <c r="H106" s="2" t="str">
        <f>_xlfn.XLOOKUP(C106,customers!$A$1:$A$1001,customers!$G$1:$G$1001,,0)</f>
        <v>United States</v>
      </c>
      <c r="I106" t="str">
        <f>INDEX(products!$A$1:$G$49,MATCH(orders!$D106,products!$A:$A,0),MATCH(orders!I$1,products!$A$1:$G$1,0))</f>
        <v>Lib</v>
      </c>
      <c r="J106" t="str">
        <f>INDEX(products!$A$1:$G$49,MATCH(orders!$D106,products!$A:$A,0),MATCH(orders!J$1,products!$A$1:$G$1,0))</f>
        <v>M</v>
      </c>
      <c r="K106" s="4">
        <f>INDEX(products!$A$1:$G$49,MATCH(orders!$D106,products!$A:$A,0),MATCH(orders!K$1,products!$A$1:$G$1,0))</f>
        <v>1</v>
      </c>
      <c r="L106" s="5">
        <f>INDEX(products!$A$1:$G$49,MATCH(orders!$D106,products!$A:$A,0),MATCH(orders!L$1,products!$A$1:$G$1,0))</f>
        <v>14.55</v>
      </c>
      <c r="M106" s="5">
        <f t="shared" si="4"/>
        <v>87.300000000000011</v>
      </c>
      <c r="N106" t="str">
        <f t="shared" si="3"/>
        <v>Librica</v>
      </c>
      <c r="O106" t="str">
        <f t="shared" si="5"/>
        <v>Medium</v>
      </c>
      <c r="P106" t="str">
        <f>_xlfn.XLOOKUP(Orders[[#This Row],[Customer ID]],customers!$A$1:$A$1001,customers!$I$1:$I$1001,,)</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IF(_xlfn.XLOOKUP(C107,customers!A106:A1106,customers!C106:C1106,,0)=0,"",_xlfn.XLOOKUP(C107,customers!A106:A1106,customers!C106:C1106,,0))</f>
        <v>qveel2x@jugem.jp</v>
      </c>
      <c r="H107" s="2" t="str">
        <f>_xlfn.XLOOKUP(C107,customers!$A$1:$A$1001,customers!$G$1:$G$1001,,0)</f>
        <v>United States</v>
      </c>
      <c r="I107" t="str">
        <f>INDEX(products!$A$1:$G$49,MATCH(orders!$D107,products!$A:$A,0),MATCH(orders!I$1,products!$A$1:$G$1,0))</f>
        <v>Ara</v>
      </c>
      <c r="J107" t="str">
        <f>INDEX(products!$A$1:$G$49,MATCH(orders!$D107,products!$A:$A,0),MATCH(orders!J$1,products!$A$1:$G$1,0))</f>
        <v>M</v>
      </c>
      <c r="K107" s="4">
        <f>INDEX(products!$A$1:$G$49,MATCH(orders!$D107,products!$A:$A,0),MATCH(orders!K$1,products!$A$1:$G$1,0))</f>
        <v>0.5</v>
      </c>
      <c r="L107" s="5">
        <f>INDEX(products!$A$1:$G$49,MATCH(orders!$D107,products!$A:$A,0),MATCH(orders!L$1,products!$A$1:$G$1,0))</f>
        <v>6.75</v>
      </c>
      <c r="M107" s="5">
        <f t="shared" si="4"/>
        <v>40.5</v>
      </c>
      <c r="N107" t="str">
        <f t="shared" si="3"/>
        <v>Arabica</v>
      </c>
      <c r="O107" t="str">
        <f t="shared" si="5"/>
        <v>Medium</v>
      </c>
      <c r="P107" t="str">
        <f>_xlfn.XLOOKUP(Orders[[#This Row],[Customer ID]],customers!$A$1:$A$1001,customers!$I$1:$I$1001,,)</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IF(_xlfn.XLOOKUP(C108,customers!A107:A1107,customers!C107:C1107,,0)=0,"",_xlfn.XLOOKUP(C108,customers!A107:A1107,customers!C107:C1107,,0))</f>
        <v>lconyers2y@twitter.com</v>
      </c>
      <c r="H108" s="2" t="str">
        <f>_xlfn.XLOOKUP(C108,customers!$A$1:$A$1001,customers!$G$1:$G$1001,,0)</f>
        <v>United States</v>
      </c>
      <c r="I108" t="str">
        <f>INDEX(products!$A$1:$G$49,MATCH(orders!$D108,products!$A:$A,0),MATCH(orders!I$1,products!$A$1:$G$1,0))</f>
        <v>Exc</v>
      </c>
      <c r="J108" t="str">
        <f>INDEX(products!$A$1:$G$49,MATCH(orders!$D108,products!$A:$A,0),MATCH(orders!J$1,products!$A$1:$G$1,0))</f>
        <v>D</v>
      </c>
      <c r="K108" s="4">
        <f>INDEX(products!$A$1:$G$49,MATCH(orders!$D108,products!$A:$A,0),MATCH(orders!K$1,products!$A$1:$G$1,0))</f>
        <v>1</v>
      </c>
      <c r="L108" s="5">
        <f>INDEX(products!$A$1:$G$49,MATCH(orders!$D108,products!$A:$A,0),MATCH(orders!L$1,products!$A$1:$G$1,0))</f>
        <v>12.15</v>
      </c>
      <c r="M108" s="5">
        <f t="shared" si="4"/>
        <v>24.3</v>
      </c>
      <c r="N108" t="str">
        <f t="shared" si="3"/>
        <v>Excelsa</v>
      </c>
      <c r="O108" t="str">
        <f t="shared" si="5"/>
        <v>Dark</v>
      </c>
      <c r="P108" t="str">
        <f>_xlfn.XLOOKUP(Orders[[#This Row],[Customer ID]],customers!$A$1:$A$1001,customers!$I$1:$I$1001,,)</f>
        <v>No</v>
      </c>
    </row>
    <row r="109" spans="1:16" x14ac:dyDescent="0.2">
      <c r="A109" s="2" t="s">
        <v>1089</v>
      </c>
      <c r="B109" s="3">
        <v>43569</v>
      </c>
      <c r="C109" s="2" t="s">
        <v>1090</v>
      </c>
      <c r="D109" t="s">
        <v>6146</v>
      </c>
      <c r="E109" s="2">
        <v>3</v>
      </c>
      <c r="F109" s="2" t="str">
        <f>_xlfn.XLOOKUP(C109,customers!$A$1:$A$1001,customers!$B$1:$B$1001,,0)</f>
        <v>Pen Wye</v>
      </c>
      <c r="G109" s="2" t="str">
        <f>IF(_xlfn.XLOOKUP(C109,customers!A108:A1108,customers!C108:C1108,,0)=0,"",_xlfn.XLOOKUP(C109,customers!A108:A1108,customers!C108:C1108,,0))</f>
        <v>pwye2z@dagondesign.com</v>
      </c>
      <c r="H109" s="2" t="str">
        <f>_xlfn.XLOOKUP(C109,customers!$A$1:$A$1001,customers!$G$1:$G$1001,,0)</f>
        <v>United States</v>
      </c>
      <c r="I109" t="str">
        <f>INDEX(products!$A$1:$G$49,MATCH(orders!$D109,products!$A:$A,0),MATCH(orders!I$1,products!$A$1:$G$1,0))</f>
        <v>Rob</v>
      </c>
      <c r="J109" t="str">
        <f>INDEX(products!$A$1:$G$49,MATCH(orders!$D109,products!$A:$A,0),MATCH(orders!J$1,products!$A$1:$G$1,0))</f>
        <v>M</v>
      </c>
      <c r="K109" s="4">
        <f>INDEX(products!$A$1:$G$49,MATCH(orders!$D109,products!$A:$A,0),MATCH(orders!K$1,products!$A$1:$G$1,0))</f>
        <v>0.5</v>
      </c>
      <c r="L109" s="5">
        <f>INDEX(products!$A$1:$G$49,MATCH(orders!$D109,products!$A:$A,0),MATCH(orders!L$1,products!$A$1:$G$1,0))</f>
        <v>5.97</v>
      </c>
      <c r="M109" s="5">
        <f t="shared" si="4"/>
        <v>17.91</v>
      </c>
      <c r="N109" t="str">
        <f t="shared" si="3"/>
        <v>Robusta</v>
      </c>
      <c r="O109" t="str">
        <f t="shared" si="5"/>
        <v>Medium</v>
      </c>
      <c r="P109" t="str">
        <f>_xlfn.XLOOKUP(Orders[[#This Row],[Customer ID]],customers!$A$1:$A$1001,customers!$I$1:$I$1001,,)</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IF(_xlfn.XLOOKUP(C110,customers!A109:A1109,customers!C109:C1109,,0)=0,"",_xlfn.XLOOKUP(C110,customers!A109:A1109,customers!C109:C1109,,0))</f>
        <v/>
      </c>
      <c r="H110" s="2" t="str">
        <f>_xlfn.XLOOKUP(C110,customers!$A$1:$A$1001,customers!$G$1:$G$1001,,0)</f>
        <v>United States</v>
      </c>
      <c r="I110" t="str">
        <f>INDEX(products!$A$1:$G$49,MATCH(orders!$D110,products!$A:$A,0),MATCH(orders!I$1,products!$A$1:$G$1,0))</f>
        <v>Ara</v>
      </c>
      <c r="J110" t="str">
        <f>INDEX(products!$A$1:$G$49,MATCH(orders!$D110,products!$A:$A,0),MATCH(orders!J$1,products!$A$1:$G$1,0))</f>
        <v>M</v>
      </c>
      <c r="K110" s="4">
        <f>INDEX(products!$A$1:$G$49,MATCH(orders!$D110,products!$A:$A,0),MATCH(orders!K$1,products!$A$1:$G$1,0))</f>
        <v>0.5</v>
      </c>
      <c r="L110" s="5">
        <f>INDEX(products!$A$1:$G$49,MATCH(orders!$D110,products!$A:$A,0),MATCH(orders!L$1,products!$A$1:$G$1,0))</f>
        <v>6.75</v>
      </c>
      <c r="M110" s="5">
        <f t="shared" si="4"/>
        <v>27</v>
      </c>
      <c r="N110" t="str">
        <f t="shared" si="3"/>
        <v>Arabica</v>
      </c>
      <c r="O110" t="str">
        <f t="shared" si="5"/>
        <v>Medium</v>
      </c>
      <c r="P110" t="str">
        <f>_xlfn.XLOOKUP(Orders[[#This Row],[Customer ID]],customers!$A$1:$A$1001,customers!$I$1:$I$1001,,)</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IF(_xlfn.XLOOKUP(C111,customers!A110:A1110,customers!C110:C1110,,0)=0,"",_xlfn.XLOOKUP(C111,customers!A110:A1110,customers!C110:C1110,,0))</f>
        <v>tsheryn31@mtv.com</v>
      </c>
      <c r="H111" s="2" t="str">
        <f>_xlfn.XLOOKUP(C111,customers!$A$1:$A$1001,customers!$G$1:$G$1001,,0)</f>
        <v>United States</v>
      </c>
      <c r="I111" t="str">
        <f>INDEX(products!$A$1:$G$49,MATCH(orders!$D111,products!$A:$A,0),MATCH(orders!I$1,products!$A$1:$G$1,0))</f>
        <v>Lib</v>
      </c>
      <c r="J111" t="str">
        <f>INDEX(products!$A$1:$G$49,MATCH(orders!$D111,products!$A:$A,0),MATCH(orders!J$1,products!$A$1:$G$1,0))</f>
        <v>D</v>
      </c>
      <c r="K111" s="4">
        <f>INDEX(products!$A$1:$G$49,MATCH(orders!$D111,products!$A:$A,0),MATCH(orders!K$1,products!$A$1:$G$1,0))</f>
        <v>0.5</v>
      </c>
      <c r="L111" s="5">
        <f>INDEX(products!$A$1:$G$49,MATCH(orders!$D111,products!$A:$A,0),MATCH(orders!L$1,products!$A$1:$G$1,0))</f>
        <v>7.77</v>
      </c>
      <c r="M111" s="5">
        <f t="shared" si="4"/>
        <v>7.77</v>
      </c>
      <c r="N111" t="str">
        <f t="shared" si="3"/>
        <v>Librica</v>
      </c>
      <c r="O111" t="str">
        <f t="shared" si="5"/>
        <v>Dark</v>
      </c>
      <c r="P111" t="str">
        <f>_xlfn.XLOOKUP(Orders[[#This Row],[Customer ID]],customers!$A$1:$A$1001,customers!$I$1:$I$1001,,)</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IF(_xlfn.XLOOKUP(C112,customers!A111:A1111,customers!C111:C1111,,0)=0,"",_xlfn.XLOOKUP(C112,customers!A111:A1111,customers!C111:C1111,,0))</f>
        <v>mredgrave32@cargocollective.com</v>
      </c>
      <c r="H112" s="2" t="str">
        <f>_xlfn.XLOOKUP(C112,customers!$A$1:$A$1001,customers!$G$1:$G$1001,,0)</f>
        <v>United States</v>
      </c>
      <c r="I112" t="str">
        <f>INDEX(products!$A$1:$G$49,MATCH(orders!$D112,products!$A:$A,0),MATCH(orders!I$1,products!$A$1:$G$1,0))</f>
        <v>Exc</v>
      </c>
      <c r="J112" t="str">
        <f>INDEX(products!$A$1:$G$49,MATCH(orders!$D112,products!$A:$A,0),MATCH(orders!J$1,products!$A$1:$G$1,0))</f>
        <v>L</v>
      </c>
      <c r="K112" s="4">
        <f>INDEX(products!$A$1:$G$49,MATCH(orders!$D112,products!$A:$A,0),MATCH(orders!K$1,products!$A$1:$G$1,0))</f>
        <v>0.2</v>
      </c>
      <c r="L112" s="5">
        <f>INDEX(products!$A$1:$G$49,MATCH(orders!$D112,products!$A:$A,0),MATCH(orders!L$1,products!$A$1:$G$1,0))</f>
        <v>4.4550000000000001</v>
      </c>
      <c r="M112" s="5">
        <f t="shared" si="4"/>
        <v>13.365</v>
      </c>
      <c r="N112" t="str">
        <f t="shared" si="3"/>
        <v>Excelsa</v>
      </c>
      <c r="O112" t="str">
        <f t="shared" si="5"/>
        <v>Light</v>
      </c>
      <c r="P112" t="str">
        <f>_xlfn.XLOOKUP(Orders[[#This Row],[Customer ID]],customers!$A$1:$A$1001,customers!$I$1:$I$1001,,)</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IF(_xlfn.XLOOKUP(C113,customers!A112:A1112,customers!C112:C1112,,0)=0,"",_xlfn.XLOOKUP(C113,customers!A112:A1112,customers!C112:C1112,,0))</f>
        <v>bfominov33@yale.edu</v>
      </c>
      <c r="H113" s="2" t="str">
        <f>_xlfn.XLOOKUP(C113,customers!$A$1:$A$1001,customers!$G$1:$G$1001,,0)</f>
        <v>United States</v>
      </c>
      <c r="I113" t="str">
        <f>INDEX(products!$A$1:$G$49,MATCH(orders!$D113,products!$A:$A,0),MATCH(orders!I$1,products!$A$1:$G$1,0))</f>
        <v>Rob</v>
      </c>
      <c r="J113" t="str">
        <f>INDEX(products!$A$1:$G$49,MATCH(orders!$D113,products!$A:$A,0),MATCH(orders!J$1,products!$A$1:$G$1,0))</f>
        <v>D</v>
      </c>
      <c r="K113" s="4">
        <f>INDEX(products!$A$1:$G$49,MATCH(orders!$D113,products!$A:$A,0),MATCH(orders!K$1,products!$A$1:$G$1,0))</f>
        <v>0.5</v>
      </c>
      <c r="L113" s="5">
        <f>INDEX(products!$A$1:$G$49,MATCH(orders!$D113,products!$A:$A,0),MATCH(orders!L$1,products!$A$1:$G$1,0))</f>
        <v>5.3699999999999992</v>
      </c>
      <c r="M113" s="5">
        <f t="shared" si="4"/>
        <v>26.849999999999994</v>
      </c>
      <c r="N113" t="str">
        <f t="shared" si="3"/>
        <v>Robusta</v>
      </c>
      <c r="O113" t="str">
        <f t="shared" si="5"/>
        <v>Dark</v>
      </c>
      <c r="P113" t="str">
        <f>_xlfn.XLOOKUP(Orders[[#This Row],[Customer ID]],customers!$A$1:$A$1001,customers!$I$1:$I$1001,,)</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IF(_xlfn.XLOOKUP(C114,customers!A113:A1113,customers!C113:C1113,,0)=0,"",_xlfn.XLOOKUP(C114,customers!A113:A1113,customers!C113:C1113,,0))</f>
        <v>scritchlow34@un.org</v>
      </c>
      <c r="H114" s="2" t="str">
        <f>_xlfn.XLOOKUP(C114,customers!$A$1:$A$1001,customers!$G$1:$G$1001,,0)</f>
        <v>United States</v>
      </c>
      <c r="I114" t="str">
        <f>INDEX(products!$A$1:$G$49,MATCH(orders!$D114,products!$A:$A,0),MATCH(orders!I$1,products!$A$1:$G$1,0))</f>
        <v>Ara</v>
      </c>
      <c r="J114" t="str">
        <f>INDEX(products!$A$1:$G$49,MATCH(orders!$D114,products!$A:$A,0),MATCH(orders!J$1,products!$A$1:$G$1,0))</f>
        <v>M</v>
      </c>
      <c r="K114" s="4">
        <f>INDEX(products!$A$1:$G$49,MATCH(orders!$D114,products!$A:$A,0),MATCH(orders!K$1,products!$A$1:$G$1,0))</f>
        <v>1</v>
      </c>
      <c r="L114" s="5">
        <f>INDEX(products!$A$1:$G$49,MATCH(orders!$D114,products!$A:$A,0),MATCH(orders!L$1,products!$A$1:$G$1,0))</f>
        <v>11.25</v>
      </c>
      <c r="M114" s="5">
        <f t="shared" si="4"/>
        <v>11.25</v>
      </c>
      <c r="N114" t="str">
        <f t="shared" si="3"/>
        <v>Arabica</v>
      </c>
      <c r="O114" t="str">
        <f t="shared" si="5"/>
        <v>Medium</v>
      </c>
      <c r="P114" t="str">
        <f>_xlfn.XLOOKUP(Orders[[#This Row],[Customer ID]],customers!$A$1:$A$1001,customers!$I$1:$I$1001,,)</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IF(_xlfn.XLOOKUP(C115,customers!A114:A1114,customers!C114:C1114,,0)=0,"",_xlfn.XLOOKUP(C115,customers!A114:A1114,customers!C114:C1114,,0))</f>
        <v>msteptow35@earthlink.net</v>
      </c>
      <c r="H115" s="2" t="str">
        <f>_xlfn.XLOOKUP(C115,customers!$A$1:$A$1001,customers!$G$1:$G$1001,,0)</f>
        <v>Ireland</v>
      </c>
      <c r="I115" t="str">
        <f>INDEX(products!$A$1:$G$49,MATCH(orders!$D115,products!$A:$A,0),MATCH(orders!I$1,products!$A$1:$G$1,0))</f>
        <v>Lib</v>
      </c>
      <c r="J115" t="str">
        <f>INDEX(products!$A$1:$G$49,MATCH(orders!$D115,products!$A:$A,0),MATCH(orders!J$1,products!$A$1:$G$1,0))</f>
        <v>M</v>
      </c>
      <c r="K115" s="4">
        <f>INDEX(products!$A$1:$G$49,MATCH(orders!$D115,products!$A:$A,0),MATCH(orders!K$1,products!$A$1:$G$1,0))</f>
        <v>1</v>
      </c>
      <c r="L115" s="5">
        <f>INDEX(products!$A$1:$G$49,MATCH(orders!$D115,products!$A:$A,0),MATCH(orders!L$1,products!$A$1:$G$1,0))</f>
        <v>14.55</v>
      </c>
      <c r="M115" s="5">
        <f t="shared" si="4"/>
        <v>14.55</v>
      </c>
      <c r="N115" t="str">
        <f t="shared" si="3"/>
        <v>Librica</v>
      </c>
      <c r="O115" t="str">
        <f t="shared" si="5"/>
        <v>Medium</v>
      </c>
      <c r="P115" t="str">
        <f>_xlfn.XLOOKUP(Orders[[#This Row],[Customer ID]],customers!$A$1:$A$1001,customers!$I$1:$I$1001,,)</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IF(_xlfn.XLOOKUP(C116,customers!A115:A1115,customers!C115:C1115,,0)=0,"",_xlfn.XLOOKUP(C116,customers!A115:A1115,customers!C115:C1115,,0))</f>
        <v/>
      </c>
      <c r="H116" s="2" t="str">
        <f>_xlfn.XLOOKUP(C116,customers!$A$1:$A$1001,customers!$G$1:$G$1001,,0)</f>
        <v>United States</v>
      </c>
      <c r="I116" t="str">
        <f>INDEX(products!$A$1:$G$49,MATCH(orders!$D116,products!$A:$A,0),MATCH(orders!I$1,products!$A$1:$G$1,0))</f>
        <v>Rob</v>
      </c>
      <c r="J116" t="str">
        <f>INDEX(products!$A$1:$G$49,MATCH(orders!$D116,products!$A:$A,0),MATCH(orders!J$1,products!$A$1:$G$1,0))</f>
        <v>L</v>
      </c>
      <c r="K116" s="4">
        <f>INDEX(products!$A$1:$G$49,MATCH(orders!$D116,products!$A:$A,0),MATCH(orders!K$1,products!$A$1:$G$1,0))</f>
        <v>0.2</v>
      </c>
      <c r="L116" s="5">
        <f>INDEX(products!$A$1:$G$49,MATCH(orders!$D116,products!$A:$A,0),MATCH(orders!L$1,products!$A$1:$G$1,0))</f>
        <v>3.5849999999999995</v>
      </c>
      <c r="M116" s="5">
        <f t="shared" si="4"/>
        <v>14.339999999999998</v>
      </c>
      <c r="N116" t="str">
        <f t="shared" si="3"/>
        <v>Robusta</v>
      </c>
      <c r="O116" t="str">
        <f t="shared" si="5"/>
        <v>Light</v>
      </c>
      <c r="P116" t="str">
        <f>_xlfn.XLOOKUP(Orders[[#This Row],[Customer ID]],customers!$A$1:$A$1001,customers!$I$1:$I$1001,,)</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IF(_xlfn.XLOOKUP(C117,customers!A116:A1116,customers!C116:C1116,,0)=0,"",_xlfn.XLOOKUP(C117,customers!A116:A1116,customers!C116:C1116,,0))</f>
        <v>imulliner37@pinterest.com</v>
      </c>
      <c r="H117" s="2" t="str">
        <f>_xlfn.XLOOKUP(C117,customers!$A$1:$A$1001,customers!$G$1:$G$1001,,0)</f>
        <v>United Kingdom</v>
      </c>
      <c r="I117" t="str">
        <f>INDEX(products!$A$1:$G$49,MATCH(orders!$D117,products!$A:$A,0),MATCH(orders!I$1,products!$A$1:$G$1,0))</f>
        <v>Lib</v>
      </c>
      <c r="J117" t="str">
        <f>INDEX(products!$A$1:$G$49,MATCH(orders!$D117,products!$A:$A,0),MATCH(orders!J$1,products!$A$1:$G$1,0))</f>
        <v>L</v>
      </c>
      <c r="K117" s="4">
        <f>INDEX(products!$A$1:$G$49,MATCH(orders!$D117,products!$A:$A,0),MATCH(orders!K$1,products!$A$1:$G$1,0))</f>
        <v>1</v>
      </c>
      <c r="L117" s="5">
        <f>INDEX(products!$A$1:$G$49,MATCH(orders!$D117,products!$A:$A,0),MATCH(orders!L$1,products!$A$1:$G$1,0))</f>
        <v>15.85</v>
      </c>
      <c r="M117" s="5">
        <f t="shared" si="4"/>
        <v>15.85</v>
      </c>
      <c r="N117" t="str">
        <f t="shared" si="3"/>
        <v>Librica</v>
      </c>
      <c r="O117" t="str">
        <f t="shared" si="5"/>
        <v>Light</v>
      </c>
      <c r="P117" t="str">
        <f>_xlfn.XLOOKUP(Orders[[#This Row],[Customer ID]],customers!$A$1:$A$1001,customers!$I$1:$I$1001,,)</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IF(_xlfn.XLOOKUP(C118,customers!A117:A1117,customers!C117:C1117,,0)=0,"",_xlfn.XLOOKUP(C118,customers!A117:A1117,customers!C117:C1117,,0))</f>
        <v>gstandley38@dion.ne.jp</v>
      </c>
      <c r="H118" s="2" t="str">
        <f>_xlfn.XLOOKUP(C118,customers!$A$1:$A$1001,customers!$G$1:$G$1001,,0)</f>
        <v>Ireland</v>
      </c>
      <c r="I118" t="str">
        <f>INDEX(products!$A$1:$G$49,MATCH(orders!$D118,products!$A:$A,0),MATCH(orders!I$1,products!$A$1:$G$1,0))</f>
        <v>Lib</v>
      </c>
      <c r="J118" t="str">
        <f>INDEX(products!$A$1:$G$49,MATCH(orders!$D118,products!$A:$A,0),MATCH(orders!J$1,products!$A$1:$G$1,0))</f>
        <v>L</v>
      </c>
      <c r="K118" s="4">
        <f>INDEX(products!$A$1:$G$49,MATCH(orders!$D118,products!$A:$A,0),MATCH(orders!K$1,products!$A$1:$G$1,0))</f>
        <v>0.2</v>
      </c>
      <c r="L118" s="5">
        <f>INDEX(products!$A$1:$G$49,MATCH(orders!$D118,products!$A:$A,0),MATCH(orders!L$1,products!$A$1:$G$1,0))</f>
        <v>4.7549999999999999</v>
      </c>
      <c r="M118" s="5">
        <f t="shared" si="4"/>
        <v>19.02</v>
      </c>
      <c r="N118" t="str">
        <f t="shared" si="3"/>
        <v>Librica</v>
      </c>
      <c r="O118" t="str">
        <f t="shared" si="5"/>
        <v>Light</v>
      </c>
      <c r="P118" t="str">
        <f>_xlfn.XLOOKUP(Orders[[#This Row],[Customer ID]],customers!$A$1:$A$1001,customers!$I$1:$I$1001,,)</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IF(_xlfn.XLOOKUP(C119,customers!A118:A1118,customers!C118:C1118,,0)=0,"",_xlfn.XLOOKUP(C119,customers!A118:A1118,customers!C118:C1118,,0))</f>
        <v>bdrage39@youku.com</v>
      </c>
      <c r="H119" s="2" t="str">
        <f>_xlfn.XLOOKUP(C119,customers!$A$1:$A$1001,customers!$G$1:$G$1001,,0)</f>
        <v>United States</v>
      </c>
      <c r="I119" t="str">
        <f>INDEX(products!$A$1:$G$49,MATCH(orders!$D119,products!$A:$A,0),MATCH(orders!I$1,products!$A$1:$G$1,0))</f>
        <v>Lib</v>
      </c>
      <c r="J119" t="str">
        <f>INDEX(products!$A$1:$G$49,MATCH(orders!$D119,products!$A:$A,0),MATCH(orders!J$1,products!$A$1:$G$1,0))</f>
        <v>L</v>
      </c>
      <c r="K119" s="4">
        <f>INDEX(products!$A$1:$G$49,MATCH(orders!$D119,products!$A:$A,0),MATCH(orders!K$1,products!$A$1:$G$1,0))</f>
        <v>0.5</v>
      </c>
      <c r="L119" s="5">
        <f>INDEX(products!$A$1:$G$49,MATCH(orders!$D119,products!$A:$A,0),MATCH(orders!L$1,products!$A$1:$G$1,0))</f>
        <v>9.51</v>
      </c>
      <c r="M119" s="5">
        <f t="shared" si="4"/>
        <v>38.04</v>
      </c>
      <c r="N119" t="str">
        <f t="shared" si="3"/>
        <v>Librica</v>
      </c>
      <c r="O119" t="str">
        <f t="shared" si="5"/>
        <v>Light</v>
      </c>
      <c r="P119" t="str">
        <f>_xlfn.XLOOKUP(Orders[[#This Row],[Customer ID]],customers!$A$1:$A$1001,customers!$I$1:$I$1001,,)</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IF(_xlfn.XLOOKUP(C120,customers!A119:A1119,customers!C119:C1119,,0)=0,"",_xlfn.XLOOKUP(C120,customers!A119:A1119,customers!C119:C1119,,0))</f>
        <v>myallop3a@fema.gov</v>
      </c>
      <c r="H120" s="2" t="str">
        <f>_xlfn.XLOOKUP(C120,customers!$A$1:$A$1001,customers!$G$1:$G$1001,,0)</f>
        <v>United States</v>
      </c>
      <c r="I120" t="str">
        <f>INDEX(products!$A$1:$G$49,MATCH(orders!$D120,products!$A:$A,0),MATCH(orders!I$1,products!$A$1:$G$1,0))</f>
        <v>Exc</v>
      </c>
      <c r="J120" t="str">
        <f>INDEX(products!$A$1:$G$49,MATCH(orders!$D120,products!$A:$A,0),MATCH(orders!J$1,products!$A$1:$G$1,0))</f>
        <v>D</v>
      </c>
      <c r="K120" s="4">
        <f>INDEX(products!$A$1:$G$49,MATCH(orders!$D120,products!$A:$A,0),MATCH(orders!K$1,products!$A$1:$G$1,0))</f>
        <v>0.5</v>
      </c>
      <c r="L120" s="5">
        <f>INDEX(products!$A$1:$G$49,MATCH(orders!$D120,products!$A:$A,0),MATCH(orders!L$1,products!$A$1:$G$1,0))</f>
        <v>7.29</v>
      </c>
      <c r="M120" s="5">
        <f t="shared" si="4"/>
        <v>21.87</v>
      </c>
      <c r="N120" t="str">
        <f t="shared" si="3"/>
        <v>Excelsa</v>
      </c>
      <c r="O120" t="str">
        <f t="shared" si="5"/>
        <v>Dark</v>
      </c>
      <c r="P120" t="str">
        <f>_xlfn.XLOOKUP(Orders[[#This Row],[Customer ID]],customers!$A$1:$A$1001,customers!$I$1:$I$1001,,)</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IF(_xlfn.XLOOKUP(C121,customers!A120:A1120,customers!C120:C1120,,0)=0,"",_xlfn.XLOOKUP(C121,customers!A120:A1120,customers!C120:C1120,,0))</f>
        <v>cswitsur3b@chronoengine.com</v>
      </c>
      <c r="H121" s="2" t="str">
        <f>_xlfn.XLOOKUP(C121,customers!$A$1:$A$1001,customers!$G$1:$G$1001,,0)</f>
        <v>United States</v>
      </c>
      <c r="I121" t="str">
        <f>INDEX(products!$A$1:$G$49,MATCH(orders!$D121,products!$A:$A,0),MATCH(orders!I$1,products!$A$1:$G$1,0))</f>
        <v>Exc</v>
      </c>
      <c r="J121" t="str">
        <f>INDEX(products!$A$1:$G$49,MATCH(orders!$D121,products!$A:$A,0),MATCH(orders!J$1,products!$A$1:$G$1,0))</f>
        <v>M</v>
      </c>
      <c r="K121" s="4">
        <f>INDEX(products!$A$1:$G$49,MATCH(orders!$D121,products!$A:$A,0),MATCH(orders!K$1,products!$A$1:$G$1,0))</f>
        <v>0.2</v>
      </c>
      <c r="L121" s="5">
        <f>INDEX(products!$A$1:$G$49,MATCH(orders!$D121,products!$A:$A,0),MATCH(orders!L$1,products!$A$1:$G$1,0))</f>
        <v>4.125</v>
      </c>
      <c r="M121" s="5">
        <f t="shared" si="4"/>
        <v>4.125</v>
      </c>
      <c r="N121" t="str">
        <f t="shared" si="3"/>
        <v>Excelsa</v>
      </c>
      <c r="O121" t="str">
        <f t="shared" si="5"/>
        <v>Medium</v>
      </c>
      <c r="P121" t="str">
        <f>_xlfn.XLOOKUP(Orders[[#This Row],[Customer ID]],customers!$A$1:$A$1001,customers!$I$1:$I$1001,,)</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IF(_xlfn.XLOOKUP(C122,customers!A121:A1121,customers!C121:C1121,,0)=0,"",_xlfn.XLOOKUP(C122,customers!A121:A1121,customers!C121:C1121,,0))</f>
        <v>cswitsur3b@chronoengine.com</v>
      </c>
      <c r="H122" s="2" t="str">
        <f>_xlfn.XLOOKUP(C122,customers!$A$1:$A$1001,customers!$G$1:$G$1001,,0)</f>
        <v>United States</v>
      </c>
      <c r="I122" t="str">
        <f>INDEX(products!$A$1:$G$49,MATCH(orders!$D122,products!$A:$A,0),MATCH(orders!I$1,products!$A$1:$G$1,0))</f>
        <v>Ara</v>
      </c>
      <c r="J122" t="str">
        <f>INDEX(products!$A$1:$G$49,MATCH(orders!$D122,products!$A:$A,0),MATCH(orders!J$1,products!$A$1:$G$1,0))</f>
        <v>L</v>
      </c>
      <c r="K122" s="4">
        <f>INDEX(products!$A$1:$G$49,MATCH(orders!$D122,products!$A:$A,0),MATCH(orders!K$1,products!$A$1:$G$1,0))</f>
        <v>0.2</v>
      </c>
      <c r="L122" s="5">
        <f>INDEX(products!$A$1:$G$49,MATCH(orders!$D122,products!$A:$A,0),MATCH(orders!L$1,products!$A$1:$G$1,0))</f>
        <v>3.8849999999999998</v>
      </c>
      <c r="M122" s="5">
        <f t="shared" si="4"/>
        <v>3.8849999999999998</v>
      </c>
      <c r="N122" t="str">
        <f t="shared" si="3"/>
        <v>Arabica</v>
      </c>
      <c r="O122" t="str">
        <f t="shared" si="5"/>
        <v>Light</v>
      </c>
      <c r="P122" t="str">
        <f>_xlfn.XLOOKUP(Orders[[#This Row],[Customer ID]],customers!$A$1:$A$1001,customers!$I$1:$I$1001,,)</f>
        <v>No</v>
      </c>
    </row>
    <row r="123" spans="1:16" x14ac:dyDescent="0.2">
      <c r="A123" s="2" t="s">
        <v>1158</v>
      </c>
      <c r="B123" s="3">
        <v>44471</v>
      </c>
      <c r="C123" s="2" t="s">
        <v>1159</v>
      </c>
      <c r="D123" t="s">
        <v>6141</v>
      </c>
      <c r="E123" s="2">
        <v>5</v>
      </c>
      <c r="F123" s="2" t="str">
        <f>_xlfn.XLOOKUP(C123,customers!$A$1:$A$1001,customers!$B$1:$B$1001,,0)</f>
        <v>Cordi Switsur</v>
      </c>
      <c r="G123" s="2" t="e">
        <f>IF(_xlfn.XLOOKUP(C123,customers!A122:A1122,customers!C122:C1122,,0)=0,"",_xlfn.XLOOKUP(C123,customers!A122:A1122,customers!C122:C1122,,0))</f>
        <v>#N/A</v>
      </c>
      <c r="H123" s="2" t="str">
        <f>_xlfn.XLOOKUP(C123,customers!$A$1:$A$1001,customers!$G$1:$G$1001,,0)</f>
        <v>United States</v>
      </c>
      <c r="I123" t="str">
        <f>INDEX(products!$A$1:$G$49,MATCH(orders!$D123,products!$A:$A,0),MATCH(orders!I$1,products!$A$1:$G$1,0))</f>
        <v>Exc</v>
      </c>
      <c r="J123" t="str">
        <f>INDEX(products!$A$1:$G$49,MATCH(orders!$D123,products!$A:$A,0),MATCH(orders!J$1,products!$A$1:$G$1,0))</f>
        <v>M</v>
      </c>
      <c r="K123" s="4">
        <f>INDEX(products!$A$1:$G$49,MATCH(orders!$D123,products!$A:$A,0),MATCH(orders!K$1,products!$A$1:$G$1,0))</f>
        <v>1</v>
      </c>
      <c r="L123" s="5">
        <f>INDEX(products!$A$1:$G$49,MATCH(orders!$D123,products!$A:$A,0),MATCH(orders!L$1,products!$A$1:$G$1,0))</f>
        <v>13.75</v>
      </c>
      <c r="M123" s="5">
        <f t="shared" si="4"/>
        <v>68.75</v>
      </c>
      <c r="N123" t="str">
        <f t="shared" si="3"/>
        <v>Excelsa</v>
      </c>
      <c r="O123" t="str">
        <f t="shared" si="5"/>
        <v>Medium</v>
      </c>
      <c r="P123" t="str">
        <f>_xlfn.XLOOKUP(Orders[[#This Row],[Customer ID]],customers!$A$1:$A$1001,customers!$I$1:$I$1001,,)</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IF(_xlfn.XLOOKUP(C124,customers!A123:A1123,customers!C123:C1123,,0)=0,"",_xlfn.XLOOKUP(C124,customers!A123:A1123,customers!C123:C1123,,0))</f>
        <v>mludwell3e@blogger.com</v>
      </c>
      <c r="H124" s="2" t="str">
        <f>_xlfn.XLOOKUP(C124,customers!$A$1:$A$1001,customers!$G$1:$G$1001,,0)</f>
        <v>United States</v>
      </c>
      <c r="I124" t="str">
        <f>INDEX(products!$A$1:$G$49,MATCH(orders!$D124,products!$A:$A,0),MATCH(orders!I$1,products!$A$1:$G$1,0))</f>
        <v>Ara</v>
      </c>
      <c r="J124" t="str">
        <f>INDEX(products!$A$1:$G$49,MATCH(orders!$D124,products!$A:$A,0),MATCH(orders!J$1,products!$A$1:$G$1,0))</f>
        <v>D</v>
      </c>
      <c r="K124" s="4">
        <f>INDEX(products!$A$1:$G$49,MATCH(orders!$D124,products!$A:$A,0),MATCH(orders!K$1,products!$A$1:$G$1,0))</f>
        <v>0.5</v>
      </c>
      <c r="L124" s="5">
        <f>INDEX(products!$A$1:$G$49,MATCH(orders!$D124,products!$A:$A,0),MATCH(orders!L$1,products!$A$1:$G$1,0))</f>
        <v>5.97</v>
      </c>
      <c r="M124" s="5">
        <f t="shared" si="4"/>
        <v>23.88</v>
      </c>
      <c r="N124" t="str">
        <f t="shared" si="3"/>
        <v>Arabica</v>
      </c>
      <c r="O124" t="str">
        <f t="shared" si="5"/>
        <v>Dark</v>
      </c>
      <c r="P124" t="str">
        <f>_xlfn.XLOOKUP(Orders[[#This Row],[Customer ID]],customers!$A$1:$A$1001,customers!$I$1:$I$1001,,)</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IF(_xlfn.XLOOKUP(C125,customers!A124:A1124,customers!C124:C1124,,0)=0,"",_xlfn.XLOOKUP(C125,customers!A124:A1124,customers!C124:C1124,,0))</f>
        <v>dbeauchamp3f@usda.gov</v>
      </c>
      <c r="H125" s="2" t="str">
        <f>_xlfn.XLOOKUP(C125,customers!$A$1:$A$1001,customers!$G$1:$G$1001,,0)</f>
        <v>United States</v>
      </c>
      <c r="I125" t="str">
        <f>INDEX(products!$A$1:$G$49,MATCH(orders!$D125,products!$A:$A,0),MATCH(orders!I$1,products!$A$1:$G$1,0))</f>
        <v>Lib</v>
      </c>
      <c r="J125" t="str">
        <f>INDEX(products!$A$1:$G$49,MATCH(orders!$D125,products!$A:$A,0),MATCH(orders!J$1,products!$A$1:$G$1,0))</f>
        <v>L</v>
      </c>
      <c r="K125" s="4">
        <f>INDEX(products!$A$1:$G$49,MATCH(orders!$D125,products!$A:$A,0),MATCH(orders!K$1,products!$A$1:$G$1,0))</f>
        <v>2.5</v>
      </c>
      <c r="L125" s="5">
        <f>INDEX(products!$A$1:$G$49,MATCH(orders!$D125,products!$A:$A,0),MATCH(orders!L$1,products!$A$1:$G$1,0))</f>
        <v>36.454999999999998</v>
      </c>
      <c r="M125" s="5">
        <f t="shared" si="4"/>
        <v>145.82</v>
      </c>
      <c r="N125" t="str">
        <f t="shared" si="3"/>
        <v>Librica</v>
      </c>
      <c r="O125" t="str">
        <f t="shared" si="5"/>
        <v>Light</v>
      </c>
      <c r="P125" t="str">
        <f>_xlfn.XLOOKUP(Orders[[#This Row],[Customer ID]],customers!$A$1:$A$1001,customers!$I$1:$I$1001,,)</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IF(_xlfn.XLOOKUP(C126,customers!A125:A1125,customers!C125:C1125,,0)=0,"",_xlfn.XLOOKUP(C126,customers!A125:A1125,customers!C125:C1125,,0))</f>
        <v>srodliff3g@ted.com</v>
      </c>
      <c r="H126" s="2" t="str">
        <f>_xlfn.XLOOKUP(C126,customers!$A$1:$A$1001,customers!$G$1:$G$1001,,0)</f>
        <v>United States</v>
      </c>
      <c r="I126" t="str">
        <f>INDEX(products!$A$1:$G$49,MATCH(orders!$D126,products!$A:$A,0),MATCH(orders!I$1,products!$A$1:$G$1,0))</f>
        <v>Lib</v>
      </c>
      <c r="J126" t="str">
        <f>INDEX(products!$A$1:$G$49,MATCH(orders!$D126,products!$A:$A,0),MATCH(orders!J$1,products!$A$1:$G$1,0))</f>
        <v>M</v>
      </c>
      <c r="K126" s="4">
        <f>INDEX(products!$A$1:$G$49,MATCH(orders!$D126,products!$A:$A,0),MATCH(orders!K$1,products!$A$1:$G$1,0))</f>
        <v>0.2</v>
      </c>
      <c r="L126" s="5">
        <f>INDEX(products!$A$1:$G$49,MATCH(orders!$D126,products!$A:$A,0),MATCH(orders!L$1,products!$A$1:$G$1,0))</f>
        <v>4.3650000000000002</v>
      </c>
      <c r="M126" s="5">
        <f t="shared" si="4"/>
        <v>21.825000000000003</v>
      </c>
      <c r="N126" t="str">
        <f t="shared" si="3"/>
        <v>Librica</v>
      </c>
      <c r="O126" t="str">
        <f t="shared" si="5"/>
        <v>Medium</v>
      </c>
      <c r="P126" t="str">
        <f>_xlfn.XLOOKUP(Orders[[#This Row],[Customer ID]],customers!$A$1:$A$1001,customers!$I$1:$I$1001,,)</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IF(_xlfn.XLOOKUP(C127,customers!A126:A1126,customers!C126:C1126,,0)=0,"",_xlfn.XLOOKUP(C127,customers!A126:A1126,customers!C126:C1126,,0))</f>
        <v>swoodham3h@businesswire.com</v>
      </c>
      <c r="H127" s="2" t="str">
        <f>_xlfn.XLOOKUP(C127,customers!$A$1:$A$1001,customers!$G$1:$G$1001,,0)</f>
        <v>Ireland</v>
      </c>
      <c r="I127" t="str">
        <f>INDEX(products!$A$1:$G$49,MATCH(orders!$D127,products!$A:$A,0),MATCH(orders!I$1,products!$A$1:$G$1,0))</f>
        <v>Lib</v>
      </c>
      <c r="J127" t="str">
        <f>INDEX(products!$A$1:$G$49,MATCH(orders!$D127,products!$A:$A,0),MATCH(orders!J$1,products!$A$1:$G$1,0))</f>
        <v>M</v>
      </c>
      <c r="K127" s="4">
        <f>INDEX(products!$A$1:$G$49,MATCH(orders!$D127,products!$A:$A,0),MATCH(orders!K$1,products!$A$1:$G$1,0))</f>
        <v>0.5</v>
      </c>
      <c r="L127" s="5">
        <f>INDEX(products!$A$1:$G$49,MATCH(orders!$D127,products!$A:$A,0),MATCH(orders!L$1,products!$A$1:$G$1,0))</f>
        <v>8.73</v>
      </c>
      <c r="M127" s="5">
        <f t="shared" si="4"/>
        <v>26.19</v>
      </c>
      <c r="N127" t="str">
        <f t="shared" si="3"/>
        <v>Librica</v>
      </c>
      <c r="O127" t="str">
        <f t="shared" si="5"/>
        <v>Medium</v>
      </c>
      <c r="P127" t="str">
        <f>_xlfn.XLOOKUP(Orders[[#This Row],[Customer ID]],customers!$A$1:$A$1001,customers!$I$1:$I$1001,,)</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IF(_xlfn.XLOOKUP(C128,customers!A127:A1127,customers!C127:C1127,,0)=0,"",_xlfn.XLOOKUP(C128,customers!A127:A1127,customers!C127:C1127,,0))</f>
        <v>hsynnot3i@about.com</v>
      </c>
      <c r="H128" s="2" t="str">
        <f>_xlfn.XLOOKUP(C128,customers!$A$1:$A$1001,customers!$G$1:$G$1001,,0)</f>
        <v>United States</v>
      </c>
      <c r="I128" t="str">
        <f>INDEX(products!$A$1:$G$49,MATCH(orders!$D128,products!$A:$A,0),MATCH(orders!I$1,products!$A$1:$G$1,0))</f>
        <v>Ara</v>
      </c>
      <c r="J128" t="str">
        <f>INDEX(products!$A$1:$G$49,MATCH(orders!$D128,products!$A:$A,0),MATCH(orders!J$1,products!$A$1:$G$1,0))</f>
        <v>M</v>
      </c>
      <c r="K128" s="4">
        <f>INDEX(products!$A$1:$G$49,MATCH(orders!$D128,products!$A:$A,0),MATCH(orders!K$1,products!$A$1:$G$1,0))</f>
        <v>1</v>
      </c>
      <c r="L128" s="5">
        <f>INDEX(products!$A$1:$G$49,MATCH(orders!$D128,products!$A:$A,0),MATCH(orders!L$1,products!$A$1:$G$1,0))</f>
        <v>11.25</v>
      </c>
      <c r="M128" s="5">
        <f t="shared" si="4"/>
        <v>11.25</v>
      </c>
      <c r="N128" t="str">
        <f t="shared" si="3"/>
        <v>Arabica</v>
      </c>
      <c r="O128" t="str">
        <f t="shared" si="5"/>
        <v>Medium</v>
      </c>
      <c r="P128" t="str">
        <f>_xlfn.XLOOKUP(Orders[[#This Row],[Customer ID]],customers!$A$1:$A$1001,customers!$I$1:$I$1001,,)</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IF(_xlfn.XLOOKUP(C129,customers!A128:A1128,customers!C128:C1128,,0)=0,"",_xlfn.XLOOKUP(C129,customers!A128:A1128,customers!C128:C1128,,0))</f>
        <v>rlepere3j@shop-pro.jp</v>
      </c>
      <c r="H129" s="2" t="str">
        <f>_xlfn.XLOOKUP(C129,customers!$A$1:$A$1001,customers!$G$1:$G$1001,,0)</f>
        <v>Ireland</v>
      </c>
      <c r="I129" t="str">
        <f>INDEX(products!$A$1:$G$49,MATCH(orders!$D129,products!$A:$A,0),MATCH(orders!I$1,products!$A$1:$G$1,0))</f>
        <v>Lib</v>
      </c>
      <c r="J129" t="str">
        <f>INDEX(products!$A$1:$G$49,MATCH(orders!$D129,products!$A:$A,0),MATCH(orders!J$1,products!$A$1:$G$1,0))</f>
        <v>D</v>
      </c>
      <c r="K129" s="4">
        <f>INDEX(products!$A$1:$G$49,MATCH(orders!$D129,products!$A:$A,0),MATCH(orders!K$1,products!$A$1:$G$1,0))</f>
        <v>1</v>
      </c>
      <c r="L129" s="5">
        <f>INDEX(products!$A$1:$G$49,MATCH(orders!$D129,products!$A:$A,0),MATCH(orders!L$1,products!$A$1:$G$1,0))</f>
        <v>12.95</v>
      </c>
      <c r="M129" s="5">
        <f t="shared" si="4"/>
        <v>77.699999999999989</v>
      </c>
      <c r="N129" t="str">
        <f t="shared" si="3"/>
        <v>Librica</v>
      </c>
      <c r="O129" t="str">
        <f t="shared" si="5"/>
        <v>Dark</v>
      </c>
      <c r="P129" t="str">
        <f>_xlfn.XLOOKUP(Orders[[#This Row],[Customer ID]],customers!$A$1:$A$1001,customers!$I$1:$I$1001,,)</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IF(_xlfn.XLOOKUP(C130,customers!A129:A1129,customers!C129:C1129,,0)=0,"",_xlfn.XLOOKUP(C130,customers!A129:A1129,customers!C129:C1129,,0))</f>
        <v>twoofinden3k@businesswire.com</v>
      </c>
      <c r="H130" s="2" t="str">
        <f>_xlfn.XLOOKUP(C130,customers!$A$1:$A$1001,customers!$G$1:$G$1001,,0)</f>
        <v>United States</v>
      </c>
      <c r="I130" t="str">
        <f>INDEX(products!$A$1:$G$49,MATCH(orders!$D130,products!$A:$A,0),MATCH(orders!I$1,products!$A$1:$G$1,0))</f>
        <v>Ara</v>
      </c>
      <c r="J130" t="str">
        <f>INDEX(products!$A$1:$G$49,MATCH(orders!$D130,products!$A:$A,0),MATCH(orders!J$1,products!$A$1:$G$1,0))</f>
        <v>M</v>
      </c>
      <c r="K130" s="4">
        <f>INDEX(products!$A$1:$G$49,MATCH(orders!$D130,products!$A:$A,0),MATCH(orders!K$1,products!$A$1:$G$1,0))</f>
        <v>0.5</v>
      </c>
      <c r="L130" s="5">
        <f>INDEX(products!$A$1:$G$49,MATCH(orders!$D130,products!$A:$A,0),MATCH(orders!L$1,products!$A$1:$G$1,0))</f>
        <v>6.75</v>
      </c>
      <c r="M130" s="5">
        <f t="shared" si="4"/>
        <v>6.75</v>
      </c>
      <c r="N130" t="str">
        <f t="shared" ref="N130:N193" si="6">IF(I130="Rob","Robusta",IF(I130="Exc","Excelsa",IF(I130="Ara","Arabica",IF(I130="Lib","Librica",""))))</f>
        <v>Arabica</v>
      </c>
      <c r="O130" t="str">
        <f t="shared" si="5"/>
        <v>Medium</v>
      </c>
      <c r="P130" t="str">
        <f>_xlfn.XLOOKUP(Orders[[#This Row],[Customer ID]],customers!$A$1:$A$1001,customers!$I$1:$I$1001,,)</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IF(_xlfn.XLOOKUP(C131,customers!A130:A1130,customers!C130:C1130,,0)=0,"",_xlfn.XLOOKUP(C131,customers!A130:A1130,customers!C130:C1130,,0))</f>
        <v>edacca3l@google.pl</v>
      </c>
      <c r="H131" s="2" t="str">
        <f>_xlfn.XLOOKUP(C131,customers!$A$1:$A$1001,customers!$G$1:$G$1001,,0)</f>
        <v>United States</v>
      </c>
      <c r="I131" t="str">
        <f>INDEX(products!$A$1:$G$49,MATCH(orders!$D131,products!$A:$A,0),MATCH(orders!I$1,products!$A$1:$G$1,0))</f>
        <v>Exc</v>
      </c>
      <c r="J131" t="str">
        <f>INDEX(products!$A$1:$G$49,MATCH(orders!$D131,products!$A:$A,0),MATCH(orders!J$1,products!$A$1:$G$1,0))</f>
        <v>D</v>
      </c>
      <c r="K131" s="4">
        <f>INDEX(products!$A$1:$G$49,MATCH(orders!$D131,products!$A:$A,0),MATCH(orders!K$1,products!$A$1:$G$1,0))</f>
        <v>1</v>
      </c>
      <c r="L131" s="5">
        <f>INDEX(products!$A$1:$G$49,MATCH(orders!$D131,products!$A:$A,0),MATCH(orders!L$1,products!$A$1:$G$1,0))</f>
        <v>12.15</v>
      </c>
      <c r="M131" s="5">
        <f t="shared" ref="M131:M194" si="7">L131*E131</f>
        <v>12.15</v>
      </c>
      <c r="N131" t="str">
        <f t="shared" si="6"/>
        <v>Excelsa</v>
      </c>
      <c r="O131" t="str">
        <f t="shared" ref="O131:O194" si="8">IF(J131="M","Medium",IF(J131 = "L","Light",IF(J131="D","Dark","")))</f>
        <v>Dark</v>
      </c>
      <c r="P131" t="str">
        <f>_xlfn.XLOOKUP(Orders[[#This Row],[Customer ID]],customers!$A$1:$A$1001,customers!$I$1:$I$1001,,)</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IF(_xlfn.XLOOKUP(C132,customers!A131:A1131,customers!C131:C1131,,0)=0,"",_xlfn.XLOOKUP(C132,customers!A131:A1131,customers!C131:C1131,,0))</f>
        <v/>
      </c>
      <c r="H132" s="2" t="str">
        <f>_xlfn.XLOOKUP(C132,customers!$A$1:$A$1001,customers!$G$1:$G$1001,,0)</f>
        <v>Ireland</v>
      </c>
      <c r="I132" t="str">
        <f>INDEX(products!$A$1:$G$49,MATCH(orders!$D132,products!$A:$A,0),MATCH(orders!I$1,products!$A$1:$G$1,0))</f>
        <v>Ara</v>
      </c>
      <c r="J132" t="str">
        <f>INDEX(products!$A$1:$G$49,MATCH(orders!$D132,products!$A:$A,0),MATCH(orders!J$1,products!$A$1:$G$1,0))</f>
        <v>L</v>
      </c>
      <c r="K132" s="4">
        <f>INDEX(products!$A$1:$G$49,MATCH(orders!$D132,products!$A:$A,0),MATCH(orders!K$1,products!$A$1:$G$1,0))</f>
        <v>2.5</v>
      </c>
      <c r="L132" s="5">
        <f>INDEX(products!$A$1:$G$49,MATCH(orders!$D132,products!$A:$A,0),MATCH(orders!L$1,products!$A$1:$G$1,0))</f>
        <v>29.784999999999997</v>
      </c>
      <c r="M132" s="5">
        <f t="shared" si="7"/>
        <v>148.92499999999998</v>
      </c>
      <c r="N132" t="str">
        <f t="shared" si="6"/>
        <v>Arabica</v>
      </c>
      <c r="O132" t="str">
        <f t="shared" si="8"/>
        <v>Light</v>
      </c>
      <c r="P132" t="str">
        <f>_xlfn.XLOOKUP(Orders[[#This Row],[Customer ID]],customers!$A$1:$A$1001,customers!$I$1:$I$1001,,)</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IF(_xlfn.XLOOKUP(C133,customers!A132:A1132,customers!C132:C1132,,0)=0,"",_xlfn.XLOOKUP(C133,customers!A132:A1132,customers!C132:C1132,,0))</f>
        <v>bhindsberg3n@blogs.com</v>
      </c>
      <c r="H133" s="2" t="str">
        <f>_xlfn.XLOOKUP(C133,customers!$A$1:$A$1001,customers!$G$1:$G$1001,,0)</f>
        <v>United States</v>
      </c>
      <c r="I133" t="str">
        <f>INDEX(products!$A$1:$G$49,MATCH(orders!$D133,products!$A:$A,0),MATCH(orders!I$1,products!$A$1:$G$1,0))</f>
        <v>Exc</v>
      </c>
      <c r="J133" t="str">
        <f>INDEX(products!$A$1:$G$49,MATCH(orders!$D133,products!$A:$A,0),MATCH(orders!J$1,products!$A$1:$G$1,0))</f>
        <v>D</v>
      </c>
      <c r="K133" s="4">
        <f>INDEX(products!$A$1:$G$49,MATCH(orders!$D133,products!$A:$A,0),MATCH(orders!K$1,products!$A$1:$G$1,0))</f>
        <v>0.5</v>
      </c>
      <c r="L133" s="5">
        <f>INDEX(products!$A$1:$G$49,MATCH(orders!$D133,products!$A:$A,0),MATCH(orders!L$1,products!$A$1:$G$1,0))</f>
        <v>7.29</v>
      </c>
      <c r="M133" s="5">
        <f t="shared" si="7"/>
        <v>14.58</v>
      </c>
      <c r="N133" t="str">
        <f t="shared" si="6"/>
        <v>Excelsa</v>
      </c>
      <c r="O133" t="str">
        <f t="shared" si="8"/>
        <v>Dark</v>
      </c>
      <c r="P133" t="str">
        <f>_xlfn.XLOOKUP(Orders[[#This Row],[Customer ID]],customers!$A$1:$A$1001,customers!$I$1:$I$1001,,)</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IF(_xlfn.XLOOKUP(C134,customers!A133:A1133,customers!C133:C1133,,0)=0,"",_xlfn.XLOOKUP(C134,customers!A133:A1133,customers!C133:C1133,,0))</f>
        <v>orobins3o@salon.com</v>
      </c>
      <c r="H134" s="2" t="str">
        <f>_xlfn.XLOOKUP(C134,customers!$A$1:$A$1001,customers!$G$1:$G$1001,,0)</f>
        <v>United States</v>
      </c>
      <c r="I134" t="str">
        <f>INDEX(products!$A$1:$G$49,MATCH(orders!$D134,products!$A:$A,0),MATCH(orders!I$1,products!$A$1:$G$1,0))</f>
        <v>Ara</v>
      </c>
      <c r="J134" t="str">
        <f>INDEX(products!$A$1:$G$49,MATCH(orders!$D134,products!$A:$A,0),MATCH(orders!J$1,products!$A$1:$G$1,0))</f>
        <v>L</v>
      </c>
      <c r="K134" s="4">
        <f>INDEX(products!$A$1:$G$49,MATCH(orders!$D134,products!$A:$A,0),MATCH(orders!K$1,products!$A$1:$G$1,0))</f>
        <v>2.5</v>
      </c>
      <c r="L134" s="5">
        <f>INDEX(products!$A$1:$G$49,MATCH(orders!$D134,products!$A:$A,0),MATCH(orders!L$1,products!$A$1:$G$1,0))</f>
        <v>29.784999999999997</v>
      </c>
      <c r="M134" s="5">
        <f t="shared" si="7"/>
        <v>148.92499999999998</v>
      </c>
      <c r="N134" t="str">
        <f t="shared" si="6"/>
        <v>Arabica</v>
      </c>
      <c r="O134" t="str">
        <f t="shared" si="8"/>
        <v>Light</v>
      </c>
      <c r="P134" t="str">
        <f>_xlfn.XLOOKUP(Orders[[#This Row],[Customer ID]],customers!$A$1:$A$1001,customers!$I$1:$I$1001,,)</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IF(_xlfn.XLOOKUP(C135,customers!A134:A1134,customers!C134:C1134,,0)=0,"",_xlfn.XLOOKUP(C135,customers!A134:A1134,customers!C134:C1134,,0))</f>
        <v>osyseland3p@independent.co.uk</v>
      </c>
      <c r="H135" s="2" t="str">
        <f>_xlfn.XLOOKUP(C135,customers!$A$1:$A$1001,customers!$G$1:$G$1001,,0)</f>
        <v>United States</v>
      </c>
      <c r="I135" t="str">
        <f>INDEX(products!$A$1:$G$49,MATCH(orders!$D135,products!$A:$A,0),MATCH(orders!I$1,products!$A$1:$G$1,0))</f>
        <v>Lib</v>
      </c>
      <c r="J135" t="str">
        <f>INDEX(products!$A$1:$G$49,MATCH(orders!$D135,products!$A:$A,0),MATCH(orders!J$1,products!$A$1:$G$1,0))</f>
        <v>D</v>
      </c>
      <c r="K135" s="4">
        <f>INDEX(products!$A$1:$G$49,MATCH(orders!$D135,products!$A:$A,0),MATCH(orders!K$1,products!$A$1:$G$1,0))</f>
        <v>1</v>
      </c>
      <c r="L135" s="5">
        <f>INDEX(products!$A$1:$G$49,MATCH(orders!$D135,products!$A:$A,0),MATCH(orders!L$1,products!$A$1:$G$1,0))</f>
        <v>12.95</v>
      </c>
      <c r="M135" s="5">
        <f t="shared" si="7"/>
        <v>12.95</v>
      </c>
      <c r="N135" t="str">
        <f t="shared" si="6"/>
        <v>Librica</v>
      </c>
      <c r="O135" t="str">
        <f t="shared" si="8"/>
        <v>Dark</v>
      </c>
      <c r="P135" t="str">
        <f>_xlfn.XLOOKUP(Orders[[#This Row],[Customer ID]],customers!$A$1:$A$1001,customers!$I$1:$I$1001,,)</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IF(_xlfn.XLOOKUP(C136,customers!A135:A1135,customers!C135:C1135,,0)=0,"",_xlfn.XLOOKUP(C136,customers!A135:A1135,customers!C135:C1135,,0))</f>
        <v/>
      </c>
      <c r="H136" s="2" t="str">
        <f>_xlfn.XLOOKUP(C136,customers!$A$1:$A$1001,customers!$G$1:$G$1001,,0)</f>
        <v>United States</v>
      </c>
      <c r="I136" t="str">
        <f>INDEX(products!$A$1:$G$49,MATCH(orders!$D136,products!$A:$A,0),MATCH(orders!I$1,products!$A$1:$G$1,0))</f>
        <v>Exc</v>
      </c>
      <c r="J136" t="str">
        <f>INDEX(products!$A$1:$G$49,MATCH(orders!$D136,products!$A:$A,0),MATCH(orders!J$1,products!$A$1:$G$1,0))</f>
        <v>M</v>
      </c>
      <c r="K136" s="4">
        <f>INDEX(products!$A$1:$G$49,MATCH(orders!$D136,products!$A:$A,0),MATCH(orders!K$1,products!$A$1:$G$1,0))</f>
        <v>2.5</v>
      </c>
      <c r="L136" s="5">
        <f>INDEX(products!$A$1:$G$49,MATCH(orders!$D136,products!$A:$A,0),MATCH(orders!L$1,products!$A$1:$G$1,0))</f>
        <v>31.624999999999996</v>
      </c>
      <c r="M136" s="5">
        <f t="shared" si="7"/>
        <v>94.874999999999986</v>
      </c>
      <c r="N136" t="str">
        <f t="shared" si="6"/>
        <v>Excelsa</v>
      </c>
      <c r="O136" t="str">
        <f t="shared" si="8"/>
        <v>Medium</v>
      </c>
      <c r="P136" t="str">
        <f>_xlfn.XLOOKUP(Orders[[#This Row],[Customer ID]],customers!$A$1:$A$1001,customers!$I$1:$I$1001,,)</f>
        <v>Yes</v>
      </c>
    </row>
    <row r="137" spans="1:16" x14ac:dyDescent="0.2">
      <c r="A137" s="2" t="s">
        <v>1249</v>
      </c>
      <c r="B137" s="3">
        <v>44232</v>
      </c>
      <c r="C137" s="2" t="s">
        <v>976</v>
      </c>
      <c r="D137" t="s">
        <v>6180</v>
      </c>
      <c r="E137" s="2">
        <v>5</v>
      </c>
      <c r="F137" s="2" t="str">
        <f>_xlfn.XLOOKUP(C137,customers!$A$1:$A$1001,customers!$B$1:$B$1001,,0)</f>
        <v>Blancha McAmish</v>
      </c>
      <c r="G137" s="2" t="e">
        <f>IF(_xlfn.XLOOKUP(C137,customers!A136:A1136,customers!C136:C1136,,0)=0,"",_xlfn.XLOOKUP(C137,customers!A136:A1136,customers!C136:C1136,,0))</f>
        <v>#N/A</v>
      </c>
      <c r="H137" s="2" t="str">
        <f>_xlfn.XLOOKUP(C137,customers!$A$1:$A$1001,customers!$G$1:$G$1001,,0)</f>
        <v>United States</v>
      </c>
      <c r="I137" t="str">
        <f>INDEX(products!$A$1:$G$49,MATCH(orders!$D137,products!$A:$A,0),MATCH(orders!I$1,products!$A$1:$G$1,0))</f>
        <v>Ara</v>
      </c>
      <c r="J137" t="str">
        <f>INDEX(products!$A$1:$G$49,MATCH(orders!$D137,products!$A:$A,0),MATCH(orders!J$1,products!$A$1:$G$1,0))</f>
        <v>L</v>
      </c>
      <c r="K137" s="4">
        <f>INDEX(products!$A$1:$G$49,MATCH(orders!$D137,products!$A:$A,0),MATCH(orders!K$1,products!$A$1:$G$1,0))</f>
        <v>0.5</v>
      </c>
      <c r="L137" s="5">
        <f>INDEX(products!$A$1:$G$49,MATCH(orders!$D137,products!$A:$A,0),MATCH(orders!L$1,products!$A$1:$G$1,0))</f>
        <v>7.77</v>
      </c>
      <c r="M137" s="5">
        <f t="shared" si="7"/>
        <v>38.849999999999994</v>
      </c>
      <c r="N137" t="str">
        <f t="shared" si="6"/>
        <v>Arabica</v>
      </c>
      <c r="O137" t="str">
        <f t="shared" si="8"/>
        <v>Light</v>
      </c>
      <c r="P137" t="str">
        <f>_xlfn.XLOOKUP(Orders[[#This Row],[Customer ID]],customers!$A$1:$A$1001,customers!$I$1:$I$1001,,)</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IF(_xlfn.XLOOKUP(C138,customers!A137:A1137,customers!C137:C1137,,0)=0,"",_xlfn.XLOOKUP(C138,customers!A137:A1137,customers!C137:C1137,,0))</f>
        <v>lkeenleyside3s@topsy.com</v>
      </c>
      <c r="H138" s="2" t="str">
        <f>_xlfn.XLOOKUP(C138,customers!$A$1:$A$1001,customers!$G$1:$G$1001,,0)</f>
        <v>United States</v>
      </c>
      <c r="I138" t="str">
        <f>INDEX(products!$A$1:$G$49,MATCH(orders!$D138,products!$A:$A,0),MATCH(orders!I$1,products!$A$1:$G$1,0))</f>
        <v>Ara</v>
      </c>
      <c r="J138" t="str">
        <f>INDEX(products!$A$1:$G$49,MATCH(orders!$D138,products!$A:$A,0),MATCH(orders!J$1,products!$A$1:$G$1,0))</f>
        <v>D</v>
      </c>
      <c r="K138" s="4">
        <f>INDEX(products!$A$1:$G$49,MATCH(orders!$D138,products!$A:$A,0),MATCH(orders!K$1,products!$A$1:$G$1,0))</f>
        <v>0.2</v>
      </c>
      <c r="L138" s="5">
        <f>INDEX(products!$A$1:$G$49,MATCH(orders!$D138,products!$A:$A,0),MATCH(orders!L$1,products!$A$1:$G$1,0))</f>
        <v>2.9849999999999999</v>
      </c>
      <c r="M138" s="5">
        <f t="shared" si="7"/>
        <v>11.94</v>
      </c>
      <c r="N138" t="str">
        <f t="shared" si="6"/>
        <v>Arabica</v>
      </c>
      <c r="O138" t="str">
        <f t="shared" si="8"/>
        <v>Dark</v>
      </c>
      <c r="P138" t="str">
        <f>_xlfn.XLOOKUP(Orders[[#This Row],[Customer ID]],customers!$A$1:$A$1001,customers!$I$1:$I$1001,,)</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IF(_xlfn.XLOOKUP(C139,customers!A138:A1138,customers!C138:C1138,,0)=0,"",_xlfn.XLOOKUP(C139,customers!A138:A1138,customers!C138:C1138,,0))</f>
        <v/>
      </c>
      <c r="H139" s="2" t="str">
        <f>_xlfn.XLOOKUP(C139,customers!$A$1:$A$1001,customers!$G$1:$G$1001,,0)</f>
        <v>Ireland</v>
      </c>
      <c r="I139" t="str">
        <f>INDEX(products!$A$1:$G$49,MATCH(orders!$D139,products!$A:$A,0),MATCH(orders!I$1,products!$A$1:$G$1,0))</f>
        <v>Exc</v>
      </c>
      <c r="J139" t="str">
        <f>INDEX(products!$A$1:$G$49,MATCH(orders!$D139,products!$A:$A,0),MATCH(orders!J$1,products!$A$1:$G$1,0))</f>
        <v>L</v>
      </c>
      <c r="K139" s="4">
        <f>INDEX(products!$A$1:$G$49,MATCH(orders!$D139,products!$A:$A,0),MATCH(orders!K$1,products!$A$1:$G$1,0))</f>
        <v>2.5</v>
      </c>
      <c r="L139" s="5">
        <f>INDEX(products!$A$1:$G$49,MATCH(orders!$D139,products!$A:$A,0),MATCH(orders!L$1,products!$A$1:$G$1,0))</f>
        <v>34.154999999999994</v>
      </c>
      <c r="M139" s="5">
        <f t="shared" si="7"/>
        <v>102.46499999999997</v>
      </c>
      <c r="N139" t="str">
        <f t="shared" si="6"/>
        <v>Excelsa</v>
      </c>
      <c r="O139" t="str">
        <f t="shared" si="8"/>
        <v>Light</v>
      </c>
      <c r="P139" t="str">
        <f>_xlfn.XLOOKUP(Orders[[#This Row],[Customer ID]],customers!$A$1:$A$1001,customers!$I$1:$I$1001,,)</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IF(_xlfn.XLOOKUP(C140,customers!A139:A1139,customers!C139:C1139,,0)=0,"",_xlfn.XLOOKUP(C140,customers!A139:A1139,customers!C139:C1139,,0))</f>
        <v/>
      </c>
      <c r="H140" s="2" t="str">
        <f>_xlfn.XLOOKUP(C140,customers!$A$1:$A$1001,customers!$G$1:$G$1001,,0)</f>
        <v>United States</v>
      </c>
      <c r="I140" t="str">
        <f>INDEX(products!$A$1:$G$49,MATCH(orders!$D140,products!$A:$A,0),MATCH(orders!I$1,products!$A$1:$G$1,0))</f>
        <v>Exc</v>
      </c>
      <c r="J140" t="str">
        <f>INDEX(products!$A$1:$G$49,MATCH(orders!$D140,products!$A:$A,0),MATCH(orders!J$1,products!$A$1:$G$1,0))</f>
        <v>D</v>
      </c>
      <c r="K140" s="4">
        <f>INDEX(products!$A$1:$G$49,MATCH(orders!$D140,products!$A:$A,0),MATCH(orders!K$1,products!$A$1:$G$1,0))</f>
        <v>1</v>
      </c>
      <c r="L140" s="5">
        <f>INDEX(products!$A$1:$G$49,MATCH(orders!$D140,products!$A:$A,0),MATCH(orders!L$1,products!$A$1:$G$1,0))</f>
        <v>12.15</v>
      </c>
      <c r="M140" s="5">
        <f t="shared" si="7"/>
        <v>48.6</v>
      </c>
      <c r="N140" t="str">
        <f t="shared" si="6"/>
        <v>Excelsa</v>
      </c>
      <c r="O140" t="str">
        <f t="shared" si="8"/>
        <v>Dark</v>
      </c>
      <c r="P140" t="str">
        <f>_xlfn.XLOOKUP(Orders[[#This Row],[Customer ID]],customers!$A$1:$A$1001,customers!$I$1:$I$1001,,)</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IF(_xlfn.XLOOKUP(C141,customers!A140:A1140,customers!C140:C1140,,0)=0,"",_xlfn.XLOOKUP(C141,customers!A140:A1140,customers!C140:C1140,,0))</f>
        <v/>
      </c>
      <c r="H141" s="2" t="str">
        <f>_xlfn.XLOOKUP(C141,customers!$A$1:$A$1001,customers!$G$1:$G$1001,,0)</f>
        <v>United States</v>
      </c>
      <c r="I141" t="str">
        <f>INDEX(products!$A$1:$G$49,MATCH(orders!$D141,products!$A:$A,0),MATCH(orders!I$1,products!$A$1:$G$1,0))</f>
        <v>Lib</v>
      </c>
      <c r="J141" t="str">
        <f>INDEX(products!$A$1:$G$49,MATCH(orders!$D141,products!$A:$A,0),MATCH(orders!J$1,products!$A$1:$G$1,0))</f>
        <v>D</v>
      </c>
      <c r="K141" s="4">
        <f>INDEX(products!$A$1:$G$49,MATCH(orders!$D141,products!$A:$A,0),MATCH(orders!K$1,products!$A$1:$G$1,0))</f>
        <v>1</v>
      </c>
      <c r="L141" s="5">
        <f>INDEX(products!$A$1:$G$49,MATCH(orders!$D141,products!$A:$A,0),MATCH(orders!L$1,products!$A$1:$G$1,0))</f>
        <v>12.95</v>
      </c>
      <c r="M141" s="5">
        <f t="shared" si="7"/>
        <v>77.699999999999989</v>
      </c>
      <c r="N141" t="str">
        <f t="shared" si="6"/>
        <v>Librica</v>
      </c>
      <c r="O141" t="str">
        <f t="shared" si="8"/>
        <v>Dark</v>
      </c>
      <c r="P141" t="str">
        <f>_xlfn.XLOOKUP(Orders[[#This Row],[Customer ID]],customers!$A$1:$A$1001,customers!$I$1:$I$1001,,)</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IF(_xlfn.XLOOKUP(C142,customers!A141:A1141,customers!C141:C1141,,0)=0,"",_xlfn.XLOOKUP(C142,customers!A141:A1141,customers!C141:C1141,,0))</f>
        <v>vkundt3w@bigcartel.com</v>
      </c>
      <c r="H142" s="2" t="str">
        <f>_xlfn.XLOOKUP(C142,customers!$A$1:$A$1001,customers!$G$1:$G$1001,,0)</f>
        <v>Ireland</v>
      </c>
      <c r="I142" t="str">
        <f>INDEX(products!$A$1:$G$49,MATCH(orders!$D142,products!$A:$A,0),MATCH(orders!I$1,products!$A$1:$G$1,0))</f>
        <v>Lib</v>
      </c>
      <c r="J142" t="str">
        <f>INDEX(products!$A$1:$G$49,MATCH(orders!$D142,products!$A:$A,0),MATCH(orders!J$1,products!$A$1:$G$1,0))</f>
        <v>D</v>
      </c>
      <c r="K142" s="4">
        <f>INDEX(products!$A$1:$G$49,MATCH(orders!$D142,products!$A:$A,0),MATCH(orders!K$1,products!$A$1:$G$1,0))</f>
        <v>2.5</v>
      </c>
      <c r="L142" s="5">
        <f>INDEX(products!$A$1:$G$49,MATCH(orders!$D142,products!$A:$A,0),MATCH(orders!L$1,products!$A$1:$G$1,0))</f>
        <v>29.784999999999997</v>
      </c>
      <c r="M142" s="5">
        <f t="shared" si="7"/>
        <v>29.784999999999997</v>
      </c>
      <c r="N142" t="str">
        <f t="shared" si="6"/>
        <v>Librica</v>
      </c>
      <c r="O142" t="str">
        <f t="shared" si="8"/>
        <v>Dark</v>
      </c>
      <c r="P142" t="str">
        <f>_xlfn.XLOOKUP(Orders[[#This Row],[Customer ID]],customers!$A$1:$A$1001,customers!$I$1:$I$1001,,)</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IF(_xlfn.XLOOKUP(C143,customers!A142:A1142,customers!C142:C1142,,0)=0,"",_xlfn.XLOOKUP(C143,customers!A142:A1142,customers!C142:C1142,,0))</f>
        <v>bbett3x@google.de</v>
      </c>
      <c r="H143" s="2" t="str">
        <f>_xlfn.XLOOKUP(C143,customers!$A$1:$A$1001,customers!$G$1:$G$1001,,0)</f>
        <v>United States</v>
      </c>
      <c r="I143" t="str">
        <f>INDEX(products!$A$1:$G$49,MATCH(orders!$D143,products!$A:$A,0),MATCH(orders!I$1,products!$A$1:$G$1,0))</f>
        <v>Ara</v>
      </c>
      <c r="J143" t="str">
        <f>INDEX(products!$A$1:$G$49,MATCH(orders!$D143,products!$A:$A,0),MATCH(orders!J$1,products!$A$1:$G$1,0))</f>
        <v>L</v>
      </c>
      <c r="K143" s="4">
        <f>INDEX(products!$A$1:$G$49,MATCH(orders!$D143,products!$A:$A,0),MATCH(orders!K$1,products!$A$1:$G$1,0))</f>
        <v>0.2</v>
      </c>
      <c r="L143" s="5">
        <f>INDEX(products!$A$1:$G$49,MATCH(orders!$D143,products!$A:$A,0),MATCH(orders!L$1,products!$A$1:$G$1,0))</f>
        <v>3.8849999999999998</v>
      </c>
      <c r="M143" s="5">
        <f t="shared" si="7"/>
        <v>15.54</v>
      </c>
      <c r="N143" t="str">
        <f t="shared" si="6"/>
        <v>Arabica</v>
      </c>
      <c r="O143" t="str">
        <f t="shared" si="8"/>
        <v>Light</v>
      </c>
      <c r="P143" t="str">
        <f>_xlfn.XLOOKUP(Orders[[#This Row],[Customer ID]],customers!$A$1:$A$1001,customers!$I$1:$I$1001,,)</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IF(_xlfn.XLOOKUP(C144,customers!A143:A1143,customers!C143:C1143,,0)=0,"",_xlfn.XLOOKUP(C144,customers!A143:A1143,customers!C143:C1143,,0))</f>
        <v/>
      </c>
      <c r="H144" s="2" t="str">
        <f>_xlfn.XLOOKUP(C144,customers!$A$1:$A$1001,customers!$G$1:$G$1001,,0)</f>
        <v>Ireland</v>
      </c>
      <c r="I144" t="str">
        <f>INDEX(products!$A$1:$G$49,MATCH(orders!$D144,products!$A:$A,0),MATCH(orders!I$1,products!$A$1:$G$1,0))</f>
        <v>Exc</v>
      </c>
      <c r="J144" t="str">
        <f>INDEX(products!$A$1:$G$49,MATCH(orders!$D144,products!$A:$A,0),MATCH(orders!J$1,products!$A$1:$G$1,0))</f>
        <v>L</v>
      </c>
      <c r="K144" s="4">
        <f>INDEX(products!$A$1:$G$49,MATCH(orders!$D144,products!$A:$A,0),MATCH(orders!K$1,products!$A$1:$G$1,0))</f>
        <v>2.5</v>
      </c>
      <c r="L144" s="5">
        <f>INDEX(products!$A$1:$G$49,MATCH(orders!$D144,products!$A:$A,0),MATCH(orders!L$1,products!$A$1:$G$1,0))</f>
        <v>34.154999999999994</v>
      </c>
      <c r="M144" s="5">
        <f t="shared" si="7"/>
        <v>136.61999999999998</v>
      </c>
      <c r="N144" t="str">
        <f t="shared" si="6"/>
        <v>Excelsa</v>
      </c>
      <c r="O144" t="str">
        <f t="shared" si="8"/>
        <v>Light</v>
      </c>
      <c r="P144" t="str">
        <f>_xlfn.XLOOKUP(Orders[[#This Row],[Customer ID]],customers!$A$1:$A$1001,customers!$I$1:$I$1001,,)</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IF(_xlfn.XLOOKUP(C145,customers!A144:A1144,customers!C144:C1144,,0)=0,"",_xlfn.XLOOKUP(C145,customers!A144:A1144,customers!C144:C1144,,0))</f>
        <v>dstaite3z@scientificamerican.com</v>
      </c>
      <c r="H145" s="2" t="str">
        <f>_xlfn.XLOOKUP(C145,customers!$A$1:$A$1001,customers!$G$1:$G$1001,,0)</f>
        <v>United States</v>
      </c>
      <c r="I145" t="str">
        <f>INDEX(products!$A$1:$G$49,MATCH(orders!$D145,products!$A:$A,0),MATCH(orders!I$1,products!$A$1:$G$1,0))</f>
        <v>Lib</v>
      </c>
      <c r="J145" t="str">
        <f>INDEX(products!$A$1:$G$49,MATCH(orders!$D145,products!$A:$A,0),MATCH(orders!J$1,products!$A$1:$G$1,0))</f>
        <v>M</v>
      </c>
      <c r="K145" s="4">
        <f>INDEX(products!$A$1:$G$49,MATCH(orders!$D145,products!$A:$A,0),MATCH(orders!K$1,products!$A$1:$G$1,0))</f>
        <v>0.5</v>
      </c>
      <c r="L145" s="5">
        <f>INDEX(products!$A$1:$G$49,MATCH(orders!$D145,products!$A:$A,0),MATCH(orders!L$1,products!$A$1:$G$1,0))</f>
        <v>8.73</v>
      </c>
      <c r="M145" s="5">
        <f t="shared" si="7"/>
        <v>17.46</v>
      </c>
      <c r="N145" t="str">
        <f t="shared" si="6"/>
        <v>Librica</v>
      </c>
      <c r="O145" t="str">
        <f t="shared" si="8"/>
        <v>Medium</v>
      </c>
      <c r="P145" t="str">
        <f>_xlfn.XLOOKUP(Orders[[#This Row],[Customer ID]],customers!$A$1:$A$1001,customers!$I$1:$I$1001,,)</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IF(_xlfn.XLOOKUP(C146,customers!A145:A1145,customers!C145:C1145,,0)=0,"",_xlfn.XLOOKUP(C146,customers!A145:A1145,customers!C145:C1145,,0))</f>
        <v>wkeyse40@apple.com</v>
      </c>
      <c r="H146" s="2" t="str">
        <f>_xlfn.XLOOKUP(C146,customers!$A$1:$A$1001,customers!$G$1:$G$1001,,0)</f>
        <v>United States</v>
      </c>
      <c r="I146" t="str">
        <f>INDEX(products!$A$1:$G$49,MATCH(orders!$D146,products!$A:$A,0),MATCH(orders!I$1,products!$A$1:$G$1,0))</f>
        <v>Exc</v>
      </c>
      <c r="J146" t="str">
        <f>INDEX(products!$A$1:$G$49,MATCH(orders!$D146,products!$A:$A,0),MATCH(orders!J$1,products!$A$1:$G$1,0))</f>
        <v>L</v>
      </c>
      <c r="K146" s="4">
        <f>INDEX(products!$A$1:$G$49,MATCH(orders!$D146,products!$A:$A,0),MATCH(orders!K$1,products!$A$1:$G$1,0))</f>
        <v>2.5</v>
      </c>
      <c r="L146" s="5">
        <f>INDEX(products!$A$1:$G$49,MATCH(orders!$D146,products!$A:$A,0),MATCH(orders!L$1,products!$A$1:$G$1,0))</f>
        <v>34.154999999999994</v>
      </c>
      <c r="M146" s="5">
        <f t="shared" si="7"/>
        <v>68.309999999999988</v>
      </c>
      <c r="N146" t="str">
        <f t="shared" si="6"/>
        <v>Excelsa</v>
      </c>
      <c r="O146" t="str">
        <f t="shared" si="8"/>
        <v>Light</v>
      </c>
      <c r="P146" t="str">
        <f>_xlfn.XLOOKUP(Orders[[#This Row],[Customer ID]],customers!$A$1:$A$1001,customers!$I$1:$I$1001,,)</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IF(_xlfn.XLOOKUP(C147,customers!A146:A1146,customers!C146:C1146,,0)=0,"",_xlfn.XLOOKUP(C147,customers!A146:A1146,customers!C146:C1146,,0))</f>
        <v>oclausenthue41@marriott.com</v>
      </c>
      <c r="H147" s="2" t="str">
        <f>_xlfn.XLOOKUP(C147,customers!$A$1:$A$1001,customers!$G$1:$G$1001,,0)</f>
        <v>United States</v>
      </c>
      <c r="I147" t="str">
        <f>INDEX(products!$A$1:$G$49,MATCH(orders!$D147,products!$A:$A,0),MATCH(orders!I$1,products!$A$1:$G$1,0))</f>
        <v>Lib</v>
      </c>
      <c r="J147" t="str">
        <f>INDEX(products!$A$1:$G$49,MATCH(orders!$D147,products!$A:$A,0),MATCH(orders!J$1,products!$A$1:$G$1,0))</f>
        <v>M</v>
      </c>
      <c r="K147" s="4">
        <f>INDEX(products!$A$1:$G$49,MATCH(orders!$D147,products!$A:$A,0),MATCH(orders!K$1,products!$A$1:$G$1,0))</f>
        <v>0.2</v>
      </c>
      <c r="L147" s="5">
        <f>INDEX(products!$A$1:$G$49,MATCH(orders!$D147,products!$A:$A,0),MATCH(orders!L$1,products!$A$1:$G$1,0))</f>
        <v>4.3650000000000002</v>
      </c>
      <c r="M147" s="5">
        <f t="shared" si="7"/>
        <v>17.46</v>
      </c>
      <c r="N147" t="str">
        <f t="shared" si="6"/>
        <v>Librica</v>
      </c>
      <c r="O147" t="str">
        <f t="shared" si="8"/>
        <v>Medium</v>
      </c>
      <c r="P147" t="str">
        <f>_xlfn.XLOOKUP(Orders[[#This Row],[Customer ID]],customers!$A$1:$A$1001,customers!$I$1:$I$1001,,)</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IF(_xlfn.XLOOKUP(C148,customers!A147:A1147,customers!C147:C1147,,0)=0,"",_xlfn.XLOOKUP(C148,customers!A147:A1147,customers!C147:C1147,,0))</f>
        <v>lfrancisco42@fema.gov</v>
      </c>
      <c r="H148" s="2" t="str">
        <f>_xlfn.XLOOKUP(C148,customers!$A$1:$A$1001,customers!$G$1:$G$1001,,0)</f>
        <v>United States</v>
      </c>
      <c r="I148" t="str">
        <f>INDEX(products!$A$1:$G$49,MATCH(orders!$D148,products!$A:$A,0),MATCH(orders!I$1,products!$A$1:$G$1,0))</f>
        <v>Lib</v>
      </c>
      <c r="J148" t="str">
        <f>INDEX(products!$A$1:$G$49,MATCH(orders!$D148,products!$A:$A,0),MATCH(orders!J$1,products!$A$1:$G$1,0))</f>
        <v>M</v>
      </c>
      <c r="K148" s="4">
        <f>INDEX(products!$A$1:$G$49,MATCH(orders!$D148,products!$A:$A,0),MATCH(orders!K$1,products!$A$1:$G$1,0))</f>
        <v>1</v>
      </c>
      <c r="L148" s="5">
        <f>INDEX(products!$A$1:$G$49,MATCH(orders!$D148,products!$A:$A,0),MATCH(orders!L$1,products!$A$1:$G$1,0))</f>
        <v>14.55</v>
      </c>
      <c r="M148" s="5">
        <f t="shared" si="7"/>
        <v>43.650000000000006</v>
      </c>
      <c r="N148" t="str">
        <f t="shared" si="6"/>
        <v>Librica</v>
      </c>
      <c r="O148" t="str">
        <f t="shared" si="8"/>
        <v>Medium</v>
      </c>
      <c r="P148" t="str">
        <f>_xlfn.XLOOKUP(Orders[[#This Row],[Customer ID]],customers!$A$1:$A$1001,customers!$I$1:$I$1001,,)</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IF(_xlfn.XLOOKUP(C149,customers!A148:A1148,customers!C148:C1148,,0)=0,"",_xlfn.XLOOKUP(C149,customers!A148:A1148,customers!C148:C1148,,0))</f>
        <v>lfrancisco42@fema.gov</v>
      </c>
      <c r="H149" s="2" t="str">
        <f>_xlfn.XLOOKUP(C149,customers!$A$1:$A$1001,customers!$G$1:$G$1001,,0)</f>
        <v>United States</v>
      </c>
      <c r="I149" t="str">
        <f>INDEX(products!$A$1:$G$49,MATCH(orders!$D149,products!$A:$A,0),MATCH(orders!I$1,products!$A$1:$G$1,0))</f>
        <v>Exc</v>
      </c>
      <c r="J149" t="str">
        <f>INDEX(products!$A$1:$G$49,MATCH(orders!$D149,products!$A:$A,0),MATCH(orders!J$1,products!$A$1:$G$1,0))</f>
        <v>M</v>
      </c>
      <c r="K149" s="4">
        <f>INDEX(products!$A$1:$G$49,MATCH(orders!$D149,products!$A:$A,0),MATCH(orders!K$1,products!$A$1:$G$1,0))</f>
        <v>1</v>
      </c>
      <c r="L149" s="5">
        <f>INDEX(products!$A$1:$G$49,MATCH(orders!$D149,products!$A:$A,0),MATCH(orders!L$1,products!$A$1:$G$1,0))</f>
        <v>13.75</v>
      </c>
      <c r="M149" s="5">
        <f t="shared" si="7"/>
        <v>27.5</v>
      </c>
      <c r="N149" t="str">
        <f t="shared" si="6"/>
        <v>Excelsa</v>
      </c>
      <c r="O149" t="str">
        <f t="shared" si="8"/>
        <v>Medium</v>
      </c>
      <c r="P149" t="str">
        <f>_xlfn.XLOOKUP(Orders[[#This Row],[Customer ID]],customers!$A$1:$A$1001,customers!$I$1:$I$1001,,)</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IF(_xlfn.XLOOKUP(C150,customers!A149:A1149,customers!C149:C1149,,0)=0,"",_xlfn.XLOOKUP(C150,customers!A149:A1149,customers!C149:C1149,,0))</f>
        <v>gskingle44@clickbank.net</v>
      </c>
      <c r="H150" s="2" t="str">
        <f>_xlfn.XLOOKUP(C150,customers!$A$1:$A$1001,customers!$G$1:$G$1001,,0)</f>
        <v>United States</v>
      </c>
      <c r="I150" t="str">
        <f>INDEX(products!$A$1:$G$49,MATCH(orders!$D150,products!$A:$A,0),MATCH(orders!I$1,products!$A$1:$G$1,0))</f>
        <v>Exc</v>
      </c>
      <c r="J150" t="str">
        <f>INDEX(products!$A$1:$G$49,MATCH(orders!$D150,products!$A:$A,0),MATCH(orders!J$1,products!$A$1:$G$1,0))</f>
        <v>D</v>
      </c>
      <c r="K150" s="4">
        <f>INDEX(products!$A$1:$G$49,MATCH(orders!$D150,products!$A:$A,0),MATCH(orders!K$1,products!$A$1:$G$1,0))</f>
        <v>0.2</v>
      </c>
      <c r="L150" s="5">
        <f>INDEX(products!$A$1:$G$49,MATCH(orders!$D150,products!$A:$A,0),MATCH(orders!L$1,products!$A$1:$G$1,0))</f>
        <v>3.645</v>
      </c>
      <c r="M150" s="5">
        <f t="shared" si="7"/>
        <v>18.225000000000001</v>
      </c>
      <c r="N150" t="str">
        <f t="shared" si="6"/>
        <v>Excelsa</v>
      </c>
      <c r="O150" t="str">
        <f t="shared" si="8"/>
        <v>Dark</v>
      </c>
      <c r="P150" t="str">
        <f>_xlfn.XLOOKUP(Orders[[#This Row],[Customer ID]],customers!$A$1:$A$1001,customers!$I$1:$I$1001,,)</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IF(_xlfn.XLOOKUP(C151,customers!A150:A1150,customers!C150:C1150,,0)=0,"",_xlfn.XLOOKUP(C151,customers!A150:A1150,customers!C150:C1150,,0))</f>
        <v/>
      </c>
      <c r="H151" s="2" t="str">
        <f>_xlfn.XLOOKUP(C151,customers!$A$1:$A$1001,customers!$G$1:$G$1001,,0)</f>
        <v>United States</v>
      </c>
      <c r="I151" t="str">
        <f>INDEX(products!$A$1:$G$49,MATCH(orders!$D151,products!$A:$A,0),MATCH(orders!I$1,products!$A$1:$G$1,0))</f>
        <v>Ara</v>
      </c>
      <c r="J151" t="str">
        <f>INDEX(products!$A$1:$G$49,MATCH(orders!$D151,products!$A:$A,0),MATCH(orders!J$1,products!$A$1:$G$1,0))</f>
        <v>M</v>
      </c>
      <c r="K151" s="4">
        <f>INDEX(products!$A$1:$G$49,MATCH(orders!$D151,products!$A:$A,0),MATCH(orders!K$1,products!$A$1:$G$1,0))</f>
        <v>2.5</v>
      </c>
      <c r="L151" s="5">
        <f>INDEX(products!$A$1:$G$49,MATCH(orders!$D151,products!$A:$A,0),MATCH(orders!L$1,products!$A$1:$G$1,0))</f>
        <v>25.874999999999996</v>
      </c>
      <c r="M151" s="5">
        <f t="shared" si="7"/>
        <v>51.749999999999993</v>
      </c>
      <c r="N151" t="str">
        <f t="shared" si="6"/>
        <v>Arabica</v>
      </c>
      <c r="O151" t="str">
        <f t="shared" si="8"/>
        <v>Medium</v>
      </c>
      <c r="P151" t="str">
        <f>_xlfn.XLOOKUP(Orders[[#This Row],[Customer ID]],customers!$A$1:$A$1001,customers!$I$1:$I$1001,,)</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IF(_xlfn.XLOOKUP(C152,customers!A151:A1151,customers!C151:C1151,,0)=0,"",_xlfn.XLOOKUP(C152,customers!A151:A1151,customers!C151:C1151,,0))</f>
        <v>jbalsillie46@princeton.edu</v>
      </c>
      <c r="H152" s="2" t="str">
        <f>_xlfn.XLOOKUP(C152,customers!$A$1:$A$1001,customers!$G$1:$G$1001,,0)</f>
        <v>United States</v>
      </c>
      <c r="I152" t="str">
        <f>INDEX(products!$A$1:$G$49,MATCH(orders!$D152,products!$A:$A,0),MATCH(orders!I$1,products!$A$1:$G$1,0))</f>
        <v>Lib</v>
      </c>
      <c r="J152" t="str">
        <f>INDEX(products!$A$1:$G$49,MATCH(orders!$D152,products!$A:$A,0),MATCH(orders!J$1,products!$A$1:$G$1,0))</f>
        <v>D</v>
      </c>
      <c r="K152" s="4">
        <f>INDEX(products!$A$1:$G$49,MATCH(orders!$D152,products!$A:$A,0),MATCH(orders!K$1,products!$A$1:$G$1,0))</f>
        <v>1</v>
      </c>
      <c r="L152" s="5">
        <f>INDEX(products!$A$1:$G$49,MATCH(orders!$D152,products!$A:$A,0),MATCH(orders!L$1,products!$A$1:$G$1,0))</f>
        <v>12.95</v>
      </c>
      <c r="M152" s="5">
        <f t="shared" si="7"/>
        <v>12.95</v>
      </c>
      <c r="N152" t="str">
        <f t="shared" si="6"/>
        <v>Librica</v>
      </c>
      <c r="O152" t="str">
        <f t="shared" si="8"/>
        <v>Dark</v>
      </c>
      <c r="P152" t="str">
        <f>_xlfn.XLOOKUP(Orders[[#This Row],[Customer ID]],customers!$A$1:$A$1001,customers!$I$1:$I$1001,,)</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IF(_xlfn.XLOOKUP(C153,customers!A152:A1152,customers!C152:C1152,,0)=0,"",_xlfn.XLOOKUP(C153,customers!A152:A1152,customers!C152:C1152,,0))</f>
        <v/>
      </c>
      <c r="H153" s="2" t="str">
        <f>_xlfn.XLOOKUP(C153,customers!$A$1:$A$1001,customers!$G$1:$G$1001,,0)</f>
        <v>United States</v>
      </c>
      <c r="I153" t="str">
        <f>INDEX(products!$A$1:$G$49,MATCH(orders!$D153,products!$A:$A,0),MATCH(orders!I$1,products!$A$1:$G$1,0))</f>
        <v>Ara</v>
      </c>
      <c r="J153" t="str">
        <f>INDEX(products!$A$1:$G$49,MATCH(orders!$D153,products!$A:$A,0),MATCH(orders!J$1,products!$A$1:$G$1,0))</f>
        <v>M</v>
      </c>
      <c r="K153" s="4">
        <f>INDEX(products!$A$1:$G$49,MATCH(orders!$D153,products!$A:$A,0),MATCH(orders!K$1,products!$A$1:$G$1,0))</f>
        <v>1</v>
      </c>
      <c r="L153" s="5">
        <f>INDEX(products!$A$1:$G$49,MATCH(orders!$D153,products!$A:$A,0),MATCH(orders!L$1,products!$A$1:$G$1,0))</f>
        <v>11.25</v>
      </c>
      <c r="M153" s="5">
        <f t="shared" si="7"/>
        <v>33.75</v>
      </c>
      <c r="N153" t="str">
        <f t="shared" si="6"/>
        <v>Arabica</v>
      </c>
      <c r="O153" t="str">
        <f t="shared" si="8"/>
        <v>Medium</v>
      </c>
      <c r="P153" t="str">
        <f>_xlfn.XLOOKUP(Orders[[#This Row],[Customer ID]],customers!$A$1:$A$1001,customers!$I$1:$I$1001,,)</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IF(_xlfn.XLOOKUP(C154,customers!A153:A1153,customers!C153:C1153,,0)=0,"",_xlfn.XLOOKUP(C154,customers!A153:A1153,customers!C153:C1153,,0))</f>
        <v>bleffek48@ning.com</v>
      </c>
      <c r="H154" s="2" t="str">
        <f>_xlfn.XLOOKUP(C154,customers!$A$1:$A$1001,customers!$G$1:$G$1001,,0)</f>
        <v>United States</v>
      </c>
      <c r="I154" t="str">
        <f>INDEX(products!$A$1:$G$49,MATCH(orders!$D154,products!$A:$A,0),MATCH(orders!I$1,products!$A$1:$G$1,0))</f>
        <v>Rob</v>
      </c>
      <c r="J154" t="str">
        <f>INDEX(products!$A$1:$G$49,MATCH(orders!$D154,products!$A:$A,0),MATCH(orders!J$1,products!$A$1:$G$1,0))</f>
        <v>M</v>
      </c>
      <c r="K154" s="4">
        <f>INDEX(products!$A$1:$G$49,MATCH(orders!$D154,products!$A:$A,0),MATCH(orders!K$1,products!$A$1:$G$1,0))</f>
        <v>2.5</v>
      </c>
      <c r="L154" s="5">
        <f>INDEX(products!$A$1:$G$49,MATCH(orders!$D154,products!$A:$A,0),MATCH(orders!L$1,products!$A$1:$G$1,0))</f>
        <v>22.884999999999998</v>
      </c>
      <c r="M154" s="5">
        <f t="shared" si="7"/>
        <v>68.655000000000001</v>
      </c>
      <c r="N154" t="str">
        <f t="shared" si="6"/>
        <v>Robusta</v>
      </c>
      <c r="O154" t="str">
        <f t="shared" si="8"/>
        <v>Medium</v>
      </c>
      <c r="P154" t="str">
        <f>_xlfn.XLOOKUP(Orders[[#This Row],[Customer ID]],customers!$A$1:$A$1001,customers!$I$1:$I$1001,,)</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IF(_xlfn.XLOOKUP(C155,customers!A154:A1154,customers!C154:C1154,,0)=0,"",_xlfn.XLOOKUP(C155,customers!A154:A1154,customers!C154:C1154,,0))</f>
        <v/>
      </c>
      <c r="H155" s="2" t="str">
        <f>_xlfn.XLOOKUP(C155,customers!$A$1:$A$1001,customers!$G$1:$G$1001,,0)</f>
        <v>United States</v>
      </c>
      <c r="I155" t="str">
        <f>INDEX(products!$A$1:$G$49,MATCH(orders!$D155,products!$A:$A,0),MATCH(orders!I$1,products!$A$1:$G$1,0))</f>
        <v>Rob</v>
      </c>
      <c r="J155" t="str">
        <f>INDEX(products!$A$1:$G$49,MATCH(orders!$D155,products!$A:$A,0),MATCH(orders!J$1,products!$A$1:$G$1,0))</f>
        <v>D</v>
      </c>
      <c r="K155" s="4">
        <f>INDEX(products!$A$1:$G$49,MATCH(orders!$D155,products!$A:$A,0),MATCH(orders!K$1,products!$A$1:$G$1,0))</f>
        <v>0.2</v>
      </c>
      <c r="L155" s="5">
        <f>INDEX(products!$A$1:$G$49,MATCH(orders!$D155,products!$A:$A,0),MATCH(orders!L$1,products!$A$1:$G$1,0))</f>
        <v>2.6849999999999996</v>
      </c>
      <c r="M155" s="5">
        <f t="shared" si="7"/>
        <v>2.6849999999999996</v>
      </c>
      <c r="N155" t="str">
        <f t="shared" si="6"/>
        <v>Robusta</v>
      </c>
      <c r="O155" t="str">
        <f t="shared" si="8"/>
        <v>Dark</v>
      </c>
      <c r="P155" t="str">
        <f>_xlfn.XLOOKUP(Orders[[#This Row],[Customer ID]],customers!$A$1:$A$1001,customers!$I$1:$I$1001,,)</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IF(_xlfn.XLOOKUP(C156,customers!A155:A1155,customers!C155:C1155,,0)=0,"",_xlfn.XLOOKUP(C156,customers!A155:A1155,customers!C155:C1155,,0))</f>
        <v>jpray4a@youtube.com</v>
      </c>
      <c r="H156" s="2" t="str">
        <f>_xlfn.XLOOKUP(C156,customers!$A$1:$A$1001,customers!$G$1:$G$1001,,0)</f>
        <v>United States</v>
      </c>
      <c r="I156" t="str">
        <f>INDEX(products!$A$1:$G$49,MATCH(orders!$D156,products!$A:$A,0),MATCH(orders!I$1,products!$A$1:$G$1,0))</f>
        <v>Ara</v>
      </c>
      <c r="J156" t="str">
        <f>INDEX(products!$A$1:$G$49,MATCH(orders!$D156,products!$A:$A,0),MATCH(orders!J$1,products!$A$1:$G$1,0))</f>
        <v>D</v>
      </c>
      <c r="K156" s="4">
        <f>INDEX(products!$A$1:$G$49,MATCH(orders!$D156,products!$A:$A,0),MATCH(orders!K$1,products!$A$1:$G$1,0))</f>
        <v>2.5</v>
      </c>
      <c r="L156" s="5">
        <f>INDEX(products!$A$1:$G$49,MATCH(orders!$D156,products!$A:$A,0),MATCH(orders!L$1,products!$A$1:$G$1,0))</f>
        <v>22.884999999999998</v>
      </c>
      <c r="M156" s="5">
        <f t="shared" si="7"/>
        <v>114.42499999999998</v>
      </c>
      <c r="N156" t="str">
        <f t="shared" si="6"/>
        <v>Arabica</v>
      </c>
      <c r="O156" t="str">
        <f t="shared" si="8"/>
        <v>Dark</v>
      </c>
      <c r="P156" t="str">
        <f>_xlfn.XLOOKUP(Orders[[#This Row],[Customer ID]],customers!$A$1:$A$1001,customers!$I$1:$I$1001,,)</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IF(_xlfn.XLOOKUP(C157,customers!A156:A1156,customers!C156:C1156,,0)=0,"",_xlfn.XLOOKUP(C157,customers!A156:A1156,customers!C156:C1156,,0))</f>
        <v>gholborn4b@ow.ly</v>
      </c>
      <c r="H157" s="2" t="str">
        <f>_xlfn.XLOOKUP(C157,customers!$A$1:$A$1001,customers!$G$1:$G$1001,,0)</f>
        <v>United States</v>
      </c>
      <c r="I157" t="str">
        <f>INDEX(products!$A$1:$G$49,MATCH(orders!$D157,products!$A:$A,0),MATCH(orders!I$1,products!$A$1:$G$1,0))</f>
        <v>Ara</v>
      </c>
      <c r="J157" t="str">
        <f>INDEX(products!$A$1:$G$49,MATCH(orders!$D157,products!$A:$A,0),MATCH(orders!J$1,products!$A$1:$G$1,0))</f>
        <v>M</v>
      </c>
      <c r="K157" s="4">
        <f>INDEX(products!$A$1:$G$49,MATCH(orders!$D157,products!$A:$A,0),MATCH(orders!K$1,products!$A$1:$G$1,0))</f>
        <v>2.5</v>
      </c>
      <c r="L157" s="5">
        <f>INDEX(products!$A$1:$G$49,MATCH(orders!$D157,products!$A:$A,0),MATCH(orders!L$1,products!$A$1:$G$1,0))</f>
        <v>25.874999999999996</v>
      </c>
      <c r="M157" s="5">
        <f t="shared" si="7"/>
        <v>155.24999999999997</v>
      </c>
      <c r="N157" t="str">
        <f t="shared" si="6"/>
        <v>Arabica</v>
      </c>
      <c r="O157" t="str">
        <f t="shared" si="8"/>
        <v>Medium</v>
      </c>
      <c r="P157" t="str">
        <f>_xlfn.XLOOKUP(Orders[[#This Row],[Customer ID]],customers!$A$1:$A$1001,customers!$I$1:$I$1001,,)</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IF(_xlfn.XLOOKUP(C158,customers!A157:A1157,customers!C157:C1157,,0)=0,"",_xlfn.XLOOKUP(C158,customers!A157:A1157,customers!C157:C1157,,0))</f>
        <v>fkeinrat4c@dailymail.co.uk</v>
      </c>
      <c r="H158" s="2" t="str">
        <f>_xlfn.XLOOKUP(C158,customers!$A$1:$A$1001,customers!$G$1:$G$1001,,0)</f>
        <v>United States</v>
      </c>
      <c r="I158" t="str">
        <f>INDEX(products!$A$1:$G$49,MATCH(orders!$D158,products!$A:$A,0),MATCH(orders!I$1,products!$A$1:$G$1,0))</f>
        <v>Ara</v>
      </c>
      <c r="J158" t="str">
        <f>INDEX(products!$A$1:$G$49,MATCH(orders!$D158,products!$A:$A,0),MATCH(orders!J$1,products!$A$1:$G$1,0))</f>
        <v>M</v>
      </c>
      <c r="K158" s="4">
        <f>INDEX(products!$A$1:$G$49,MATCH(orders!$D158,products!$A:$A,0),MATCH(orders!K$1,products!$A$1:$G$1,0))</f>
        <v>2.5</v>
      </c>
      <c r="L158" s="5">
        <f>INDEX(products!$A$1:$G$49,MATCH(orders!$D158,products!$A:$A,0),MATCH(orders!L$1,products!$A$1:$G$1,0))</f>
        <v>25.874999999999996</v>
      </c>
      <c r="M158" s="5">
        <f t="shared" si="7"/>
        <v>77.624999999999986</v>
      </c>
      <c r="N158" t="str">
        <f t="shared" si="6"/>
        <v>Arabica</v>
      </c>
      <c r="O158" t="str">
        <f t="shared" si="8"/>
        <v>Medium</v>
      </c>
      <c r="P158" t="str">
        <f>_xlfn.XLOOKUP(Orders[[#This Row],[Customer ID]],customers!$A$1:$A$1001,customers!$I$1:$I$1001,,)</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IF(_xlfn.XLOOKUP(C159,customers!A158:A1158,customers!C158:C1158,,0)=0,"",_xlfn.XLOOKUP(C159,customers!A158:A1158,customers!C158:C1158,,0))</f>
        <v>pyea4d@aol.com</v>
      </c>
      <c r="H159" s="2" t="str">
        <f>_xlfn.XLOOKUP(C159,customers!$A$1:$A$1001,customers!$G$1:$G$1001,,0)</f>
        <v>Ireland</v>
      </c>
      <c r="I159" t="str">
        <f>INDEX(products!$A$1:$G$49,MATCH(orders!$D159,products!$A:$A,0),MATCH(orders!I$1,products!$A$1:$G$1,0))</f>
        <v>Rob</v>
      </c>
      <c r="J159" t="str">
        <f>INDEX(products!$A$1:$G$49,MATCH(orders!$D159,products!$A:$A,0),MATCH(orders!J$1,products!$A$1:$G$1,0))</f>
        <v>D</v>
      </c>
      <c r="K159" s="4">
        <f>INDEX(products!$A$1:$G$49,MATCH(orders!$D159,products!$A:$A,0),MATCH(orders!K$1,products!$A$1:$G$1,0))</f>
        <v>2.5</v>
      </c>
      <c r="L159" s="5">
        <f>INDEX(products!$A$1:$G$49,MATCH(orders!$D159,products!$A:$A,0),MATCH(orders!L$1,products!$A$1:$G$1,0))</f>
        <v>20.584999999999997</v>
      </c>
      <c r="M159" s="5">
        <f t="shared" si="7"/>
        <v>61.754999999999995</v>
      </c>
      <c r="N159" t="str">
        <f t="shared" si="6"/>
        <v>Robusta</v>
      </c>
      <c r="O159" t="str">
        <f t="shared" si="8"/>
        <v>Dark</v>
      </c>
      <c r="P159" t="str">
        <f>_xlfn.XLOOKUP(Orders[[#This Row],[Customer ID]],customers!$A$1:$A$1001,customers!$I$1:$I$1001,,)</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IF(_xlfn.XLOOKUP(C160,customers!A159:A1159,customers!C159:C1159,,0)=0,"",_xlfn.XLOOKUP(C160,customers!A159:A1159,customers!C159:C1159,,0))</f>
        <v/>
      </c>
      <c r="H160" s="2" t="str">
        <f>_xlfn.XLOOKUP(C160,customers!$A$1:$A$1001,customers!$G$1:$G$1001,,0)</f>
        <v>United States</v>
      </c>
      <c r="I160" t="str">
        <f>INDEX(products!$A$1:$G$49,MATCH(orders!$D160,products!$A:$A,0),MATCH(orders!I$1,products!$A$1:$G$1,0))</f>
        <v>Rob</v>
      </c>
      <c r="J160" t="str">
        <f>INDEX(products!$A$1:$G$49,MATCH(orders!$D160,products!$A:$A,0),MATCH(orders!J$1,products!$A$1:$G$1,0))</f>
        <v>D</v>
      </c>
      <c r="K160" s="4">
        <f>INDEX(products!$A$1:$G$49,MATCH(orders!$D160,products!$A:$A,0),MATCH(orders!K$1,products!$A$1:$G$1,0))</f>
        <v>2.5</v>
      </c>
      <c r="L160" s="5">
        <f>INDEX(products!$A$1:$G$49,MATCH(orders!$D160,products!$A:$A,0),MATCH(orders!L$1,products!$A$1:$G$1,0))</f>
        <v>20.584999999999997</v>
      </c>
      <c r="M160" s="5">
        <f t="shared" si="7"/>
        <v>123.50999999999999</v>
      </c>
      <c r="N160" t="str">
        <f t="shared" si="6"/>
        <v>Robusta</v>
      </c>
      <c r="O160" t="str">
        <f t="shared" si="8"/>
        <v>Dark</v>
      </c>
      <c r="P160" t="str">
        <f>_xlfn.XLOOKUP(Orders[[#This Row],[Customer ID]],customers!$A$1:$A$1001,customers!$I$1:$I$1001,,)</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IF(_xlfn.XLOOKUP(C161,customers!A160:A1160,customers!C160:C1160,,0)=0,"",_xlfn.XLOOKUP(C161,customers!A160:A1160,customers!C160:C1160,,0))</f>
        <v/>
      </c>
      <c r="H161" s="2" t="str">
        <f>_xlfn.XLOOKUP(C161,customers!$A$1:$A$1001,customers!$G$1:$G$1001,,0)</f>
        <v>United States</v>
      </c>
      <c r="I161" t="str">
        <f>INDEX(products!$A$1:$G$49,MATCH(orders!$D161,products!$A:$A,0),MATCH(orders!I$1,products!$A$1:$G$1,0))</f>
        <v>Lib</v>
      </c>
      <c r="J161" t="str">
        <f>INDEX(products!$A$1:$G$49,MATCH(orders!$D161,products!$A:$A,0),MATCH(orders!J$1,products!$A$1:$G$1,0))</f>
        <v>L</v>
      </c>
      <c r="K161" s="4">
        <f>INDEX(products!$A$1:$G$49,MATCH(orders!$D161,products!$A:$A,0),MATCH(orders!K$1,products!$A$1:$G$1,0))</f>
        <v>2.5</v>
      </c>
      <c r="L161" s="5">
        <f>INDEX(products!$A$1:$G$49,MATCH(orders!$D161,products!$A:$A,0),MATCH(orders!L$1,products!$A$1:$G$1,0))</f>
        <v>36.454999999999998</v>
      </c>
      <c r="M161" s="5">
        <f t="shared" si="7"/>
        <v>218.73</v>
      </c>
      <c r="N161" t="str">
        <f t="shared" si="6"/>
        <v>Librica</v>
      </c>
      <c r="O161" t="str">
        <f t="shared" si="8"/>
        <v>Light</v>
      </c>
      <c r="P161" t="str">
        <f>_xlfn.XLOOKUP(Orders[[#This Row],[Customer ID]],customers!$A$1:$A$1001,customers!$I$1:$I$1001,,)</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IF(_xlfn.XLOOKUP(C162,customers!A161:A1161,customers!C161:C1161,,0)=0,"",_xlfn.XLOOKUP(C162,customers!A161:A1161,customers!C161:C1161,,0))</f>
        <v>kswede4g@addthis.com</v>
      </c>
      <c r="H162" s="2" t="str">
        <f>_xlfn.XLOOKUP(C162,customers!$A$1:$A$1001,customers!$G$1:$G$1001,,0)</f>
        <v>United States</v>
      </c>
      <c r="I162" t="str">
        <f>INDEX(products!$A$1:$G$49,MATCH(orders!$D162,products!$A:$A,0),MATCH(orders!I$1,products!$A$1:$G$1,0))</f>
        <v>Exc</v>
      </c>
      <c r="J162" t="str">
        <f>INDEX(products!$A$1:$G$49,MATCH(orders!$D162,products!$A:$A,0),MATCH(orders!J$1,products!$A$1:$G$1,0))</f>
        <v>M</v>
      </c>
      <c r="K162" s="4">
        <f>INDEX(products!$A$1:$G$49,MATCH(orders!$D162,products!$A:$A,0),MATCH(orders!K$1,products!$A$1:$G$1,0))</f>
        <v>0.5</v>
      </c>
      <c r="L162" s="5">
        <f>INDEX(products!$A$1:$G$49,MATCH(orders!$D162,products!$A:$A,0),MATCH(orders!L$1,products!$A$1:$G$1,0))</f>
        <v>8.25</v>
      </c>
      <c r="M162" s="5">
        <f t="shared" si="7"/>
        <v>33</v>
      </c>
      <c r="N162" t="str">
        <f t="shared" si="6"/>
        <v>Excelsa</v>
      </c>
      <c r="O162" t="str">
        <f t="shared" si="8"/>
        <v>Medium</v>
      </c>
      <c r="P162" t="str">
        <f>_xlfn.XLOOKUP(Orders[[#This Row],[Customer ID]],customers!$A$1:$A$1001,customers!$I$1:$I$1001,,)</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IF(_xlfn.XLOOKUP(C163,customers!A162:A1162,customers!C162:C1162,,0)=0,"",_xlfn.XLOOKUP(C163,customers!A162:A1162,customers!C162:C1162,,0))</f>
        <v>lrubrow4h@microsoft.com</v>
      </c>
      <c r="H163" s="2" t="str">
        <f>_xlfn.XLOOKUP(C163,customers!$A$1:$A$1001,customers!$G$1:$G$1001,,0)</f>
        <v>United States</v>
      </c>
      <c r="I163" t="str">
        <f>INDEX(products!$A$1:$G$49,MATCH(orders!$D163,products!$A:$A,0),MATCH(orders!I$1,products!$A$1:$G$1,0))</f>
        <v>Ara</v>
      </c>
      <c r="J163" t="str">
        <f>INDEX(products!$A$1:$G$49,MATCH(orders!$D163,products!$A:$A,0),MATCH(orders!J$1,products!$A$1:$G$1,0))</f>
        <v>L</v>
      </c>
      <c r="K163" s="4">
        <f>INDEX(products!$A$1:$G$49,MATCH(orders!$D163,products!$A:$A,0),MATCH(orders!K$1,products!$A$1:$G$1,0))</f>
        <v>0.5</v>
      </c>
      <c r="L163" s="5">
        <f>INDEX(products!$A$1:$G$49,MATCH(orders!$D163,products!$A:$A,0),MATCH(orders!L$1,products!$A$1:$G$1,0))</f>
        <v>7.77</v>
      </c>
      <c r="M163" s="5">
        <f t="shared" si="7"/>
        <v>23.31</v>
      </c>
      <c r="N163" t="str">
        <f t="shared" si="6"/>
        <v>Arabica</v>
      </c>
      <c r="O163" t="str">
        <f t="shared" si="8"/>
        <v>Light</v>
      </c>
      <c r="P163" t="str">
        <f>_xlfn.XLOOKUP(Orders[[#This Row],[Customer ID]],customers!$A$1:$A$1001,customers!$I$1:$I$1001,,)</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IF(_xlfn.XLOOKUP(C164,customers!A163:A1163,customers!C163:C1163,,0)=0,"",_xlfn.XLOOKUP(C164,customers!A163:A1163,customers!C163:C1163,,0))</f>
        <v>dtift4i@netvibes.com</v>
      </c>
      <c r="H164" s="2" t="str">
        <f>_xlfn.XLOOKUP(C164,customers!$A$1:$A$1001,customers!$G$1:$G$1001,,0)</f>
        <v>United States</v>
      </c>
      <c r="I164" t="str">
        <f>INDEX(products!$A$1:$G$49,MATCH(orders!$D164,products!$A:$A,0),MATCH(orders!I$1,products!$A$1:$G$1,0))</f>
        <v>Exc</v>
      </c>
      <c r="J164" t="str">
        <f>INDEX(products!$A$1:$G$49,MATCH(orders!$D164,products!$A:$A,0),MATCH(orders!J$1,products!$A$1:$G$1,0))</f>
        <v>D</v>
      </c>
      <c r="K164" s="4">
        <f>INDEX(products!$A$1:$G$49,MATCH(orders!$D164,products!$A:$A,0),MATCH(orders!K$1,products!$A$1:$G$1,0))</f>
        <v>0.5</v>
      </c>
      <c r="L164" s="5">
        <f>INDEX(products!$A$1:$G$49,MATCH(orders!$D164,products!$A:$A,0),MATCH(orders!L$1,products!$A$1:$G$1,0))</f>
        <v>7.29</v>
      </c>
      <c r="M164" s="5">
        <f t="shared" si="7"/>
        <v>21.87</v>
      </c>
      <c r="N164" t="str">
        <f t="shared" si="6"/>
        <v>Excelsa</v>
      </c>
      <c r="O164" t="str">
        <f t="shared" si="8"/>
        <v>Dark</v>
      </c>
      <c r="P164" t="str">
        <f>_xlfn.XLOOKUP(Orders[[#This Row],[Customer ID]],customers!$A$1:$A$1001,customers!$I$1:$I$1001,,)</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IF(_xlfn.XLOOKUP(C165,customers!A164:A1164,customers!C164:C1164,,0)=0,"",_xlfn.XLOOKUP(C165,customers!A164:A1164,customers!C164:C1164,,0))</f>
        <v>gschonfeld4j@oracle.com</v>
      </c>
      <c r="H165" s="2" t="str">
        <f>_xlfn.XLOOKUP(C165,customers!$A$1:$A$1001,customers!$G$1:$G$1001,,0)</f>
        <v>United States</v>
      </c>
      <c r="I165" t="str">
        <f>INDEX(products!$A$1:$G$49,MATCH(orders!$D165,products!$A:$A,0),MATCH(orders!I$1,products!$A$1:$G$1,0))</f>
        <v>Rob</v>
      </c>
      <c r="J165" t="str">
        <f>INDEX(products!$A$1:$G$49,MATCH(orders!$D165,products!$A:$A,0),MATCH(orders!J$1,products!$A$1:$G$1,0))</f>
        <v>D</v>
      </c>
      <c r="K165" s="4">
        <f>INDEX(products!$A$1:$G$49,MATCH(orders!$D165,products!$A:$A,0),MATCH(orders!K$1,products!$A$1:$G$1,0))</f>
        <v>0.2</v>
      </c>
      <c r="L165" s="5">
        <f>INDEX(products!$A$1:$G$49,MATCH(orders!$D165,products!$A:$A,0),MATCH(orders!L$1,products!$A$1:$G$1,0))</f>
        <v>2.6849999999999996</v>
      </c>
      <c r="M165" s="5">
        <f t="shared" si="7"/>
        <v>16.11</v>
      </c>
      <c r="N165" t="str">
        <f t="shared" si="6"/>
        <v>Robusta</v>
      </c>
      <c r="O165" t="str">
        <f t="shared" si="8"/>
        <v>Dark</v>
      </c>
      <c r="P165" t="str">
        <f>_xlfn.XLOOKUP(Orders[[#This Row],[Customer ID]],customers!$A$1:$A$1001,customers!$I$1:$I$1001,,)</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IF(_xlfn.XLOOKUP(C166,customers!A165:A1165,customers!C165:C1165,,0)=0,"",_xlfn.XLOOKUP(C166,customers!A165:A1165,customers!C165:C1165,,0))</f>
        <v>cfeye4k@google.co.jp</v>
      </c>
      <c r="H166" s="2" t="str">
        <f>_xlfn.XLOOKUP(C166,customers!$A$1:$A$1001,customers!$G$1:$G$1001,,0)</f>
        <v>Ireland</v>
      </c>
      <c r="I166" t="str">
        <f>INDEX(products!$A$1:$G$49,MATCH(orders!$D166,products!$A:$A,0),MATCH(orders!I$1,products!$A$1:$G$1,0))</f>
        <v>Exc</v>
      </c>
      <c r="J166" t="str">
        <f>INDEX(products!$A$1:$G$49,MATCH(orders!$D166,products!$A:$A,0),MATCH(orders!J$1,products!$A$1:$G$1,0))</f>
        <v>D</v>
      </c>
      <c r="K166" s="4">
        <f>INDEX(products!$A$1:$G$49,MATCH(orders!$D166,products!$A:$A,0),MATCH(orders!K$1,products!$A$1:$G$1,0))</f>
        <v>0.5</v>
      </c>
      <c r="L166" s="5">
        <f>INDEX(products!$A$1:$G$49,MATCH(orders!$D166,products!$A:$A,0),MATCH(orders!L$1,products!$A$1:$G$1,0))</f>
        <v>7.29</v>
      </c>
      <c r="M166" s="5">
        <f t="shared" si="7"/>
        <v>29.16</v>
      </c>
      <c r="N166" t="str">
        <f t="shared" si="6"/>
        <v>Excelsa</v>
      </c>
      <c r="O166" t="str">
        <f t="shared" si="8"/>
        <v>Dark</v>
      </c>
      <c r="P166" t="str">
        <f>_xlfn.XLOOKUP(Orders[[#This Row],[Customer ID]],customers!$A$1:$A$1001,customers!$I$1:$I$1001,,)</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IF(_xlfn.XLOOKUP(C167,customers!A166:A1166,customers!C166:C1166,,0)=0,"",_xlfn.XLOOKUP(C167,customers!A166:A1166,customers!C166:C1166,,0))</f>
        <v/>
      </c>
      <c r="H167" s="2" t="str">
        <f>_xlfn.XLOOKUP(C167,customers!$A$1:$A$1001,customers!$G$1:$G$1001,,0)</f>
        <v>United States</v>
      </c>
      <c r="I167" t="str">
        <f>INDEX(products!$A$1:$G$49,MATCH(orders!$D167,products!$A:$A,0),MATCH(orders!I$1,products!$A$1:$G$1,0))</f>
        <v>Rob</v>
      </c>
      <c r="J167" t="str">
        <f>INDEX(products!$A$1:$G$49,MATCH(orders!$D167,products!$A:$A,0),MATCH(orders!J$1,products!$A$1:$G$1,0))</f>
        <v>D</v>
      </c>
      <c r="K167" s="4">
        <f>INDEX(products!$A$1:$G$49,MATCH(orders!$D167,products!$A:$A,0),MATCH(orders!K$1,products!$A$1:$G$1,0))</f>
        <v>1</v>
      </c>
      <c r="L167" s="5">
        <f>INDEX(products!$A$1:$G$49,MATCH(orders!$D167,products!$A:$A,0),MATCH(orders!L$1,products!$A$1:$G$1,0))</f>
        <v>8.9499999999999993</v>
      </c>
      <c r="M167" s="5">
        <f t="shared" si="7"/>
        <v>53.699999999999996</v>
      </c>
      <c r="N167" t="str">
        <f t="shared" si="6"/>
        <v>Robusta</v>
      </c>
      <c r="O167" t="str">
        <f t="shared" si="8"/>
        <v>Dark</v>
      </c>
      <c r="P167" t="str">
        <f>_xlfn.XLOOKUP(Orders[[#This Row],[Customer ID]],customers!$A$1:$A$1001,customers!$I$1:$I$1001,,)</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IF(_xlfn.XLOOKUP(C168,customers!A167:A1167,customers!C167:C1167,,0)=0,"",_xlfn.XLOOKUP(C168,customers!A167:A1167,customers!C167:C1167,,0))</f>
        <v/>
      </c>
      <c r="H168" s="2" t="str">
        <f>_xlfn.XLOOKUP(C168,customers!$A$1:$A$1001,customers!$G$1:$G$1001,,0)</f>
        <v>United States</v>
      </c>
      <c r="I168" t="str">
        <f>INDEX(products!$A$1:$G$49,MATCH(orders!$D168,products!$A:$A,0),MATCH(orders!I$1,products!$A$1:$G$1,0))</f>
        <v>Rob</v>
      </c>
      <c r="J168" t="str">
        <f>INDEX(products!$A$1:$G$49,MATCH(orders!$D168,products!$A:$A,0),MATCH(orders!J$1,products!$A$1:$G$1,0))</f>
        <v>D</v>
      </c>
      <c r="K168" s="4">
        <f>INDEX(products!$A$1:$G$49,MATCH(orders!$D168,products!$A:$A,0),MATCH(orders!K$1,products!$A$1:$G$1,0))</f>
        <v>0.5</v>
      </c>
      <c r="L168" s="5">
        <f>INDEX(products!$A$1:$G$49,MATCH(orders!$D168,products!$A:$A,0),MATCH(orders!L$1,products!$A$1:$G$1,0))</f>
        <v>5.3699999999999992</v>
      </c>
      <c r="M168" s="5">
        <f t="shared" si="7"/>
        <v>26.849999999999994</v>
      </c>
      <c r="N168" t="str">
        <f t="shared" si="6"/>
        <v>Robusta</v>
      </c>
      <c r="O168" t="str">
        <f t="shared" si="8"/>
        <v>Dark</v>
      </c>
      <c r="P168" t="str">
        <f>_xlfn.XLOOKUP(Orders[[#This Row],[Customer ID]],customers!$A$1:$A$1001,customers!$I$1:$I$1001,,)</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IF(_xlfn.XLOOKUP(C169,customers!A168:A1168,customers!C168:C1168,,0)=0,"",_xlfn.XLOOKUP(C169,customers!A168:A1168,customers!C168:C1168,,0))</f>
        <v>tfero4n@comsenz.com</v>
      </c>
      <c r="H169" s="2" t="str">
        <f>_xlfn.XLOOKUP(C169,customers!$A$1:$A$1001,customers!$G$1:$G$1001,,0)</f>
        <v>United States</v>
      </c>
      <c r="I169" t="str">
        <f>INDEX(products!$A$1:$G$49,MATCH(orders!$D169,products!$A:$A,0),MATCH(orders!I$1,products!$A$1:$G$1,0))</f>
        <v>Exc</v>
      </c>
      <c r="J169" t="str">
        <f>INDEX(products!$A$1:$G$49,MATCH(orders!$D169,products!$A:$A,0),MATCH(orders!J$1,products!$A$1:$G$1,0))</f>
        <v>M</v>
      </c>
      <c r="K169" s="4">
        <f>INDEX(products!$A$1:$G$49,MATCH(orders!$D169,products!$A:$A,0),MATCH(orders!K$1,products!$A$1:$G$1,0))</f>
        <v>0.5</v>
      </c>
      <c r="L169" s="5">
        <f>INDEX(products!$A$1:$G$49,MATCH(orders!$D169,products!$A:$A,0),MATCH(orders!L$1,products!$A$1:$G$1,0))</f>
        <v>8.25</v>
      </c>
      <c r="M169" s="5">
        <f t="shared" si="7"/>
        <v>41.25</v>
      </c>
      <c r="N169" t="str">
        <f t="shared" si="6"/>
        <v>Excelsa</v>
      </c>
      <c r="O169" t="str">
        <f t="shared" si="8"/>
        <v>Medium</v>
      </c>
      <c r="P169" t="str">
        <f>_xlfn.XLOOKUP(Orders[[#This Row],[Customer ID]],customers!$A$1:$A$1001,customers!$I$1:$I$1001,,)</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IF(_xlfn.XLOOKUP(C170,customers!A169:A1169,customers!C169:C1169,,0)=0,"",_xlfn.XLOOKUP(C170,customers!A169:A1169,customers!C169:C1169,,0))</f>
        <v/>
      </c>
      <c r="H170" s="2" t="str">
        <f>_xlfn.XLOOKUP(C170,customers!$A$1:$A$1001,customers!$G$1:$G$1001,,0)</f>
        <v>Ireland</v>
      </c>
      <c r="I170" t="str">
        <f>INDEX(products!$A$1:$G$49,MATCH(orders!$D170,products!$A:$A,0),MATCH(orders!I$1,products!$A$1:$G$1,0))</f>
        <v>Ara</v>
      </c>
      <c r="J170" t="str">
        <f>INDEX(products!$A$1:$G$49,MATCH(orders!$D170,products!$A:$A,0),MATCH(orders!J$1,products!$A$1:$G$1,0))</f>
        <v>M</v>
      </c>
      <c r="K170" s="4">
        <f>INDEX(products!$A$1:$G$49,MATCH(orders!$D170,products!$A:$A,0),MATCH(orders!K$1,products!$A$1:$G$1,0))</f>
        <v>0.5</v>
      </c>
      <c r="L170" s="5">
        <f>INDEX(products!$A$1:$G$49,MATCH(orders!$D170,products!$A:$A,0),MATCH(orders!L$1,products!$A$1:$G$1,0))</f>
        <v>6.75</v>
      </c>
      <c r="M170" s="5">
        <f t="shared" si="7"/>
        <v>40.5</v>
      </c>
      <c r="N170" t="str">
        <f t="shared" si="6"/>
        <v>Arabica</v>
      </c>
      <c r="O170" t="str">
        <f t="shared" si="8"/>
        <v>Medium</v>
      </c>
      <c r="P170" t="str">
        <f>_xlfn.XLOOKUP(Orders[[#This Row],[Customer ID]],customers!$A$1:$A$1001,customers!$I$1:$I$1001,,)</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IF(_xlfn.XLOOKUP(C171,customers!A170:A1170,customers!C170:C1170,,0)=0,"",_xlfn.XLOOKUP(C171,customers!A170:A1170,customers!C170:C1170,,0))</f>
        <v>fdauney4p@sphinn.com</v>
      </c>
      <c r="H171" s="2" t="str">
        <f>_xlfn.XLOOKUP(C171,customers!$A$1:$A$1001,customers!$G$1:$G$1001,,0)</f>
        <v>Ireland</v>
      </c>
      <c r="I171" t="str">
        <f>INDEX(products!$A$1:$G$49,MATCH(orders!$D171,products!$A:$A,0),MATCH(orders!I$1,products!$A$1:$G$1,0))</f>
        <v>Rob</v>
      </c>
      <c r="J171" t="str">
        <f>INDEX(products!$A$1:$G$49,MATCH(orders!$D171,products!$A:$A,0),MATCH(orders!J$1,products!$A$1:$G$1,0))</f>
        <v>D</v>
      </c>
      <c r="K171" s="4">
        <f>INDEX(products!$A$1:$G$49,MATCH(orders!$D171,products!$A:$A,0),MATCH(orders!K$1,products!$A$1:$G$1,0))</f>
        <v>1</v>
      </c>
      <c r="L171" s="5">
        <f>INDEX(products!$A$1:$G$49,MATCH(orders!$D171,products!$A:$A,0),MATCH(orders!L$1,products!$A$1:$G$1,0))</f>
        <v>8.9499999999999993</v>
      </c>
      <c r="M171" s="5">
        <f t="shared" si="7"/>
        <v>17.899999999999999</v>
      </c>
      <c r="N171" t="str">
        <f t="shared" si="6"/>
        <v>Robusta</v>
      </c>
      <c r="O171" t="str">
        <f t="shared" si="8"/>
        <v>Dark</v>
      </c>
      <c r="P171" t="str">
        <f>_xlfn.XLOOKUP(Orders[[#This Row],[Customer ID]],customers!$A$1:$A$1001,customers!$I$1:$I$1001,,)</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IF(_xlfn.XLOOKUP(C172,customers!A171:A1171,customers!C171:C1171,,0)=0,"",_xlfn.XLOOKUP(C172,customers!A171:A1171,customers!C171:C1171,,0))</f>
        <v>searley4q@youku.com</v>
      </c>
      <c r="H172" s="2" t="str">
        <f>_xlfn.XLOOKUP(C172,customers!$A$1:$A$1001,customers!$G$1:$G$1001,,0)</f>
        <v>United Kingdom</v>
      </c>
      <c r="I172" t="str">
        <f>INDEX(products!$A$1:$G$49,MATCH(orders!$D172,products!$A:$A,0),MATCH(orders!I$1,products!$A$1:$G$1,0))</f>
        <v>Exc</v>
      </c>
      <c r="J172" t="str">
        <f>INDEX(products!$A$1:$G$49,MATCH(orders!$D172,products!$A:$A,0),MATCH(orders!J$1,products!$A$1:$G$1,0))</f>
        <v>L</v>
      </c>
      <c r="K172" s="4">
        <f>INDEX(products!$A$1:$G$49,MATCH(orders!$D172,products!$A:$A,0),MATCH(orders!K$1,products!$A$1:$G$1,0))</f>
        <v>2.5</v>
      </c>
      <c r="L172" s="5">
        <f>INDEX(products!$A$1:$G$49,MATCH(orders!$D172,products!$A:$A,0),MATCH(orders!L$1,products!$A$1:$G$1,0))</f>
        <v>34.154999999999994</v>
      </c>
      <c r="M172" s="5">
        <f t="shared" si="7"/>
        <v>68.309999999999988</v>
      </c>
      <c r="N172" t="str">
        <f t="shared" si="6"/>
        <v>Excelsa</v>
      </c>
      <c r="O172" t="str">
        <f t="shared" si="8"/>
        <v>Light</v>
      </c>
      <c r="P172" t="str">
        <f>_xlfn.XLOOKUP(Orders[[#This Row],[Customer ID]],customers!$A$1:$A$1001,customers!$I$1:$I$1001,,)</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IF(_xlfn.XLOOKUP(C173,customers!A172:A1172,customers!C172:C1172,,0)=0,"",_xlfn.XLOOKUP(C173,customers!A172:A1172,customers!C172:C1172,,0))</f>
        <v>mchamberlayne4r@bigcartel.com</v>
      </c>
      <c r="H173" s="2" t="str">
        <f>_xlfn.XLOOKUP(C173,customers!$A$1:$A$1001,customers!$G$1:$G$1001,,0)</f>
        <v>United States</v>
      </c>
      <c r="I173" t="str">
        <f>INDEX(products!$A$1:$G$49,MATCH(orders!$D173,products!$A:$A,0),MATCH(orders!I$1,products!$A$1:$G$1,0))</f>
        <v>Exc</v>
      </c>
      <c r="J173" t="str">
        <f>INDEX(products!$A$1:$G$49,MATCH(orders!$D173,products!$A:$A,0),MATCH(orders!J$1,products!$A$1:$G$1,0))</f>
        <v>M</v>
      </c>
      <c r="K173" s="4">
        <f>INDEX(products!$A$1:$G$49,MATCH(orders!$D173,products!$A:$A,0),MATCH(orders!K$1,products!$A$1:$G$1,0))</f>
        <v>2.5</v>
      </c>
      <c r="L173" s="5">
        <f>INDEX(products!$A$1:$G$49,MATCH(orders!$D173,products!$A:$A,0),MATCH(orders!L$1,products!$A$1:$G$1,0))</f>
        <v>31.624999999999996</v>
      </c>
      <c r="M173" s="5">
        <f t="shared" si="7"/>
        <v>63.249999999999993</v>
      </c>
      <c r="N173" t="str">
        <f t="shared" si="6"/>
        <v>Excelsa</v>
      </c>
      <c r="O173" t="str">
        <f t="shared" si="8"/>
        <v>Medium</v>
      </c>
      <c r="P173" t="str">
        <f>_xlfn.XLOOKUP(Orders[[#This Row],[Customer ID]],customers!$A$1:$A$1001,customers!$I$1:$I$1001,,)</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IF(_xlfn.XLOOKUP(C174,customers!A173:A1173,customers!C173:C1173,,0)=0,"",_xlfn.XLOOKUP(C174,customers!A173:A1173,customers!C173:C1173,,0))</f>
        <v>bflaherty4s@moonfruit.com</v>
      </c>
      <c r="H174" s="2" t="str">
        <f>_xlfn.XLOOKUP(C174,customers!$A$1:$A$1001,customers!$G$1:$G$1001,,0)</f>
        <v>Ireland</v>
      </c>
      <c r="I174" t="str">
        <f>INDEX(products!$A$1:$G$49,MATCH(orders!$D174,products!$A:$A,0),MATCH(orders!I$1,products!$A$1:$G$1,0))</f>
        <v>Exc</v>
      </c>
      <c r="J174" t="str">
        <f>INDEX(products!$A$1:$G$49,MATCH(orders!$D174,products!$A:$A,0),MATCH(orders!J$1,products!$A$1:$G$1,0))</f>
        <v>D</v>
      </c>
      <c r="K174" s="4">
        <f>INDEX(products!$A$1:$G$49,MATCH(orders!$D174,products!$A:$A,0),MATCH(orders!K$1,products!$A$1:$G$1,0))</f>
        <v>0.5</v>
      </c>
      <c r="L174" s="5">
        <f>INDEX(products!$A$1:$G$49,MATCH(orders!$D174,products!$A:$A,0),MATCH(orders!L$1,products!$A$1:$G$1,0))</f>
        <v>7.29</v>
      </c>
      <c r="M174" s="5">
        <f t="shared" si="7"/>
        <v>21.87</v>
      </c>
      <c r="N174" t="str">
        <f t="shared" si="6"/>
        <v>Excelsa</v>
      </c>
      <c r="O174" t="str">
        <f t="shared" si="8"/>
        <v>Dark</v>
      </c>
      <c r="P174" t="str">
        <f>_xlfn.XLOOKUP(Orders[[#This Row],[Customer ID]],customers!$A$1:$A$1001,customers!$I$1:$I$1001,,)</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IF(_xlfn.XLOOKUP(C175,customers!A174:A1174,customers!C174:C1174,,0)=0,"",_xlfn.XLOOKUP(C175,customers!A174:A1174,customers!C174:C1174,,0))</f>
        <v>ocolbeck4t@sina.com.cn</v>
      </c>
      <c r="H175" s="2" t="str">
        <f>_xlfn.XLOOKUP(C175,customers!$A$1:$A$1001,customers!$G$1:$G$1001,,0)</f>
        <v>United States</v>
      </c>
      <c r="I175" t="str">
        <f>INDEX(products!$A$1:$G$49,MATCH(orders!$D175,products!$A:$A,0),MATCH(orders!I$1,products!$A$1:$G$1,0))</f>
        <v>Rob</v>
      </c>
      <c r="J175" t="str">
        <f>INDEX(products!$A$1:$G$49,MATCH(orders!$D175,products!$A:$A,0),MATCH(orders!J$1,products!$A$1:$G$1,0))</f>
        <v>M</v>
      </c>
      <c r="K175" s="4">
        <f>INDEX(products!$A$1:$G$49,MATCH(orders!$D175,products!$A:$A,0),MATCH(orders!K$1,products!$A$1:$G$1,0))</f>
        <v>2.5</v>
      </c>
      <c r="L175" s="5">
        <f>INDEX(products!$A$1:$G$49,MATCH(orders!$D175,products!$A:$A,0),MATCH(orders!L$1,products!$A$1:$G$1,0))</f>
        <v>22.884999999999998</v>
      </c>
      <c r="M175" s="5">
        <f t="shared" si="7"/>
        <v>91.539999999999992</v>
      </c>
      <c r="N175" t="str">
        <f t="shared" si="6"/>
        <v>Robusta</v>
      </c>
      <c r="O175" t="str">
        <f t="shared" si="8"/>
        <v>Medium</v>
      </c>
      <c r="P175" t="str">
        <f>_xlfn.XLOOKUP(Orders[[#This Row],[Customer ID]],customers!$A$1:$A$1001,customers!$I$1:$I$1001,,)</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IF(_xlfn.XLOOKUP(C176,customers!A175:A1175,customers!C175:C1175,,0)=0,"",_xlfn.XLOOKUP(C176,customers!A175:A1175,customers!C175:C1175,,0))</f>
        <v/>
      </c>
      <c r="H176" s="2" t="str">
        <f>_xlfn.XLOOKUP(C176,customers!$A$1:$A$1001,customers!$G$1:$G$1001,,0)</f>
        <v>United States</v>
      </c>
      <c r="I176" t="str">
        <f>INDEX(products!$A$1:$G$49,MATCH(orders!$D176,products!$A:$A,0),MATCH(orders!I$1,products!$A$1:$G$1,0))</f>
        <v>Exc</v>
      </c>
      <c r="J176" t="str">
        <f>INDEX(products!$A$1:$G$49,MATCH(orders!$D176,products!$A:$A,0),MATCH(orders!J$1,products!$A$1:$G$1,0))</f>
        <v>L</v>
      </c>
      <c r="K176" s="4">
        <f>INDEX(products!$A$1:$G$49,MATCH(orders!$D176,products!$A:$A,0),MATCH(orders!K$1,products!$A$1:$G$1,0))</f>
        <v>2.5</v>
      </c>
      <c r="L176" s="5">
        <f>INDEX(products!$A$1:$G$49,MATCH(orders!$D176,products!$A:$A,0),MATCH(orders!L$1,products!$A$1:$G$1,0))</f>
        <v>34.154999999999994</v>
      </c>
      <c r="M176" s="5">
        <f t="shared" si="7"/>
        <v>204.92999999999995</v>
      </c>
      <c r="N176" t="str">
        <f t="shared" si="6"/>
        <v>Excelsa</v>
      </c>
      <c r="O176" t="str">
        <f t="shared" si="8"/>
        <v>Light</v>
      </c>
      <c r="P176" t="str">
        <f>_xlfn.XLOOKUP(Orders[[#This Row],[Customer ID]],customers!$A$1:$A$1001,customers!$I$1:$I$1001,,)</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IF(_xlfn.XLOOKUP(C177,customers!A176:A1176,customers!C176:C1176,,0)=0,"",_xlfn.XLOOKUP(C177,customers!A176:A1176,customers!C176:C1176,,0))</f>
        <v>ehobbing4v@nsw.gov.au</v>
      </c>
      <c r="H177" s="2" t="str">
        <f>_xlfn.XLOOKUP(C177,customers!$A$1:$A$1001,customers!$G$1:$G$1001,,0)</f>
        <v>United States</v>
      </c>
      <c r="I177" t="str">
        <f>INDEX(products!$A$1:$G$49,MATCH(orders!$D177,products!$A:$A,0),MATCH(orders!I$1,products!$A$1:$G$1,0))</f>
        <v>Exc</v>
      </c>
      <c r="J177" t="str">
        <f>INDEX(products!$A$1:$G$49,MATCH(orders!$D177,products!$A:$A,0),MATCH(orders!J$1,products!$A$1:$G$1,0))</f>
        <v>M</v>
      </c>
      <c r="K177" s="4">
        <f>INDEX(products!$A$1:$G$49,MATCH(orders!$D177,products!$A:$A,0),MATCH(orders!K$1,products!$A$1:$G$1,0))</f>
        <v>2.5</v>
      </c>
      <c r="L177" s="5">
        <f>INDEX(products!$A$1:$G$49,MATCH(orders!$D177,products!$A:$A,0),MATCH(orders!L$1,products!$A$1:$G$1,0))</f>
        <v>31.624999999999996</v>
      </c>
      <c r="M177" s="5">
        <f t="shared" si="7"/>
        <v>63.249999999999993</v>
      </c>
      <c r="N177" t="str">
        <f t="shared" si="6"/>
        <v>Excelsa</v>
      </c>
      <c r="O177" t="str">
        <f t="shared" si="8"/>
        <v>Medium</v>
      </c>
      <c r="P177" t="str">
        <f>_xlfn.XLOOKUP(Orders[[#This Row],[Customer ID]],customers!$A$1:$A$1001,customers!$I$1:$I$1001,,)</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IF(_xlfn.XLOOKUP(C178,customers!A177:A1177,customers!C177:C1177,,0)=0,"",_xlfn.XLOOKUP(C178,customers!A177:A1177,customers!C177:C1177,,0))</f>
        <v>othynne4w@auda.org.au</v>
      </c>
      <c r="H178" s="2" t="str">
        <f>_xlfn.XLOOKUP(C178,customers!$A$1:$A$1001,customers!$G$1:$G$1001,,0)</f>
        <v>United States</v>
      </c>
      <c r="I178" t="str">
        <f>INDEX(products!$A$1:$G$49,MATCH(orders!$D178,products!$A:$A,0),MATCH(orders!I$1,products!$A$1:$G$1,0))</f>
        <v>Exc</v>
      </c>
      <c r="J178" t="str">
        <f>INDEX(products!$A$1:$G$49,MATCH(orders!$D178,products!$A:$A,0),MATCH(orders!J$1,products!$A$1:$G$1,0))</f>
        <v>L</v>
      </c>
      <c r="K178" s="4">
        <f>INDEX(products!$A$1:$G$49,MATCH(orders!$D178,products!$A:$A,0),MATCH(orders!K$1,products!$A$1:$G$1,0))</f>
        <v>2.5</v>
      </c>
      <c r="L178" s="5">
        <f>INDEX(products!$A$1:$G$49,MATCH(orders!$D178,products!$A:$A,0),MATCH(orders!L$1,products!$A$1:$G$1,0))</f>
        <v>34.154999999999994</v>
      </c>
      <c r="M178" s="5">
        <f t="shared" si="7"/>
        <v>34.154999999999994</v>
      </c>
      <c r="N178" t="str">
        <f t="shared" si="6"/>
        <v>Excelsa</v>
      </c>
      <c r="O178" t="str">
        <f t="shared" si="8"/>
        <v>Light</v>
      </c>
      <c r="P178" t="str">
        <f>_xlfn.XLOOKUP(Orders[[#This Row],[Customer ID]],customers!$A$1:$A$1001,customers!$I$1:$I$1001,,)</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IF(_xlfn.XLOOKUP(C179,customers!A178:A1178,customers!C178:C1178,,0)=0,"",_xlfn.XLOOKUP(C179,customers!A178:A1178,customers!C178:C1178,,0))</f>
        <v>eheining4x@flickr.com</v>
      </c>
      <c r="H179" s="2" t="str">
        <f>_xlfn.XLOOKUP(C179,customers!$A$1:$A$1001,customers!$G$1:$G$1001,,0)</f>
        <v>United States</v>
      </c>
      <c r="I179" t="str">
        <f>INDEX(products!$A$1:$G$49,MATCH(orders!$D179,products!$A:$A,0),MATCH(orders!I$1,products!$A$1:$G$1,0))</f>
        <v>Rob</v>
      </c>
      <c r="J179" t="str">
        <f>INDEX(products!$A$1:$G$49,MATCH(orders!$D179,products!$A:$A,0),MATCH(orders!J$1,products!$A$1:$G$1,0))</f>
        <v>L</v>
      </c>
      <c r="K179" s="4">
        <f>INDEX(products!$A$1:$G$49,MATCH(orders!$D179,products!$A:$A,0),MATCH(orders!K$1,products!$A$1:$G$1,0))</f>
        <v>2.5</v>
      </c>
      <c r="L179" s="5">
        <f>INDEX(products!$A$1:$G$49,MATCH(orders!$D179,products!$A:$A,0),MATCH(orders!L$1,products!$A$1:$G$1,0))</f>
        <v>27.484999999999996</v>
      </c>
      <c r="M179" s="5">
        <f t="shared" si="7"/>
        <v>109.93999999999998</v>
      </c>
      <c r="N179" t="str">
        <f t="shared" si="6"/>
        <v>Robusta</v>
      </c>
      <c r="O179" t="str">
        <f t="shared" si="8"/>
        <v>Light</v>
      </c>
      <c r="P179" t="str">
        <f>_xlfn.XLOOKUP(Orders[[#This Row],[Customer ID]],customers!$A$1:$A$1001,customers!$I$1:$I$1001,,)</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IF(_xlfn.XLOOKUP(C180,customers!A179:A1179,customers!C179:C1179,,0)=0,"",_xlfn.XLOOKUP(C180,customers!A179:A1179,customers!C179:C1179,,0))</f>
        <v>kmelloi4y@imdb.com</v>
      </c>
      <c r="H180" s="2" t="str">
        <f>_xlfn.XLOOKUP(C180,customers!$A$1:$A$1001,customers!$G$1:$G$1001,,0)</f>
        <v>United States</v>
      </c>
      <c r="I180" t="str">
        <f>INDEX(products!$A$1:$G$49,MATCH(orders!$D180,products!$A:$A,0),MATCH(orders!I$1,products!$A$1:$G$1,0))</f>
        <v>Ara</v>
      </c>
      <c r="J180" t="str">
        <f>INDEX(products!$A$1:$G$49,MATCH(orders!$D180,products!$A:$A,0),MATCH(orders!J$1,products!$A$1:$G$1,0))</f>
        <v>L</v>
      </c>
      <c r="K180" s="4">
        <f>INDEX(products!$A$1:$G$49,MATCH(orders!$D180,products!$A:$A,0),MATCH(orders!K$1,products!$A$1:$G$1,0))</f>
        <v>1</v>
      </c>
      <c r="L180" s="5">
        <f>INDEX(products!$A$1:$G$49,MATCH(orders!$D180,products!$A:$A,0),MATCH(orders!L$1,products!$A$1:$G$1,0))</f>
        <v>12.95</v>
      </c>
      <c r="M180" s="5">
        <f t="shared" si="7"/>
        <v>25.9</v>
      </c>
      <c r="N180" t="str">
        <f t="shared" si="6"/>
        <v>Arabica</v>
      </c>
      <c r="O180" t="str">
        <f t="shared" si="8"/>
        <v>Light</v>
      </c>
      <c r="P180" t="str">
        <f>_xlfn.XLOOKUP(Orders[[#This Row],[Customer ID]],customers!$A$1:$A$1001,customers!$I$1:$I$1001,,)</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IF(_xlfn.XLOOKUP(C181,customers!A180:A1180,customers!C180:C1180,,0)=0,"",_xlfn.XLOOKUP(C181,customers!A180:A1180,customers!C180:C1180,,0))</f>
        <v/>
      </c>
      <c r="H181" s="2" t="str">
        <f>_xlfn.XLOOKUP(C181,customers!$A$1:$A$1001,customers!$G$1:$G$1001,,0)</f>
        <v>Ireland</v>
      </c>
      <c r="I181" t="str">
        <f>INDEX(products!$A$1:$G$49,MATCH(orders!$D181,products!$A:$A,0),MATCH(orders!I$1,products!$A$1:$G$1,0))</f>
        <v>Ara</v>
      </c>
      <c r="J181" t="str">
        <f>INDEX(products!$A$1:$G$49,MATCH(orders!$D181,products!$A:$A,0),MATCH(orders!J$1,products!$A$1:$G$1,0))</f>
        <v>D</v>
      </c>
      <c r="K181" s="4">
        <f>INDEX(products!$A$1:$G$49,MATCH(orders!$D181,products!$A:$A,0),MATCH(orders!K$1,products!$A$1:$G$1,0))</f>
        <v>0.2</v>
      </c>
      <c r="L181" s="5">
        <f>INDEX(products!$A$1:$G$49,MATCH(orders!$D181,products!$A:$A,0),MATCH(orders!L$1,products!$A$1:$G$1,0))</f>
        <v>2.9849999999999999</v>
      </c>
      <c r="M181" s="5">
        <f t="shared" si="7"/>
        <v>2.9849999999999999</v>
      </c>
      <c r="N181" t="str">
        <f t="shared" si="6"/>
        <v>Arabica</v>
      </c>
      <c r="O181" t="str">
        <f t="shared" si="8"/>
        <v>Dark</v>
      </c>
      <c r="P181" t="str">
        <f>_xlfn.XLOOKUP(Orders[[#This Row],[Customer ID]],customers!$A$1:$A$1001,customers!$I$1:$I$1001,,)</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IF(_xlfn.XLOOKUP(C182,customers!A181:A1181,customers!C181:C1181,,0)=0,"",_xlfn.XLOOKUP(C182,customers!A181:A1181,customers!C181:C1181,,0))</f>
        <v>amussen50@51.la</v>
      </c>
      <c r="H182" s="2" t="str">
        <f>_xlfn.XLOOKUP(C182,customers!$A$1:$A$1001,customers!$G$1:$G$1001,,0)</f>
        <v>United States</v>
      </c>
      <c r="I182" t="str">
        <f>INDEX(products!$A$1:$G$49,MATCH(orders!$D182,products!$A:$A,0),MATCH(orders!I$1,products!$A$1:$G$1,0))</f>
        <v>Exc</v>
      </c>
      <c r="J182" t="str">
        <f>INDEX(products!$A$1:$G$49,MATCH(orders!$D182,products!$A:$A,0),MATCH(orders!J$1,products!$A$1:$G$1,0))</f>
        <v>L</v>
      </c>
      <c r="K182" s="4">
        <f>INDEX(products!$A$1:$G$49,MATCH(orders!$D182,products!$A:$A,0),MATCH(orders!K$1,products!$A$1:$G$1,0))</f>
        <v>0.2</v>
      </c>
      <c r="L182" s="5">
        <f>INDEX(products!$A$1:$G$49,MATCH(orders!$D182,products!$A:$A,0),MATCH(orders!L$1,products!$A$1:$G$1,0))</f>
        <v>4.4550000000000001</v>
      </c>
      <c r="M182" s="5">
        <f t="shared" si="7"/>
        <v>22.274999999999999</v>
      </c>
      <c r="N182" t="str">
        <f t="shared" si="6"/>
        <v>Excelsa</v>
      </c>
      <c r="O182" t="str">
        <f t="shared" si="8"/>
        <v>Light</v>
      </c>
      <c r="P182" t="str">
        <f>_xlfn.XLOOKUP(Orders[[#This Row],[Customer ID]],customers!$A$1:$A$1001,customers!$I$1:$I$1001,,)</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IF(_xlfn.XLOOKUP(C183,customers!A182:A1182,customers!C182:C1182,,0)=0,"",_xlfn.XLOOKUP(C183,customers!A182:A1182,customers!C182:C1182,,0))</f>
        <v>amussen50@51.la</v>
      </c>
      <c r="H183" s="2" t="str">
        <f>_xlfn.XLOOKUP(C183,customers!$A$1:$A$1001,customers!$G$1:$G$1001,,0)</f>
        <v>United States</v>
      </c>
      <c r="I183" t="str">
        <f>INDEX(products!$A$1:$G$49,MATCH(orders!$D183,products!$A:$A,0),MATCH(orders!I$1,products!$A$1:$G$1,0))</f>
        <v>Ara</v>
      </c>
      <c r="J183" t="str">
        <f>INDEX(products!$A$1:$G$49,MATCH(orders!$D183,products!$A:$A,0),MATCH(orders!J$1,products!$A$1:$G$1,0))</f>
        <v>D</v>
      </c>
      <c r="K183" s="4">
        <f>INDEX(products!$A$1:$G$49,MATCH(orders!$D183,products!$A:$A,0),MATCH(orders!K$1,products!$A$1:$G$1,0))</f>
        <v>0.5</v>
      </c>
      <c r="L183" s="5">
        <f>INDEX(products!$A$1:$G$49,MATCH(orders!$D183,products!$A:$A,0),MATCH(orders!L$1,products!$A$1:$G$1,0))</f>
        <v>5.97</v>
      </c>
      <c r="M183" s="5">
        <f t="shared" si="7"/>
        <v>29.849999999999998</v>
      </c>
      <c r="N183" t="str">
        <f t="shared" si="6"/>
        <v>Arabica</v>
      </c>
      <c r="O183" t="str">
        <f t="shared" si="8"/>
        <v>Dark</v>
      </c>
      <c r="P183" t="str">
        <f>_xlfn.XLOOKUP(Orders[[#This Row],[Customer ID]],customers!$A$1:$A$1001,customers!$I$1:$I$1001,,)</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IF(_xlfn.XLOOKUP(C184,customers!A183:A1183,customers!C183:C1183,,0)=0,"",_xlfn.XLOOKUP(C184,customers!A183:A1183,customers!C183:C1183,,0))</f>
        <v>amundford52@nbcnews.com</v>
      </c>
      <c r="H184" s="2" t="str">
        <f>_xlfn.XLOOKUP(C184,customers!$A$1:$A$1001,customers!$G$1:$G$1001,,0)</f>
        <v>United States</v>
      </c>
      <c r="I184" t="str">
        <f>INDEX(products!$A$1:$G$49,MATCH(orders!$D184,products!$A:$A,0),MATCH(orders!I$1,products!$A$1:$G$1,0))</f>
        <v>Rob</v>
      </c>
      <c r="J184" t="str">
        <f>INDEX(products!$A$1:$G$49,MATCH(orders!$D184,products!$A:$A,0),MATCH(orders!J$1,products!$A$1:$G$1,0))</f>
        <v>D</v>
      </c>
      <c r="K184" s="4">
        <f>INDEX(products!$A$1:$G$49,MATCH(orders!$D184,products!$A:$A,0),MATCH(orders!K$1,products!$A$1:$G$1,0))</f>
        <v>0.5</v>
      </c>
      <c r="L184" s="5">
        <f>INDEX(products!$A$1:$G$49,MATCH(orders!$D184,products!$A:$A,0),MATCH(orders!L$1,products!$A$1:$G$1,0))</f>
        <v>5.3699999999999992</v>
      </c>
      <c r="M184" s="5">
        <f t="shared" si="7"/>
        <v>32.22</v>
      </c>
      <c r="N184" t="str">
        <f t="shared" si="6"/>
        <v>Robusta</v>
      </c>
      <c r="O184" t="str">
        <f t="shared" si="8"/>
        <v>Dark</v>
      </c>
      <c r="P184" t="str">
        <f>_xlfn.XLOOKUP(Orders[[#This Row],[Customer ID]],customers!$A$1:$A$1001,customers!$I$1:$I$1001,,)</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IF(_xlfn.XLOOKUP(C185,customers!A184:A1184,customers!C184:C1184,,0)=0,"",_xlfn.XLOOKUP(C185,customers!A184:A1184,customers!C184:C1184,,0))</f>
        <v>twalas53@google.ca</v>
      </c>
      <c r="H185" s="2" t="str">
        <f>_xlfn.XLOOKUP(C185,customers!$A$1:$A$1001,customers!$G$1:$G$1001,,0)</f>
        <v>United States</v>
      </c>
      <c r="I185" t="str">
        <f>INDEX(products!$A$1:$G$49,MATCH(orders!$D185,products!$A:$A,0),MATCH(orders!I$1,products!$A$1:$G$1,0))</f>
        <v>Exc</v>
      </c>
      <c r="J185" t="str">
        <f>INDEX(products!$A$1:$G$49,MATCH(orders!$D185,products!$A:$A,0),MATCH(orders!J$1,products!$A$1:$G$1,0))</f>
        <v>M</v>
      </c>
      <c r="K185" s="4">
        <f>INDEX(products!$A$1:$G$49,MATCH(orders!$D185,products!$A:$A,0),MATCH(orders!K$1,products!$A$1:$G$1,0))</f>
        <v>0.2</v>
      </c>
      <c r="L185" s="5">
        <f>INDEX(products!$A$1:$G$49,MATCH(orders!$D185,products!$A:$A,0),MATCH(orders!L$1,products!$A$1:$G$1,0))</f>
        <v>4.125</v>
      </c>
      <c r="M185" s="5">
        <f t="shared" si="7"/>
        <v>8.25</v>
      </c>
      <c r="N185" t="str">
        <f t="shared" si="6"/>
        <v>Excelsa</v>
      </c>
      <c r="O185" t="str">
        <f t="shared" si="8"/>
        <v>Medium</v>
      </c>
      <c r="P185" t="str">
        <f>_xlfn.XLOOKUP(Orders[[#This Row],[Customer ID]],customers!$A$1:$A$1001,customers!$I$1:$I$1001,,)</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IF(_xlfn.XLOOKUP(C186,customers!A185:A1185,customers!C185:C1185,,0)=0,"",_xlfn.XLOOKUP(C186,customers!A185:A1185,customers!C185:C1185,,0))</f>
        <v>iblazewicz54@thetimes.co.uk</v>
      </c>
      <c r="H186" s="2" t="str">
        <f>_xlfn.XLOOKUP(C186,customers!$A$1:$A$1001,customers!$G$1:$G$1001,,0)</f>
        <v>United States</v>
      </c>
      <c r="I186" t="str">
        <f>INDEX(products!$A$1:$G$49,MATCH(orders!$D186,products!$A:$A,0),MATCH(orders!I$1,products!$A$1:$G$1,0))</f>
        <v>Ara</v>
      </c>
      <c r="J186" t="str">
        <f>INDEX(products!$A$1:$G$49,MATCH(orders!$D186,products!$A:$A,0),MATCH(orders!J$1,products!$A$1:$G$1,0))</f>
        <v>L</v>
      </c>
      <c r="K186" s="4">
        <f>INDEX(products!$A$1:$G$49,MATCH(orders!$D186,products!$A:$A,0),MATCH(orders!K$1,products!$A$1:$G$1,0))</f>
        <v>0.5</v>
      </c>
      <c r="L186" s="5">
        <f>INDEX(products!$A$1:$G$49,MATCH(orders!$D186,products!$A:$A,0),MATCH(orders!L$1,products!$A$1:$G$1,0))</f>
        <v>7.77</v>
      </c>
      <c r="M186" s="5">
        <f t="shared" si="7"/>
        <v>31.08</v>
      </c>
      <c r="N186" t="str">
        <f t="shared" si="6"/>
        <v>Arabica</v>
      </c>
      <c r="O186" t="str">
        <f t="shared" si="8"/>
        <v>Light</v>
      </c>
      <c r="P186" t="str">
        <f>_xlfn.XLOOKUP(Orders[[#This Row],[Customer ID]],customers!$A$1:$A$1001,customers!$I$1:$I$1001,,)</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IF(_xlfn.XLOOKUP(C187,customers!A186:A1186,customers!C186:C1186,,0)=0,"",_xlfn.XLOOKUP(C187,customers!A186:A1186,customers!C186:C1186,,0))</f>
        <v>arizzetti55@naver.com</v>
      </c>
      <c r="H187" s="2" t="str">
        <f>_xlfn.XLOOKUP(C187,customers!$A$1:$A$1001,customers!$G$1:$G$1001,,0)</f>
        <v>United States</v>
      </c>
      <c r="I187" t="str">
        <f>INDEX(products!$A$1:$G$49,MATCH(orders!$D187,products!$A:$A,0),MATCH(orders!I$1,products!$A$1:$G$1,0))</f>
        <v>Exc</v>
      </c>
      <c r="J187" t="str">
        <f>INDEX(products!$A$1:$G$49,MATCH(orders!$D187,products!$A:$A,0),MATCH(orders!J$1,products!$A$1:$G$1,0))</f>
        <v>D</v>
      </c>
      <c r="K187" s="4">
        <f>INDEX(products!$A$1:$G$49,MATCH(orders!$D187,products!$A:$A,0),MATCH(orders!K$1,products!$A$1:$G$1,0))</f>
        <v>0.5</v>
      </c>
      <c r="L187" s="5">
        <f>INDEX(products!$A$1:$G$49,MATCH(orders!$D187,products!$A:$A,0),MATCH(orders!L$1,products!$A$1:$G$1,0))</f>
        <v>7.29</v>
      </c>
      <c r="M187" s="5">
        <f t="shared" si="7"/>
        <v>36.450000000000003</v>
      </c>
      <c r="N187" t="str">
        <f t="shared" si="6"/>
        <v>Excelsa</v>
      </c>
      <c r="O187" t="str">
        <f t="shared" si="8"/>
        <v>Dark</v>
      </c>
      <c r="P187" t="str">
        <f>_xlfn.XLOOKUP(Orders[[#This Row],[Customer ID]],customers!$A$1:$A$1001,customers!$I$1:$I$1001,,)</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IF(_xlfn.XLOOKUP(C188,customers!A187:A1187,customers!C187:C1187,,0)=0,"",_xlfn.XLOOKUP(C188,customers!A187:A1187,customers!C187:C1187,,0))</f>
        <v>mmeriet56@noaa.gov</v>
      </c>
      <c r="H188" s="2" t="str">
        <f>_xlfn.XLOOKUP(C188,customers!$A$1:$A$1001,customers!$G$1:$G$1001,,0)</f>
        <v>United States</v>
      </c>
      <c r="I188" t="str">
        <f>INDEX(products!$A$1:$G$49,MATCH(orders!$D188,products!$A:$A,0),MATCH(orders!I$1,products!$A$1:$G$1,0))</f>
        <v>Rob</v>
      </c>
      <c r="J188" t="str">
        <f>INDEX(products!$A$1:$G$49,MATCH(orders!$D188,products!$A:$A,0),MATCH(orders!J$1,products!$A$1:$G$1,0))</f>
        <v>M</v>
      </c>
      <c r="K188" s="4">
        <f>INDEX(products!$A$1:$G$49,MATCH(orders!$D188,products!$A:$A,0),MATCH(orders!K$1,products!$A$1:$G$1,0))</f>
        <v>2.5</v>
      </c>
      <c r="L188" s="5">
        <f>INDEX(products!$A$1:$G$49,MATCH(orders!$D188,products!$A:$A,0),MATCH(orders!L$1,products!$A$1:$G$1,0))</f>
        <v>22.884999999999998</v>
      </c>
      <c r="M188" s="5">
        <f t="shared" si="7"/>
        <v>68.655000000000001</v>
      </c>
      <c r="N188" t="str">
        <f t="shared" si="6"/>
        <v>Robusta</v>
      </c>
      <c r="O188" t="str">
        <f t="shared" si="8"/>
        <v>Medium</v>
      </c>
      <c r="P188" t="str">
        <f>_xlfn.XLOOKUP(Orders[[#This Row],[Customer ID]],customers!$A$1:$A$1001,customers!$I$1:$I$1001,,)</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IF(_xlfn.XLOOKUP(C189,customers!A188:A1188,customers!C188:C1188,,0)=0,"",_xlfn.XLOOKUP(C189,customers!A188:A1188,customers!C188:C1188,,0))</f>
        <v>lpratt57@netvibes.com</v>
      </c>
      <c r="H189" s="2" t="str">
        <f>_xlfn.XLOOKUP(C189,customers!$A$1:$A$1001,customers!$G$1:$G$1001,,0)</f>
        <v>United States</v>
      </c>
      <c r="I189" t="str">
        <f>INDEX(products!$A$1:$G$49,MATCH(orders!$D189,products!$A:$A,0),MATCH(orders!I$1,products!$A$1:$G$1,0))</f>
        <v>Lib</v>
      </c>
      <c r="J189" t="str">
        <f>INDEX(products!$A$1:$G$49,MATCH(orders!$D189,products!$A:$A,0),MATCH(orders!J$1,products!$A$1:$G$1,0))</f>
        <v>M</v>
      </c>
      <c r="K189" s="4">
        <f>INDEX(products!$A$1:$G$49,MATCH(orders!$D189,products!$A:$A,0),MATCH(orders!K$1,products!$A$1:$G$1,0))</f>
        <v>0.5</v>
      </c>
      <c r="L189" s="5">
        <f>INDEX(products!$A$1:$G$49,MATCH(orders!$D189,products!$A:$A,0),MATCH(orders!L$1,products!$A$1:$G$1,0))</f>
        <v>8.73</v>
      </c>
      <c r="M189" s="5">
        <f t="shared" si="7"/>
        <v>43.650000000000006</v>
      </c>
      <c r="N189" t="str">
        <f t="shared" si="6"/>
        <v>Librica</v>
      </c>
      <c r="O189" t="str">
        <f t="shared" si="8"/>
        <v>Medium</v>
      </c>
      <c r="P189" t="str">
        <f>_xlfn.XLOOKUP(Orders[[#This Row],[Customer ID]],customers!$A$1:$A$1001,customers!$I$1:$I$1001,,)</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IF(_xlfn.XLOOKUP(C190,customers!A189:A1189,customers!C189:C1189,,0)=0,"",_xlfn.XLOOKUP(C190,customers!A189:A1189,customers!C189:C1189,,0))</f>
        <v>akitchingham58@com.com</v>
      </c>
      <c r="H190" s="2" t="str">
        <f>_xlfn.XLOOKUP(C190,customers!$A$1:$A$1001,customers!$G$1:$G$1001,,0)</f>
        <v>United States</v>
      </c>
      <c r="I190" t="str">
        <f>INDEX(products!$A$1:$G$49,MATCH(orders!$D190,products!$A:$A,0),MATCH(orders!I$1,products!$A$1:$G$1,0))</f>
        <v>Exc</v>
      </c>
      <c r="J190" t="str">
        <f>INDEX(products!$A$1:$G$49,MATCH(orders!$D190,products!$A:$A,0),MATCH(orders!J$1,products!$A$1:$G$1,0))</f>
        <v>L</v>
      </c>
      <c r="K190" s="4">
        <f>INDEX(products!$A$1:$G$49,MATCH(orders!$D190,products!$A:$A,0),MATCH(orders!K$1,products!$A$1:$G$1,0))</f>
        <v>0.2</v>
      </c>
      <c r="L190" s="5">
        <f>INDEX(products!$A$1:$G$49,MATCH(orders!$D190,products!$A:$A,0),MATCH(orders!L$1,products!$A$1:$G$1,0))</f>
        <v>4.4550000000000001</v>
      </c>
      <c r="M190" s="5">
        <f t="shared" si="7"/>
        <v>4.4550000000000001</v>
      </c>
      <c r="N190" t="str">
        <f t="shared" si="6"/>
        <v>Excelsa</v>
      </c>
      <c r="O190" t="str">
        <f t="shared" si="8"/>
        <v>Light</v>
      </c>
      <c r="P190" t="str">
        <f>_xlfn.XLOOKUP(Orders[[#This Row],[Customer ID]],customers!$A$1:$A$1001,customers!$I$1:$I$1001,,)</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IF(_xlfn.XLOOKUP(C191,customers!A190:A1190,customers!C190:C1190,,0)=0,"",_xlfn.XLOOKUP(C191,customers!A190:A1190,customers!C190:C1190,,0))</f>
        <v>bbartholin59@xinhuanet.com</v>
      </c>
      <c r="H191" s="2" t="str">
        <f>_xlfn.XLOOKUP(C191,customers!$A$1:$A$1001,customers!$G$1:$G$1001,,0)</f>
        <v>United States</v>
      </c>
      <c r="I191" t="str">
        <f>INDEX(products!$A$1:$G$49,MATCH(orders!$D191,products!$A:$A,0),MATCH(orders!I$1,products!$A$1:$G$1,0))</f>
        <v>Lib</v>
      </c>
      <c r="J191" t="str">
        <f>INDEX(products!$A$1:$G$49,MATCH(orders!$D191,products!$A:$A,0),MATCH(orders!J$1,products!$A$1:$G$1,0))</f>
        <v>M</v>
      </c>
      <c r="K191" s="4">
        <f>INDEX(products!$A$1:$G$49,MATCH(orders!$D191,products!$A:$A,0),MATCH(orders!K$1,products!$A$1:$G$1,0))</f>
        <v>1</v>
      </c>
      <c r="L191" s="5">
        <f>INDEX(products!$A$1:$G$49,MATCH(orders!$D191,products!$A:$A,0),MATCH(orders!L$1,products!$A$1:$G$1,0))</f>
        <v>14.55</v>
      </c>
      <c r="M191" s="5">
        <f t="shared" si="7"/>
        <v>43.650000000000006</v>
      </c>
      <c r="N191" t="str">
        <f t="shared" si="6"/>
        <v>Librica</v>
      </c>
      <c r="O191" t="str">
        <f t="shared" si="8"/>
        <v>Medium</v>
      </c>
      <c r="P191" t="str">
        <f>_xlfn.XLOOKUP(Orders[[#This Row],[Customer ID]],customers!$A$1:$A$1001,customers!$I$1:$I$1001,,)</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IF(_xlfn.XLOOKUP(C192,customers!A191:A1191,customers!C191:C1191,,0)=0,"",_xlfn.XLOOKUP(C192,customers!A191:A1191,customers!C191:C1191,,0))</f>
        <v>mprinn5a@usa.gov</v>
      </c>
      <c r="H192" s="2" t="str">
        <f>_xlfn.XLOOKUP(C192,customers!$A$1:$A$1001,customers!$G$1:$G$1001,,0)</f>
        <v>United States</v>
      </c>
      <c r="I192" t="str">
        <f>INDEX(products!$A$1:$G$49,MATCH(orders!$D192,products!$A:$A,0),MATCH(orders!I$1,products!$A$1:$G$1,0))</f>
        <v>Lib</v>
      </c>
      <c r="J192" t="str">
        <f>INDEX(products!$A$1:$G$49,MATCH(orders!$D192,products!$A:$A,0),MATCH(orders!J$1,products!$A$1:$G$1,0))</f>
        <v>M</v>
      </c>
      <c r="K192" s="4">
        <f>INDEX(products!$A$1:$G$49,MATCH(orders!$D192,products!$A:$A,0),MATCH(orders!K$1,products!$A$1:$G$1,0))</f>
        <v>2.5</v>
      </c>
      <c r="L192" s="5">
        <f>INDEX(products!$A$1:$G$49,MATCH(orders!$D192,products!$A:$A,0),MATCH(orders!L$1,products!$A$1:$G$1,0))</f>
        <v>33.464999999999996</v>
      </c>
      <c r="M192" s="5">
        <f t="shared" si="7"/>
        <v>33.464999999999996</v>
      </c>
      <c r="N192" t="str">
        <f t="shared" si="6"/>
        <v>Librica</v>
      </c>
      <c r="O192" t="str">
        <f t="shared" si="8"/>
        <v>Medium</v>
      </c>
      <c r="P192" t="str">
        <f>_xlfn.XLOOKUP(Orders[[#This Row],[Customer ID]],customers!$A$1:$A$1001,customers!$I$1:$I$1001,,)</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IF(_xlfn.XLOOKUP(C193,customers!A192:A1192,customers!C192:C1192,,0)=0,"",_xlfn.XLOOKUP(C193,customers!A192:A1192,customers!C192:C1192,,0))</f>
        <v>abaudino5b@netvibes.com</v>
      </c>
      <c r="H193" s="2" t="str">
        <f>_xlfn.XLOOKUP(C193,customers!$A$1:$A$1001,customers!$G$1:$G$1001,,0)</f>
        <v>United States</v>
      </c>
      <c r="I193" t="str">
        <f>INDEX(products!$A$1:$G$49,MATCH(orders!$D193,products!$A:$A,0),MATCH(orders!I$1,products!$A$1:$G$1,0))</f>
        <v>Lib</v>
      </c>
      <c r="J193" t="str">
        <f>INDEX(products!$A$1:$G$49,MATCH(orders!$D193,products!$A:$A,0),MATCH(orders!J$1,products!$A$1:$G$1,0))</f>
        <v>D</v>
      </c>
      <c r="K193" s="4">
        <f>INDEX(products!$A$1:$G$49,MATCH(orders!$D193,products!$A:$A,0),MATCH(orders!K$1,products!$A$1:$G$1,0))</f>
        <v>0.2</v>
      </c>
      <c r="L193" s="5">
        <f>INDEX(products!$A$1:$G$49,MATCH(orders!$D193,products!$A:$A,0),MATCH(orders!L$1,products!$A$1:$G$1,0))</f>
        <v>3.8849999999999998</v>
      </c>
      <c r="M193" s="5">
        <f t="shared" si="7"/>
        <v>19.424999999999997</v>
      </c>
      <c r="N193" t="str">
        <f t="shared" si="6"/>
        <v>Librica</v>
      </c>
      <c r="O193" t="str">
        <f t="shared" si="8"/>
        <v>Dark</v>
      </c>
      <c r="P193" t="str">
        <f>_xlfn.XLOOKUP(Orders[[#This Row],[Customer ID]],customers!$A$1:$A$1001,customers!$I$1:$I$1001,,)</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IF(_xlfn.XLOOKUP(C194,customers!A193:A1193,customers!C193:C1193,,0)=0,"",_xlfn.XLOOKUP(C194,customers!A193:A1193,customers!C193:C1193,,0))</f>
        <v>ppetrushanko5c@blinklist.com</v>
      </c>
      <c r="H194" s="2" t="str">
        <f>_xlfn.XLOOKUP(C194,customers!$A$1:$A$1001,customers!$G$1:$G$1001,,0)</f>
        <v>Ireland</v>
      </c>
      <c r="I194" t="str">
        <f>INDEX(products!$A$1:$G$49,MATCH(orders!$D194,products!$A:$A,0),MATCH(orders!I$1,products!$A$1:$G$1,0))</f>
        <v>Exc</v>
      </c>
      <c r="J194" t="str">
        <f>INDEX(products!$A$1:$G$49,MATCH(orders!$D194,products!$A:$A,0),MATCH(orders!J$1,products!$A$1:$G$1,0))</f>
        <v>D</v>
      </c>
      <c r="K194" s="4">
        <f>INDEX(products!$A$1:$G$49,MATCH(orders!$D194,products!$A:$A,0),MATCH(orders!K$1,products!$A$1:$G$1,0))</f>
        <v>1</v>
      </c>
      <c r="L194" s="5">
        <f>INDEX(products!$A$1:$G$49,MATCH(orders!$D194,products!$A:$A,0),MATCH(orders!L$1,products!$A$1:$G$1,0))</f>
        <v>12.15</v>
      </c>
      <c r="M194" s="5">
        <f t="shared" si="7"/>
        <v>72.900000000000006</v>
      </c>
      <c r="N194" t="str">
        <f t="shared" ref="N194:N257" si="9">IF(I194="Rob","Robusta",IF(I194="Exc","Excelsa",IF(I194="Ara","Arabica",IF(I194="Lib","Librica",""))))</f>
        <v>Excelsa</v>
      </c>
      <c r="O194" t="str">
        <f t="shared" si="8"/>
        <v>Dark</v>
      </c>
      <c r="P194" t="str">
        <f>_xlfn.XLOOKUP(Orders[[#This Row],[Customer ID]],customers!$A$1:$A$1001,customers!$I$1:$I$1001,,)</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IF(_xlfn.XLOOKUP(C195,customers!A194:A1194,customers!C194:C1194,,0)=0,"",_xlfn.XLOOKUP(C195,customers!A194:A1194,customers!C194:C1194,,0))</f>
        <v/>
      </c>
      <c r="H195" s="2" t="str">
        <f>_xlfn.XLOOKUP(C195,customers!$A$1:$A$1001,customers!$G$1:$G$1001,,0)</f>
        <v>United States</v>
      </c>
      <c r="I195" t="str">
        <f>INDEX(products!$A$1:$G$49,MATCH(orders!$D195,products!$A:$A,0),MATCH(orders!I$1,products!$A$1:$G$1,0))</f>
        <v>Exc</v>
      </c>
      <c r="J195" t="str">
        <f>INDEX(products!$A$1:$G$49,MATCH(orders!$D195,products!$A:$A,0),MATCH(orders!J$1,products!$A$1:$G$1,0))</f>
        <v>L</v>
      </c>
      <c r="K195" s="4">
        <f>INDEX(products!$A$1:$G$49,MATCH(orders!$D195,products!$A:$A,0),MATCH(orders!K$1,products!$A$1:$G$1,0))</f>
        <v>1</v>
      </c>
      <c r="L195" s="5">
        <f>INDEX(products!$A$1:$G$49,MATCH(orders!$D195,products!$A:$A,0),MATCH(orders!L$1,products!$A$1:$G$1,0))</f>
        <v>14.85</v>
      </c>
      <c r="M195" s="5">
        <f t="shared" ref="M195:M258" si="10">L195*E195</f>
        <v>44.55</v>
      </c>
      <c r="N195" t="str">
        <f t="shared" si="9"/>
        <v>Excelsa</v>
      </c>
      <c r="O195" t="str">
        <f t="shared" ref="O195:O258" si="11">IF(J195="M","Medium",IF(J195 = "L","Light",IF(J195="D","Dark","")))</f>
        <v>Light</v>
      </c>
      <c r="P195" t="str">
        <f>_xlfn.XLOOKUP(Orders[[#This Row],[Customer ID]],customers!$A$1:$A$1001,customers!$I$1:$I$1001,,)</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IF(_xlfn.XLOOKUP(C196,customers!A195:A1195,customers!C195:C1195,,0)=0,"",_xlfn.XLOOKUP(C196,customers!A195:A1195,customers!C195:C1195,,0))</f>
        <v>elaird5e@bing.com</v>
      </c>
      <c r="H196" s="2" t="str">
        <f>_xlfn.XLOOKUP(C196,customers!$A$1:$A$1001,customers!$G$1:$G$1001,,0)</f>
        <v>United States</v>
      </c>
      <c r="I196" t="str">
        <f>INDEX(products!$A$1:$G$49,MATCH(orders!$D196,products!$A:$A,0),MATCH(orders!I$1,products!$A$1:$G$1,0))</f>
        <v>Exc</v>
      </c>
      <c r="J196" t="str">
        <f>INDEX(products!$A$1:$G$49,MATCH(orders!$D196,products!$A:$A,0),MATCH(orders!J$1,products!$A$1:$G$1,0))</f>
        <v>D</v>
      </c>
      <c r="K196" s="4">
        <f>INDEX(products!$A$1:$G$49,MATCH(orders!$D196,products!$A:$A,0),MATCH(orders!K$1,products!$A$1:$G$1,0))</f>
        <v>0.5</v>
      </c>
      <c r="L196" s="5">
        <f>INDEX(products!$A$1:$G$49,MATCH(orders!$D196,products!$A:$A,0),MATCH(orders!L$1,products!$A$1:$G$1,0))</f>
        <v>7.29</v>
      </c>
      <c r="M196" s="5">
        <f t="shared" si="10"/>
        <v>36.450000000000003</v>
      </c>
      <c r="N196" t="str">
        <f t="shared" si="9"/>
        <v>Excelsa</v>
      </c>
      <c r="O196" t="str">
        <f t="shared" si="11"/>
        <v>Dark</v>
      </c>
      <c r="P196" t="str">
        <f>_xlfn.XLOOKUP(Orders[[#This Row],[Customer ID]],customers!$A$1:$A$1001,customers!$I$1:$I$1001,,)</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IF(_xlfn.XLOOKUP(C197,customers!A196:A1196,customers!C196:C1196,,0)=0,"",_xlfn.XLOOKUP(C197,customers!A196:A1196,customers!C196:C1196,,0))</f>
        <v>mhowsden5f@infoseek.co.jp</v>
      </c>
      <c r="H197" s="2" t="str">
        <f>_xlfn.XLOOKUP(C197,customers!$A$1:$A$1001,customers!$G$1:$G$1001,,0)</f>
        <v>United States</v>
      </c>
      <c r="I197" t="str">
        <f>INDEX(products!$A$1:$G$49,MATCH(orders!$D197,products!$A:$A,0),MATCH(orders!I$1,products!$A$1:$G$1,0))</f>
        <v>Ara</v>
      </c>
      <c r="J197" t="str">
        <f>INDEX(products!$A$1:$G$49,MATCH(orders!$D197,products!$A:$A,0),MATCH(orders!J$1,products!$A$1:$G$1,0))</f>
        <v>L</v>
      </c>
      <c r="K197" s="4">
        <f>INDEX(products!$A$1:$G$49,MATCH(orders!$D197,products!$A:$A,0),MATCH(orders!K$1,products!$A$1:$G$1,0))</f>
        <v>1</v>
      </c>
      <c r="L197" s="5">
        <f>INDEX(products!$A$1:$G$49,MATCH(orders!$D197,products!$A:$A,0),MATCH(orders!L$1,products!$A$1:$G$1,0))</f>
        <v>12.95</v>
      </c>
      <c r="M197" s="5">
        <f t="shared" si="10"/>
        <v>38.849999999999994</v>
      </c>
      <c r="N197" t="str">
        <f t="shared" si="9"/>
        <v>Arabica</v>
      </c>
      <c r="O197" t="str">
        <f t="shared" si="11"/>
        <v>Light</v>
      </c>
      <c r="P197" t="str">
        <f>_xlfn.XLOOKUP(Orders[[#This Row],[Customer ID]],customers!$A$1:$A$1001,customers!$I$1:$I$1001,,)</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IF(_xlfn.XLOOKUP(C198,customers!A197:A1197,customers!C197:C1197,,0)=0,"",_xlfn.XLOOKUP(C198,customers!A197:A1197,customers!C197:C1197,,0))</f>
        <v>ncuttler5g@parallels.com</v>
      </c>
      <c r="H198" s="2" t="str">
        <f>_xlfn.XLOOKUP(C198,customers!$A$1:$A$1001,customers!$G$1:$G$1001,,0)</f>
        <v>United States</v>
      </c>
      <c r="I198" t="str">
        <f>INDEX(products!$A$1:$G$49,MATCH(orders!$D198,products!$A:$A,0),MATCH(orders!I$1,products!$A$1:$G$1,0))</f>
        <v>Exc</v>
      </c>
      <c r="J198" t="str">
        <f>INDEX(products!$A$1:$G$49,MATCH(orders!$D198,products!$A:$A,0),MATCH(orders!J$1,products!$A$1:$G$1,0))</f>
        <v>L</v>
      </c>
      <c r="K198" s="4">
        <f>INDEX(products!$A$1:$G$49,MATCH(orders!$D198,products!$A:$A,0),MATCH(orders!K$1,products!$A$1:$G$1,0))</f>
        <v>0.5</v>
      </c>
      <c r="L198" s="5">
        <f>INDEX(products!$A$1:$G$49,MATCH(orders!$D198,products!$A:$A,0),MATCH(orders!L$1,products!$A$1:$G$1,0))</f>
        <v>8.91</v>
      </c>
      <c r="M198" s="5">
        <f t="shared" si="10"/>
        <v>53.46</v>
      </c>
      <c r="N198" t="str">
        <f t="shared" si="9"/>
        <v>Excelsa</v>
      </c>
      <c r="O198" t="str">
        <f t="shared" si="11"/>
        <v>Light</v>
      </c>
      <c r="P198" t="str">
        <f>_xlfn.XLOOKUP(Orders[[#This Row],[Customer ID]],customers!$A$1:$A$1001,customers!$I$1:$I$1001,,)</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IF(_xlfn.XLOOKUP(C199,customers!A198:A1198,customers!C198:C1198,,0)=0,"",_xlfn.XLOOKUP(C199,customers!A198:A1198,customers!C198:C1198,,0))</f>
        <v>ncuttler5g@parallels.com</v>
      </c>
      <c r="H199" s="2" t="str">
        <f>_xlfn.XLOOKUP(C199,customers!$A$1:$A$1001,customers!$G$1:$G$1001,,0)</f>
        <v>United States</v>
      </c>
      <c r="I199" t="str">
        <f>INDEX(products!$A$1:$G$49,MATCH(orders!$D199,products!$A:$A,0),MATCH(orders!I$1,products!$A$1:$G$1,0))</f>
        <v>Lib</v>
      </c>
      <c r="J199" t="str">
        <f>INDEX(products!$A$1:$G$49,MATCH(orders!$D199,products!$A:$A,0),MATCH(orders!J$1,products!$A$1:$G$1,0))</f>
        <v>D</v>
      </c>
      <c r="K199" s="4">
        <f>INDEX(products!$A$1:$G$49,MATCH(orders!$D199,products!$A:$A,0),MATCH(orders!K$1,products!$A$1:$G$1,0))</f>
        <v>2.5</v>
      </c>
      <c r="L199" s="5">
        <f>INDEX(products!$A$1:$G$49,MATCH(orders!$D199,products!$A:$A,0),MATCH(orders!L$1,products!$A$1:$G$1,0))</f>
        <v>29.784999999999997</v>
      </c>
      <c r="M199" s="5">
        <f t="shared" si="10"/>
        <v>59.569999999999993</v>
      </c>
      <c r="N199" t="str">
        <f t="shared" si="9"/>
        <v>Librica</v>
      </c>
      <c r="O199" t="str">
        <f t="shared" si="11"/>
        <v>Dark</v>
      </c>
      <c r="P199" t="str">
        <f>_xlfn.XLOOKUP(Orders[[#This Row],[Customer ID]],customers!$A$1:$A$1001,customers!$I$1:$I$1001,,)</f>
        <v>No</v>
      </c>
    </row>
    <row r="200" spans="1:16" x14ac:dyDescent="0.2">
      <c r="A200" s="2" t="s">
        <v>1596</v>
      </c>
      <c r="B200" s="3">
        <v>44339</v>
      </c>
      <c r="C200" s="2" t="s">
        <v>1597</v>
      </c>
      <c r="D200" t="s">
        <v>6165</v>
      </c>
      <c r="E200" s="2">
        <v>3</v>
      </c>
      <c r="F200" s="2" t="str">
        <f>_xlfn.XLOOKUP(C200,customers!$A$1:$A$1001,customers!$B$1:$B$1001,,0)</f>
        <v>Nealson Cuttler</v>
      </c>
      <c r="G200" s="2" t="e">
        <f>IF(_xlfn.XLOOKUP(C200,customers!A199:A1199,customers!C199:C1199,,0)=0,"",_xlfn.XLOOKUP(C200,customers!A199:A1199,customers!C199:C1199,,0))</f>
        <v>#N/A</v>
      </c>
      <c r="H200" s="2" t="str">
        <f>_xlfn.XLOOKUP(C200,customers!$A$1:$A$1001,customers!$G$1:$G$1001,,0)</f>
        <v>United States</v>
      </c>
      <c r="I200" t="str">
        <f>INDEX(products!$A$1:$G$49,MATCH(orders!$D200,products!$A:$A,0),MATCH(orders!I$1,products!$A$1:$G$1,0))</f>
        <v>Lib</v>
      </c>
      <c r="J200" t="str">
        <f>INDEX(products!$A$1:$G$49,MATCH(orders!$D200,products!$A:$A,0),MATCH(orders!J$1,products!$A$1:$G$1,0))</f>
        <v>D</v>
      </c>
      <c r="K200" s="4">
        <f>INDEX(products!$A$1:$G$49,MATCH(orders!$D200,products!$A:$A,0),MATCH(orders!K$1,products!$A$1:$G$1,0))</f>
        <v>2.5</v>
      </c>
      <c r="L200" s="5">
        <f>INDEX(products!$A$1:$G$49,MATCH(orders!$D200,products!$A:$A,0),MATCH(orders!L$1,products!$A$1:$G$1,0))</f>
        <v>29.784999999999997</v>
      </c>
      <c r="M200" s="5">
        <f t="shared" si="10"/>
        <v>89.35499999999999</v>
      </c>
      <c r="N200" t="str">
        <f t="shared" si="9"/>
        <v>Librica</v>
      </c>
      <c r="O200" t="str">
        <f t="shared" si="11"/>
        <v>Dark</v>
      </c>
      <c r="P200" t="str">
        <f>_xlfn.XLOOKUP(Orders[[#This Row],[Customer ID]],customers!$A$1:$A$1001,customers!$I$1:$I$1001,,)</f>
        <v>No</v>
      </c>
    </row>
    <row r="201" spans="1:16" x14ac:dyDescent="0.2">
      <c r="A201" s="2" t="s">
        <v>1596</v>
      </c>
      <c r="B201" s="3">
        <v>44339</v>
      </c>
      <c r="C201" s="2" t="s">
        <v>1597</v>
      </c>
      <c r="D201" t="s">
        <v>6161</v>
      </c>
      <c r="E201" s="2">
        <v>4</v>
      </c>
      <c r="F201" s="2" t="str">
        <f>_xlfn.XLOOKUP(C201,customers!$A$1:$A$1001,customers!$B$1:$B$1001,,0)</f>
        <v>Nealson Cuttler</v>
      </c>
      <c r="G201" s="2" t="e">
        <f>IF(_xlfn.XLOOKUP(C201,customers!A200:A1200,customers!C200:C1200,,0)=0,"",_xlfn.XLOOKUP(C201,customers!A200:A1200,customers!C200:C1200,,0))</f>
        <v>#N/A</v>
      </c>
      <c r="H201" s="2" t="str">
        <f>_xlfn.XLOOKUP(C201,customers!$A$1:$A$1001,customers!$G$1:$G$1001,,0)</f>
        <v>United States</v>
      </c>
      <c r="I201" t="str">
        <f>INDEX(products!$A$1:$G$49,MATCH(orders!$D201,products!$A:$A,0),MATCH(orders!I$1,products!$A$1:$G$1,0))</f>
        <v>Lib</v>
      </c>
      <c r="J201" t="str">
        <f>INDEX(products!$A$1:$G$49,MATCH(orders!$D201,products!$A:$A,0),MATCH(orders!J$1,products!$A$1:$G$1,0))</f>
        <v>L</v>
      </c>
      <c r="K201" s="4">
        <f>INDEX(products!$A$1:$G$49,MATCH(orders!$D201,products!$A:$A,0),MATCH(orders!K$1,products!$A$1:$G$1,0))</f>
        <v>0.5</v>
      </c>
      <c r="L201" s="5">
        <f>INDEX(products!$A$1:$G$49,MATCH(orders!$D201,products!$A:$A,0),MATCH(orders!L$1,products!$A$1:$G$1,0))</f>
        <v>9.51</v>
      </c>
      <c r="M201" s="5">
        <f t="shared" si="10"/>
        <v>38.04</v>
      </c>
      <c r="N201" t="str">
        <f t="shared" si="9"/>
        <v>Librica</v>
      </c>
      <c r="O201" t="str">
        <f t="shared" si="11"/>
        <v>Light</v>
      </c>
      <c r="P201" t="str">
        <f>_xlfn.XLOOKUP(Orders[[#This Row],[Customer ID]],customers!$A$1:$A$1001,customers!$I$1:$I$1001,,)</f>
        <v>No</v>
      </c>
    </row>
    <row r="202" spans="1:16" x14ac:dyDescent="0.2">
      <c r="A202" s="2" t="s">
        <v>1596</v>
      </c>
      <c r="B202" s="3">
        <v>44339</v>
      </c>
      <c r="C202" s="2" t="s">
        <v>1597</v>
      </c>
      <c r="D202" t="s">
        <v>6141</v>
      </c>
      <c r="E202" s="2">
        <v>3</v>
      </c>
      <c r="F202" s="2" t="str">
        <f>_xlfn.XLOOKUP(C202,customers!$A$1:$A$1001,customers!$B$1:$B$1001,,0)</f>
        <v>Nealson Cuttler</v>
      </c>
      <c r="G202" s="2" t="e">
        <f>IF(_xlfn.XLOOKUP(C202,customers!A201:A1201,customers!C201:C1201,,0)=0,"",_xlfn.XLOOKUP(C202,customers!A201:A1201,customers!C201:C1201,,0))</f>
        <v>#N/A</v>
      </c>
      <c r="H202" s="2" t="str">
        <f>_xlfn.XLOOKUP(C202,customers!$A$1:$A$1001,customers!$G$1:$G$1001,,0)</f>
        <v>United States</v>
      </c>
      <c r="I202" t="str">
        <f>INDEX(products!$A$1:$G$49,MATCH(orders!$D202,products!$A:$A,0),MATCH(orders!I$1,products!$A$1:$G$1,0))</f>
        <v>Exc</v>
      </c>
      <c r="J202" t="str">
        <f>INDEX(products!$A$1:$G$49,MATCH(orders!$D202,products!$A:$A,0),MATCH(orders!J$1,products!$A$1:$G$1,0))</f>
        <v>M</v>
      </c>
      <c r="K202" s="4">
        <f>INDEX(products!$A$1:$G$49,MATCH(orders!$D202,products!$A:$A,0),MATCH(orders!K$1,products!$A$1:$G$1,0))</f>
        <v>1</v>
      </c>
      <c r="L202" s="5">
        <f>INDEX(products!$A$1:$G$49,MATCH(orders!$D202,products!$A:$A,0),MATCH(orders!L$1,products!$A$1:$G$1,0))</f>
        <v>13.75</v>
      </c>
      <c r="M202" s="5">
        <f t="shared" si="10"/>
        <v>41.25</v>
      </c>
      <c r="N202" t="str">
        <f t="shared" si="9"/>
        <v>Excelsa</v>
      </c>
      <c r="O202" t="str">
        <f t="shared" si="11"/>
        <v>Medium</v>
      </c>
      <c r="P202" t="str">
        <f>_xlfn.XLOOKUP(Orders[[#This Row],[Customer ID]],customers!$A$1:$A$1001,customers!$I$1:$I$1001,,)</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IF(_xlfn.XLOOKUP(C203,customers!A202:A1202,customers!C202:C1202,,0)=0,"",_xlfn.XLOOKUP(C203,customers!A202:A1202,customers!C202:C1202,,0))</f>
        <v/>
      </c>
      <c r="H203" s="2" t="str">
        <f>_xlfn.XLOOKUP(C203,customers!$A$1:$A$1001,customers!$G$1:$G$1001,,0)</f>
        <v>United States</v>
      </c>
      <c r="I203" t="str">
        <f>INDEX(products!$A$1:$G$49,MATCH(orders!$D203,products!$A:$A,0),MATCH(orders!I$1,products!$A$1:$G$1,0))</f>
        <v>Lib</v>
      </c>
      <c r="J203" t="str">
        <f>INDEX(products!$A$1:$G$49,MATCH(orders!$D203,products!$A:$A,0),MATCH(orders!J$1,products!$A$1:$G$1,0))</f>
        <v>L</v>
      </c>
      <c r="K203" s="4">
        <f>INDEX(products!$A$1:$G$49,MATCH(orders!$D203,products!$A:$A,0),MATCH(orders!K$1,products!$A$1:$G$1,0))</f>
        <v>0.5</v>
      </c>
      <c r="L203" s="5">
        <f>INDEX(products!$A$1:$G$49,MATCH(orders!$D203,products!$A:$A,0),MATCH(orders!L$1,products!$A$1:$G$1,0))</f>
        <v>9.51</v>
      </c>
      <c r="M203" s="5">
        <f t="shared" si="10"/>
        <v>57.06</v>
      </c>
      <c r="N203" t="str">
        <f t="shared" si="9"/>
        <v>Librica</v>
      </c>
      <c r="O203" t="str">
        <f t="shared" si="11"/>
        <v>Light</v>
      </c>
      <c r="P203" t="str">
        <f>_xlfn.XLOOKUP(Orders[[#This Row],[Customer ID]],customers!$A$1:$A$1001,customers!$I$1:$I$1001,,)</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IF(_xlfn.XLOOKUP(C204,customers!A203:A1203,customers!C203:C1203,,0)=0,"",_xlfn.XLOOKUP(C204,customers!A203:A1203,customers!C203:C1203,,0))</f>
        <v>tfelip5m@typepad.com</v>
      </c>
      <c r="H204" s="2" t="str">
        <f>_xlfn.XLOOKUP(C204,customers!$A$1:$A$1001,customers!$G$1:$G$1001,,0)</f>
        <v>United States</v>
      </c>
      <c r="I204" t="str">
        <f>INDEX(products!$A$1:$G$49,MATCH(orders!$D204,products!$A:$A,0),MATCH(orders!I$1,products!$A$1:$G$1,0))</f>
        <v>Lib</v>
      </c>
      <c r="J204" t="str">
        <f>INDEX(products!$A$1:$G$49,MATCH(orders!$D204,products!$A:$A,0),MATCH(orders!J$1,products!$A$1:$G$1,0))</f>
        <v>D</v>
      </c>
      <c r="K204" s="4">
        <f>INDEX(products!$A$1:$G$49,MATCH(orders!$D204,products!$A:$A,0),MATCH(orders!K$1,products!$A$1:$G$1,0))</f>
        <v>2.5</v>
      </c>
      <c r="L204" s="5">
        <f>INDEX(products!$A$1:$G$49,MATCH(orders!$D204,products!$A:$A,0),MATCH(orders!L$1,products!$A$1:$G$1,0))</f>
        <v>29.784999999999997</v>
      </c>
      <c r="M204" s="5">
        <f t="shared" si="10"/>
        <v>178.70999999999998</v>
      </c>
      <c r="N204" t="str">
        <f t="shared" si="9"/>
        <v>Librica</v>
      </c>
      <c r="O204" t="str">
        <f t="shared" si="11"/>
        <v>Dark</v>
      </c>
      <c r="P204" t="str">
        <f>_xlfn.XLOOKUP(Orders[[#This Row],[Customer ID]],customers!$A$1:$A$1001,customers!$I$1:$I$1001,,)</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IF(_xlfn.XLOOKUP(C205,customers!A204:A1204,customers!C204:C1204,,0)=0,"",_xlfn.XLOOKUP(C205,customers!A204:A1204,customers!C204:C1204,,0))</f>
        <v>vle5n@disqus.com</v>
      </c>
      <c r="H205" s="2" t="str">
        <f>_xlfn.XLOOKUP(C205,customers!$A$1:$A$1001,customers!$G$1:$G$1001,,0)</f>
        <v>United States</v>
      </c>
      <c r="I205" t="str">
        <f>INDEX(products!$A$1:$G$49,MATCH(orders!$D205,products!$A:$A,0),MATCH(orders!I$1,products!$A$1:$G$1,0))</f>
        <v>Lib</v>
      </c>
      <c r="J205" t="str">
        <f>INDEX(products!$A$1:$G$49,MATCH(orders!$D205,products!$A:$A,0),MATCH(orders!J$1,products!$A$1:$G$1,0))</f>
        <v>L</v>
      </c>
      <c r="K205" s="4">
        <f>INDEX(products!$A$1:$G$49,MATCH(orders!$D205,products!$A:$A,0),MATCH(orders!K$1,products!$A$1:$G$1,0))</f>
        <v>0.2</v>
      </c>
      <c r="L205" s="5">
        <f>INDEX(products!$A$1:$G$49,MATCH(orders!$D205,products!$A:$A,0),MATCH(orders!L$1,products!$A$1:$G$1,0))</f>
        <v>4.7549999999999999</v>
      </c>
      <c r="M205" s="5">
        <f t="shared" si="10"/>
        <v>4.7549999999999999</v>
      </c>
      <c r="N205" t="str">
        <f t="shared" si="9"/>
        <v>Librica</v>
      </c>
      <c r="O205" t="str">
        <f t="shared" si="11"/>
        <v>Light</v>
      </c>
      <c r="P205" t="str">
        <f>_xlfn.XLOOKUP(Orders[[#This Row],[Customer ID]],customers!$A$1:$A$1001,customers!$I$1:$I$1001,,)</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IF(_xlfn.XLOOKUP(C206,customers!A205:A1205,customers!C205:C1205,,0)=0,"",_xlfn.XLOOKUP(C206,customers!A205:A1205,customers!C205:C1205,,0))</f>
        <v/>
      </c>
      <c r="H206" s="2" t="str">
        <f>_xlfn.XLOOKUP(C206,customers!$A$1:$A$1001,customers!$G$1:$G$1001,,0)</f>
        <v>United States</v>
      </c>
      <c r="I206" t="str">
        <f>INDEX(products!$A$1:$G$49,MATCH(orders!$D206,products!$A:$A,0),MATCH(orders!I$1,products!$A$1:$G$1,0))</f>
        <v>Exc</v>
      </c>
      <c r="J206" t="str">
        <f>INDEX(products!$A$1:$G$49,MATCH(orders!$D206,products!$A:$A,0),MATCH(orders!J$1,products!$A$1:$G$1,0))</f>
        <v>M</v>
      </c>
      <c r="K206" s="4">
        <f>INDEX(products!$A$1:$G$49,MATCH(orders!$D206,products!$A:$A,0),MATCH(orders!K$1,products!$A$1:$G$1,0))</f>
        <v>1</v>
      </c>
      <c r="L206" s="5">
        <f>INDEX(products!$A$1:$G$49,MATCH(orders!$D206,products!$A:$A,0),MATCH(orders!L$1,products!$A$1:$G$1,0))</f>
        <v>13.75</v>
      </c>
      <c r="M206" s="5">
        <f t="shared" si="10"/>
        <v>82.5</v>
      </c>
      <c r="N206" t="str">
        <f t="shared" si="9"/>
        <v>Excelsa</v>
      </c>
      <c r="O206" t="str">
        <f t="shared" si="11"/>
        <v>Medium</v>
      </c>
      <c r="P206" t="str">
        <f>_xlfn.XLOOKUP(Orders[[#This Row],[Customer ID]],customers!$A$1:$A$1001,customers!$I$1:$I$1001,,)</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IF(_xlfn.XLOOKUP(C207,customers!A206:A1206,customers!C206:C1206,,0)=0,"",_xlfn.XLOOKUP(C207,customers!A206:A1206,customers!C206:C1206,,0))</f>
        <v/>
      </c>
      <c r="H207" s="2" t="str">
        <f>_xlfn.XLOOKUP(C207,customers!$A$1:$A$1001,customers!$G$1:$G$1001,,0)</f>
        <v>United States</v>
      </c>
      <c r="I207" t="str">
        <f>INDEX(products!$A$1:$G$49,MATCH(orders!$D207,products!$A:$A,0),MATCH(orders!I$1,products!$A$1:$G$1,0))</f>
        <v>Rob</v>
      </c>
      <c r="J207" t="str">
        <f>INDEX(products!$A$1:$G$49,MATCH(orders!$D207,products!$A:$A,0),MATCH(orders!J$1,products!$A$1:$G$1,0))</f>
        <v>D</v>
      </c>
      <c r="K207" s="4">
        <f>INDEX(products!$A$1:$G$49,MATCH(orders!$D207,products!$A:$A,0),MATCH(orders!K$1,products!$A$1:$G$1,0))</f>
        <v>0.2</v>
      </c>
      <c r="L207" s="5">
        <f>INDEX(products!$A$1:$G$49,MATCH(orders!$D207,products!$A:$A,0),MATCH(orders!L$1,products!$A$1:$G$1,0))</f>
        <v>2.6849999999999996</v>
      </c>
      <c r="M207" s="5">
        <f t="shared" si="10"/>
        <v>8.0549999999999997</v>
      </c>
      <c r="N207" t="str">
        <f t="shared" si="9"/>
        <v>Robusta</v>
      </c>
      <c r="O207" t="str">
        <f t="shared" si="11"/>
        <v>Dark</v>
      </c>
      <c r="P207" t="str">
        <f>_xlfn.XLOOKUP(Orders[[#This Row],[Customer ID]],customers!$A$1:$A$1001,customers!$I$1:$I$1001,,)</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IF(_xlfn.XLOOKUP(C208,customers!A207:A1207,customers!C207:C1207,,0)=0,"",_xlfn.XLOOKUP(C208,customers!A207:A1207,customers!C207:C1207,,0))</f>
        <v>npoolman5q@howstuffworks.com</v>
      </c>
      <c r="H208" s="2" t="str">
        <f>_xlfn.XLOOKUP(C208,customers!$A$1:$A$1001,customers!$G$1:$G$1001,,0)</f>
        <v>United States</v>
      </c>
      <c r="I208" t="str">
        <f>INDEX(products!$A$1:$G$49,MATCH(orders!$D208,products!$A:$A,0),MATCH(orders!I$1,products!$A$1:$G$1,0))</f>
        <v>Ara</v>
      </c>
      <c r="J208" t="str">
        <f>INDEX(products!$A$1:$G$49,MATCH(orders!$D208,products!$A:$A,0),MATCH(orders!J$1,products!$A$1:$G$1,0))</f>
        <v>M</v>
      </c>
      <c r="K208" s="4">
        <f>INDEX(products!$A$1:$G$49,MATCH(orders!$D208,products!$A:$A,0),MATCH(orders!K$1,products!$A$1:$G$1,0))</f>
        <v>1</v>
      </c>
      <c r="L208" s="5">
        <f>INDEX(products!$A$1:$G$49,MATCH(orders!$D208,products!$A:$A,0),MATCH(orders!L$1,products!$A$1:$G$1,0))</f>
        <v>11.25</v>
      </c>
      <c r="M208" s="5">
        <f t="shared" si="10"/>
        <v>22.5</v>
      </c>
      <c r="N208" t="str">
        <f t="shared" si="9"/>
        <v>Arabica</v>
      </c>
      <c r="O208" t="str">
        <f t="shared" si="11"/>
        <v>Medium</v>
      </c>
      <c r="P208" t="str">
        <f>_xlfn.XLOOKUP(Orders[[#This Row],[Customer ID]],customers!$A$1:$A$1001,customers!$I$1:$I$1001,,)</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IF(_xlfn.XLOOKUP(C209,customers!A208:A1208,customers!C208:C1208,,0)=0,"",_xlfn.XLOOKUP(C209,customers!A208:A1208,customers!C208:C1208,,0))</f>
        <v>oduny5r@constantcontact.com</v>
      </c>
      <c r="H209" s="2" t="str">
        <f>_xlfn.XLOOKUP(C209,customers!$A$1:$A$1001,customers!$G$1:$G$1001,,0)</f>
        <v>United States</v>
      </c>
      <c r="I209" t="str">
        <f>INDEX(products!$A$1:$G$49,MATCH(orders!$D209,products!$A:$A,0),MATCH(orders!I$1,products!$A$1:$G$1,0))</f>
        <v>Ara</v>
      </c>
      <c r="J209" t="str">
        <f>INDEX(products!$A$1:$G$49,MATCH(orders!$D209,products!$A:$A,0),MATCH(orders!J$1,products!$A$1:$G$1,0))</f>
        <v>M</v>
      </c>
      <c r="K209" s="4">
        <f>INDEX(products!$A$1:$G$49,MATCH(orders!$D209,products!$A:$A,0),MATCH(orders!K$1,products!$A$1:$G$1,0))</f>
        <v>0.5</v>
      </c>
      <c r="L209" s="5">
        <f>INDEX(products!$A$1:$G$49,MATCH(orders!$D209,products!$A:$A,0),MATCH(orders!L$1,products!$A$1:$G$1,0))</f>
        <v>6.75</v>
      </c>
      <c r="M209" s="5">
        <f t="shared" si="10"/>
        <v>40.5</v>
      </c>
      <c r="N209" t="str">
        <f t="shared" si="9"/>
        <v>Arabica</v>
      </c>
      <c r="O209" t="str">
        <f t="shared" si="11"/>
        <v>Medium</v>
      </c>
      <c r="P209" t="str">
        <f>_xlfn.XLOOKUP(Orders[[#This Row],[Customer ID]],customers!$A$1:$A$1001,customers!$I$1:$I$1001,,)</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IF(_xlfn.XLOOKUP(C210,customers!A209:A1209,customers!C209:C1209,,0)=0,"",_xlfn.XLOOKUP(C210,customers!A209:A1209,customers!C209:C1209,,0))</f>
        <v>chalfhide5s@google.ru</v>
      </c>
      <c r="H210" s="2" t="str">
        <f>_xlfn.XLOOKUP(C210,customers!$A$1:$A$1001,customers!$G$1:$G$1001,,0)</f>
        <v>Ireland</v>
      </c>
      <c r="I210" t="str">
        <f>INDEX(products!$A$1:$G$49,MATCH(orders!$D210,products!$A:$A,0),MATCH(orders!I$1,products!$A$1:$G$1,0))</f>
        <v>Exc</v>
      </c>
      <c r="J210" t="str">
        <f>INDEX(products!$A$1:$G$49,MATCH(orders!$D210,products!$A:$A,0),MATCH(orders!J$1,products!$A$1:$G$1,0))</f>
        <v>D</v>
      </c>
      <c r="K210" s="4">
        <f>INDEX(products!$A$1:$G$49,MATCH(orders!$D210,products!$A:$A,0),MATCH(orders!K$1,products!$A$1:$G$1,0))</f>
        <v>0.5</v>
      </c>
      <c r="L210" s="5">
        <f>INDEX(products!$A$1:$G$49,MATCH(orders!$D210,products!$A:$A,0),MATCH(orders!L$1,products!$A$1:$G$1,0))</f>
        <v>7.29</v>
      </c>
      <c r="M210" s="5">
        <f t="shared" si="10"/>
        <v>29.16</v>
      </c>
      <c r="N210" t="str">
        <f t="shared" si="9"/>
        <v>Excelsa</v>
      </c>
      <c r="O210" t="str">
        <f t="shared" si="11"/>
        <v>Dark</v>
      </c>
      <c r="P210" t="str">
        <f>_xlfn.XLOOKUP(Orders[[#This Row],[Customer ID]],customers!$A$1:$A$1001,customers!$I$1:$I$1001,,)</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IF(_xlfn.XLOOKUP(C211,customers!A210:A1210,customers!C210:C1210,,0)=0,"",_xlfn.XLOOKUP(C211,customers!A210:A1210,customers!C210:C1210,,0))</f>
        <v>fmalecky5t@list-manage.com</v>
      </c>
      <c r="H211" s="2" t="str">
        <f>_xlfn.XLOOKUP(C211,customers!$A$1:$A$1001,customers!$G$1:$G$1001,,0)</f>
        <v>United Kingdom</v>
      </c>
      <c r="I211" t="str">
        <f>INDEX(products!$A$1:$G$49,MATCH(orders!$D211,products!$A:$A,0),MATCH(orders!I$1,products!$A$1:$G$1,0))</f>
        <v>Ara</v>
      </c>
      <c r="J211" t="str">
        <f>INDEX(products!$A$1:$G$49,MATCH(orders!$D211,products!$A:$A,0),MATCH(orders!J$1,products!$A$1:$G$1,0))</f>
        <v>M</v>
      </c>
      <c r="K211" s="4">
        <f>INDEX(products!$A$1:$G$49,MATCH(orders!$D211,products!$A:$A,0),MATCH(orders!K$1,products!$A$1:$G$1,0))</f>
        <v>0.5</v>
      </c>
      <c r="L211" s="5">
        <f>INDEX(products!$A$1:$G$49,MATCH(orders!$D211,products!$A:$A,0),MATCH(orders!L$1,products!$A$1:$G$1,0))</f>
        <v>6.75</v>
      </c>
      <c r="M211" s="5">
        <f t="shared" si="10"/>
        <v>6.75</v>
      </c>
      <c r="N211" t="str">
        <f t="shared" si="9"/>
        <v>Arabica</v>
      </c>
      <c r="O211" t="str">
        <f t="shared" si="11"/>
        <v>Medium</v>
      </c>
      <c r="P211" t="str">
        <f>_xlfn.XLOOKUP(Orders[[#This Row],[Customer ID]],customers!$A$1:$A$1001,customers!$I$1:$I$1001,,)</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IF(_xlfn.XLOOKUP(C212,customers!A211:A1211,customers!C211:C1211,,0)=0,"",_xlfn.XLOOKUP(C212,customers!A211:A1211,customers!C211:C1211,,0))</f>
        <v>aattwater5u@wikia.com</v>
      </c>
      <c r="H212" s="2" t="str">
        <f>_xlfn.XLOOKUP(C212,customers!$A$1:$A$1001,customers!$G$1:$G$1001,,0)</f>
        <v>United States</v>
      </c>
      <c r="I212" t="str">
        <f>INDEX(products!$A$1:$G$49,MATCH(orders!$D212,products!$A:$A,0),MATCH(orders!I$1,products!$A$1:$G$1,0))</f>
        <v>Lib</v>
      </c>
      <c r="J212" t="str">
        <f>INDEX(products!$A$1:$G$49,MATCH(orders!$D212,products!$A:$A,0),MATCH(orders!J$1,products!$A$1:$G$1,0))</f>
        <v>D</v>
      </c>
      <c r="K212" s="4">
        <f>INDEX(products!$A$1:$G$49,MATCH(orders!$D212,products!$A:$A,0),MATCH(orders!K$1,products!$A$1:$G$1,0))</f>
        <v>1</v>
      </c>
      <c r="L212" s="5">
        <f>INDEX(products!$A$1:$G$49,MATCH(orders!$D212,products!$A:$A,0),MATCH(orders!L$1,products!$A$1:$G$1,0))</f>
        <v>12.95</v>
      </c>
      <c r="M212" s="5">
        <f t="shared" si="10"/>
        <v>51.8</v>
      </c>
      <c r="N212" t="str">
        <f t="shared" si="9"/>
        <v>Librica</v>
      </c>
      <c r="O212" t="str">
        <f t="shared" si="11"/>
        <v>Dark</v>
      </c>
      <c r="P212" t="str">
        <f>_xlfn.XLOOKUP(Orders[[#This Row],[Customer ID]],customers!$A$1:$A$1001,customers!$I$1:$I$1001,,)</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IF(_xlfn.XLOOKUP(C213,customers!A212:A1212,customers!C212:C1212,,0)=0,"",_xlfn.XLOOKUP(C213,customers!A212:A1212,customers!C212:C1212,,0))</f>
        <v>mwhellans5v@mapquest.com</v>
      </c>
      <c r="H213" s="2" t="str">
        <f>_xlfn.XLOOKUP(C213,customers!$A$1:$A$1001,customers!$G$1:$G$1001,,0)</f>
        <v>United States</v>
      </c>
      <c r="I213" t="str">
        <f>INDEX(products!$A$1:$G$49,MATCH(orders!$D213,products!$A:$A,0),MATCH(orders!I$1,products!$A$1:$G$1,0))</f>
        <v>Exc</v>
      </c>
      <c r="J213" t="str">
        <f>INDEX(products!$A$1:$G$49,MATCH(orders!$D213,products!$A:$A,0),MATCH(orders!J$1,products!$A$1:$G$1,0))</f>
        <v>L</v>
      </c>
      <c r="K213" s="4">
        <f>INDEX(products!$A$1:$G$49,MATCH(orders!$D213,products!$A:$A,0),MATCH(orders!K$1,products!$A$1:$G$1,0))</f>
        <v>0.5</v>
      </c>
      <c r="L213" s="5">
        <f>INDEX(products!$A$1:$G$49,MATCH(orders!$D213,products!$A:$A,0),MATCH(orders!L$1,products!$A$1:$G$1,0))</f>
        <v>8.91</v>
      </c>
      <c r="M213" s="5">
        <f t="shared" si="10"/>
        <v>53.46</v>
      </c>
      <c r="N213" t="str">
        <f t="shared" si="9"/>
        <v>Excelsa</v>
      </c>
      <c r="O213" t="str">
        <f t="shared" si="11"/>
        <v>Light</v>
      </c>
      <c r="P213" t="str">
        <f>_xlfn.XLOOKUP(Orders[[#This Row],[Customer ID]],customers!$A$1:$A$1001,customers!$I$1:$I$1001,,)</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IF(_xlfn.XLOOKUP(C214,customers!A213:A1213,customers!C213:C1213,,0)=0,"",_xlfn.XLOOKUP(C214,customers!A213:A1213,customers!C213:C1213,,0))</f>
        <v>dcamilletti5w@businesswire.com</v>
      </c>
      <c r="H214" s="2" t="str">
        <f>_xlfn.XLOOKUP(C214,customers!$A$1:$A$1001,customers!$G$1:$G$1001,,0)</f>
        <v>United States</v>
      </c>
      <c r="I214" t="str">
        <f>INDEX(products!$A$1:$G$49,MATCH(orders!$D214,products!$A:$A,0),MATCH(orders!I$1,products!$A$1:$G$1,0))</f>
        <v>Exc</v>
      </c>
      <c r="J214" t="str">
        <f>INDEX(products!$A$1:$G$49,MATCH(orders!$D214,products!$A:$A,0),MATCH(orders!J$1,products!$A$1:$G$1,0))</f>
        <v>D</v>
      </c>
      <c r="K214" s="4">
        <f>INDEX(products!$A$1:$G$49,MATCH(orders!$D214,products!$A:$A,0),MATCH(orders!K$1,products!$A$1:$G$1,0))</f>
        <v>0.2</v>
      </c>
      <c r="L214" s="5">
        <f>INDEX(products!$A$1:$G$49,MATCH(orders!$D214,products!$A:$A,0),MATCH(orders!L$1,products!$A$1:$G$1,0))</f>
        <v>3.645</v>
      </c>
      <c r="M214" s="5">
        <f t="shared" si="10"/>
        <v>14.58</v>
      </c>
      <c r="N214" t="str">
        <f t="shared" si="9"/>
        <v>Excelsa</v>
      </c>
      <c r="O214" t="str">
        <f t="shared" si="11"/>
        <v>Dark</v>
      </c>
      <c r="P214" t="str">
        <f>_xlfn.XLOOKUP(Orders[[#This Row],[Customer ID]],customers!$A$1:$A$1001,customers!$I$1:$I$1001,,)</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IF(_xlfn.XLOOKUP(C215,customers!A214:A1214,customers!C214:C1214,,0)=0,"",_xlfn.XLOOKUP(C215,customers!A214:A1214,customers!C214:C1214,,0))</f>
        <v>egalgey5x@wufoo.com</v>
      </c>
      <c r="H215" s="2" t="str">
        <f>_xlfn.XLOOKUP(C215,customers!$A$1:$A$1001,customers!$G$1:$G$1001,,0)</f>
        <v>United States</v>
      </c>
      <c r="I215" t="str">
        <f>INDEX(products!$A$1:$G$49,MATCH(orders!$D215,products!$A:$A,0),MATCH(orders!I$1,products!$A$1:$G$1,0))</f>
        <v>Rob</v>
      </c>
      <c r="J215" t="str">
        <f>INDEX(products!$A$1:$G$49,MATCH(orders!$D215,products!$A:$A,0),MATCH(orders!J$1,products!$A$1:$G$1,0))</f>
        <v>D</v>
      </c>
      <c r="K215" s="4">
        <f>INDEX(products!$A$1:$G$49,MATCH(orders!$D215,products!$A:$A,0),MATCH(orders!K$1,products!$A$1:$G$1,0))</f>
        <v>2.5</v>
      </c>
      <c r="L215" s="5">
        <f>INDEX(products!$A$1:$G$49,MATCH(orders!$D215,products!$A:$A,0),MATCH(orders!L$1,products!$A$1:$G$1,0))</f>
        <v>20.584999999999997</v>
      </c>
      <c r="M215" s="5">
        <f t="shared" si="10"/>
        <v>20.584999999999997</v>
      </c>
      <c r="N215" t="str">
        <f t="shared" si="9"/>
        <v>Robusta</v>
      </c>
      <c r="O215" t="str">
        <f t="shared" si="11"/>
        <v>Dark</v>
      </c>
      <c r="P215" t="str">
        <f>_xlfn.XLOOKUP(Orders[[#This Row],[Customer ID]],customers!$A$1:$A$1001,customers!$I$1:$I$1001,,)</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IF(_xlfn.XLOOKUP(C216,customers!A215:A1215,customers!C215:C1215,,0)=0,"",_xlfn.XLOOKUP(C216,customers!A215:A1215,customers!C215:C1215,,0))</f>
        <v>mhame5y@newsvine.com</v>
      </c>
      <c r="H216" s="2" t="str">
        <f>_xlfn.XLOOKUP(C216,customers!$A$1:$A$1001,customers!$G$1:$G$1001,,0)</f>
        <v>Ireland</v>
      </c>
      <c r="I216" t="str">
        <f>INDEX(products!$A$1:$G$49,MATCH(orders!$D216,products!$A:$A,0),MATCH(orders!I$1,products!$A$1:$G$1,0))</f>
        <v>Lib</v>
      </c>
      <c r="J216" t="str">
        <f>INDEX(products!$A$1:$G$49,MATCH(orders!$D216,products!$A:$A,0),MATCH(orders!J$1,products!$A$1:$G$1,0))</f>
        <v>L</v>
      </c>
      <c r="K216" s="4">
        <f>INDEX(products!$A$1:$G$49,MATCH(orders!$D216,products!$A:$A,0),MATCH(orders!K$1,products!$A$1:$G$1,0))</f>
        <v>1</v>
      </c>
      <c r="L216" s="5">
        <f>INDEX(products!$A$1:$G$49,MATCH(orders!$D216,products!$A:$A,0),MATCH(orders!L$1,products!$A$1:$G$1,0))</f>
        <v>15.85</v>
      </c>
      <c r="M216" s="5">
        <f t="shared" si="10"/>
        <v>31.7</v>
      </c>
      <c r="N216" t="str">
        <f t="shared" si="9"/>
        <v>Librica</v>
      </c>
      <c r="O216" t="str">
        <f t="shared" si="11"/>
        <v>Light</v>
      </c>
      <c r="P216" t="str">
        <f>_xlfn.XLOOKUP(Orders[[#This Row],[Customer ID]],customers!$A$1:$A$1001,customers!$I$1:$I$1001,,)</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IF(_xlfn.XLOOKUP(C217,customers!A216:A1216,customers!C216:C1216,,0)=0,"",_xlfn.XLOOKUP(C217,customers!A216:A1216,customers!C216:C1216,,0))</f>
        <v>igurnee5z@usnews.com</v>
      </c>
      <c r="H217" s="2" t="str">
        <f>_xlfn.XLOOKUP(C217,customers!$A$1:$A$1001,customers!$G$1:$G$1001,,0)</f>
        <v>United States</v>
      </c>
      <c r="I217" t="str">
        <f>INDEX(products!$A$1:$G$49,MATCH(orders!$D217,products!$A:$A,0),MATCH(orders!I$1,products!$A$1:$G$1,0))</f>
        <v>Lib</v>
      </c>
      <c r="J217" t="str">
        <f>INDEX(products!$A$1:$G$49,MATCH(orders!$D217,products!$A:$A,0),MATCH(orders!J$1,products!$A$1:$G$1,0))</f>
        <v>D</v>
      </c>
      <c r="K217" s="4">
        <f>INDEX(products!$A$1:$G$49,MATCH(orders!$D217,products!$A:$A,0),MATCH(orders!K$1,products!$A$1:$G$1,0))</f>
        <v>0.2</v>
      </c>
      <c r="L217" s="5">
        <f>INDEX(products!$A$1:$G$49,MATCH(orders!$D217,products!$A:$A,0),MATCH(orders!L$1,products!$A$1:$G$1,0))</f>
        <v>3.8849999999999998</v>
      </c>
      <c r="M217" s="5">
        <f t="shared" si="10"/>
        <v>23.31</v>
      </c>
      <c r="N217" t="str">
        <f t="shared" si="9"/>
        <v>Librica</v>
      </c>
      <c r="O217" t="str">
        <f t="shared" si="11"/>
        <v>Dark</v>
      </c>
      <c r="P217" t="str">
        <f>_xlfn.XLOOKUP(Orders[[#This Row],[Customer ID]],customers!$A$1:$A$1001,customers!$I$1:$I$1001,,)</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IF(_xlfn.XLOOKUP(C218,customers!A217:A1217,customers!C217:C1217,,0)=0,"",_xlfn.XLOOKUP(C218,customers!A217:A1217,customers!C217:C1217,,0))</f>
        <v>asnowding60@comsenz.com</v>
      </c>
      <c r="H218" s="2" t="str">
        <f>_xlfn.XLOOKUP(C218,customers!$A$1:$A$1001,customers!$G$1:$G$1001,,0)</f>
        <v>United States</v>
      </c>
      <c r="I218" t="str">
        <f>INDEX(products!$A$1:$G$49,MATCH(orders!$D218,products!$A:$A,0),MATCH(orders!I$1,products!$A$1:$G$1,0))</f>
        <v>Lib</v>
      </c>
      <c r="J218" t="str">
        <f>INDEX(products!$A$1:$G$49,MATCH(orders!$D218,products!$A:$A,0),MATCH(orders!J$1,products!$A$1:$G$1,0))</f>
        <v>M</v>
      </c>
      <c r="K218" s="4">
        <f>INDEX(products!$A$1:$G$49,MATCH(orders!$D218,products!$A:$A,0),MATCH(orders!K$1,products!$A$1:$G$1,0))</f>
        <v>1</v>
      </c>
      <c r="L218" s="5">
        <f>INDEX(products!$A$1:$G$49,MATCH(orders!$D218,products!$A:$A,0),MATCH(orders!L$1,products!$A$1:$G$1,0))</f>
        <v>14.55</v>
      </c>
      <c r="M218" s="5">
        <f t="shared" si="10"/>
        <v>58.2</v>
      </c>
      <c r="N218" t="str">
        <f t="shared" si="9"/>
        <v>Librica</v>
      </c>
      <c r="O218" t="str">
        <f t="shared" si="11"/>
        <v>Medium</v>
      </c>
      <c r="P218" t="str">
        <f>_xlfn.XLOOKUP(Orders[[#This Row],[Customer ID]],customers!$A$1:$A$1001,customers!$I$1:$I$1001,,)</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IF(_xlfn.XLOOKUP(C219,customers!A218:A1218,customers!C218:C1218,,0)=0,"",_xlfn.XLOOKUP(C219,customers!A218:A1218,customers!C218:C1218,,0))</f>
        <v>gpoinsett61@berkeley.edu</v>
      </c>
      <c r="H219" s="2" t="str">
        <f>_xlfn.XLOOKUP(C219,customers!$A$1:$A$1001,customers!$G$1:$G$1001,,0)</f>
        <v>United States</v>
      </c>
      <c r="I219" t="str">
        <f>INDEX(products!$A$1:$G$49,MATCH(orders!$D219,products!$A:$A,0),MATCH(orders!I$1,products!$A$1:$G$1,0))</f>
        <v>Exc</v>
      </c>
      <c r="J219" t="str">
        <f>INDEX(products!$A$1:$G$49,MATCH(orders!$D219,products!$A:$A,0),MATCH(orders!J$1,products!$A$1:$G$1,0))</f>
        <v>L</v>
      </c>
      <c r="K219" s="4">
        <f>INDEX(products!$A$1:$G$49,MATCH(orders!$D219,products!$A:$A,0),MATCH(orders!K$1,products!$A$1:$G$1,0))</f>
        <v>0.5</v>
      </c>
      <c r="L219" s="5">
        <f>INDEX(products!$A$1:$G$49,MATCH(orders!$D219,products!$A:$A,0),MATCH(orders!L$1,products!$A$1:$G$1,0))</f>
        <v>8.91</v>
      </c>
      <c r="M219" s="5">
        <f t="shared" si="10"/>
        <v>35.64</v>
      </c>
      <c r="N219" t="str">
        <f t="shared" si="9"/>
        <v>Excelsa</v>
      </c>
      <c r="O219" t="str">
        <f t="shared" si="11"/>
        <v>Light</v>
      </c>
      <c r="P219" t="str">
        <f>_xlfn.XLOOKUP(Orders[[#This Row],[Customer ID]],customers!$A$1:$A$1001,customers!$I$1:$I$1001,,)</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IF(_xlfn.XLOOKUP(C220,customers!A219:A1219,customers!C219:C1219,,0)=0,"",_xlfn.XLOOKUP(C220,customers!A219:A1219,customers!C219:C1219,,0))</f>
        <v>rfurman62@t.co</v>
      </c>
      <c r="H220" s="2" t="str">
        <f>_xlfn.XLOOKUP(C220,customers!$A$1:$A$1001,customers!$G$1:$G$1001,,0)</f>
        <v>Ireland</v>
      </c>
      <c r="I220" t="str">
        <f>INDEX(products!$A$1:$G$49,MATCH(orders!$D220,products!$A:$A,0),MATCH(orders!I$1,products!$A$1:$G$1,0))</f>
        <v>Ara</v>
      </c>
      <c r="J220" t="str">
        <f>INDEX(products!$A$1:$G$49,MATCH(orders!$D220,products!$A:$A,0),MATCH(orders!J$1,products!$A$1:$G$1,0))</f>
        <v>M</v>
      </c>
      <c r="K220" s="4">
        <f>INDEX(products!$A$1:$G$49,MATCH(orders!$D220,products!$A:$A,0),MATCH(orders!K$1,products!$A$1:$G$1,0))</f>
        <v>1</v>
      </c>
      <c r="L220" s="5">
        <f>INDEX(products!$A$1:$G$49,MATCH(orders!$D220,products!$A:$A,0),MATCH(orders!L$1,products!$A$1:$G$1,0))</f>
        <v>11.25</v>
      </c>
      <c r="M220" s="5">
        <f t="shared" si="10"/>
        <v>56.25</v>
      </c>
      <c r="N220" t="str">
        <f t="shared" si="9"/>
        <v>Arabica</v>
      </c>
      <c r="O220" t="str">
        <f t="shared" si="11"/>
        <v>Medium</v>
      </c>
      <c r="P220" t="str">
        <f>_xlfn.XLOOKUP(Orders[[#This Row],[Customer ID]],customers!$A$1:$A$1001,customers!$I$1:$I$1001,,)</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IF(_xlfn.XLOOKUP(C221,customers!A220:A1220,customers!C220:C1220,,0)=0,"",_xlfn.XLOOKUP(C221,customers!A220:A1220,customers!C220:C1220,,0))</f>
        <v>ccrosier63@xrea.com</v>
      </c>
      <c r="H221" s="2" t="str">
        <f>_xlfn.XLOOKUP(C221,customers!$A$1:$A$1001,customers!$G$1:$G$1001,,0)</f>
        <v>United States</v>
      </c>
      <c r="I221" t="str">
        <f>INDEX(products!$A$1:$G$49,MATCH(orders!$D221,products!$A:$A,0),MATCH(orders!I$1,products!$A$1:$G$1,0))</f>
        <v>Rob</v>
      </c>
      <c r="J221" t="str">
        <f>INDEX(products!$A$1:$G$49,MATCH(orders!$D221,products!$A:$A,0),MATCH(orders!J$1,products!$A$1:$G$1,0))</f>
        <v>L</v>
      </c>
      <c r="K221" s="4">
        <f>INDEX(products!$A$1:$G$49,MATCH(orders!$D221,products!$A:$A,0),MATCH(orders!K$1,products!$A$1:$G$1,0))</f>
        <v>0.2</v>
      </c>
      <c r="L221" s="5">
        <f>INDEX(products!$A$1:$G$49,MATCH(orders!$D221,products!$A:$A,0),MATCH(orders!L$1,products!$A$1:$G$1,0))</f>
        <v>3.5849999999999995</v>
      </c>
      <c r="M221" s="5">
        <f t="shared" si="10"/>
        <v>10.754999999999999</v>
      </c>
      <c r="N221" t="str">
        <f t="shared" si="9"/>
        <v>Robusta</v>
      </c>
      <c r="O221" t="str">
        <f t="shared" si="11"/>
        <v>Light</v>
      </c>
      <c r="P221" t="str">
        <f>_xlfn.XLOOKUP(Orders[[#This Row],[Customer ID]],customers!$A$1:$A$1001,customers!$I$1:$I$1001,,)</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IF(_xlfn.XLOOKUP(C222,customers!A221:A1221,customers!C221:C1221,,0)=0,"",_xlfn.XLOOKUP(C222,customers!A221:A1221,customers!C221:C1221,,0))</f>
        <v>ccrosier63@xrea.com</v>
      </c>
      <c r="H222" s="2" t="str">
        <f>_xlfn.XLOOKUP(C222,customers!$A$1:$A$1001,customers!$G$1:$G$1001,,0)</f>
        <v>United States</v>
      </c>
      <c r="I222" t="str">
        <f>INDEX(products!$A$1:$G$49,MATCH(orders!$D222,products!$A:$A,0),MATCH(orders!I$1,products!$A$1:$G$1,0))</f>
        <v>Rob</v>
      </c>
      <c r="J222" t="str">
        <f>INDEX(products!$A$1:$G$49,MATCH(orders!$D222,products!$A:$A,0),MATCH(orders!J$1,products!$A$1:$G$1,0))</f>
        <v>M</v>
      </c>
      <c r="K222" s="4">
        <f>INDEX(products!$A$1:$G$49,MATCH(orders!$D222,products!$A:$A,0),MATCH(orders!K$1,products!$A$1:$G$1,0))</f>
        <v>0.2</v>
      </c>
      <c r="L222" s="5">
        <f>INDEX(products!$A$1:$G$49,MATCH(orders!$D222,products!$A:$A,0),MATCH(orders!L$1,products!$A$1:$G$1,0))</f>
        <v>2.9849999999999999</v>
      </c>
      <c r="M222" s="5">
        <f t="shared" si="10"/>
        <v>14.924999999999999</v>
      </c>
      <c r="N222" t="str">
        <f t="shared" si="9"/>
        <v>Robusta</v>
      </c>
      <c r="O222" t="str">
        <f t="shared" si="11"/>
        <v>Medium</v>
      </c>
      <c r="P222" t="str">
        <f>_xlfn.XLOOKUP(Orders[[#This Row],[Customer ID]],customers!$A$1:$A$1001,customers!$I$1:$I$1001,,)</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IF(_xlfn.XLOOKUP(C223,customers!A222:A1222,customers!C222:C1222,,0)=0,"",_xlfn.XLOOKUP(C223,customers!A222:A1222,customers!C222:C1222,,0))</f>
        <v>lrushmer65@europa.eu</v>
      </c>
      <c r="H223" s="2" t="str">
        <f>_xlfn.XLOOKUP(C223,customers!$A$1:$A$1001,customers!$G$1:$G$1001,,0)</f>
        <v>United States</v>
      </c>
      <c r="I223" t="str">
        <f>INDEX(products!$A$1:$G$49,MATCH(orders!$D223,products!$A:$A,0),MATCH(orders!I$1,products!$A$1:$G$1,0))</f>
        <v>Ara</v>
      </c>
      <c r="J223" t="str">
        <f>INDEX(products!$A$1:$G$49,MATCH(orders!$D223,products!$A:$A,0),MATCH(orders!J$1,products!$A$1:$G$1,0))</f>
        <v>L</v>
      </c>
      <c r="K223" s="4">
        <f>INDEX(products!$A$1:$G$49,MATCH(orders!$D223,products!$A:$A,0),MATCH(orders!K$1,products!$A$1:$G$1,0))</f>
        <v>1</v>
      </c>
      <c r="L223" s="5">
        <f>INDEX(products!$A$1:$G$49,MATCH(orders!$D223,products!$A:$A,0),MATCH(orders!L$1,products!$A$1:$G$1,0))</f>
        <v>12.95</v>
      </c>
      <c r="M223" s="5">
        <f t="shared" si="10"/>
        <v>77.699999999999989</v>
      </c>
      <c r="N223" t="str">
        <f t="shared" si="9"/>
        <v>Arabica</v>
      </c>
      <c r="O223" t="str">
        <f t="shared" si="11"/>
        <v>Light</v>
      </c>
      <c r="P223" t="str">
        <f>_xlfn.XLOOKUP(Orders[[#This Row],[Customer ID]],customers!$A$1:$A$1001,customers!$I$1:$I$1001,,)</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IF(_xlfn.XLOOKUP(C224,customers!A223:A1223,customers!C223:C1223,,0)=0,"",_xlfn.XLOOKUP(C224,customers!A223:A1223,customers!C223:C1223,,0))</f>
        <v>wedinborough66@github.io</v>
      </c>
      <c r="H224" s="2" t="str">
        <f>_xlfn.XLOOKUP(C224,customers!$A$1:$A$1001,customers!$G$1:$G$1001,,0)</f>
        <v>United States</v>
      </c>
      <c r="I224" t="str">
        <f>INDEX(products!$A$1:$G$49,MATCH(orders!$D224,products!$A:$A,0),MATCH(orders!I$1,products!$A$1:$G$1,0))</f>
        <v>Lib</v>
      </c>
      <c r="J224" t="str">
        <f>INDEX(products!$A$1:$G$49,MATCH(orders!$D224,products!$A:$A,0),MATCH(orders!J$1,products!$A$1:$G$1,0))</f>
        <v>D</v>
      </c>
      <c r="K224" s="4">
        <f>INDEX(products!$A$1:$G$49,MATCH(orders!$D224,products!$A:$A,0),MATCH(orders!K$1,products!$A$1:$G$1,0))</f>
        <v>0.5</v>
      </c>
      <c r="L224" s="5">
        <f>INDEX(products!$A$1:$G$49,MATCH(orders!$D224,products!$A:$A,0),MATCH(orders!L$1,products!$A$1:$G$1,0))</f>
        <v>7.77</v>
      </c>
      <c r="M224" s="5">
        <f t="shared" si="10"/>
        <v>23.31</v>
      </c>
      <c r="N224" t="str">
        <f t="shared" si="9"/>
        <v>Librica</v>
      </c>
      <c r="O224" t="str">
        <f t="shared" si="11"/>
        <v>Dark</v>
      </c>
      <c r="P224" t="str">
        <f>_xlfn.XLOOKUP(Orders[[#This Row],[Customer ID]],customers!$A$1:$A$1001,customers!$I$1:$I$1001,,)</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IF(_xlfn.XLOOKUP(C225,customers!A224:A1224,customers!C224:C1224,,0)=0,"",_xlfn.XLOOKUP(C225,customers!A224:A1224,customers!C224:C1224,,0))</f>
        <v/>
      </c>
      <c r="H225" s="2" t="str">
        <f>_xlfn.XLOOKUP(C225,customers!$A$1:$A$1001,customers!$G$1:$G$1001,,0)</f>
        <v>United States</v>
      </c>
      <c r="I225" t="str">
        <f>INDEX(products!$A$1:$G$49,MATCH(orders!$D225,products!$A:$A,0),MATCH(orders!I$1,products!$A$1:$G$1,0))</f>
        <v>Exc</v>
      </c>
      <c r="J225" t="str">
        <f>INDEX(products!$A$1:$G$49,MATCH(orders!$D225,products!$A:$A,0),MATCH(orders!J$1,products!$A$1:$G$1,0))</f>
        <v>L</v>
      </c>
      <c r="K225" s="4">
        <f>INDEX(products!$A$1:$G$49,MATCH(orders!$D225,products!$A:$A,0),MATCH(orders!K$1,products!$A$1:$G$1,0))</f>
        <v>1</v>
      </c>
      <c r="L225" s="5">
        <f>INDEX(products!$A$1:$G$49,MATCH(orders!$D225,products!$A:$A,0),MATCH(orders!L$1,products!$A$1:$G$1,0))</f>
        <v>14.85</v>
      </c>
      <c r="M225" s="5">
        <f t="shared" si="10"/>
        <v>59.4</v>
      </c>
      <c r="N225" t="str">
        <f t="shared" si="9"/>
        <v>Excelsa</v>
      </c>
      <c r="O225" t="str">
        <f t="shared" si="11"/>
        <v>Light</v>
      </c>
      <c r="P225" t="str">
        <f>_xlfn.XLOOKUP(Orders[[#This Row],[Customer ID]],customers!$A$1:$A$1001,customers!$I$1:$I$1001,,)</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IF(_xlfn.XLOOKUP(C226,customers!A225:A1225,customers!C225:C1225,,0)=0,"",_xlfn.XLOOKUP(C226,customers!A225:A1225,customers!C225:C1225,,0))</f>
        <v>kbromehead68@un.org</v>
      </c>
      <c r="H226" s="2" t="str">
        <f>_xlfn.XLOOKUP(C226,customers!$A$1:$A$1001,customers!$G$1:$G$1001,,0)</f>
        <v>United States</v>
      </c>
      <c r="I226" t="str">
        <f>INDEX(products!$A$1:$G$49,MATCH(orders!$D226,products!$A:$A,0),MATCH(orders!I$1,products!$A$1:$G$1,0))</f>
        <v>Lib</v>
      </c>
      <c r="J226" t="str">
        <f>INDEX(products!$A$1:$G$49,MATCH(orders!$D226,products!$A:$A,0),MATCH(orders!J$1,products!$A$1:$G$1,0))</f>
        <v>D</v>
      </c>
      <c r="K226" s="4">
        <f>INDEX(products!$A$1:$G$49,MATCH(orders!$D226,products!$A:$A,0),MATCH(orders!K$1,products!$A$1:$G$1,0))</f>
        <v>2.5</v>
      </c>
      <c r="L226" s="5">
        <f>INDEX(products!$A$1:$G$49,MATCH(orders!$D226,products!$A:$A,0),MATCH(orders!L$1,products!$A$1:$G$1,0))</f>
        <v>29.784999999999997</v>
      </c>
      <c r="M226" s="5">
        <f t="shared" si="10"/>
        <v>119.13999999999999</v>
      </c>
      <c r="N226" t="str">
        <f t="shared" si="9"/>
        <v>Librica</v>
      </c>
      <c r="O226" t="str">
        <f t="shared" si="11"/>
        <v>Dark</v>
      </c>
      <c r="P226" t="str">
        <f>_xlfn.XLOOKUP(Orders[[#This Row],[Customer ID]],customers!$A$1:$A$1001,customers!$I$1:$I$1001,,)</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IF(_xlfn.XLOOKUP(C227,customers!A226:A1226,customers!C226:C1226,,0)=0,"",_xlfn.XLOOKUP(C227,customers!A226:A1226,customers!C226:C1226,,0))</f>
        <v>ewesterman69@si.edu</v>
      </c>
      <c r="H227" s="2" t="str">
        <f>_xlfn.XLOOKUP(C227,customers!$A$1:$A$1001,customers!$G$1:$G$1001,,0)</f>
        <v>Ireland</v>
      </c>
      <c r="I227" t="str">
        <f>INDEX(products!$A$1:$G$49,MATCH(orders!$D227,products!$A:$A,0),MATCH(orders!I$1,products!$A$1:$G$1,0))</f>
        <v>Rob</v>
      </c>
      <c r="J227" t="str">
        <f>INDEX(products!$A$1:$G$49,MATCH(orders!$D227,products!$A:$A,0),MATCH(orders!J$1,products!$A$1:$G$1,0))</f>
        <v>L</v>
      </c>
      <c r="K227" s="4">
        <f>INDEX(products!$A$1:$G$49,MATCH(orders!$D227,products!$A:$A,0),MATCH(orders!K$1,products!$A$1:$G$1,0))</f>
        <v>0.2</v>
      </c>
      <c r="L227" s="5">
        <f>INDEX(products!$A$1:$G$49,MATCH(orders!$D227,products!$A:$A,0),MATCH(orders!L$1,products!$A$1:$G$1,0))</f>
        <v>3.5849999999999995</v>
      </c>
      <c r="M227" s="5">
        <f t="shared" si="10"/>
        <v>14.339999999999998</v>
      </c>
      <c r="N227" t="str">
        <f t="shared" si="9"/>
        <v>Robusta</v>
      </c>
      <c r="O227" t="str">
        <f t="shared" si="11"/>
        <v>Light</v>
      </c>
      <c r="P227" t="str">
        <f>_xlfn.XLOOKUP(Orders[[#This Row],[Customer ID]],customers!$A$1:$A$1001,customers!$I$1:$I$1001,,)</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IF(_xlfn.XLOOKUP(C228,customers!A227:A1227,customers!C227:C1227,,0)=0,"",_xlfn.XLOOKUP(C228,customers!A227:A1227,customers!C227:C1227,,0))</f>
        <v>ahutchens6a@amazonaws.com</v>
      </c>
      <c r="H228" s="2" t="str">
        <f>_xlfn.XLOOKUP(C228,customers!$A$1:$A$1001,customers!$G$1:$G$1001,,0)</f>
        <v>United States</v>
      </c>
      <c r="I228" t="str">
        <f>INDEX(products!$A$1:$G$49,MATCH(orders!$D228,products!$A:$A,0),MATCH(orders!I$1,products!$A$1:$G$1,0))</f>
        <v>Ara</v>
      </c>
      <c r="J228" t="str">
        <f>INDEX(products!$A$1:$G$49,MATCH(orders!$D228,products!$A:$A,0),MATCH(orders!J$1,products!$A$1:$G$1,0))</f>
        <v>M</v>
      </c>
      <c r="K228" s="4">
        <f>INDEX(products!$A$1:$G$49,MATCH(orders!$D228,products!$A:$A,0),MATCH(orders!K$1,products!$A$1:$G$1,0))</f>
        <v>2.5</v>
      </c>
      <c r="L228" s="5">
        <f>INDEX(products!$A$1:$G$49,MATCH(orders!$D228,products!$A:$A,0),MATCH(orders!L$1,products!$A$1:$G$1,0))</f>
        <v>25.874999999999996</v>
      </c>
      <c r="M228" s="5">
        <f t="shared" si="10"/>
        <v>129.37499999999997</v>
      </c>
      <c r="N228" t="str">
        <f t="shared" si="9"/>
        <v>Arabica</v>
      </c>
      <c r="O228" t="str">
        <f t="shared" si="11"/>
        <v>Medium</v>
      </c>
      <c r="P228" t="str">
        <f>_xlfn.XLOOKUP(Orders[[#This Row],[Customer ID]],customers!$A$1:$A$1001,customers!$I$1:$I$1001,,)</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IF(_xlfn.XLOOKUP(C229,customers!A228:A1228,customers!C228:C1228,,0)=0,"",_xlfn.XLOOKUP(C229,customers!A228:A1228,customers!C228:C1228,,0))</f>
        <v>nwyvill6b@naver.com</v>
      </c>
      <c r="H229" s="2" t="str">
        <f>_xlfn.XLOOKUP(C229,customers!$A$1:$A$1001,customers!$G$1:$G$1001,,0)</f>
        <v>United Kingdom</v>
      </c>
      <c r="I229" t="str">
        <f>INDEX(products!$A$1:$G$49,MATCH(orders!$D229,products!$A:$A,0),MATCH(orders!I$1,products!$A$1:$G$1,0))</f>
        <v>Rob</v>
      </c>
      <c r="J229" t="str">
        <f>INDEX(products!$A$1:$G$49,MATCH(orders!$D229,products!$A:$A,0),MATCH(orders!J$1,products!$A$1:$G$1,0))</f>
        <v>D</v>
      </c>
      <c r="K229" s="4">
        <f>INDEX(products!$A$1:$G$49,MATCH(orders!$D229,products!$A:$A,0),MATCH(orders!K$1,products!$A$1:$G$1,0))</f>
        <v>0.2</v>
      </c>
      <c r="L229" s="5">
        <f>INDEX(products!$A$1:$G$49,MATCH(orders!$D229,products!$A:$A,0),MATCH(orders!L$1,products!$A$1:$G$1,0))</f>
        <v>2.6849999999999996</v>
      </c>
      <c r="M229" s="5">
        <f t="shared" si="10"/>
        <v>16.11</v>
      </c>
      <c r="N229" t="str">
        <f t="shared" si="9"/>
        <v>Robusta</v>
      </c>
      <c r="O229" t="str">
        <f t="shared" si="11"/>
        <v>Dark</v>
      </c>
      <c r="P229" t="str">
        <f>_xlfn.XLOOKUP(Orders[[#This Row],[Customer ID]],customers!$A$1:$A$1001,customers!$I$1:$I$1001,,)</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IF(_xlfn.XLOOKUP(C230,customers!A229:A1229,customers!C229:C1229,,0)=0,"",_xlfn.XLOOKUP(C230,customers!A229:A1229,customers!C229:C1229,,0))</f>
        <v>bmathon6c@barnesandnoble.com</v>
      </c>
      <c r="H230" s="2" t="str">
        <f>_xlfn.XLOOKUP(C230,customers!$A$1:$A$1001,customers!$G$1:$G$1001,,0)</f>
        <v>United States</v>
      </c>
      <c r="I230" t="str">
        <f>INDEX(products!$A$1:$G$49,MATCH(orders!$D230,products!$A:$A,0),MATCH(orders!I$1,products!$A$1:$G$1,0))</f>
        <v>Rob</v>
      </c>
      <c r="J230" t="str">
        <f>INDEX(products!$A$1:$G$49,MATCH(orders!$D230,products!$A:$A,0),MATCH(orders!J$1,products!$A$1:$G$1,0))</f>
        <v>L</v>
      </c>
      <c r="K230" s="4">
        <f>INDEX(products!$A$1:$G$49,MATCH(orders!$D230,products!$A:$A,0),MATCH(orders!K$1,products!$A$1:$G$1,0))</f>
        <v>0.2</v>
      </c>
      <c r="L230" s="5">
        <f>INDEX(products!$A$1:$G$49,MATCH(orders!$D230,products!$A:$A,0),MATCH(orders!L$1,products!$A$1:$G$1,0))</f>
        <v>3.5849999999999995</v>
      </c>
      <c r="M230" s="5">
        <f t="shared" si="10"/>
        <v>17.924999999999997</v>
      </c>
      <c r="N230" t="str">
        <f t="shared" si="9"/>
        <v>Robusta</v>
      </c>
      <c r="O230" t="str">
        <f t="shared" si="11"/>
        <v>Light</v>
      </c>
      <c r="P230" t="str">
        <f>_xlfn.XLOOKUP(Orders[[#This Row],[Customer ID]],customers!$A$1:$A$1001,customers!$I$1:$I$1001,,)</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IF(_xlfn.XLOOKUP(C231,customers!A230:A1230,customers!C230:C1230,,0)=0,"",_xlfn.XLOOKUP(C231,customers!A230:A1230,customers!C230:C1230,,0))</f>
        <v>kstreight6d@about.com</v>
      </c>
      <c r="H231" s="2" t="str">
        <f>_xlfn.XLOOKUP(C231,customers!$A$1:$A$1001,customers!$G$1:$G$1001,,0)</f>
        <v>United States</v>
      </c>
      <c r="I231" t="str">
        <f>INDEX(products!$A$1:$G$49,MATCH(orders!$D231,products!$A:$A,0),MATCH(orders!I$1,products!$A$1:$G$1,0))</f>
        <v>Lib</v>
      </c>
      <c r="J231" t="str">
        <f>INDEX(products!$A$1:$G$49,MATCH(orders!$D231,products!$A:$A,0),MATCH(orders!J$1,products!$A$1:$G$1,0))</f>
        <v>M</v>
      </c>
      <c r="K231" s="4">
        <f>INDEX(products!$A$1:$G$49,MATCH(orders!$D231,products!$A:$A,0),MATCH(orders!K$1,products!$A$1:$G$1,0))</f>
        <v>0.2</v>
      </c>
      <c r="L231" s="5">
        <f>INDEX(products!$A$1:$G$49,MATCH(orders!$D231,products!$A:$A,0),MATCH(orders!L$1,products!$A$1:$G$1,0))</f>
        <v>4.3650000000000002</v>
      </c>
      <c r="M231" s="5">
        <f t="shared" si="10"/>
        <v>8.73</v>
      </c>
      <c r="N231" t="str">
        <f t="shared" si="9"/>
        <v>Librica</v>
      </c>
      <c r="O231" t="str">
        <f t="shared" si="11"/>
        <v>Medium</v>
      </c>
      <c r="P231" t="str">
        <f>_xlfn.XLOOKUP(Orders[[#This Row],[Customer ID]],customers!$A$1:$A$1001,customers!$I$1:$I$1001,,)</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IF(_xlfn.XLOOKUP(C232,customers!A231:A1231,customers!C231:C1231,,0)=0,"",_xlfn.XLOOKUP(C232,customers!A231:A1231,customers!C231:C1231,,0))</f>
        <v>pcutchie6e@globo.com</v>
      </c>
      <c r="H232" s="2" t="str">
        <f>_xlfn.XLOOKUP(C232,customers!$A$1:$A$1001,customers!$G$1:$G$1001,,0)</f>
        <v>United States</v>
      </c>
      <c r="I232" t="str">
        <f>INDEX(products!$A$1:$G$49,MATCH(orders!$D232,products!$A:$A,0),MATCH(orders!I$1,products!$A$1:$G$1,0))</f>
        <v>Ara</v>
      </c>
      <c r="J232" t="str">
        <f>INDEX(products!$A$1:$G$49,MATCH(orders!$D232,products!$A:$A,0),MATCH(orders!J$1,products!$A$1:$G$1,0))</f>
        <v>M</v>
      </c>
      <c r="K232" s="4">
        <f>INDEX(products!$A$1:$G$49,MATCH(orders!$D232,products!$A:$A,0),MATCH(orders!K$1,products!$A$1:$G$1,0))</f>
        <v>2.5</v>
      </c>
      <c r="L232" s="5">
        <f>INDEX(products!$A$1:$G$49,MATCH(orders!$D232,products!$A:$A,0),MATCH(orders!L$1,products!$A$1:$G$1,0))</f>
        <v>25.874999999999996</v>
      </c>
      <c r="M232" s="5">
        <f t="shared" si="10"/>
        <v>51.749999999999993</v>
      </c>
      <c r="N232" t="str">
        <f t="shared" si="9"/>
        <v>Arabica</v>
      </c>
      <c r="O232" t="str">
        <f t="shared" si="11"/>
        <v>Medium</v>
      </c>
      <c r="P232" t="str">
        <f>_xlfn.XLOOKUP(Orders[[#This Row],[Customer ID]],customers!$A$1:$A$1001,customers!$I$1:$I$1001,,)</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IF(_xlfn.XLOOKUP(C233,customers!A232:A1232,customers!C232:C1232,,0)=0,"",_xlfn.XLOOKUP(C233,customers!A232:A1232,customers!C232:C1232,,0))</f>
        <v/>
      </c>
      <c r="H233" s="2" t="str">
        <f>_xlfn.XLOOKUP(C233,customers!$A$1:$A$1001,customers!$G$1:$G$1001,,0)</f>
        <v>United States</v>
      </c>
      <c r="I233" t="str">
        <f>INDEX(products!$A$1:$G$49,MATCH(orders!$D233,products!$A:$A,0),MATCH(orders!I$1,products!$A$1:$G$1,0))</f>
        <v>Lib</v>
      </c>
      <c r="J233" t="str">
        <f>INDEX(products!$A$1:$G$49,MATCH(orders!$D233,products!$A:$A,0),MATCH(orders!J$1,products!$A$1:$G$1,0))</f>
        <v>M</v>
      </c>
      <c r="K233" s="4">
        <f>INDEX(products!$A$1:$G$49,MATCH(orders!$D233,products!$A:$A,0),MATCH(orders!K$1,products!$A$1:$G$1,0))</f>
        <v>0.2</v>
      </c>
      <c r="L233" s="5">
        <f>INDEX(products!$A$1:$G$49,MATCH(orders!$D233,products!$A:$A,0),MATCH(orders!L$1,products!$A$1:$G$1,0))</f>
        <v>4.3650000000000002</v>
      </c>
      <c r="M233" s="5">
        <f t="shared" si="10"/>
        <v>8.73</v>
      </c>
      <c r="N233" t="str">
        <f t="shared" si="9"/>
        <v>Librica</v>
      </c>
      <c r="O233" t="str">
        <f t="shared" si="11"/>
        <v>Medium</v>
      </c>
      <c r="P233" t="str">
        <f>_xlfn.XLOOKUP(Orders[[#This Row],[Customer ID]],customers!$A$1:$A$1001,customers!$I$1:$I$1001,,)</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IF(_xlfn.XLOOKUP(C234,customers!A233:A1233,customers!C233:C1233,,0)=0,"",_xlfn.XLOOKUP(C234,customers!A233:A1233,customers!C233:C1233,,0))</f>
        <v>cgheraldi6g@opera.com</v>
      </c>
      <c r="H234" s="2" t="str">
        <f>_xlfn.XLOOKUP(C234,customers!$A$1:$A$1001,customers!$G$1:$G$1001,,0)</f>
        <v>United Kingdom</v>
      </c>
      <c r="I234" t="str">
        <f>INDEX(products!$A$1:$G$49,MATCH(orders!$D234,products!$A:$A,0),MATCH(orders!I$1,products!$A$1:$G$1,0))</f>
        <v>Lib</v>
      </c>
      <c r="J234" t="str">
        <f>INDEX(products!$A$1:$G$49,MATCH(orders!$D234,products!$A:$A,0),MATCH(orders!J$1,products!$A$1:$G$1,0))</f>
        <v>L</v>
      </c>
      <c r="K234" s="4">
        <f>INDEX(products!$A$1:$G$49,MATCH(orders!$D234,products!$A:$A,0),MATCH(orders!K$1,products!$A$1:$G$1,0))</f>
        <v>0.2</v>
      </c>
      <c r="L234" s="5">
        <f>INDEX(products!$A$1:$G$49,MATCH(orders!$D234,products!$A:$A,0),MATCH(orders!L$1,products!$A$1:$G$1,0))</f>
        <v>4.7549999999999999</v>
      </c>
      <c r="M234" s="5">
        <f t="shared" si="10"/>
        <v>23.774999999999999</v>
      </c>
      <c r="N234" t="str">
        <f t="shared" si="9"/>
        <v>Librica</v>
      </c>
      <c r="O234" t="str">
        <f t="shared" si="11"/>
        <v>Light</v>
      </c>
      <c r="P234" t="str">
        <f>_xlfn.XLOOKUP(Orders[[#This Row],[Customer ID]],customers!$A$1:$A$1001,customers!$I$1:$I$1001,,)</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IF(_xlfn.XLOOKUP(C235,customers!A234:A1234,customers!C234:C1234,,0)=0,"",_xlfn.XLOOKUP(C235,customers!A234:A1234,customers!C234:C1234,,0))</f>
        <v>bkenwell6h@over-blog.com</v>
      </c>
      <c r="H235" s="2" t="str">
        <f>_xlfn.XLOOKUP(C235,customers!$A$1:$A$1001,customers!$G$1:$G$1001,,0)</f>
        <v>United States</v>
      </c>
      <c r="I235" t="str">
        <f>INDEX(products!$A$1:$G$49,MATCH(orders!$D235,products!$A:$A,0),MATCH(orders!I$1,products!$A$1:$G$1,0))</f>
        <v>Exc</v>
      </c>
      <c r="J235" t="str">
        <f>INDEX(products!$A$1:$G$49,MATCH(orders!$D235,products!$A:$A,0),MATCH(orders!J$1,products!$A$1:$G$1,0))</f>
        <v>M</v>
      </c>
      <c r="K235" s="4">
        <f>INDEX(products!$A$1:$G$49,MATCH(orders!$D235,products!$A:$A,0),MATCH(orders!K$1,products!$A$1:$G$1,0))</f>
        <v>0.2</v>
      </c>
      <c r="L235" s="5">
        <f>INDEX(products!$A$1:$G$49,MATCH(orders!$D235,products!$A:$A,0),MATCH(orders!L$1,products!$A$1:$G$1,0))</f>
        <v>4.125</v>
      </c>
      <c r="M235" s="5">
        <f t="shared" si="10"/>
        <v>20.625</v>
      </c>
      <c r="N235" t="str">
        <f t="shared" si="9"/>
        <v>Excelsa</v>
      </c>
      <c r="O235" t="str">
        <f t="shared" si="11"/>
        <v>Medium</v>
      </c>
      <c r="P235" t="str">
        <f>_xlfn.XLOOKUP(Orders[[#This Row],[Customer ID]],customers!$A$1:$A$1001,customers!$I$1:$I$1001,,)</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IF(_xlfn.XLOOKUP(C236,customers!A235:A1235,customers!C235:C1235,,0)=0,"",_xlfn.XLOOKUP(C236,customers!A235:A1235,customers!C235:C1235,,0))</f>
        <v>tsutty6i@google.es</v>
      </c>
      <c r="H236" s="2" t="str">
        <f>_xlfn.XLOOKUP(C236,customers!$A$1:$A$1001,customers!$G$1:$G$1001,,0)</f>
        <v>United States</v>
      </c>
      <c r="I236" t="str">
        <f>INDEX(products!$A$1:$G$49,MATCH(orders!$D236,products!$A:$A,0),MATCH(orders!I$1,products!$A$1:$G$1,0))</f>
        <v>Lib</v>
      </c>
      <c r="J236" t="str">
        <f>INDEX(products!$A$1:$G$49,MATCH(orders!$D236,products!$A:$A,0),MATCH(orders!J$1,products!$A$1:$G$1,0))</f>
        <v>L</v>
      </c>
      <c r="K236" s="4">
        <f>INDEX(products!$A$1:$G$49,MATCH(orders!$D236,products!$A:$A,0),MATCH(orders!K$1,products!$A$1:$G$1,0))</f>
        <v>2.5</v>
      </c>
      <c r="L236" s="5">
        <f>INDEX(products!$A$1:$G$49,MATCH(orders!$D236,products!$A:$A,0),MATCH(orders!L$1,products!$A$1:$G$1,0))</f>
        <v>36.454999999999998</v>
      </c>
      <c r="M236" s="5">
        <f t="shared" si="10"/>
        <v>36.454999999999998</v>
      </c>
      <c r="N236" t="str">
        <f t="shared" si="9"/>
        <v>Librica</v>
      </c>
      <c r="O236" t="str">
        <f t="shared" si="11"/>
        <v>Light</v>
      </c>
      <c r="P236" t="str">
        <f>_xlfn.XLOOKUP(Orders[[#This Row],[Customer ID]],customers!$A$1:$A$1001,customers!$I$1:$I$1001,,)</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IF(_xlfn.XLOOKUP(C237,customers!A236:A1236,customers!C236:C1236,,0)=0,"",_xlfn.XLOOKUP(C237,customers!A236:A1236,customers!C236:C1236,,0))</f>
        <v/>
      </c>
      <c r="H237" s="2" t="str">
        <f>_xlfn.XLOOKUP(C237,customers!$A$1:$A$1001,customers!$G$1:$G$1001,,0)</f>
        <v>Ireland</v>
      </c>
      <c r="I237" t="str">
        <f>INDEX(products!$A$1:$G$49,MATCH(orders!$D237,products!$A:$A,0),MATCH(orders!I$1,products!$A$1:$G$1,0))</f>
        <v>Lib</v>
      </c>
      <c r="J237" t="str">
        <f>INDEX(products!$A$1:$G$49,MATCH(orders!$D237,products!$A:$A,0),MATCH(orders!J$1,products!$A$1:$G$1,0))</f>
        <v>L</v>
      </c>
      <c r="K237" s="4">
        <f>INDEX(products!$A$1:$G$49,MATCH(orders!$D237,products!$A:$A,0),MATCH(orders!K$1,products!$A$1:$G$1,0))</f>
        <v>2.5</v>
      </c>
      <c r="L237" s="5">
        <f>INDEX(products!$A$1:$G$49,MATCH(orders!$D237,products!$A:$A,0),MATCH(orders!L$1,products!$A$1:$G$1,0))</f>
        <v>36.454999999999998</v>
      </c>
      <c r="M237" s="5">
        <f t="shared" si="10"/>
        <v>182.27499999999998</v>
      </c>
      <c r="N237" t="str">
        <f t="shared" si="9"/>
        <v>Librica</v>
      </c>
      <c r="O237" t="str">
        <f t="shared" si="11"/>
        <v>Light</v>
      </c>
      <c r="P237" t="str">
        <f>_xlfn.XLOOKUP(Orders[[#This Row],[Customer ID]],customers!$A$1:$A$1001,customers!$I$1:$I$1001,,)</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IF(_xlfn.XLOOKUP(C238,customers!A237:A1237,customers!C237:C1237,,0)=0,"",_xlfn.XLOOKUP(C238,customers!A237:A1237,customers!C237:C1237,,0))</f>
        <v>charce6k@cafepress.com</v>
      </c>
      <c r="H238" s="2" t="str">
        <f>_xlfn.XLOOKUP(C238,customers!$A$1:$A$1001,customers!$G$1:$G$1001,,0)</f>
        <v>Ireland</v>
      </c>
      <c r="I238" t="str">
        <f>INDEX(products!$A$1:$G$49,MATCH(orders!$D238,products!$A:$A,0),MATCH(orders!I$1,products!$A$1:$G$1,0))</f>
        <v>Lib</v>
      </c>
      <c r="J238" t="str">
        <f>INDEX(products!$A$1:$G$49,MATCH(orders!$D238,products!$A:$A,0),MATCH(orders!J$1,products!$A$1:$G$1,0))</f>
        <v>D</v>
      </c>
      <c r="K238" s="4">
        <f>INDEX(products!$A$1:$G$49,MATCH(orders!$D238,products!$A:$A,0),MATCH(orders!K$1,products!$A$1:$G$1,0))</f>
        <v>2.5</v>
      </c>
      <c r="L238" s="5">
        <f>INDEX(products!$A$1:$G$49,MATCH(orders!$D238,products!$A:$A,0),MATCH(orders!L$1,products!$A$1:$G$1,0))</f>
        <v>29.784999999999997</v>
      </c>
      <c r="M238" s="5">
        <f t="shared" si="10"/>
        <v>89.35499999999999</v>
      </c>
      <c r="N238" t="str">
        <f t="shared" si="9"/>
        <v>Librica</v>
      </c>
      <c r="O238" t="str">
        <f t="shared" si="11"/>
        <v>Dark</v>
      </c>
      <c r="P238" t="str">
        <f>_xlfn.XLOOKUP(Orders[[#This Row],[Customer ID]],customers!$A$1:$A$1001,customers!$I$1:$I$1001,,)</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IF(_xlfn.XLOOKUP(C239,customers!A238:A1238,customers!C238:C1238,,0)=0,"",_xlfn.XLOOKUP(C239,customers!A238:A1238,customers!C238:C1238,,0))</f>
        <v/>
      </c>
      <c r="H239" s="2" t="str">
        <f>_xlfn.XLOOKUP(C239,customers!$A$1:$A$1001,customers!$G$1:$G$1001,,0)</f>
        <v>United States</v>
      </c>
      <c r="I239" t="str">
        <f>INDEX(products!$A$1:$G$49,MATCH(orders!$D239,products!$A:$A,0),MATCH(orders!I$1,products!$A$1:$G$1,0))</f>
        <v>Rob</v>
      </c>
      <c r="J239" t="str">
        <f>INDEX(products!$A$1:$G$49,MATCH(orders!$D239,products!$A:$A,0),MATCH(orders!J$1,products!$A$1:$G$1,0))</f>
        <v>L</v>
      </c>
      <c r="K239" s="4">
        <f>INDEX(products!$A$1:$G$49,MATCH(orders!$D239,products!$A:$A,0),MATCH(orders!K$1,products!$A$1:$G$1,0))</f>
        <v>0.2</v>
      </c>
      <c r="L239" s="5">
        <f>INDEX(products!$A$1:$G$49,MATCH(orders!$D239,products!$A:$A,0),MATCH(orders!L$1,products!$A$1:$G$1,0))</f>
        <v>3.5849999999999995</v>
      </c>
      <c r="M239" s="5">
        <f t="shared" si="10"/>
        <v>3.5849999999999995</v>
      </c>
      <c r="N239" t="str">
        <f t="shared" si="9"/>
        <v>Robusta</v>
      </c>
      <c r="O239" t="str">
        <f t="shared" si="11"/>
        <v>Light</v>
      </c>
      <c r="P239" t="str">
        <f>_xlfn.XLOOKUP(Orders[[#This Row],[Customer ID]],customers!$A$1:$A$1001,customers!$I$1:$I$1001,,)</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IF(_xlfn.XLOOKUP(C240,customers!A239:A1239,customers!C239:C1239,,0)=0,"",_xlfn.XLOOKUP(C240,customers!A239:A1239,customers!C239:C1239,,0))</f>
        <v>fdrysdale6m@symantec.com</v>
      </c>
      <c r="H240" s="2" t="str">
        <f>_xlfn.XLOOKUP(C240,customers!$A$1:$A$1001,customers!$G$1:$G$1001,,0)</f>
        <v>United States</v>
      </c>
      <c r="I240" t="str">
        <f>INDEX(products!$A$1:$G$49,MATCH(orders!$D240,products!$A:$A,0),MATCH(orders!I$1,products!$A$1:$G$1,0))</f>
        <v>Rob</v>
      </c>
      <c r="J240" t="str">
        <f>INDEX(products!$A$1:$G$49,MATCH(orders!$D240,products!$A:$A,0),MATCH(orders!J$1,products!$A$1:$G$1,0))</f>
        <v>M</v>
      </c>
      <c r="K240" s="4">
        <f>INDEX(products!$A$1:$G$49,MATCH(orders!$D240,products!$A:$A,0),MATCH(orders!K$1,products!$A$1:$G$1,0))</f>
        <v>2.5</v>
      </c>
      <c r="L240" s="5">
        <f>INDEX(products!$A$1:$G$49,MATCH(orders!$D240,products!$A:$A,0),MATCH(orders!L$1,products!$A$1:$G$1,0))</f>
        <v>22.884999999999998</v>
      </c>
      <c r="M240" s="5">
        <f t="shared" si="10"/>
        <v>45.769999999999996</v>
      </c>
      <c r="N240" t="str">
        <f t="shared" si="9"/>
        <v>Robusta</v>
      </c>
      <c r="O240" t="str">
        <f t="shared" si="11"/>
        <v>Medium</v>
      </c>
      <c r="P240" t="str">
        <f>_xlfn.XLOOKUP(Orders[[#This Row],[Customer ID]],customers!$A$1:$A$1001,customers!$I$1:$I$1001,,)</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IF(_xlfn.XLOOKUP(C241,customers!A240:A1240,customers!C240:C1240,,0)=0,"",_xlfn.XLOOKUP(C241,customers!A240:A1240,customers!C240:C1240,,0))</f>
        <v>dmagowan6n@fc2.com</v>
      </c>
      <c r="H241" s="2" t="str">
        <f>_xlfn.XLOOKUP(C241,customers!$A$1:$A$1001,customers!$G$1:$G$1001,,0)</f>
        <v>United States</v>
      </c>
      <c r="I241" t="str">
        <f>INDEX(products!$A$1:$G$49,MATCH(orders!$D241,products!$A:$A,0),MATCH(orders!I$1,products!$A$1:$G$1,0))</f>
        <v>Exc</v>
      </c>
      <c r="J241" t="str">
        <f>INDEX(products!$A$1:$G$49,MATCH(orders!$D241,products!$A:$A,0),MATCH(orders!J$1,products!$A$1:$G$1,0))</f>
        <v>L</v>
      </c>
      <c r="K241" s="4">
        <f>INDEX(products!$A$1:$G$49,MATCH(orders!$D241,products!$A:$A,0),MATCH(orders!K$1,products!$A$1:$G$1,0))</f>
        <v>1</v>
      </c>
      <c r="L241" s="5">
        <f>INDEX(products!$A$1:$G$49,MATCH(orders!$D241,products!$A:$A,0),MATCH(orders!L$1,products!$A$1:$G$1,0))</f>
        <v>14.85</v>
      </c>
      <c r="M241" s="5">
        <f t="shared" si="10"/>
        <v>59.4</v>
      </c>
      <c r="N241" t="str">
        <f t="shared" si="9"/>
        <v>Excelsa</v>
      </c>
      <c r="O241" t="str">
        <f t="shared" si="11"/>
        <v>Light</v>
      </c>
      <c r="P241" t="str">
        <f>_xlfn.XLOOKUP(Orders[[#This Row],[Customer ID]],customers!$A$1:$A$1001,customers!$I$1:$I$1001,,)</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IF(_xlfn.XLOOKUP(C242,customers!A241:A1241,customers!C241:C1241,,0)=0,"",_xlfn.XLOOKUP(C242,customers!A241:A1241,customers!C241:C1241,,0))</f>
        <v/>
      </c>
      <c r="H242" s="2" t="str">
        <f>_xlfn.XLOOKUP(C242,customers!$A$1:$A$1001,customers!$G$1:$G$1001,,0)</f>
        <v>United States</v>
      </c>
      <c r="I242" t="str">
        <f>INDEX(products!$A$1:$G$49,MATCH(orders!$D242,products!$A:$A,0),MATCH(orders!I$1,products!$A$1:$G$1,0))</f>
        <v>Ara</v>
      </c>
      <c r="J242" t="str">
        <f>INDEX(products!$A$1:$G$49,MATCH(orders!$D242,products!$A:$A,0),MATCH(orders!J$1,products!$A$1:$G$1,0))</f>
        <v>M</v>
      </c>
      <c r="K242" s="4">
        <f>INDEX(products!$A$1:$G$49,MATCH(orders!$D242,products!$A:$A,0),MATCH(orders!K$1,products!$A$1:$G$1,0))</f>
        <v>2.5</v>
      </c>
      <c r="L242" s="5">
        <f>INDEX(products!$A$1:$G$49,MATCH(orders!$D242,products!$A:$A,0),MATCH(orders!L$1,products!$A$1:$G$1,0))</f>
        <v>25.874999999999996</v>
      </c>
      <c r="M242" s="5">
        <f t="shared" si="10"/>
        <v>155.24999999999997</v>
      </c>
      <c r="N242" t="str">
        <f t="shared" si="9"/>
        <v>Arabica</v>
      </c>
      <c r="O242" t="str">
        <f t="shared" si="11"/>
        <v>Medium</v>
      </c>
      <c r="P242" t="str">
        <f>_xlfn.XLOOKUP(Orders[[#This Row],[Customer ID]],customers!$A$1:$A$1001,customers!$I$1:$I$1001,,)</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IF(_xlfn.XLOOKUP(C243,customers!A242:A1242,customers!C242:C1242,,0)=0,"",_xlfn.XLOOKUP(C243,customers!A242:A1242,customers!C242:C1242,,0))</f>
        <v/>
      </c>
      <c r="H243" s="2" t="str">
        <f>_xlfn.XLOOKUP(C243,customers!$A$1:$A$1001,customers!$G$1:$G$1001,,0)</f>
        <v>United States</v>
      </c>
      <c r="I243" t="str">
        <f>INDEX(products!$A$1:$G$49,MATCH(orders!$D243,products!$A:$A,0),MATCH(orders!I$1,products!$A$1:$G$1,0))</f>
        <v>Rob</v>
      </c>
      <c r="J243" t="str">
        <f>INDEX(products!$A$1:$G$49,MATCH(orders!$D243,products!$A:$A,0),MATCH(orders!J$1,products!$A$1:$G$1,0))</f>
        <v>M</v>
      </c>
      <c r="K243" s="4">
        <f>INDEX(products!$A$1:$G$49,MATCH(orders!$D243,products!$A:$A,0),MATCH(orders!K$1,products!$A$1:$G$1,0))</f>
        <v>2.5</v>
      </c>
      <c r="L243" s="5">
        <f>INDEX(products!$A$1:$G$49,MATCH(orders!$D243,products!$A:$A,0),MATCH(orders!L$1,products!$A$1:$G$1,0))</f>
        <v>22.884999999999998</v>
      </c>
      <c r="M243" s="5">
        <f t="shared" si="10"/>
        <v>45.769999999999996</v>
      </c>
      <c r="N243" t="str">
        <f t="shared" si="9"/>
        <v>Robusta</v>
      </c>
      <c r="O243" t="str">
        <f t="shared" si="11"/>
        <v>Medium</v>
      </c>
      <c r="P243" t="str">
        <f>_xlfn.XLOOKUP(Orders[[#This Row],[Customer ID]],customers!$A$1:$A$1001,customers!$I$1:$I$1001,,)</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IF(_xlfn.XLOOKUP(C244,customers!A243:A1243,customers!C243:C1243,,0)=0,"",_xlfn.XLOOKUP(C244,customers!A243:A1243,customers!C243:C1243,,0))</f>
        <v>srushbrooke6q@youku.com</v>
      </c>
      <c r="H244" s="2" t="str">
        <f>_xlfn.XLOOKUP(C244,customers!$A$1:$A$1001,customers!$G$1:$G$1001,,0)</f>
        <v>United States</v>
      </c>
      <c r="I244" t="str">
        <f>INDEX(products!$A$1:$G$49,MATCH(orders!$D244,products!$A:$A,0),MATCH(orders!I$1,products!$A$1:$G$1,0))</f>
        <v>Exc</v>
      </c>
      <c r="J244" t="str">
        <f>INDEX(products!$A$1:$G$49,MATCH(orders!$D244,products!$A:$A,0),MATCH(orders!J$1,products!$A$1:$G$1,0))</f>
        <v>D</v>
      </c>
      <c r="K244" s="4">
        <f>INDEX(products!$A$1:$G$49,MATCH(orders!$D244,products!$A:$A,0),MATCH(orders!K$1,products!$A$1:$G$1,0))</f>
        <v>1</v>
      </c>
      <c r="L244" s="5">
        <f>INDEX(products!$A$1:$G$49,MATCH(orders!$D244,products!$A:$A,0),MATCH(orders!L$1,products!$A$1:$G$1,0))</f>
        <v>12.15</v>
      </c>
      <c r="M244" s="5">
        <f t="shared" si="10"/>
        <v>36.450000000000003</v>
      </c>
      <c r="N244" t="str">
        <f t="shared" si="9"/>
        <v>Excelsa</v>
      </c>
      <c r="O244" t="str">
        <f t="shared" si="11"/>
        <v>Dark</v>
      </c>
      <c r="P244" t="str">
        <f>_xlfn.XLOOKUP(Orders[[#This Row],[Customer ID]],customers!$A$1:$A$1001,customers!$I$1:$I$1001,,)</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IF(_xlfn.XLOOKUP(C245,customers!A244:A1244,customers!C244:C1244,,0)=0,"",_xlfn.XLOOKUP(C245,customers!A244:A1244,customers!C244:C1244,,0))</f>
        <v>tdrynan6r@deviantart.com</v>
      </c>
      <c r="H245" s="2" t="str">
        <f>_xlfn.XLOOKUP(C245,customers!$A$1:$A$1001,customers!$G$1:$G$1001,,0)</f>
        <v>United States</v>
      </c>
      <c r="I245" t="str">
        <f>INDEX(products!$A$1:$G$49,MATCH(orders!$D245,products!$A:$A,0),MATCH(orders!I$1,products!$A$1:$G$1,0))</f>
        <v>Exc</v>
      </c>
      <c r="J245" t="str">
        <f>INDEX(products!$A$1:$G$49,MATCH(orders!$D245,products!$A:$A,0),MATCH(orders!J$1,products!$A$1:$G$1,0))</f>
        <v>D</v>
      </c>
      <c r="K245" s="4">
        <f>INDEX(products!$A$1:$G$49,MATCH(orders!$D245,products!$A:$A,0),MATCH(orders!K$1,products!$A$1:$G$1,0))</f>
        <v>0.5</v>
      </c>
      <c r="L245" s="5">
        <f>INDEX(products!$A$1:$G$49,MATCH(orders!$D245,products!$A:$A,0),MATCH(orders!L$1,products!$A$1:$G$1,0))</f>
        <v>7.29</v>
      </c>
      <c r="M245" s="5">
        <f t="shared" si="10"/>
        <v>29.16</v>
      </c>
      <c r="N245" t="str">
        <f t="shared" si="9"/>
        <v>Excelsa</v>
      </c>
      <c r="O245" t="str">
        <f t="shared" si="11"/>
        <v>Dark</v>
      </c>
      <c r="P245" t="str">
        <f>_xlfn.XLOOKUP(Orders[[#This Row],[Customer ID]],customers!$A$1:$A$1001,customers!$I$1:$I$1001,,)</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IF(_xlfn.XLOOKUP(C246,customers!A245:A1245,customers!C245:C1245,,0)=0,"",_xlfn.XLOOKUP(C246,customers!A245:A1245,customers!C245:C1245,,0))</f>
        <v>eyurkov6s@hud.gov</v>
      </c>
      <c r="H246" s="2" t="str">
        <f>_xlfn.XLOOKUP(C246,customers!$A$1:$A$1001,customers!$G$1:$G$1001,,0)</f>
        <v>United States</v>
      </c>
      <c r="I246" t="str">
        <f>INDEX(products!$A$1:$G$49,MATCH(orders!$D246,products!$A:$A,0),MATCH(orders!I$1,products!$A$1:$G$1,0))</f>
        <v>Lib</v>
      </c>
      <c r="J246" t="str">
        <f>INDEX(products!$A$1:$G$49,MATCH(orders!$D246,products!$A:$A,0),MATCH(orders!J$1,products!$A$1:$G$1,0))</f>
        <v>M</v>
      </c>
      <c r="K246" s="4">
        <f>INDEX(products!$A$1:$G$49,MATCH(orders!$D246,products!$A:$A,0),MATCH(orders!K$1,products!$A$1:$G$1,0))</f>
        <v>2.5</v>
      </c>
      <c r="L246" s="5">
        <f>INDEX(products!$A$1:$G$49,MATCH(orders!$D246,products!$A:$A,0),MATCH(orders!L$1,products!$A$1:$G$1,0))</f>
        <v>33.464999999999996</v>
      </c>
      <c r="M246" s="5">
        <f t="shared" si="10"/>
        <v>133.85999999999999</v>
      </c>
      <c r="N246" t="str">
        <f t="shared" si="9"/>
        <v>Librica</v>
      </c>
      <c r="O246" t="str">
        <f t="shared" si="11"/>
        <v>Medium</v>
      </c>
      <c r="P246" t="str">
        <f>_xlfn.XLOOKUP(Orders[[#This Row],[Customer ID]],customers!$A$1:$A$1001,customers!$I$1:$I$1001,,)</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IF(_xlfn.XLOOKUP(C247,customers!A246:A1246,customers!C246:C1246,,0)=0,"",_xlfn.XLOOKUP(C247,customers!A246:A1246,customers!C246:C1246,,0))</f>
        <v>lmallan6t@state.gov</v>
      </c>
      <c r="H247" s="2" t="str">
        <f>_xlfn.XLOOKUP(C247,customers!$A$1:$A$1001,customers!$G$1:$G$1001,,0)</f>
        <v>United States</v>
      </c>
      <c r="I247" t="str">
        <f>INDEX(products!$A$1:$G$49,MATCH(orders!$D247,products!$A:$A,0),MATCH(orders!I$1,products!$A$1:$G$1,0))</f>
        <v>Lib</v>
      </c>
      <c r="J247" t="str">
        <f>INDEX(products!$A$1:$G$49,MATCH(orders!$D247,products!$A:$A,0),MATCH(orders!J$1,products!$A$1:$G$1,0))</f>
        <v>L</v>
      </c>
      <c r="K247" s="4">
        <f>INDEX(products!$A$1:$G$49,MATCH(orders!$D247,products!$A:$A,0),MATCH(orders!K$1,products!$A$1:$G$1,0))</f>
        <v>0.2</v>
      </c>
      <c r="L247" s="5">
        <f>INDEX(products!$A$1:$G$49,MATCH(orders!$D247,products!$A:$A,0),MATCH(orders!L$1,products!$A$1:$G$1,0))</f>
        <v>4.7549999999999999</v>
      </c>
      <c r="M247" s="5">
        <f t="shared" si="10"/>
        <v>23.774999999999999</v>
      </c>
      <c r="N247" t="str">
        <f t="shared" si="9"/>
        <v>Librica</v>
      </c>
      <c r="O247" t="str">
        <f t="shared" si="11"/>
        <v>Light</v>
      </c>
      <c r="P247" t="str">
        <f>_xlfn.XLOOKUP(Orders[[#This Row],[Customer ID]],customers!$A$1:$A$1001,customers!$I$1:$I$1001,,)</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IF(_xlfn.XLOOKUP(C248,customers!A247:A1247,customers!C247:C1247,,0)=0,"",_xlfn.XLOOKUP(C248,customers!A247:A1247,customers!C247:C1247,,0))</f>
        <v>gbentjens6u@netlog.com</v>
      </c>
      <c r="H248" s="2" t="str">
        <f>_xlfn.XLOOKUP(C248,customers!$A$1:$A$1001,customers!$G$1:$G$1001,,0)</f>
        <v>United Kingdom</v>
      </c>
      <c r="I248" t="str">
        <f>INDEX(products!$A$1:$G$49,MATCH(orders!$D248,products!$A:$A,0),MATCH(orders!I$1,products!$A$1:$G$1,0))</f>
        <v>Lib</v>
      </c>
      <c r="J248" t="str">
        <f>INDEX(products!$A$1:$G$49,MATCH(orders!$D248,products!$A:$A,0),MATCH(orders!J$1,products!$A$1:$G$1,0))</f>
        <v>D</v>
      </c>
      <c r="K248" s="4">
        <f>INDEX(products!$A$1:$G$49,MATCH(orders!$D248,products!$A:$A,0),MATCH(orders!K$1,products!$A$1:$G$1,0))</f>
        <v>1</v>
      </c>
      <c r="L248" s="5">
        <f>INDEX(products!$A$1:$G$49,MATCH(orders!$D248,products!$A:$A,0),MATCH(orders!L$1,products!$A$1:$G$1,0))</f>
        <v>12.95</v>
      </c>
      <c r="M248" s="5">
        <f t="shared" si="10"/>
        <v>38.849999999999994</v>
      </c>
      <c r="N248" t="str">
        <f t="shared" si="9"/>
        <v>Librica</v>
      </c>
      <c r="O248" t="str">
        <f t="shared" si="11"/>
        <v>Dark</v>
      </c>
      <c r="P248" t="str">
        <f>_xlfn.XLOOKUP(Orders[[#This Row],[Customer ID]],customers!$A$1:$A$1001,customers!$I$1:$I$1001,,)</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IF(_xlfn.XLOOKUP(C249,customers!A248:A1248,customers!C248:C1248,,0)=0,"",_xlfn.XLOOKUP(C249,customers!A248:A1248,customers!C248:C1248,,0))</f>
        <v/>
      </c>
      <c r="H249" s="2" t="str">
        <f>_xlfn.XLOOKUP(C249,customers!$A$1:$A$1001,customers!$G$1:$G$1001,,0)</f>
        <v>Ireland</v>
      </c>
      <c r="I249" t="str">
        <f>INDEX(products!$A$1:$G$49,MATCH(orders!$D249,products!$A:$A,0),MATCH(orders!I$1,products!$A$1:$G$1,0))</f>
        <v>Rob</v>
      </c>
      <c r="J249" t="str">
        <f>INDEX(products!$A$1:$G$49,MATCH(orders!$D249,products!$A:$A,0),MATCH(orders!J$1,products!$A$1:$G$1,0))</f>
        <v>L</v>
      </c>
      <c r="K249" s="4">
        <f>INDEX(products!$A$1:$G$49,MATCH(orders!$D249,products!$A:$A,0),MATCH(orders!K$1,products!$A$1:$G$1,0))</f>
        <v>0.2</v>
      </c>
      <c r="L249" s="5">
        <f>INDEX(products!$A$1:$G$49,MATCH(orders!$D249,products!$A:$A,0),MATCH(orders!L$1,products!$A$1:$G$1,0))</f>
        <v>3.5849999999999995</v>
      </c>
      <c r="M249" s="5">
        <f t="shared" si="10"/>
        <v>21.509999999999998</v>
      </c>
      <c r="N249" t="str">
        <f t="shared" si="9"/>
        <v>Robusta</v>
      </c>
      <c r="O249" t="str">
        <f t="shared" si="11"/>
        <v>Light</v>
      </c>
      <c r="P249" t="str">
        <f>_xlfn.XLOOKUP(Orders[[#This Row],[Customer ID]],customers!$A$1:$A$1001,customers!$I$1:$I$1001,,)</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IF(_xlfn.XLOOKUP(C250,customers!A249:A1249,customers!C249:C1249,,0)=0,"",_xlfn.XLOOKUP(C250,customers!A249:A1249,customers!C249:C1249,,0))</f>
        <v>lentwistle6w@omniture.com</v>
      </c>
      <c r="H250" s="2" t="str">
        <f>_xlfn.XLOOKUP(C250,customers!$A$1:$A$1001,customers!$G$1:$G$1001,,0)</f>
        <v>United States</v>
      </c>
      <c r="I250" t="str">
        <f>INDEX(products!$A$1:$G$49,MATCH(orders!$D250,products!$A:$A,0),MATCH(orders!I$1,products!$A$1:$G$1,0))</f>
        <v>Ara</v>
      </c>
      <c r="J250" t="str">
        <f>INDEX(products!$A$1:$G$49,MATCH(orders!$D250,products!$A:$A,0),MATCH(orders!J$1,products!$A$1:$G$1,0))</f>
        <v>D</v>
      </c>
      <c r="K250" s="4">
        <f>INDEX(products!$A$1:$G$49,MATCH(orders!$D250,products!$A:$A,0),MATCH(orders!K$1,products!$A$1:$G$1,0))</f>
        <v>1</v>
      </c>
      <c r="L250" s="5">
        <f>INDEX(products!$A$1:$G$49,MATCH(orders!$D250,products!$A:$A,0),MATCH(orders!L$1,products!$A$1:$G$1,0))</f>
        <v>9.9499999999999993</v>
      </c>
      <c r="M250" s="5">
        <f t="shared" si="10"/>
        <v>9.9499999999999993</v>
      </c>
      <c r="N250" t="str">
        <f t="shared" si="9"/>
        <v>Arabica</v>
      </c>
      <c r="O250" t="str">
        <f t="shared" si="11"/>
        <v>Dark</v>
      </c>
      <c r="P250" t="str">
        <f>_xlfn.XLOOKUP(Orders[[#This Row],[Customer ID]],customers!$A$1:$A$1001,customers!$I$1:$I$1001,,)</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IF(_xlfn.XLOOKUP(C251,customers!A250:A1250,customers!C250:C1250,,0)=0,"",_xlfn.XLOOKUP(C251,customers!A250:A1250,customers!C250:C1250,,0))</f>
        <v>zkiffe74@cyberchimps.com</v>
      </c>
      <c r="H251" s="2" t="str">
        <f>_xlfn.XLOOKUP(C251,customers!$A$1:$A$1001,customers!$G$1:$G$1001,,0)</f>
        <v>United States</v>
      </c>
      <c r="I251" t="str">
        <f>INDEX(products!$A$1:$G$49,MATCH(orders!$D251,products!$A:$A,0),MATCH(orders!I$1,products!$A$1:$G$1,0))</f>
        <v>Lib</v>
      </c>
      <c r="J251" t="str">
        <f>INDEX(products!$A$1:$G$49,MATCH(orders!$D251,products!$A:$A,0),MATCH(orders!J$1,products!$A$1:$G$1,0))</f>
        <v>L</v>
      </c>
      <c r="K251" s="4">
        <f>INDEX(products!$A$1:$G$49,MATCH(orders!$D251,products!$A:$A,0),MATCH(orders!K$1,products!$A$1:$G$1,0))</f>
        <v>1</v>
      </c>
      <c r="L251" s="5">
        <f>INDEX(products!$A$1:$G$49,MATCH(orders!$D251,products!$A:$A,0),MATCH(orders!L$1,products!$A$1:$G$1,0))</f>
        <v>15.85</v>
      </c>
      <c r="M251" s="5">
        <f t="shared" si="10"/>
        <v>15.85</v>
      </c>
      <c r="N251" t="str">
        <f t="shared" si="9"/>
        <v>Librica</v>
      </c>
      <c r="O251" t="str">
        <f t="shared" si="11"/>
        <v>Light</v>
      </c>
      <c r="P251" t="str">
        <f>_xlfn.XLOOKUP(Orders[[#This Row],[Customer ID]],customers!$A$1:$A$1001,customers!$I$1:$I$1001,,)</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IF(_xlfn.XLOOKUP(C252,customers!A251:A1251,customers!C251:C1251,,0)=0,"",_xlfn.XLOOKUP(C252,customers!A251:A1251,customers!C251:C1251,,0))</f>
        <v>macott6y@pagesperso-orange.fr</v>
      </c>
      <c r="H252" s="2" t="str">
        <f>_xlfn.XLOOKUP(C252,customers!$A$1:$A$1001,customers!$G$1:$G$1001,,0)</f>
        <v>United States</v>
      </c>
      <c r="I252" t="str">
        <f>INDEX(products!$A$1:$G$49,MATCH(orders!$D252,products!$A:$A,0),MATCH(orders!I$1,products!$A$1:$G$1,0))</f>
        <v>Rob</v>
      </c>
      <c r="J252" t="str">
        <f>INDEX(products!$A$1:$G$49,MATCH(orders!$D252,products!$A:$A,0),MATCH(orders!J$1,products!$A$1:$G$1,0))</f>
        <v>M</v>
      </c>
      <c r="K252" s="4">
        <f>INDEX(products!$A$1:$G$49,MATCH(orders!$D252,products!$A:$A,0),MATCH(orders!K$1,products!$A$1:$G$1,0))</f>
        <v>0.2</v>
      </c>
      <c r="L252" s="5">
        <f>INDEX(products!$A$1:$G$49,MATCH(orders!$D252,products!$A:$A,0),MATCH(orders!L$1,products!$A$1:$G$1,0))</f>
        <v>2.9849999999999999</v>
      </c>
      <c r="M252" s="5">
        <f t="shared" si="10"/>
        <v>2.9849999999999999</v>
      </c>
      <c r="N252" t="str">
        <f t="shared" si="9"/>
        <v>Robusta</v>
      </c>
      <c r="O252" t="str">
        <f t="shared" si="11"/>
        <v>Medium</v>
      </c>
      <c r="P252" t="str">
        <f>_xlfn.XLOOKUP(Orders[[#This Row],[Customer ID]],customers!$A$1:$A$1001,customers!$I$1:$I$1001,,)</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IF(_xlfn.XLOOKUP(C253,customers!A252:A1252,customers!C252:C1252,,0)=0,"",_xlfn.XLOOKUP(C253,customers!A252:A1252,customers!C252:C1252,,0))</f>
        <v>cheaviside6z@rediff.com</v>
      </c>
      <c r="H253" s="2" t="str">
        <f>_xlfn.XLOOKUP(C253,customers!$A$1:$A$1001,customers!$G$1:$G$1001,,0)</f>
        <v>United States</v>
      </c>
      <c r="I253" t="str">
        <f>INDEX(products!$A$1:$G$49,MATCH(orders!$D253,products!$A:$A,0),MATCH(orders!I$1,products!$A$1:$G$1,0))</f>
        <v>Exc</v>
      </c>
      <c r="J253" t="str">
        <f>INDEX(products!$A$1:$G$49,MATCH(orders!$D253,products!$A:$A,0),MATCH(orders!J$1,products!$A$1:$G$1,0))</f>
        <v>M</v>
      </c>
      <c r="K253" s="4">
        <f>INDEX(products!$A$1:$G$49,MATCH(orders!$D253,products!$A:$A,0),MATCH(orders!K$1,products!$A$1:$G$1,0))</f>
        <v>1</v>
      </c>
      <c r="L253" s="5">
        <f>INDEX(products!$A$1:$G$49,MATCH(orders!$D253,products!$A:$A,0),MATCH(orders!L$1,products!$A$1:$G$1,0))</f>
        <v>13.75</v>
      </c>
      <c r="M253" s="5">
        <f t="shared" si="10"/>
        <v>68.75</v>
      </c>
      <c r="N253" t="str">
        <f t="shared" si="9"/>
        <v>Excelsa</v>
      </c>
      <c r="O253" t="str">
        <f t="shared" si="11"/>
        <v>Medium</v>
      </c>
      <c r="P253" t="str">
        <f>_xlfn.XLOOKUP(Orders[[#This Row],[Customer ID]],customers!$A$1:$A$1001,customers!$I$1:$I$1001,,)</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IF(_xlfn.XLOOKUP(C254,customers!A253:A1253,customers!C253:C1253,,0)=0,"",_xlfn.XLOOKUP(C254,customers!A253:A1253,customers!C253:C1253,,0))</f>
        <v/>
      </c>
      <c r="H254" s="2" t="str">
        <f>_xlfn.XLOOKUP(C254,customers!$A$1:$A$1001,customers!$G$1:$G$1001,,0)</f>
        <v>United States</v>
      </c>
      <c r="I254" t="str">
        <f>INDEX(products!$A$1:$G$49,MATCH(orders!$D254,products!$A:$A,0),MATCH(orders!I$1,products!$A$1:$G$1,0))</f>
        <v>Ara</v>
      </c>
      <c r="J254" t="str">
        <f>INDEX(products!$A$1:$G$49,MATCH(orders!$D254,products!$A:$A,0),MATCH(orders!J$1,products!$A$1:$G$1,0))</f>
        <v>D</v>
      </c>
      <c r="K254" s="4">
        <f>INDEX(products!$A$1:$G$49,MATCH(orders!$D254,products!$A:$A,0),MATCH(orders!K$1,products!$A$1:$G$1,0))</f>
        <v>1</v>
      </c>
      <c r="L254" s="5">
        <f>INDEX(products!$A$1:$G$49,MATCH(orders!$D254,products!$A:$A,0),MATCH(orders!L$1,products!$A$1:$G$1,0))</f>
        <v>9.9499999999999993</v>
      </c>
      <c r="M254" s="5">
        <f t="shared" si="10"/>
        <v>29.849999999999998</v>
      </c>
      <c r="N254" t="str">
        <f t="shared" si="9"/>
        <v>Arabica</v>
      </c>
      <c r="O254" t="str">
        <f t="shared" si="11"/>
        <v>Dark</v>
      </c>
      <c r="P254" t="str">
        <f>_xlfn.XLOOKUP(Orders[[#This Row],[Customer ID]],customers!$A$1:$A$1001,customers!$I$1:$I$1001,,)</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IF(_xlfn.XLOOKUP(C255,customers!A254:A1254,customers!C254:C1254,,0)=0,"",_xlfn.XLOOKUP(C255,customers!A254:A1254,customers!C254:C1254,,0))</f>
        <v>lkernan71@wsj.com</v>
      </c>
      <c r="H255" s="2" t="str">
        <f>_xlfn.XLOOKUP(C255,customers!$A$1:$A$1001,customers!$G$1:$G$1001,,0)</f>
        <v>United States</v>
      </c>
      <c r="I255" t="str">
        <f>INDEX(products!$A$1:$G$49,MATCH(orders!$D255,products!$A:$A,0),MATCH(orders!I$1,products!$A$1:$G$1,0))</f>
        <v>Lib</v>
      </c>
      <c r="J255" t="str">
        <f>INDEX(products!$A$1:$G$49,MATCH(orders!$D255,products!$A:$A,0),MATCH(orders!J$1,products!$A$1:$G$1,0))</f>
        <v>M</v>
      </c>
      <c r="K255" s="4">
        <f>INDEX(products!$A$1:$G$49,MATCH(orders!$D255,products!$A:$A,0),MATCH(orders!K$1,products!$A$1:$G$1,0))</f>
        <v>1</v>
      </c>
      <c r="L255" s="5">
        <f>INDEX(products!$A$1:$G$49,MATCH(orders!$D255,products!$A:$A,0),MATCH(orders!L$1,products!$A$1:$G$1,0))</f>
        <v>14.55</v>
      </c>
      <c r="M255" s="5">
        <f t="shared" si="10"/>
        <v>58.2</v>
      </c>
      <c r="N255" t="str">
        <f t="shared" si="9"/>
        <v>Librica</v>
      </c>
      <c r="O255" t="str">
        <f t="shared" si="11"/>
        <v>Medium</v>
      </c>
      <c r="P255" t="str">
        <f>_xlfn.XLOOKUP(Orders[[#This Row],[Customer ID]],customers!$A$1:$A$1001,customers!$I$1:$I$1001,,)</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IF(_xlfn.XLOOKUP(C256,customers!A255:A1255,customers!C255:C1255,,0)=0,"",_xlfn.XLOOKUP(C256,customers!A255:A1255,customers!C255:C1255,,0))</f>
        <v>rmclae72@dailymotion.com</v>
      </c>
      <c r="H256" s="2" t="str">
        <f>_xlfn.XLOOKUP(C256,customers!$A$1:$A$1001,customers!$G$1:$G$1001,,0)</f>
        <v>United Kingdom</v>
      </c>
      <c r="I256" t="str">
        <f>INDEX(products!$A$1:$G$49,MATCH(orders!$D256,products!$A:$A,0),MATCH(orders!I$1,products!$A$1:$G$1,0))</f>
        <v>Rob</v>
      </c>
      <c r="J256" t="str">
        <f>INDEX(products!$A$1:$G$49,MATCH(orders!$D256,products!$A:$A,0),MATCH(orders!J$1,products!$A$1:$G$1,0))</f>
        <v>L</v>
      </c>
      <c r="K256" s="4">
        <f>INDEX(products!$A$1:$G$49,MATCH(orders!$D256,products!$A:$A,0),MATCH(orders!K$1,products!$A$1:$G$1,0))</f>
        <v>0.5</v>
      </c>
      <c r="L256" s="5">
        <f>INDEX(products!$A$1:$G$49,MATCH(orders!$D256,products!$A:$A,0),MATCH(orders!L$1,products!$A$1:$G$1,0))</f>
        <v>7.169999999999999</v>
      </c>
      <c r="M256" s="5">
        <f t="shared" si="10"/>
        <v>28.679999999999996</v>
      </c>
      <c r="N256" t="str">
        <f t="shared" si="9"/>
        <v>Robusta</v>
      </c>
      <c r="O256" t="str">
        <f t="shared" si="11"/>
        <v>Light</v>
      </c>
      <c r="P256" t="str">
        <f>_xlfn.XLOOKUP(Orders[[#This Row],[Customer ID]],customers!$A$1:$A$1001,customers!$I$1:$I$1001,,)</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IF(_xlfn.XLOOKUP(C257,customers!A256:A1256,customers!C256:C1256,,0)=0,"",_xlfn.XLOOKUP(C257,customers!A256:A1256,customers!C256:C1256,,0))</f>
        <v>cblowfelde73@ustream.tv</v>
      </c>
      <c r="H257" s="2" t="str">
        <f>_xlfn.XLOOKUP(C257,customers!$A$1:$A$1001,customers!$G$1:$G$1001,,0)</f>
        <v>United States</v>
      </c>
      <c r="I257" t="str">
        <f>INDEX(products!$A$1:$G$49,MATCH(orders!$D257,products!$A:$A,0),MATCH(orders!I$1,products!$A$1:$G$1,0))</f>
        <v>Rob</v>
      </c>
      <c r="J257" t="str">
        <f>INDEX(products!$A$1:$G$49,MATCH(orders!$D257,products!$A:$A,0),MATCH(orders!J$1,products!$A$1:$G$1,0))</f>
        <v>L</v>
      </c>
      <c r="K257" s="4">
        <f>INDEX(products!$A$1:$G$49,MATCH(orders!$D257,products!$A:$A,0),MATCH(orders!K$1,products!$A$1:$G$1,0))</f>
        <v>0.5</v>
      </c>
      <c r="L257" s="5">
        <f>INDEX(products!$A$1:$G$49,MATCH(orders!$D257,products!$A:$A,0),MATCH(orders!L$1,products!$A$1:$G$1,0))</f>
        <v>7.169999999999999</v>
      </c>
      <c r="M257" s="5">
        <f t="shared" si="10"/>
        <v>21.509999999999998</v>
      </c>
      <c r="N257" t="str">
        <f t="shared" si="9"/>
        <v>Robusta</v>
      </c>
      <c r="O257" t="str">
        <f t="shared" si="11"/>
        <v>Light</v>
      </c>
      <c r="P257" t="str">
        <f>_xlfn.XLOOKUP(Orders[[#This Row],[Customer ID]],customers!$A$1:$A$1001,customers!$I$1:$I$1001,,)</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IF(_xlfn.XLOOKUP(C258,customers!A257:A1257,customers!C257:C1257,,0)=0,"",_xlfn.XLOOKUP(C258,customers!A257:A1257,customers!C257:C1257,,0))</f>
        <v>zkiffe74@cyberchimps.com</v>
      </c>
      <c r="H258" s="2" t="str">
        <f>_xlfn.XLOOKUP(C258,customers!$A$1:$A$1001,customers!$G$1:$G$1001,,0)</f>
        <v>United States</v>
      </c>
      <c r="I258" t="str">
        <f>INDEX(products!$A$1:$G$49,MATCH(orders!$D258,products!$A:$A,0),MATCH(orders!I$1,products!$A$1:$G$1,0))</f>
        <v>Lib</v>
      </c>
      <c r="J258" t="str">
        <f>INDEX(products!$A$1:$G$49,MATCH(orders!$D258,products!$A:$A,0),MATCH(orders!J$1,products!$A$1:$G$1,0))</f>
        <v>M</v>
      </c>
      <c r="K258" s="4">
        <f>INDEX(products!$A$1:$G$49,MATCH(orders!$D258,products!$A:$A,0),MATCH(orders!K$1,products!$A$1:$G$1,0))</f>
        <v>0.5</v>
      </c>
      <c r="L258" s="5">
        <f>INDEX(products!$A$1:$G$49,MATCH(orders!$D258,products!$A:$A,0),MATCH(orders!L$1,products!$A$1:$G$1,0))</f>
        <v>8.73</v>
      </c>
      <c r="M258" s="5">
        <f t="shared" si="10"/>
        <v>17.46</v>
      </c>
      <c r="N258" t="str">
        <f t="shared" ref="N258:N321" si="12">IF(I258="Rob","Robusta",IF(I258="Exc","Excelsa",IF(I258="Ara","Arabica",IF(I258="Lib","Librica",""))))</f>
        <v>Librica</v>
      </c>
      <c r="O258" t="str">
        <f t="shared" si="11"/>
        <v>Medium</v>
      </c>
      <c r="P258" t="str">
        <f>_xlfn.XLOOKUP(Orders[[#This Row],[Customer ID]],customers!$A$1:$A$1001,customers!$I$1:$I$1001,,)</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IF(_xlfn.XLOOKUP(C259,customers!A258:A1258,customers!C258:C1258,,0)=0,"",_xlfn.XLOOKUP(C259,customers!A258:A1258,customers!C258:C1258,,0))</f>
        <v>docalleran75@ucla.edu</v>
      </c>
      <c r="H259" s="2" t="str">
        <f>_xlfn.XLOOKUP(C259,customers!$A$1:$A$1001,customers!$G$1:$G$1001,,0)</f>
        <v>United States</v>
      </c>
      <c r="I259" t="str">
        <f>INDEX(products!$A$1:$G$49,MATCH(orders!$D259,products!$A:$A,0),MATCH(orders!I$1,products!$A$1:$G$1,0))</f>
        <v>Exc</v>
      </c>
      <c r="J259" t="str">
        <f>INDEX(products!$A$1:$G$49,MATCH(orders!$D259,products!$A:$A,0),MATCH(orders!J$1,products!$A$1:$G$1,0))</f>
        <v>D</v>
      </c>
      <c r="K259" s="4">
        <f>INDEX(products!$A$1:$G$49,MATCH(orders!$D259,products!$A:$A,0),MATCH(orders!K$1,products!$A$1:$G$1,0))</f>
        <v>2.5</v>
      </c>
      <c r="L259" s="5">
        <f>INDEX(products!$A$1:$G$49,MATCH(orders!$D259,products!$A:$A,0),MATCH(orders!L$1,products!$A$1:$G$1,0))</f>
        <v>27.945</v>
      </c>
      <c r="M259" s="5">
        <f t="shared" ref="M259:M322" si="13">L259*E259</f>
        <v>27.945</v>
      </c>
      <c r="N259" t="str">
        <f t="shared" si="12"/>
        <v>Excelsa</v>
      </c>
      <c r="O259" t="str">
        <f t="shared" ref="O259:O322" si="14">IF(J259="M","Medium",IF(J259 = "L","Light",IF(J259="D","Dark","")))</f>
        <v>Dark</v>
      </c>
      <c r="P259" t="str">
        <f>_xlfn.XLOOKUP(Orders[[#This Row],[Customer ID]],customers!$A$1:$A$1001,customers!$I$1:$I$1001,,)</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IF(_xlfn.XLOOKUP(C260,customers!A259:A1259,customers!C259:C1259,,0)=0,"",_xlfn.XLOOKUP(C260,customers!A259:A1259,customers!C259:C1259,,0))</f>
        <v>ccromwell76@desdev.cn</v>
      </c>
      <c r="H260" s="2" t="str">
        <f>_xlfn.XLOOKUP(C260,customers!$A$1:$A$1001,customers!$G$1:$G$1001,,0)</f>
        <v>United States</v>
      </c>
      <c r="I260" t="str">
        <f>INDEX(products!$A$1:$G$49,MATCH(orders!$D260,products!$A:$A,0),MATCH(orders!I$1,products!$A$1:$G$1,0))</f>
        <v>Exc</v>
      </c>
      <c r="J260" t="str">
        <f>INDEX(products!$A$1:$G$49,MATCH(orders!$D260,products!$A:$A,0),MATCH(orders!J$1,products!$A$1:$G$1,0))</f>
        <v>D</v>
      </c>
      <c r="K260" s="4">
        <f>INDEX(products!$A$1:$G$49,MATCH(orders!$D260,products!$A:$A,0),MATCH(orders!K$1,products!$A$1:$G$1,0))</f>
        <v>2.5</v>
      </c>
      <c r="L260" s="5">
        <f>INDEX(products!$A$1:$G$49,MATCH(orders!$D260,products!$A:$A,0),MATCH(orders!L$1,products!$A$1:$G$1,0))</f>
        <v>27.945</v>
      </c>
      <c r="M260" s="5">
        <f t="shared" si="13"/>
        <v>139.72499999999999</v>
      </c>
      <c r="N260" t="str">
        <f t="shared" si="12"/>
        <v>Excelsa</v>
      </c>
      <c r="O260" t="str">
        <f t="shared" si="14"/>
        <v>Dark</v>
      </c>
      <c r="P260" t="str">
        <f>_xlfn.XLOOKUP(Orders[[#This Row],[Customer ID]],customers!$A$1:$A$1001,customers!$I$1:$I$1001,,)</f>
        <v>No</v>
      </c>
    </row>
    <row r="261" spans="1:16" x14ac:dyDescent="0.2">
      <c r="A261" s="2" t="s">
        <v>1952</v>
      </c>
      <c r="B261" s="3">
        <v>44355</v>
      </c>
      <c r="C261" s="2" t="s">
        <v>1953</v>
      </c>
      <c r="D261" t="s">
        <v>6174</v>
      </c>
      <c r="E261" s="2">
        <v>2</v>
      </c>
      <c r="F261" s="2" t="str">
        <f>_xlfn.XLOOKUP(C261,customers!$A$1:$A$1001,customers!$B$1:$B$1001,,0)</f>
        <v>Irv Hay</v>
      </c>
      <c r="G261" s="2" t="str">
        <f>IF(_xlfn.XLOOKUP(C261,customers!A260:A1260,customers!C260:C1260,,0)=0,"",_xlfn.XLOOKUP(C261,customers!A260:A1260,customers!C260:C1260,,0))</f>
        <v>ihay77@lulu.com</v>
      </c>
      <c r="H261" s="2" t="str">
        <f>_xlfn.XLOOKUP(C261,customers!$A$1:$A$1001,customers!$G$1:$G$1001,,0)</f>
        <v>United Kingdom</v>
      </c>
      <c r="I261" t="str">
        <f>INDEX(products!$A$1:$G$49,MATCH(orders!$D261,products!$A:$A,0),MATCH(orders!I$1,products!$A$1:$G$1,0))</f>
        <v>Rob</v>
      </c>
      <c r="J261" t="str">
        <f>INDEX(products!$A$1:$G$49,MATCH(orders!$D261,products!$A:$A,0),MATCH(orders!J$1,products!$A$1:$G$1,0))</f>
        <v>M</v>
      </c>
      <c r="K261" s="4">
        <f>INDEX(products!$A$1:$G$49,MATCH(orders!$D261,products!$A:$A,0),MATCH(orders!K$1,products!$A$1:$G$1,0))</f>
        <v>0.2</v>
      </c>
      <c r="L261" s="5">
        <f>INDEX(products!$A$1:$G$49,MATCH(orders!$D261,products!$A:$A,0),MATCH(orders!L$1,products!$A$1:$G$1,0))</f>
        <v>2.9849999999999999</v>
      </c>
      <c r="M261" s="5">
        <f t="shared" si="13"/>
        <v>5.97</v>
      </c>
      <c r="N261" t="str">
        <f t="shared" si="12"/>
        <v>Robusta</v>
      </c>
      <c r="O261" t="str">
        <f t="shared" si="14"/>
        <v>Medium</v>
      </c>
      <c r="P261" t="str">
        <f>_xlfn.XLOOKUP(Orders[[#This Row],[Customer ID]],customers!$A$1:$A$1001,customers!$I$1:$I$1001,,)</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IF(_xlfn.XLOOKUP(C262,customers!A261:A1261,customers!C261:C1261,,0)=0,"",_xlfn.XLOOKUP(C262,customers!A261:A1261,customers!C261:C1261,,0))</f>
        <v>ttaffarello78@sciencedaily.com</v>
      </c>
      <c r="H262" s="2" t="str">
        <f>_xlfn.XLOOKUP(C262,customers!$A$1:$A$1001,customers!$G$1:$G$1001,,0)</f>
        <v>United States</v>
      </c>
      <c r="I262" t="str">
        <f>INDEX(products!$A$1:$G$49,MATCH(orders!$D262,products!$A:$A,0),MATCH(orders!I$1,products!$A$1:$G$1,0))</f>
        <v>Rob</v>
      </c>
      <c r="J262" t="str">
        <f>INDEX(products!$A$1:$G$49,MATCH(orders!$D262,products!$A:$A,0),MATCH(orders!J$1,products!$A$1:$G$1,0))</f>
        <v>L</v>
      </c>
      <c r="K262" s="4">
        <f>INDEX(products!$A$1:$G$49,MATCH(orders!$D262,products!$A:$A,0),MATCH(orders!K$1,products!$A$1:$G$1,0))</f>
        <v>2.5</v>
      </c>
      <c r="L262" s="5">
        <f>INDEX(products!$A$1:$G$49,MATCH(orders!$D262,products!$A:$A,0),MATCH(orders!L$1,products!$A$1:$G$1,0))</f>
        <v>27.484999999999996</v>
      </c>
      <c r="M262" s="5">
        <f t="shared" si="13"/>
        <v>27.484999999999996</v>
      </c>
      <c r="N262" t="str">
        <f t="shared" si="12"/>
        <v>Robusta</v>
      </c>
      <c r="O262" t="str">
        <f t="shared" si="14"/>
        <v>Light</v>
      </c>
      <c r="P262" t="str">
        <f>_xlfn.XLOOKUP(Orders[[#This Row],[Customer ID]],customers!$A$1:$A$1001,customers!$I$1:$I$1001,,)</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IF(_xlfn.XLOOKUP(C263,customers!A262:A1262,customers!C262:C1262,,0)=0,"",_xlfn.XLOOKUP(C263,customers!A262:A1262,customers!C262:C1262,,0))</f>
        <v>mcanty79@jigsy.com</v>
      </c>
      <c r="H263" s="2" t="str">
        <f>_xlfn.XLOOKUP(C263,customers!$A$1:$A$1001,customers!$G$1:$G$1001,,0)</f>
        <v>United States</v>
      </c>
      <c r="I263" t="str">
        <f>INDEX(products!$A$1:$G$49,MATCH(orders!$D263,products!$A:$A,0),MATCH(orders!I$1,products!$A$1:$G$1,0))</f>
        <v>Rob</v>
      </c>
      <c r="J263" t="str">
        <f>INDEX(products!$A$1:$G$49,MATCH(orders!$D263,products!$A:$A,0),MATCH(orders!J$1,products!$A$1:$G$1,0))</f>
        <v>L</v>
      </c>
      <c r="K263" s="4">
        <f>INDEX(products!$A$1:$G$49,MATCH(orders!$D263,products!$A:$A,0),MATCH(orders!K$1,products!$A$1:$G$1,0))</f>
        <v>1</v>
      </c>
      <c r="L263" s="5">
        <f>INDEX(products!$A$1:$G$49,MATCH(orders!$D263,products!$A:$A,0),MATCH(orders!L$1,products!$A$1:$G$1,0))</f>
        <v>11.95</v>
      </c>
      <c r="M263" s="5">
        <f t="shared" si="13"/>
        <v>59.75</v>
      </c>
      <c r="N263" t="str">
        <f t="shared" si="12"/>
        <v>Robusta</v>
      </c>
      <c r="O263" t="str">
        <f t="shared" si="14"/>
        <v>Light</v>
      </c>
      <c r="P263" t="str">
        <f>_xlfn.XLOOKUP(Orders[[#This Row],[Customer ID]],customers!$A$1:$A$1001,customers!$I$1:$I$1001,,)</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IF(_xlfn.XLOOKUP(C264,customers!A263:A1263,customers!C263:C1263,,0)=0,"",_xlfn.XLOOKUP(C264,customers!A263:A1263,customers!C263:C1263,,0))</f>
        <v>jkopke7a@auda.org.au</v>
      </c>
      <c r="H264" s="2" t="str">
        <f>_xlfn.XLOOKUP(C264,customers!$A$1:$A$1001,customers!$G$1:$G$1001,,0)</f>
        <v>United States</v>
      </c>
      <c r="I264" t="str">
        <f>INDEX(products!$A$1:$G$49,MATCH(orders!$D264,products!$A:$A,0),MATCH(orders!I$1,products!$A$1:$G$1,0))</f>
        <v>Exc</v>
      </c>
      <c r="J264" t="str">
        <f>INDEX(products!$A$1:$G$49,MATCH(orders!$D264,products!$A:$A,0),MATCH(orders!J$1,products!$A$1:$G$1,0))</f>
        <v>M</v>
      </c>
      <c r="K264" s="4">
        <f>INDEX(products!$A$1:$G$49,MATCH(orders!$D264,products!$A:$A,0),MATCH(orders!K$1,products!$A$1:$G$1,0))</f>
        <v>1</v>
      </c>
      <c r="L264" s="5">
        <f>INDEX(products!$A$1:$G$49,MATCH(orders!$D264,products!$A:$A,0),MATCH(orders!L$1,products!$A$1:$G$1,0))</f>
        <v>13.75</v>
      </c>
      <c r="M264" s="5">
        <f t="shared" si="13"/>
        <v>41.25</v>
      </c>
      <c r="N264" t="str">
        <f t="shared" si="12"/>
        <v>Excelsa</v>
      </c>
      <c r="O264" t="str">
        <f t="shared" si="14"/>
        <v>Medium</v>
      </c>
      <c r="P264" t="str">
        <f>_xlfn.XLOOKUP(Orders[[#This Row],[Customer ID]],customers!$A$1:$A$1001,customers!$I$1:$I$1001,,)</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IF(_xlfn.XLOOKUP(C265,customers!A264:A1264,customers!C264:C1264,,0)=0,"",_xlfn.XLOOKUP(C265,customers!A264:A1264,customers!C264:C1264,,0))</f>
        <v/>
      </c>
      <c r="H265" s="2" t="str">
        <f>_xlfn.XLOOKUP(C265,customers!$A$1:$A$1001,customers!$G$1:$G$1001,,0)</f>
        <v>United States</v>
      </c>
      <c r="I265" t="str">
        <f>INDEX(products!$A$1:$G$49,MATCH(orders!$D265,products!$A:$A,0),MATCH(orders!I$1,products!$A$1:$G$1,0))</f>
        <v>Lib</v>
      </c>
      <c r="J265" t="str">
        <f>INDEX(products!$A$1:$G$49,MATCH(orders!$D265,products!$A:$A,0),MATCH(orders!J$1,products!$A$1:$G$1,0))</f>
        <v>M</v>
      </c>
      <c r="K265" s="4">
        <f>INDEX(products!$A$1:$G$49,MATCH(orders!$D265,products!$A:$A,0),MATCH(orders!K$1,products!$A$1:$G$1,0))</f>
        <v>2.5</v>
      </c>
      <c r="L265" s="5">
        <f>INDEX(products!$A$1:$G$49,MATCH(orders!$D265,products!$A:$A,0),MATCH(orders!L$1,products!$A$1:$G$1,0))</f>
        <v>33.464999999999996</v>
      </c>
      <c r="M265" s="5">
        <f t="shared" si="13"/>
        <v>133.85999999999999</v>
      </c>
      <c r="N265" t="str">
        <f t="shared" si="12"/>
        <v>Librica</v>
      </c>
      <c r="O265" t="str">
        <f t="shared" si="14"/>
        <v>Medium</v>
      </c>
      <c r="P265" t="str">
        <f>_xlfn.XLOOKUP(Orders[[#This Row],[Customer ID]],customers!$A$1:$A$1001,customers!$I$1:$I$1001,,)</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IF(_xlfn.XLOOKUP(C266,customers!A265:A1265,customers!C265:C1265,,0)=0,"",_xlfn.XLOOKUP(C266,customers!A265:A1265,customers!C265:C1265,,0))</f>
        <v/>
      </c>
      <c r="H266" s="2" t="str">
        <f>_xlfn.XLOOKUP(C266,customers!$A$1:$A$1001,customers!$G$1:$G$1001,,0)</f>
        <v>Ireland</v>
      </c>
      <c r="I266" t="str">
        <f>INDEX(products!$A$1:$G$49,MATCH(orders!$D266,products!$A:$A,0),MATCH(orders!I$1,products!$A$1:$G$1,0))</f>
        <v>Rob</v>
      </c>
      <c r="J266" t="str">
        <f>INDEX(products!$A$1:$G$49,MATCH(orders!$D266,products!$A:$A,0),MATCH(orders!J$1,products!$A$1:$G$1,0))</f>
        <v>L</v>
      </c>
      <c r="K266" s="4">
        <f>INDEX(products!$A$1:$G$49,MATCH(orders!$D266,products!$A:$A,0),MATCH(orders!K$1,products!$A$1:$G$1,0))</f>
        <v>1</v>
      </c>
      <c r="L266" s="5">
        <f>INDEX(products!$A$1:$G$49,MATCH(orders!$D266,products!$A:$A,0),MATCH(orders!L$1,products!$A$1:$G$1,0))</f>
        <v>11.95</v>
      </c>
      <c r="M266" s="5">
        <f t="shared" si="13"/>
        <v>59.75</v>
      </c>
      <c r="N266" t="str">
        <f t="shared" si="12"/>
        <v>Robusta</v>
      </c>
      <c r="O266" t="str">
        <f t="shared" si="14"/>
        <v>Light</v>
      </c>
      <c r="P266" t="str">
        <f>_xlfn.XLOOKUP(Orders[[#This Row],[Customer ID]],customers!$A$1:$A$1001,customers!$I$1:$I$1001,,)</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IF(_xlfn.XLOOKUP(C267,customers!A266:A1266,customers!C266:C1266,,0)=0,"",_xlfn.XLOOKUP(C267,customers!A266:A1266,customers!C266:C1266,,0))</f>
        <v>vhellmore7d@bbc.co.uk</v>
      </c>
      <c r="H267" s="2" t="str">
        <f>_xlfn.XLOOKUP(C267,customers!$A$1:$A$1001,customers!$G$1:$G$1001,,0)</f>
        <v>United States</v>
      </c>
      <c r="I267" t="str">
        <f>INDEX(products!$A$1:$G$49,MATCH(orders!$D267,products!$A:$A,0),MATCH(orders!I$1,products!$A$1:$G$1,0))</f>
        <v>Ara</v>
      </c>
      <c r="J267" t="str">
        <f>INDEX(products!$A$1:$G$49,MATCH(orders!$D267,products!$A:$A,0),MATCH(orders!J$1,products!$A$1:$G$1,0))</f>
        <v>D</v>
      </c>
      <c r="K267" s="4">
        <f>INDEX(products!$A$1:$G$49,MATCH(orders!$D267,products!$A:$A,0),MATCH(orders!K$1,products!$A$1:$G$1,0))</f>
        <v>0.5</v>
      </c>
      <c r="L267" s="5">
        <f>INDEX(products!$A$1:$G$49,MATCH(orders!$D267,products!$A:$A,0),MATCH(orders!L$1,products!$A$1:$G$1,0))</f>
        <v>5.97</v>
      </c>
      <c r="M267" s="5">
        <f t="shared" si="13"/>
        <v>5.97</v>
      </c>
      <c r="N267" t="str">
        <f t="shared" si="12"/>
        <v>Arabica</v>
      </c>
      <c r="O267" t="str">
        <f t="shared" si="14"/>
        <v>Dark</v>
      </c>
      <c r="P267" t="str">
        <f>_xlfn.XLOOKUP(Orders[[#This Row],[Customer ID]],customers!$A$1:$A$1001,customers!$I$1:$I$1001,,)</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IF(_xlfn.XLOOKUP(C268,customers!A267:A1267,customers!C267:C1267,,0)=0,"",_xlfn.XLOOKUP(C268,customers!A267:A1267,customers!C267:C1267,,0))</f>
        <v>mseawright7e@nbcnews.com</v>
      </c>
      <c r="H268" s="2" t="str">
        <f>_xlfn.XLOOKUP(C268,customers!$A$1:$A$1001,customers!$G$1:$G$1001,,0)</f>
        <v>United Kingdom</v>
      </c>
      <c r="I268" t="str">
        <f>INDEX(products!$A$1:$G$49,MATCH(orders!$D268,products!$A:$A,0),MATCH(orders!I$1,products!$A$1:$G$1,0))</f>
        <v>Exc</v>
      </c>
      <c r="J268" t="str">
        <f>INDEX(products!$A$1:$G$49,MATCH(orders!$D268,products!$A:$A,0),MATCH(orders!J$1,products!$A$1:$G$1,0))</f>
        <v>D</v>
      </c>
      <c r="K268" s="4">
        <f>INDEX(products!$A$1:$G$49,MATCH(orders!$D268,products!$A:$A,0),MATCH(orders!K$1,products!$A$1:$G$1,0))</f>
        <v>1</v>
      </c>
      <c r="L268" s="5">
        <f>INDEX(products!$A$1:$G$49,MATCH(orders!$D268,products!$A:$A,0),MATCH(orders!L$1,products!$A$1:$G$1,0))</f>
        <v>12.15</v>
      </c>
      <c r="M268" s="5">
        <f t="shared" si="13"/>
        <v>24.3</v>
      </c>
      <c r="N268" t="str">
        <f t="shared" si="12"/>
        <v>Excelsa</v>
      </c>
      <c r="O268" t="str">
        <f t="shared" si="14"/>
        <v>Dark</v>
      </c>
      <c r="P268" t="str">
        <f>_xlfn.XLOOKUP(Orders[[#This Row],[Customer ID]],customers!$A$1:$A$1001,customers!$I$1:$I$1001,,)</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IF(_xlfn.XLOOKUP(C269,customers!A268:A1268,customers!C268:C1268,,0)=0,"",_xlfn.XLOOKUP(C269,customers!A268:A1268,customers!C268:C1268,,0))</f>
        <v>snortheast7f@mashable.com</v>
      </c>
      <c r="H269" s="2" t="str">
        <f>_xlfn.XLOOKUP(C269,customers!$A$1:$A$1001,customers!$G$1:$G$1001,,0)</f>
        <v>United States</v>
      </c>
      <c r="I269" t="str">
        <f>INDEX(products!$A$1:$G$49,MATCH(orders!$D269,products!$A:$A,0),MATCH(orders!I$1,products!$A$1:$G$1,0))</f>
        <v>Exc</v>
      </c>
      <c r="J269" t="str">
        <f>INDEX(products!$A$1:$G$49,MATCH(orders!$D269,products!$A:$A,0),MATCH(orders!J$1,products!$A$1:$G$1,0))</f>
        <v>D</v>
      </c>
      <c r="K269" s="4">
        <f>INDEX(products!$A$1:$G$49,MATCH(orders!$D269,products!$A:$A,0),MATCH(orders!K$1,products!$A$1:$G$1,0))</f>
        <v>0.2</v>
      </c>
      <c r="L269" s="5">
        <f>INDEX(products!$A$1:$G$49,MATCH(orders!$D269,products!$A:$A,0),MATCH(orders!L$1,products!$A$1:$G$1,0))</f>
        <v>3.645</v>
      </c>
      <c r="M269" s="5">
        <f t="shared" si="13"/>
        <v>21.87</v>
      </c>
      <c r="N269" t="str">
        <f t="shared" si="12"/>
        <v>Excelsa</v>
      </c>
      <c r="O269" t="str">
        <f t="shared" si="14"/>
        <v>Dark</v>
      </c>
      <c r="P269" t="str">
        <f>_xlfn.XLOOKUP(Orders[[#This Row],[Customer ID]],customers!$A$1:$A$1001,customers!$I$1:$I$1001,,)</f>
        <v>Yes</v>
      </c>
    </row>
    <row r="270" spans="1:16" x14ac:dyDescent="0.2">
      <c r="A270" s="2" t="s">
        <v>2004</v>
      </c>
      <c r="B270" s="3">
        <v>43790</v>
      </c>
      <c r="C270" s="2" t="s">
        <v>1672</v>
      </c>
      <c r="D270" t="s">
        <v>6147</v>
      </c>
      <c r="E270" s="2">
        <v>2</v>
      </c>
      <c r="F270" s="2" t="str">
        <f>_xlfn.XLOOKUP(C270,customers!$A$1:$A$1001,customers!$B$1:$B$1001,,0)</f>
        <v>Anselma Attwater</v>
      </c>
      <c r="G270" s="2" t="e">
        <f>IF(_xlfn.XLOOKUP(C270,customers!A269:A1269,customers!C269:C1269,,0)=0,"",_xlfn.XLOOKUP(C270,customers!A269:A1269,customers!C269:C1269,,0))</f>
        <v>#N/A</v>
      </c>
      <c r="H270" s="2" t="str">
        <f>_xlfn.XLOOKUP(C270,customers!$A$1:$A$1001,customers!$G$1:$G$1001,,0)</f>
        <v>United States</v>
      </c>
      <c r="I270" t="str">
        <f>INDEX(products!$A$1:$G$49,MATCH(orders!$D270,products!$A:$A,0),MATCH(orders!I$1,products!$A$1:$G$1,0))</f>
        <v>Ara</v>
      </c>
      <c r="J270" t="str">
        <f>INDEX(products!$A$1:$G$49,MATCH(orders!$D270,products!$A:$A,0),MATCH(orders!J$1,products!$A$1:$G$1,0))</f>
        <v>D</v>
      </c>
      <c r="K270" s="4">
        <f>INDEX(products!$A$1:$G$49,MATCH(orders!$D270,products!$A:$A,0),MATCH(orders!K$1,products!$A$1:$G$1,0))</f>
        <v>1</v>
      </c>
      <c r="L270" s="5">
        <f>INDEX(products!$A$1:$G$49,MATCH(orders!$D270,products!$A:$A,0),MATCH(orders!L$1,products!$A$1:$G$1,0))</f>
        <v>9.9499999999999993</v>
      </c>
      <c r="M270" s="5">
        <f t="shared" si="13"/>
        <v>19.899999999999999</v>
      </c>
      <c r="N270" t="str">
        <f t="shared" si="12"/>
        <v>Arabica</v>
      </c>
      <c r="O270" t="str">
        <f t="shared" si="14"/>
        <v>Dark</v>
      </c>
      <c r="P270" t="str">
        <f>_xlfn.XLOOKUP(Orders[[#This Row],[Customer ID]],customers!$A$1:$A$1001,customers!$I$1:$I$1001,,)</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IF(_xlfn.XLOOKUP(C271,customers!A270:A1270,customers!C270:C1270,,0)=0,"",_xlfn.XLOOKUP(C271,customers!A270:A1270,customers!C270:C1270,,0))</f>
        <v>mfearon7h@reverbnation.com</v>
      </c>
      <c r="H271" s="2" t="str">
        <f>_xlfn.XLOOKUP(C271,customers!$A$1:$A$1001,customers!$G$1:$G$1001,,0)</f>
        <v>United States</v>
      </c>
      <c r="I271" t="str">
        <f>INDEX(products!$A$1:$G$49,MATCH(orders!$D271,products!$A:$A,0),MATCH(orders!I$1,products!$A$1:$G$1,0))</f>
        <v>Ara</v>
      </c>
      <c r="J271" t="str">
        <f>INDEX(products!$A$1:$G$49,MATCH(orders!$D271,products!$A:$A,0),MATCH(orders!J$1,products!$A$1:$G$1,0))</f>
        <v>D</v>
      </c>
      <c r="K271" s="4">
        <f>INDEX(products!$A$1:$G$49,MATCH(orders!$D271,products!$A:$A,0),MATCH(orders!K$1,products!$A$1:$G$1,0))</f>
        <v>0.2</v>
      </c>
      <c r="L271" s="5">
        <f>INDEX(products!$A$1:$G$49,MATCH(orders!$D271,products!$A:$A,0),MATCH(orders!L$1,products!$A$1:$G$1,0))</f>
        <v>2.9849999999999999</v>
      </c>
      <c r="M271" s="5">
        <f t="shared" si="13"/>
        <v>5.97</v>
      </c>
      <c r="N271" t="str">
        <f t="shared" si="12"/>
        <v>Arabica</v>
      </c>
      <c r="O271" t="str">
        <f t="shared" si="14"/>
        <v>Dark</v>
      </c>
      <c r="P271" t="str">
        <f>_xlfn.XLOOKUP(Orders[[#This Row],[Customer ID]],customers!$A$1:$A$1001,customers!$I$1:$I$1001,,)</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IF(_xlfn.XLOOKUP(C272,customers!A271:A1271,customers!C271:C1271,,0)=0,"",_xlfn.XLOOKUP(C272,customers!A271:A1271,customers!C271:C1271,,0))</f>
        <v/>
      </c>
      <c r="H272" s="2" t="str">
        <f>_xlfn.XLOOKUP(C272,customers!$A$1:$A$1001,customers!$G$1:$G$1001,,0)</f>
        <v>Ireland</v>
      </c>
      <c r="I272" t="str">
        <f>INDEX(products!$A$1:$G$49,MATCH(orders!$D272,products!$A:$A,0),MATCH(orders!I$1,products!$A$1:$G$1,0))</f>
        <v>Exc</v>
      </c>
      <c r="J272" t="str">
        <f>INDEX(products!$A$1:$G$49,MATCH(orders!$D272,products!$A:$A,0),MATCH(orders!J$1,products!$A$1:$G$1,0))</f>
        <v>D</v>
      </c>
      <c r="K272" s="4">
        <f>INDEX(products!$A$1:$G$49,MATCH(orders!$D272,products!$A:$A,0),MATCH(orders!K$1,products!$A$1:$G$1,0))</f>
        <v>0.5</v>
      </c>
      <c r="L272" s="5">
        <f>INDEX(products!$A$1:$G$49,MATCH(orders!$D272,products!$A:$A,0),MATCH(orders!L$1,products!$A$1:$G$1,0))</f>
        <v>7.29</v>
      </c>
      <c r="M272" s="5">
        <f t="shared" si="13"/>
        <v>7.29</v>
      </c>
      <c r="N272" t="str">
        <f t="shared" si="12"/>
        <v>Excelsa</v>
      </c>
      <c r="O272" t="str">
        <f t="shared" si="14"/>
        <v>Dark</v>
      </c>
      <c r="P272" t="str">
        <f>_xlfn.XLOOKUP(Orders[[#This Row],[Customer ID]],customers!$A$1:$A$1001,customers!$I$1:$I$1001,,)</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IF(_xlfn.XLOOKUP(C273,customers!A272:A1272,customers!C272:C1272,,0)=0,"",_xlfn.XLOOKUP(C273,customers!A272:A1272,customers!C272:C1272,,0))</f>
        <v>jsisneros7j@a8.net</v>
      </c>
      <c r="H273" s="2" t="str">
        <f>_xlfn.XLOOKUP(C273,customers!$A$1:$A$1001,customers!$G$1:$G$1001,,0)</f>
        <v>United States</v>
      </c>
      <c r="I273" t="str">
        <f>INDEX(products!$A$1:$G$49,MATCH(orders!$D273,products!$A:$A,0),MATCH(orders!I$1,products!$A$1:$G$1,0))</f>
        <v>Ara</v>
      </c>
      <c r="J273" t="str">
        <f>INDEX(products!$A$1:$G$49,MATCH(orders!$D273,products!$A:$A,0),MATCH(orders!J$1,products!$A$1:$G$1,0))</f>
        <v>D</v>
      </c>
      <c r="K273" s="4">
        <f>INDEX(products!$A$1:$G$49,MATCH(orders!$D273,products!$A:$A,0),MATCH(orders!K$1,products!$A$1:$G$1,0))</f>
        <v>0.2</v>
      </c>
      <c r="L273" s="5">
        <f>INDEX(products!$A$1:$G$49,MATCH(orders!$D273,products!$A:$A,0),MATCH(orders!L$1,products!$A$1:$G$1,0))</f>
        <v>2.9849999999999999</v>
      </c>
      <c r="M273" s="5">
        <f t="shared" si="13"/>
        <v>11.94</v>
      </c>
      <c r="N273" t="str">
        <f t="shared" si="12"/>
        <v>Arabica</v>
      </c>
      <c r="O273" t="str">
        <f t="shared" si="14"/>
        <v>Dark</v>
      </c>
      <c r="P273" t="str">
        <f>_xlfn.XLOOKUP(Orders[[#This Row],[Customer ID]],customers!$A$1:$A$1001,customers!$I$1:$I$1001,,)</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IF(_xlfn.XLOOKUP(C274,customers!A273:A1273,customers!C273:C1273,,0)=0,"",_xlfn.XLOOKUP(C274,customers!A273:A1273,customers!C273:C1273,,0))</f>
        <v>zcarlson7k@bigcartel.com</v>
      </c>
      <c r="H274" s="2" t="str">
        <f>_xlfn.XLOOKUP(C274,customers!$A$1:$A$1001,customers!$G$1:$G$1001,,0)</f>
        <v>Ireland</v>
      </c>
      <c r="I274" t="str">
        <f>INDEX(products!$A$1:$G$49,MATCH(orders!$D274,products!$A:$A,0),MATCH(orders!I$1,products!$A$1:$G$1,0))</f>
        <v>Rob</v>
      </c>
      <c r="J274" t="str">
        <f>INDEX(products!$A$1:$G$49,MATCH(orders!$D274,products!$A:$A,0),MATCH(orders!J$1,products!$A$1:$G$1,0))</f>
        <v>L</v>
      </c>
      <c r="K274" s="4">
        <f>INDEX(products!$A$1:$G$49,MATCH(orders!$D274,products!$A:$A,0),MATCH(orders!K$1,products!$A$1:$G$1,0))</f>
        <v>1</v>
      </c>
      <c r="L274" s="5">
        <f>INDEX(products!$A$1:$G$49,MATCH(orders!$D274,products!$A:$A,0),MATCH(orders!L$1,products!$A$1:$G$1,0))</f>
        <v>11.95</v>
      </c>
      <c r="M274" s="5">
        <f t="shared" si="13"/>
        <v>71.699999999999989</v>
      </c>
      <c r="N274" t="str">
        <f t="shared" si="12"/>
        <v>Robusta</v>
      </c>
      <c r="O274" t="str">
        <f t="shared" si="14"/>
        <v>Light</v>
      </c>
      <c r="P274" t="str">
        <f>_xlfn.XLOOKUP(Orders[[#This Row],[Customer ID]],customers!$A$1:$A$1001,customers!$I$1:$I$1001,,)</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IF(_xlfn.XLOOKUP(C275,customers!A274:A1274,customers!C274:C1274,,0)=0,"",_xlfn.XLOOKUP(C275,customers!A274:A1274,customers!C274:C1274,,0))</f>
        <v>wmaddox7l@timesonline.co.uk</v>
      </c>
      <c r="H275" s="2" t="str">
        <f>_xlfn.XLOOKUP(C275,customers!$A$1:$A$1001,customers!$G$1:$G$1001,,0)</f>
        <v>United States</v>
      </c>
      <c r="I275" t="str">
        <f>INDEX(products!$A$1:$G$49,MATCH(orders!$D275,products!$A:$A,0),MATCH(orders!I$1,products!$A$1:$G$1,0))</f>
        <v>Ara</v>
      </c>
      <c r="J275" t="str">
        <f>INDEX(products!$A$1:$G$49,MATCH(orders!$D275,products!$A:$A,0),MATCH(orders!J$1,products!$A$1:$G$1,0))</f>
        <v>L</v>
      </c>
      <c r="K275" s="4">
        <f>INDEX(products!$A$1:$G$49,MATCH(orders!$D275,products!$A:$A,0),MATCH(orders!K$1,products!$A$1:$G$1,0))</f>
        <v>0.2</v>
      </c>
      <c r="L275" s="5">
        <f>INDEX(products!$A$1:$G$49,MATCH(orders!$D275,products!$A:$A,0),MATCH(orders!L$1,products!$A$1:$G$1,0))</f>
        <v>3.8849999999999998</v>
      </c>
      <c r="M275" s="5">
        <f t="shared" si="13"/>
        <v>7.77</v>
      </c>
      <c r="N275" t="str">
        <f t="shared" si="12"/>
        <v>Arabica</v>
      </c>
      <c r="O275" t="str">
        <f t="shared" si="14"/>
        <v>Light</v>
      </c>
      <c r="P275" t="str">
        <f>_xlfn.XLOOKUP(Orders[[#This Row],[Customer ID]],customers!$A$1:$A$1001,customers!$I$1:$I$1001,,)</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IF(_xlfn.XLOOKUP(C276,customers!A275:A1275,customers!C275:C1275,,0)=0,"",_xlfn.XLOOKUP(C276,customers!A275:A1275,customers!C275:C1275,,0))</f>
        <v>dhedlestone7m@craigslist.org</v>
      </c>
      <c r="H276" s="2" t="str">
        <f>_xlfn.XLOOKUP(C276,customers!$A$1:$A$1001,customers!$G$1:$G$1001,,0)</f>
        <v>United States</v>
      </c>
      <c r="I276" t="str">
        <f>INDEX(products!$A$1:$G$49,MATCH(orders!$D276,products!$A:$A,0),MATCH(orders!I$1,products!$A$1:$G$1,0))</f>
        <v>Ara</v>
      </c>
      <c r="J276" t="str">
        <f>INDEX(products!$A$1:$G$49,MATCH(orders!$D276,products!$A:$A,0),MATCH(orders!J$1,products!$A$1:$G$1,0))</f>
        <v>M</v>
      </c>
      <c r="K276" s="4">
        <f>INDEX(products!$A$1:$G$49,MATCH(orders!$D276,products!$A:$A,0),MATCH(orders!K$1,products!$A$1:$G$1,0))</f>
        <v>2.5</v>
      </c>
      <c r="L276" s="5">
        <f>INDEX(products!$A$1:$G$49,MATCH(orders!$D276,products!$A:$A,0),MATCH(orders!L$1,products!$A$1:$G$1,0))</f>
        <v>25.874999999999996</v>
      </c>
      <c r="M276" s="5">
        <f t="shared" si="13"/>
        <v>25.874999999999996</v>
      </c>
      <c r="N276" t="str">
        <f t="shared" si="12"/>
        <v>Arabica</v>
      </c>
      <c r="O276" t="str">
        <f t="shared" si="14"/>
        <v>Medium</v>
      </c>
      <c r="P276" t="str">
        <f>_xlfn.XLOOKUP(Orders[[#This Row],[Customer ID]],customers!$A$1:$A$1001,customers!$I$1:$I$1001,,)</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IF(_xlfn.XLOOKUP(C277,customers!A276:A1276,customers!C276:C1276,,0)=0,"",_xlfn.XLOOKUP(C277,customers!A276:A1276,customers!C276:C1276,,0))</f>
        <v>tcrowthe7n@europa.eu</v>
      </c>
      <c r="H277" s="2" t="str">
        <f>_xlfn.XLOOKUP(C277,customers!$A$1:$A$1001,customers!$G$1:$G$1001,,0)</f>
        <v>United States</v>
      </c>
      <c r="I277" t="str">
        <f>INDEX(products!$A$1:$G$49,MATCH(orders!$D277,products!$A:$A,0),MATCH(orders!I$1,products!$A$1:$G$1,0))</f>
        <v>Exc</v>
      </c>
      <c r="J277" t="str">
        <f>INDEX(products!$A$1:$G$49,MATCH(orders!$D277,products!$A:$A,0),MATCH(orders!J$1,products!$A$1:$G$1,0))</f>
        <v>L</v>
      </c>
      <c r="K277" s="4">
        <f>INDEX(products!$A$1:$G$49,MATCH(orders!$D277,products!$A:$A,0),MATCH(orders!K$1,products!$A$1:$G$1,0))</f>
        <v>2.5</v>
      </c>
      <c r="L277" s="5">
        <f>INDEX(products!$A$1:$G$49,MATCH(orders!$D277,products!$A:$A,0),MATCH(orders!L$1,products!$A$1:$G$1,0))</f>
        <v>34.154999999999994</v>
      </c>
      <c r="M277" s="5">
        <f t="shared" si="13"/>
        <v>204.92999999999995</v>
      </c>
      <c r="N277" t="str">
        <f t="shared" si="12"/>
        <v>Excelsa</v>
      </c>
      <c r="O277" t="str">
        <f t="shared" si="14"/>
        <v>Light</v>
      </c>
      <c r="P277" t="str">
        <f>_xlfn.XLOOKUP(Orders[[#This Row],[Customer ID]],customers!$A$1:$A$1001,customers!$I$1:$I$1001,,)</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IF(_xlfn.XLOOKUP(C278,customers!A277:A1277,customers!C277:C1277,,0)=0,"",_xlfn.XLOOKUP(C278,customers!A277:A1277,customers!C277:C1277,,0))</f>
        <v>dbury7o@tinyurl.com</v>
      </c>
      <c r="H278" s="2" t="str">
        <f>_xlfn.XLOOKUP(C278,customers!$A$1:$A$1001,customers!$G$1:$G$1001,,0)</f>
        <v>Ireland</v>
      </c>
      <c r="I278" t="str">
        <f>INDEX(products!$A$1:$G$49,MATCH(orders!$D278,products!$A:$A,0),MATCH(orders!I$1,products!$A$1:$G$1,0))</f>
        <v>Rob</v>
      </c>
      <c r="J278" t="str">
        <f>INDEX(products!$A$1:$G$49,MATCH(orders!$D278,products!$A:$A,0),MATCH(orders!J$1,products!$A$1:$G$1,0))</f>
        <v>L</v>
      </c>
      <c r="K278" s="4">
        <f>INDEX(products!$A$1:$G$49,MATCH(orders!$D278,products!$A:$A,0),MATCH(orders!K$1,products!$A$1:$G$1,0))</f>
        <v>2.5</v>
      </c>
      <c r="L278" s="5">
        <f>INDEX(products!$A$1:$G$49,MATCH(orders!$D278,products!$A:$A,0),MATCH(orders!L$1,products!$A$1:$G$1,0))</f>
        <v>27.484999999999996</v>
      </c>
      <c r="M278" s="5">
        <f t="shared" si="13"/>
        <v>109.93999999999998</v>
      </c>
      <c r="N278" t="str">
        <f t="shared" si="12"/>
        <v>Robusta</v>
      </c>
      <c r="O278" t="str">
        <f t="shared" si="14"/>
        <v>Light</v>
      </c>
      <c r="P278" t="str">
        <f>_xlfn.XLOOKUP(Orders[[#This Row],[Customer ID]],customers!$A$1:$A$1001,customers!$I$1:$I$1001,,)</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IF(_xlfn.XLOOKUP(C279,customers!A278:A1278,customers!C278:C1278,,0)=0,"",_xlfn.XLOOKUP(C279,customers!A278:A1278,customers!C278:C1278,,0))</f>
        <v>gbroadbear7p@omniture.com</v>
      </c>
      <c r="H279" s="2" t="str">
        <f>_xlfn.XLOOKUP(C279,customers!$A$1:$A$1001,customers!$G$1:$G$1001,,0)</f>
        <v>United States</v>
      </c>
      <c r="I279" t="str">
        <f>INDEX(products!$A$1:$G$49,MATCH(orders!$D279,products!$A:$A,0),MATCH(orders!I$1,products!$A$1:$G$1,0))</f>
        <v>Exc</v>
      </c>
      <c r="J279" t="str">
        <f>INDEX(products!$A$1:$G$49,MATCH(orders!$D279,products!$A:$A,0),MATCH(orders!J$1,products!$A$1:$G$1,0))</f>
        <v>L</v>
      </c>
      <c r="K279" s="4">
        <f>INDEX(products!$A$1:$G$49,MATCH(orders!$D279,products!$A:$A,0),MATCH(orders!K$1,products!$A$1:$G$1,0))</f>
        <v>1</v>
      </c>
      <c r="L279" s="5">
        <f>INDEX(products!$A$1:$G$49,MATCH(orders!$D279,products!$A:$A,0),MATCH(orders!L$1,products!$A$1:$G$1,0))</f>
        <v>14.85</v>
      </c>
      <c r="M279" s="5">
        <f t="shared" si="13"/>
        <v>89.1</v>
      </c>
      <c r="N279" t="str">
        <f t="shared" si="12"/>
        <v>Excelsa</v>
      </c>
      <c r="O279" t="str">
        <f t="shared" si="14"/>
        <v>Light</v>
      </c>
      <c r="P279" t="str">
        <f>_xlfn.XLOOKUP(Orders[[#This Row],[Customer ID]],customers!$A$1:$A$1001,customers!$I$1:$I$1001,,)</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IF(_xlfn.XLOOKUP(C280,customers!A279:A1279,customers!C279:C1279,,0)=0,"",_xlfn.XLOOKUP(C280,customers!A279:A1279,customers!C279:C1279,,0))</f>
        <v>epalfrey7q@devhub.com</v>
      </c>
      <c r="H280" s="2" t="str">
        <f>_xlfn.XLOOKUP(C280,customers!$A$1:$A$1001,customers!$G$1:$G$1001,,0)</f>
        <v>United States</v>
      </c>
      <c r="I280" t="str">
        <f>INDEX(products!$A$1:$G$49,MATCH(orders!$D280,products!$A:$A,0),MATCH(orders!I$1,products!$A$1:$G$1,0))</f>
        <v>Ara</v>
      </c>
      <c r="J280" t="str">
        <f>INDEX(products!$A$1:$G$49,MATCH(orders!$D280,products!$A:$A,0),MATCH(orders!J$1,products!$A$1:$G$1,0))</f>
        <v>L</v>
      </c>
      <c r="K280" s="4">
        <f>INDEX(products!$A$1:$G$49,MATCH(orders!$D280,products!$A:$A,0),MATCH(orders!K$1,products!$A$1:$G$1,0))</f>
        <v>0.2</v>
      </c>
      <c r="L280" s="5">
        <f>INDEX(products!$A$1:$G$49,MATCH(orders!$D280,products!$A:$A,0),MATCH(orders!L$1,products!$A$1:$G$1,0))</f>
        <v>3.8849999999999998</v>
      </c>
      <c r="M280" s="5">
        <f t="shared" si="13"/>
        <v>7.77</v>
      </c>
      <c r="N280" t="str">
        <f t="shared" si="12"/>
        <v>Arabica</v>
      </c>
      <c r="O280" t="str">
        <f t="shared" si="14"/>
        <v>Light</v>
      </c>
      <c r="P280" t="str">
        <f>_xlfn.XLOOKUP(Orders[[#This Row],[Customer ID]],customers!$A$1:$A$1001,customers!$I$1:$I$1001,,)</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IF(_xlfn.XLOOKUP(C281,customers!A280:A1280,customers!C280:C1280,,0)=0,"",_xlfn.XLOOKUP(C281,customers!A280:A1280,customers!C280:C1280,,0))</f>
        <v>pmetrick7r@rakuten.co.jp</v>
      </c>
      <c r="H281" s="2" t="str">
        <f>_xlfn.XLOOKUP(C281,customers!$A$1:$A$1001,customers!$G$1:$G$1001,,0)</f>
        <v>United States</v>
      </c>
      <c r="I281" t="str">
        <f>INDEX(products!$A$1:$G$49,MATCH(orders!$D281,products!$A:$A,0),MATCH(orders!I$1,products!$A$1:$G$1,0))</f>
        <v>Lib</v>
      </c>
      <c r="J281" t="str">
        <f>INDEX(products!$A$1:$G$49,MATCH(orders!$D281,products!$A:$A,0),MATCH(orders!J$1,products!$A$1:$G$1,0))</f>
        <v>M</v>
      </c>
      <c r="K281" s="4">
        <f>INDEX(products!$A$1:$G$49,MATCH(orders!$D281,products!$A:$A,0),MATCH(orders!K$1,products!$A$1:$G$1,0))</f>
        <v>2.5</v>
      </c>
      <c r="L281" s="5">
        <f>INDEX(products!$A$1:$G$49,MATCH(orders!$D281,products!$A:$A,0),MATCH(orders!L$1,products!$A$1:$G$1,0))</f>
        <v>33.464999999999996</v>
      </c>
      <c r="M281" s="5">
        <f t="shared" si="13"/>
        <v>33.464999999999996</v>
      </c>
      <c r="N281" t="str">
        <f t="shared" si="12"/>
        <v>Librica</v>
      </c>
      <c r="O281" t="str">
        <f t="shared" si="14"/>
        <v>Medium</v>
      </c>
      <c r="P281" t="str">
        <f>_xlfn.XLOOKUP(Orders[[#This Row],[Customer ID]],customers!$A$1:$A$1001,customers!$I$1:$I$1001,,)</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IF(_xlfn.XLOOKUP(C282,customers!A281:A1281,customers!C281:C1281,,0)=0,"",_xlfn.XLOOKUP(C282,customers!A281:A1281,customers!C281:C1281,,0))</f>
        <v/>
      </c>
      <c r="H282" s="2" t="str">
        <f>_xlfn.XLOOKUP(C282,customers!$A$1:$A$1001,customers!$G$1:$G$1001,,0)</f>
        <v>United States</v>
      </c>
      <c r="I282" t="str">
        <f>INDEX(products!$A$1:$G$49,MATCH(orders!$D282,products!$A:$A,0),MATCH(orders!I$1,products!$A$1:$G$1,0))</f>
        <v>Exc</v>
      </c>
      <c r="J282" t="str">
        <f>INDEX(products!$A$1:$G$49,MATCH(orders!$D282,products!$A:$A,0),MATCH(orders!J$1,products!$A$1:$G$1,0))</f>
        <v>M</v>
      </c>
      <c r="K282" s="4">
        <f>INDEX(products!$A$1:$G$49,MATCH(orders!$D282,products!$A:$A,0),MATCH(orders!K$1,products!$A$1:$G$1,0))</f>
        <v>0.5</v>
      </c>
      <c r="L282" s="5">
        <f>INDEX(products!$A$1:$G$49,MATCH(orders!$D282,products!$A:$A,0),MATCH(orders!L$1,products!$A$1:$G$1,0))</f>
        <v>8.25</v>
      </c>
      <c r="M282" s="5">
        <f t="shared" si="13"/>
        <v>41.25</v>
      </c>
      <c r="N282" t="str">
        <f t="shared" si="12"/>
        <v>Excelsa</v>
      </c>
      <c r="O282" t="str">
        <f t="shared" si="14"/>
        <v>Medium</v>
      </c>
      <c r="P282" t="str">
        <f>_xlfn.XLOOKUP(Orders[[#This Row],[Customer ID]],customers!$A$1:$A$1001,customers!$I$1:$I$1001,,)</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IF(_xlfn.XLOOKUP(C283,customers!A282:A1282,customers!C282:C1282,,0)=0,"",_xlfn.XLOOKUP(C283,customers!A282:A1282,customers!C282:C1282,,0))</f>
        <v>kkarby7t@sbwire.com</v>
      </c>
      <c r="H283" s="2" t="str">
        <f>_xlfn.XLOOKUP(C283,customers!$A$1:$A$1001,customers!$G$1:$G$1001,,0)</f>
        <v>United States</v>
      </c>
      <c r="I283" t="str">
        <f>INDEX(products!$A$1:$G$49,MATCH(orders!$D283,products!$A:$A,0),MATCH(orders!I$1,products!$A$1:$G$1,0))</f>
        <v>Exc</v>
      </c>
      <c r="J283" t="str">
        <f>INDEX(products!$A$1:$G$49,MATCH(orders!$D283,products!$A:$A,0),MATCH(orders!J$1,products!$A$1:$G$1,0))</f>
        <v>L</v>
      </c>
      <c r="K283" s="4">
        <f>INDEX(products!$A$1:$G$49,MATCH(orders!$D283,products!$A:$A,0),MATCH(orders!K$1,products!$A$1:$G$1,0))</f>
        <v>1</v>
      </c>
      <c r="L283" s="5">
        <f>INDEX(products!$A$1:$G$49,MATCH(orders!$D283,products!$A:$A,0),MATCH(orders!L$1,products!$A$1:$G$1,0))</f>
        <v>14.85</v>
      </c>
      <c r="M283" s="5">
        <f t="shared" si="13"/>
        <v>59.4</v>
      </c>
      <c r="N283" t="str">
        <f t="shared" si="12"/>
        <v>Excelsa</v>
      </c>
      <c r="O283" t="str">
        <f t="shared" si="14"/>
        <v>Light</v>
      </c>
      <c r="P283" t="str">
        <f>_xlfn.XLOOKUP(Orders[[#This Row],[Customer ID]],customers!$A$1:$A$1001,customers!$I$1:$I$1001,,)</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IF(_xlfn.XLOOKUP(C284,customers!A283:A1283,customers!C283:C1283,,0)=0,"",_xlfn.XLOOKUP(C284,customers!A283:A1283,customers!C283:C1283,,0))</f>
        <v>fcrumpe7u@ftc.gov</v>
      </c>
      <c r="H284" s="2" t="str">
        <f>_xlfn.XLOOKUP(C284,customers!$A$1:$A$1001,customers!$G$1:$G$1001,,0)</f>
        <v>United Kingdom</v>
      </c>
      <c r="I284" t="str">
        <f>INDEX(products!$A$1:$G$49,MATCH(orders!$D284,products!$A:$A,0),MATCH(orders!I$1,products!$A$1:$G$1,0))</f>
        <v>Ara</v>
      </c>
      <c r="J284" t="str">
        <f>INDEX(products!$A$1:$G$49,MATCH(orders!$D284,products!$A:$A,0),MATCH(orders!J$1,products!$A$1:$G$1,0))</f>
        <v>L</v>
      </c>
      <c r="K284" s="4">
        <f>INDEX(products!$A$1:$G$49,MATCH(orders!$D284,products!$A:$A,0),MATCH(orders!K$1,products!$A$1:$G$1,0))</f>
        <v>0.5</v>
      </c>
      <c r="L284" s="5">
        <f>INDEX(products!$A$1:$G$49,MATCH(orders!$D284,products!$A:$A,0),MATCH(orders!L$1,products!$A$1:$G$1,0))</f>
        <v>7.77</v>
      </c>
      <c r="M284" s="5">
        <f t="shared" si="13"/>
        <v>7.77</v>
      </c>
      <c r="N284" t="str">
        <f t="shared" si="12"/>
        <v>Arabica</v>
      </c>
      <c r="O284" t="str">
        <f t="shared" si="14"/>
        <v>Light</v>
      </c>
      <c r="P284" t="str">
        <f>_xlfn.XLOOKUP(Orders[[#This Row],[Customer ID]],customers!$A$1:$A$1001,customers!$I$1:$I$1001,,)</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IF(_xlfn.XLOOKUP(C285,customers!A284:A1284,customers!C284:C1284,,0)=0,"",_xlfn.XLOOKUP(C285,customers!A284:A1284,customers!C284:C1284,,0))</f>
        <v>achatto7v@sakura.ne.jp</v>
      </c>
      <c r="H285" s="2" t="str">
        <f>_xlfn.XLOOKUP(C285,customers!$A$1:$A$1001,customers!$G$1:$G$1001,,0)</f>
        <v>United Kingdom</v>
      </c>
      <c r="I285" t="str">
        <f>INDEX(products!$A$1:$G$49,MATCH(orders!$D285,products!$A:$A,0),MATCH(orders!I$1,products!$A$1:$G$1,0))</f>
        <v>Rob</v>
      </c>
      <c r="J285" t="str">
        <f>INDEX(products!$A$1:$G$49,MATCH(orders!$D285,products!$A:$A,0),MATCH(orders!J$1,products!$A$1:$G$1,0))</f>
        <v>D</v>
      </c>
      <c r="K285" s="4">
        <f>INDEX(products!$A$1:$G$49,MATCH(orders!$D285,products!$A:$A,0),MATCH(orders!K$1,products!$A$1:$G$1,0))</f>
        <v>0.5</v>
      </c>
      <c r="L285" s="5">
        <f>INDEX(products!$A$1:$G$49,MATCH(orders!$D285,products!$A:$A,0),MATCH(orders!L$1,products!$A$1:$G$1,0))</f>
        <v>5.3699999999999992</v>
      </c>
      <c r="M285" s="5">
        <f t="shared" si="13"/>
        <v>5.3699999999999992</v>
      </c>
      <c r="N285" t="str">
        <f t="shared" si="12"/>
        <v>Robusta</v>
      </c>
      <c r="O285" t="str">
        <f t="shared" si="14"/>
        <v>Dark</v>
      </c>
      <c r="P285" t="str">
        <f>_xlfn.XLOOKUP(Orders[[#This Row],[Customer ID]],customers!$A$1:$A$1001,customers!$I$1:$I$1001,,)</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IF(_xlfn.XLOOKUP(C286,customers!A285:A1285,customers!C285:C1285,,0)=0,"",_xlfn.XLOOKUP(C286,customers!A285:A1285,customers!C285:C1285,,0))</f>
        <v/>
      </c>
      <c r="H286" s="2" t="str">
        <f>_xlfn.XLOOKUP(C286,customers!$A$1:$A$1001,customers!$G$1:$G$1001,,0)</f>
        <v>United States</v>
      </c>
      <c r="I286" t="str">
        <f>INDEX(products!$A$1:$G$49,MATCH(orders!$D286,products!$A:$A,0),MATCH(orders!I$1,products!$A$1:$G$1,0))</f>
        <v>Exc</v>
      </c>
      <c r="J286" t="str">
        <f>INDEX(products!$A$1:$G$49,MATCH(orders!$D286,products!$A:$A,0),MATCH(orders!J$1,products!$A$1:$G$1,0))</f>
        <v>M</v>
      </c>
      <c r="K286" s="4">
        <f>INDEX(products!$A$1:$G$49,MATCH(orders!$D286,products!$A:$A,0),MATCH(orders!K$1,products!$A$1:$G$1,0))</f>
        <v>2.5</v>
      </c>
      <c r="L286" s="5">
        <f>INDEX(products!$A$1:$G$49,MATCH(orders!$D286,products!$A:$A,0),MATCH(orders!L$1,products!$A$1:$G$1,0))</f>
        <v>31.624999999999996</v>
      </c>
      <c r="M286" s="5">
        <f t="shared" si="13"/>
        <v>94.874999999999986</v>
      </c>
      <c r="N286" t="str">
        <f t="shared" si="12"/>
        <v>Excelsa</v>
      </c>
      <c r="O286" t="str">
        <f t="shared" si="14"/>
        <v>Medium</v>
      </c>
      <c r="P286" t="str">
        <f>_xlfn.XLOOKUP(Orders[[#This Row],[Customer ID]],customers!$A$1:$A$1001,customers!$I$1:$I$1001,,)</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IF(_xlfn.XLOOKUP(C287,customers!A286:A1286,customers!C286:C1286,,0)=0,"",_xlfn.XLOOKUP(C287,customers!A286:A1286,customers!C286:C1286,,0))</f>
        <v/>
      </c>
      <c r="H287" s="2" t="str">
        <f>_xlfn.XLOOKUP(C287,customers!$A$1:$A$1001,customers!$G$1:$G$1001,,0)</f>
        <v>United States</v>
      </c>
      <c r="I287" t="str">
        <f>INDEX(products!$A$1:$G$49,MATCH(orders!$D287,products!$A:$A,0),MATCH(orders!I$1,products!$A$1:$G$1,0))</f>
        <v>Lib</v>
      </c>
      <c r="J287" t="str">
        <f>INDEX(products!$A$1:$G$49,MATCH(orders!$D287,products!$A:$A,0),MATCH(orders!J$1,products!$A$1:$G$1,0))</f>
        <v>L</v>
      </c>
      <c r="K287" s="4">
        <f>INDEX(products!$A$1:$G$49,MATCH(orders!$D287,products!$A:$A,0),MATCH(orders!K$1,products!$A$1:$G$1,0))</f>
        <v>2.5</v>
      </c>
      <c r="L287" s="5">
        <f>INDEX(products!$A$1:$G$49,MATCH(orders!$D287,products!$A:$A,0),MATCH(orders!L$1,products!$A$1:$G$1,0))</f>
        <v>36.454999999999998</v>
      </c>
      <c r="M287" s="5">
        <f t="shared" si="13"/>
        <v>36.454999999999998</v>
      </c>
      <c r="N287" t="str">
        <f t="shared" si="12"/>
        <v>Librica</v>
      </c>
      <c r="O287" t="str">
        <f t="shared" si="14"/>
        <v>Light</v>
      </c>
      <c r="P287" t="str">
        <f>_xlfn.XLOOKUP(Orders[[#This Row],[Customer ID]],customers!$A$1:$A$1001,customers!$I$1:$I$1001,,)</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IF(_xlfn.XLOOKUP(C288,customers!A287:A1287,customers!C287:C1287,,0)=0,"",_xlfn.XLOOKUP(C288,customers!A287:A1287,customers!C287:C1287,,0))</f>
        <v>bmergue7y@umn.edu</v>
      </c>
      <c r="H288" s="2" t="str">
        <f>_xlfn.XLOOKUP(C288,customers!$A$1:$A$1001,customers!$G$1:$G$1001,,0)</f>
        <v>United States</v>
      </c>
      <c r="I288" t="str">
        <f>INDEX(products!$A$1:$G$49,MATCH(orders!$D288,products!$A:$A,0),MATCH(orders!I$1,products!$A$1:$G$1,0))</f>
        <v>Ara</v>
      </c>
      <c r="J288" t="str">
        <f>INDEX(products!$A$1:$G$49,MATCH(orders!$D288,products!$A:$A,0),MATCH(orders!J$1,products!$A$1:$G$1,0))</f>
        <v>M</v>
      </c>
      <c r="K288" s="4">
        <f>INDEX(products!$A$1:$G$49,MATCH(orders!$D288,products!$A:$A,0),MATCH(orders!K$1,products!$A$1:$G$1,0))</f>
        <v>0.2</v>
      </c>
      <c r="L288" s="5">
        <f>INDEX(products!$A$1:$G$49,MATCH(orders!$D288,products!$A:$A,0),MATCH(orders!L$1,products!$A$1:$G$1,0))</f>
        <v>3.375</v>
      </c>
      <c r="M288" s="5">
        <f t="shared" si="13"/>
        <v>13.5</v>
      </c>
      <c r="N288" t="str">
        <f t="shared" si="12"/>
        <v>Arabica</v>
      </c>
      <c r="O288" t="str">
        <f t="shared" si="14"/>
        <v>Medium</v>
      </c>
      <c r="P288" t="str">
        <f>_xlfn.XLOOKUP(Orders[[#This Row],[Customer ID]],customers!$A$1:$A$1001,customers!$I$1:$I$1001,,)</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IF(_xlfn.XLOOKUP(C289,customers!A288:A1288,customers!C288:C1288,,0)=0,"",_xlfn.XLOOKUP(C289,customers!A288:A1288,customers!C288:C1288,,0))</f>
        <v>kpatise7z@jigsy.com</v>
      </c>
      <c r="H289" s="2" t="str">
        <f>_xlfn.XLOOKUP(C289,customers!$A$1:$A$1001,customers!$G$1:$G$1001,,0)</f>
        <v>United States</v>
      </c>
      <c r="I289" t="str">
        <f>INDEX(products!$A$1:$G$49,MATCH(orders!$D289,products!$A:$A,0),MATCH(orders!I$1,products!$A$1:$G$1,0))</f>
        <v>Rob</v>
      </c>
      <c r="J289" t="str">
        <f>INDEX(products!$A$1:$G$49,MATCH(orders!$D289,products!$A:$A,0),MATCH(orders!J$1,products!$A$1:$G$1,0))</f>
        <v>L</v>
      </c>
      <c r="K289" s="4">
        <f>INDEX(products!$A$1:$G$49,MATCH(orders!$D289,products!$A:$A,0),MATCH(orders!K$1,products!$A$1:$G$1,0))</f>
        <v>0.2</v>
      </c>
      <c r="L289" s="5">
        <f>INDEX(products!$A$1:$G$49,MATCH(orders!$D289,products!$A:$A,0),MATCH(orders!L$1,products!$A$1:$G$1,0))</f>
        <v>3.5849999999999995</v>
      </c>
      <c r="M289" s="5">
        <f t="shared" si="13"/>
        <v>14.339999999999998</v>
      </c>
      <c r="N289" t="str">
        <f t="shared" si="12"/>
        <v>Robusta</v>
      </c>
      <c r="O289" t="str">
        <f t="shared" si="14"/>
        <v>Light</v>
      </c>
      <c r="P289" t="str">
        <f>_xlfn.XLOOKUP(Orders[[#This Row],[Customer ID]],customers!$A$1:$A$1001,customers!$I$1:$I$1001,,)</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IF(_xlfn.XLOOKUP(C290,customers!A289:A1289,customers!C289:C1289,,0)=0,"",_xlfn.XLOOKUP(C290,customers!A289:A1289,customers!C289:C1289,,0))</f>
        <v/>
      </c>
      <c r="H290" s="2" t="str">
        <f>_xlfn.XLOOKUP(C290,customers!$A$1:$A$1001,customers!$G$1:$G$1001,,0)</f>
        <v>Ireland</v>
      </c>
      <c r="I290" t="str">
        <f>INDEX(products!$A$1:$G$49,MATCH(orders!$D290,products!$A:$A,0),MATCH(orders!I$1,products!$A$1:$G$1,0))</f>
        <v>Exc</v>
      </c>
      <c r="J290" t="str">
        <f>INDEX(products!$A$1:$G$49,MATCH(orders!$D290,products!$A:$A,0),MATCH(orders!J$1,products!$A$1:$G$1,0))</f>
        <v>M</v>
      </c>
      <c r="K290" s="4">
        <f>INDEX(products!$A$1:$G$49,MATCH(orders!$D290,products!$A:$A,0),MATCH(orders!K$1,products!$A$1:$G$1,0))</f>
        <v>0.5</v>
      </c>
      <c r="L290" s="5">
        <f>INDEX(products!$A$1:$G$49,MATCH(orders!$D290,products!$A:$A,0),MATCH(orders!L$1,products!$A$1:$G$1,0))</f>
        <v>8.25</v>
      </c>
      <c r="M290" s="5">
        <f t="shared" si="13"/>
        <v>8.25</v>
      </c>
      <c r="N290" t="str">
        <f t="shared" si="12"/>
        <v>Excelsa</v>
      </c>
      <c r="O290" t="str">
        <f t="shared" si="14"/>
        <v>Medium</v>
      </c>
      <c r="P290" t="str">
        <f>_xlfn.XLOOKUP(Orders[[#This Row],[Customer ID]],customers!$A$1:$A$1001,customers!$I$1:$I$1001,,)</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IF(_xlfn.XLOOKUP(C291,customers!A290:A1290,customers!C290:C1290,,0)=0,"",_xlfn.XLOOKUP(C291,customers!A290:A1290,customers!C290:C1290,,0))</f>
        <v/>
      </c>
      <c r="H291" s="2" t="str">
        <f>_xlfn.XLOOKUP(C291,customers!$A$1:$A$1001,customers!$G$1:$G$1001,,0)</f>
        <v>United States</v>
      </c>
      <c r="I291" t="str">
        <f>INDEX(products!$A$1:$G$49,MATCH(orders!$D291,products!$A:$A,0),MATCH(orders!I$1,products!$A$1:$G$1,0))</f>
        <v>Rob</v>
      </c>
      <c r="J291" t="str">
        <f>INDEX(products!$A$1:$G$49,MATCH(orders!$D291,products!$A:$A,0),MATCH(orders!J$1,products!$A$1:$G$1,0))</f>
        <v>D</v>
      </c>
      <c r="K291" s="4">
        <f>INDEX(products!$A$1:$G$49,MATCH(orders!$D291,products!$A:$A,0),MATCH(orders!K$1,products!$A$1:$G$1,0))</f>
        <v>0.2</v>
      </c>
      <c r="L291" s="5">
        <f>INDEX(products!$A$1:$G$49,MATCH(orders!$D291,products!$A:$A,0),MATCH(orders!L$1,products!$A$1:$G$1,0))</f>
        <v>2.6849999999999996</v>
      </c>
      <c r="M291" s="5">
        <f t="shared" si="13"/>
        <v>13.424999999999997</v>
      </c>
      <c r="N291" t="str">
        <f t="shared" si="12"/>
        <v>Robusta</v>
      </c>
      <c r="O291" t="str">
        <f t="shared" si="14"/>
        <v>Dark</v>
      </c>
      <c r="P291" t="str">
        <f>_xlfn.XLOOKUP(Orders[[#This Row],[Customer ID]],customers!$A$1:$A$1001,customers!$I$1:$I$1001,,)</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IF(_xlfn.XLOOKUP(C292,customers!A291:A1291,customers!C291:C1291,,0)=0,"",_xlfn.XLOOKUP(C292,customers!A291:A1291,customers!C291:C1291,,0))</f>
        <v>dduke82@vkontakte.ru</v>
      </c>
      <c r="H292" s="2" t="str">
        <f>_xlfn.XLOOKUP(C292,customers!$A$1:$A$1001,customers!$G$1:$G$1001,,0)</f>
        <v>United States</v>
      </c>
      <c r="I292" t="str">
        <f>INDEX(products!$A$1:$G$49,MATCH(orders!$D292,products!$A:$A,0),MATCH(orders!I$1,products!$A$1:$G$1,0))</f>
        <v>Ara</v>
      </c>
      <c r="J292" t="str">
        <f>INDEX(products!$A$1:$G$49,MATCH(orders!$D292,products!$A:$A,0),MATCH(orders!J$1,products!$A$1:$G$1,0))</f>
        <v>D</v>
      </c>
      <c r="K292" s="4">
        <f>INDEX(products!$A$1:$G$49,MATCH(orders!$D292,products!$A:$A,0),MATCH(orders!K$1,products!$A$1:$G$1,0))</f>
        <v>1</v>
      </c>
      <c r="L292" s="5">
        <f>INDEX(products!$A$1:$G$49,MATCH(orders!$D292,products!$A:$A,0),MATCH(orders!L$1,products!$A$1:$G$1,0))</f>
        <v>9.9499999999999993</v>
      </c>
      <c r="M292" s="5">
        <f t="shared" si="13"/>
        <v>49.75</v>
      </c>
      <c r="N292" t="str">
        <f t="shared" si="12"/>
        <v>Arabica</v>
      </c>
      <c r="O292" t="str">
        <f t="shared" si="14"/>
        <v>Dark</v>
      </c>
      <c r="P292" t="str">
        <f>_xlfn.XLOOKUP(Orders[[#This Row],[Customer ID]],customers!$A$1:$A$1001,customers!$I$1:$I$1001,,)</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IF(_xlfn.XLOOKUP(C293,customers!A292:A1292,customers!C292:C1292,,0)=0,"",_xlfn.XLOOKUP(C293,customers!A292:A1292,customers!C292:C1292,,0))</f>
        <v/>
      </c>
      <c r="H293" s="2" t="str">
        <f>_xlfn.XLOOKUP(C293,customers!$A$1:$A$1001,customers!$G$1:$G$1001,,0)</f>
        <v>Ireland</v>
      </c>
      <c r="I293" t="str">
        <f>INDEX(products!$A$1:$G$49,MATCH(orders!$D293,products!$A:$A,0),MATCH(orders!I$1,products!$A$1:$G$1,0))</f>
        <v>Exc</v>
      </c>
      <c r="J293" t="str">
        <f>INDEX(products!$A$1:$G$49,MATCH(orders!$D293,products!$A:$A,0),MATCH(orders!J$1,products!$A$1:$G$1,0))</f>
        <v>M</v>
      </c>
      <c r="K293" s="4">
        <f>INDEX(products!$A$1:$G$49,MATCH(orders!$D293,products!$A:$A,0),MATCH(orders!K$1,products!$A$1:$G$1,0))</f>
        <v>0.5</v>
      </c>
      <c r="L293" s="5">
        <f>INDEX(products!$A$1:$G$49,MATCH(orders!$D293,products!$A:$A,0),MATCH(orders!L$1,products!$A$1:$G$1,0))</f>
        <v>8.25</v>
      </c>
      <c r="M293" s="5">
        <f t="shared" si="13"/>
        <v>16.5</v>
      </c>
      <c r="N293" t="str">
        <f t="shared" si="12"/>
        <v>Excelsa</v>
      </c>
      <c r="O293" t="str">
        <f t="shared" si="14"/>
        <v>Medium</v>
      </c>
      <c r="P293" t="str">
        <f>_xlfn.XLOOKUP(Orders[[#This Row],[Customer ID]],customers!$A$1:$A$1001,customers!$I$1:$I$1001,,)</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IF(_xlfn.XLOOKUP(C294,customers!A293:A1293,customers!C293:C1293,,0)=0,"",_xlfn.XLOOKUP(C294,customers!A293:A1293,customers!C293:C1293,,0))</f>
        <v>ihussey84@mapy.cz</v>
      </c>
      <c r="H294" s="2" t="str">
        <f>_xlfn.XLOOKUP(C294,customers!$A$1:$A$1001,customers!$G$1:$G$1001,,0)</f>
        <v>United States</v>
      </c>
      <c r="I294" t="str">
        <f>INDEX(products!$A$1:$G$49,MATCH(orders!$D294,products!$A:$A,0),MATCH(orders!I$1,products!$A$1:$G$1,0))</f>
        <v>Ara</v>
      </c>
      <c r="J294" t="str">
        <f>INDEX(products!$A$1:$G$49,MATCH(orders!$D294,products!$A:$A,0),MATCH(orders!J$1,products!$A$1:$G$1,0))</f>
        <v>D</v>
      </c>
      <c r="K294" s="4">
        <f>INDEX(products!$A$1:$G$49,MATCH(orders!$D294,products!$A:$A,0),MATCH(orders!K$1,products!$A$1:$G$1,0))</f>
        <v>0.5</v>
      </c>
      <c r="L294" s="5">
        <f>INDEX(products!$A$1:$G$49,MATCH(orders!$D294,products!$A:$A,0),MATCH(orders!L$1,products!$A$1:$G$1,0))</f>
        <v>5.97</v>
      </c>
      <c r="M294" s="5">
        <f t="shared" si="13"/>
        <v>17.91</v>
      </c>
      <c r="N294" t="str">
        <f t="shared" si="12"/>
        <v>Arabica</v>
      </c>
      <c r="O294" t="str">
        <f t="shared" si="14"/>
        <v>Dark</v>
      </c>
      <c r="P294" t="str">
        <f>_xlfn.XLOOKUP(Orders[[#This Row],[Customer ID]],customers!$A$1:$A$1001,customers!$I$1:$I$1001,,)</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IF(_xlfn.XLOOKUP(C295,customers!A294:A1294,customers!C294:C1294,,0)=0,"",_xlfn.XLOOKUP(C295,customers!A294:A1294,customers!C294:C1294,,0))</f>
        <v>cpinkerton85@upenn.edu</v>
      </c>
      <c r="H295" s="2" t="str">
        <f>_xlfn.XLOOKUP(C295,customers!$A$1:$A$1001,customers!$G$1:$G$1001,,0)</f>
        <v>United States</v>
      </c>
      <c r="I295" t="str">
        <f>INDEX(products!$A$1:$G$49,MATCH(orders!$D295,products!$A:$A,0),MATCH(orders!I$1,products!$A$1:$G$1,0))</f>
        <v>Ara</v>
      </c>
      <c r="J295" t="str">
        <f>INDEX(products!$A$1:$G$49,MATCH(orders!$D295,products!$A:$A,0),MATCH(orders!J$1,products!$A$1:$G$1,0))</f>
        <v>D</v>
      </c>
      <c r="K295" s="4">
        <f>INDEX(products!$A$1:$G$49,MATCH(orders!$D295,products!$A:$A,0),MATCH(orders!K$1,products!$A$1:$G$1,0))</f>
        <v>0.5</v>
      </c>
      <c r="L295" s="5">
        <f>INDEX(products!$A$1:$G$49,MATCH(orders!$D295,products!$A:$A,0),MATCH(orders!L$1,products!$A$1:$G$1,0))</f>
        <v>5.97</v>
      </c>
      <c r="M295" s="5">
        <f t="shared" si="13"/>
        <v>29.849999999999998</v>
      </c>
      <c r="N295" t="str">
        <f t="shared" si="12"/>
        <v>Arabica</v>
      </c>
      <c r="O295" t="str">
        <f t="shared" si="14"/>
        <v>Dark</v>
      </c>
      <c r="P295" t="str">
        <f>_xlfn.XLOOKUP(Orders[[#This Row],[Customer ID]],customers!$A$1:$A$1001,customers!$I$1:$I$1001,,)</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IF(_xlfn.XLOOKUP(C296,customers!A295:A1295,customers!C295:C1295,,0)=0,"",_xlfn.XLOOKUP(C296,customers!A295:A1295,customers!C295:C1295,,0))</f>
        <v/>
      </c>
      <c r="H296" s="2" t="str">
        <f>_xlfn.XLOOKUP(C296,customers!$A$1:$A$1001,customers!$G$1:$G$1001,,0)</f>
        <v>United States</v>
      </c>
      <c r="I296" t="str">
        <f>INDEX(products!$A$1:$G$49,MATCH(orders!$D296,products!$A:$A,0),MATCH(orders!I$1,products!$A$1:$G$1,0))</f>
        <v>Exc</v>
      </c>
      <c r="J296" t="str">
        <f>INDEX(products!$A$1:$G$49,MATCH(orders!$D296,products!$A:$A,0),MATCH(orders!J$1,products!$A$1:$G$1,0))</f>
        <v>L</v>
      </c>
      <c r="K296" s="4">
        <f>INDEX(products!$A$1:$G$49,MATCH(orders!$D296,products!$A:$A,0),MATCH(orders!K$1,products!$A$1:$G$1,0))</f>
        <v>1</v>
      </c>
      <c r="L296" s="5">
        <f>INDEX(products!$A$1:$G$49,MATCH(orders!$D296,products!$A:$A,0),MATCH(orders!L$1,products!$A$1:$G$1,0))</f>
        <v>14.85</v>
      </c>
      <c r="M296" s="5">
        <f t="shared" si="13"/>
        <v>44.55</v>
      </c>
      <c r="N296" t="str">
        <f t="shared" si="12"/>
        <v>Excelsa</v>
      </c>
      <c r="O296" t="str">
        <f t="shared" si="14"/>
        <v>Light</v>
      </c>
      <c r="P296" t="str">
        <f>_xlfn.XLOOKUP(Orders[[#This Row],[Customer ID]],customers!$A$1:$A$1001,customers!$I$1:$I$1001,,)</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IF(_xlfn.XLOOKUP(C297,customers!A296:A1296,customers!C296:C1296,,0)=0,"",_xlfn.XLOOKUP(C297,customers!A296:A1296,customers!C296:C1296,,0))</f>
        <v/>
      </c>
      <c r="H297" s="2" t="str">
        <f>_xlfn.XLOOKUP(C297,customers!$A$1:$A$1001,customers!$G$1:$G$1001,,0)</f>
        <v>United States</v>
      </c>
      <c r="I297" t="str">
        <f>INDEX(products!$A$1:$G$49,MATCH(orders!$D297,products!$A:$A,0),MATCH(orders!I$1,products!$A$1:$G$1,0))</f>
        <v>Exc</v>
      </c>
      <c r="J297" t="str">
        <f>INDEX(products!$A$1:$G$49,MATCH(orders!$D297,products!$A:$A,0),MATCH(orders!J$1,products!$A$1:$G$1,0))</f>
        <v>M</v>
      </c>
      <c r="K297" s="4">
        <f>INDEX(products!$A$1:$G$49,MATCH(orders!$D297,products!$A:$A,0),MATCH(orders!K$1,products!$A$1:$G$1,0))</f>
        <v>1</v>
      </c>
      <c r="L297" s="5">
        <f>INDEX(products!$A$1:$G$49,MATCH(orders!$D297,products!$A:$A,0),MATCH(orders!L$1,products!$A$1:$G$1,0))</f>
        <v>13.75</v>
      </c>
      <c r="M297" s="5">
        <f t="shared" si="13"/>
        <v>27.5</v>
      </c>
      <c r="N297" t="str">
        <f t="shared" si="12"/>
        <v>Excelsa</v>
      </c>
      <c r="O297" t="str">
        <f t="shared" si="14"/>
        <v>Medium</v>
      </c>
      <c r="P297" t="str">
        <f>_xlfn.XLOOKUP(Orders[[#This Row],[Customer ID]],customers!$A$1:$A$1001,customers!$I$1:$I$1001,,)</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IF(_xlfn.XLOOKUP(C298,customers!A297:A1297,customers!C297:C1297,,0)=0,"",_xlfn.XLOOKUP(C298,customers!A297:A1297,customers!C297:C1297,,0))</f>
        <v>dvizor88@furl.net</v>
      </c>
      <c r="H298" s="2" t="str">
        <f>_xlfn.XLOOKUP(C298,customers!$A$1:$A$1001,customers!$G$1:$G$1001,,0)</f>
        <v>United States</v>
      </c>
      <c r="I298" t="str">
        <f>INDEX(products!$A$1:$G$49,MATCH(orders!$D298,products!$A:$A,0),MATCH(orders!I$1,products!$A$1:$G$1,0))</f>
        <v>Rob</v>
      </c>
      <c r="J298" t="str">
        <f>INDEX(products!$A$1:$G$49,MATCH(orders!$D298,products!$A:$A,0),MATCH(orders!J$1,products!$A$1:$G$1,0))</f>
        <v>M</v>
      </c>
      <c r="K298" s="4">
        <f>INDEX(products!$A$1:$G$49,MATCH(orders!$D298,products!$A:$A,0),MATCH(orders!K$1,products!$A$1:$G$1,0))</f>
        <v>0.5</v>
      </c>
      <c r="L298" s="5">
        <f>INDEX(products!$A$1:$G$49,MATCH(orders!$D298,products!$A:$A,0),MATCH(orders!L$1,products!$A$1:$G$1,0))</f>
        <v>5.97</v>
      </c>
      <c r="M298" s="5">
        <f t="shared" si="13"/>
        <v>35.82</v>
      </c>
      <c r="N298" t="str">
        <f t="shared" si="12"/>
        <v>Robusta</v>
      </c>
      <c r="O298" t="str">
        <f t="shared" si="14"/>
        <v>Medium</v>
      </c>
      <c r="P298" t="str">
        <f>_xlfn.XLOOKUP(Orders[[#This Row],[Customer ID]],customers!$A$1:$A$1001,customers!$I$1:$I$1001,,)</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IF(_xlfn.XLOOKUP(C299,customers!A298:A1298,customers!C298:C1298,,0)=0,"",_xlfn.XLOOKUP(C299,customers!A298:A1298,customers!C298:C1298,,0))</f>
        <v>esedgebeer89@oaic.gov.au</v>
      </c>
      <c r="H299" s="2" t="str">
        <f>_xlfn.XLOOKUP(C299,customers!$A$1:$A$1001,customers!$G$1:$G$1001,,0)</f>
        <v>United States</v>
      </c>
      <c r="I299" t="str">
        <f>INDEX(products!$A$1:$G$49,MATCH(orders!$D299,products!$A:$A,0),MATCH(orders!I$1,products!$A$1:$G$1,0))</f>
        <v>Rob</v>
      </c>
      <c r="J299" t="str">
        <f>INDEX(products!$A$1:$G$49,MATCH(orders!$D299,products!$A:$A,0),MATCH(orders!J$1,products!$A$1:$G$1,0))</f>
        <v>D</v>
      </c>
      <c r="K299" s="4">
        <f>INDEX(products!$A$1:$G$49,MATCH(orders!$D299,products!$A:$A,0),MATCH(orders!K$1,products!$A$1:$G$1,0))</f>
        <v>0.5</v>
      </c>
      <c r="L299" s="5">
        <f>INDEX(products!$A$1:$G$49,MATCH(orders!$D299,products!$A:$A,0),MATCH(orders!L$1,products!$A$1:$G$1,0))</f>
        <v>5.3699999999999992</v>
      </c>
      <c r="M299" s="5">
        <f t="shared" si="13"/>
        <v>16.11</v>
      </c>
      <c r="N299" t="str">
        <f t="shared" si="12"/>
        <v>Robusta</v>
      </c>
      <c r="O299" t="str">
        <f t="shared" si="14"/>
        <v>Dark</v>
      </c>
      <c r="P299" t="str">
        <f>_xlfn.XLOOKUP(Orders[[#This Row],[Customer ID]],customers!$A$1:$A$1001,customers!$I$1:$I$1001,,)</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IF(_xlfn.XLOOKUP(C300,customers!A299:A1299,customers!C299:C1299,,0)=0,"",_xlfn.XLOOKUP(C300,customers!A299:A1299,customers!C299:C1299,,0))</f>
        <v>klestrange8a@lulu.com</v>
      </c>
      <c r="H300" s="2" t="str">
        <f>_xlfn.XLOOKUP(C300,customers!$A$1:$A$1001,customers!$G$1:$G$1001,,0)</f>
        <v>United States</v>
      </c>
      <c r="I300" t="str">
        <f>INDEX(products!$A$1:$G$49,MATCH(orders!$D300,products!$A:$A,0),MATCH(orders!I$1,products!$A$1:$G$1,0))</f>
        <v>Exc</v>
      </c>
      <c r="J300" t="str">
        <f>INDEX(products!$A$1:$G$49,MATCH(orders!$D300,products!$A:$A,0),MATCH(orders!J$1,products!$A$1:$G$1,0))</f>
        <v>L</v>
      </c>
      <c r="K300" s="4">
        <f>INDEX(products!$A$1:$G$49,MATCH(orders!$D300,products!$A:$A,0),MATCH(orders!K$1,products!$A$1:$G$1,0))</f>
        <v>0.2</v>
      </c>
      <c r="L300" s="5">
        <f>INDEX(products!$A$1:$G$49,MATCH(orders!$D300,products!$A:$A,0),MATCH(orders!L$1,products!$A$1:$G$1,0))</f>
        <v>4.4550000000000001</v>
      </c>
      <c r="M300" s="5">
        <f t="shared" si="13"/>
        <v>26.73</v>
      </c>
      <c r="N300" t="str">
        <f t="shared" si="12"/>
        <v>Excelsa</v>
      </c>
      <c r="O300" t="str">
        <f t="shared" si="14"/>
        <v>Light</v>
      </c>
      <c r="P300" t="str">
        <f>_xlfn.XLOOKUP(Orders[[#This Row],[Customer ID]],customers!$A$1:$A$1001,customers!$I$1:$I$1001,,)</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IF(_xlfn.XLOOKUP(C301,customers!A300:A1300,customers!C300:C1300,,0)=0,"",_xlfn.XLOOKUP(C301,customers!A300:A1300,customers!C300:C1300,,0))</f>
        <v>ltanti8b@techcrunch.com</v>
      </c>
      <c r="H301" s="2" t="str">
        <f>_xlfn.XLOOKUP(C301,customers!$A$1:$A$1001,customers!$G$1:$G$1001,,0)</f>
        <v>United States</v>
      </c>
      <c r="I301" t="str">
        <f>INDEX(products!$A$1:$G$49,MATCH(orders!$D301,products!$A:$A,0),MATCH(orders!I$1,products!$A$1:$G$1,0))</f>
        <v>Exc</v>
      </c>
      <c r="J301" t="str">
        <f>INDEX(products!$A$1:$G$49,MATCH(orders!$D301,products!$A:$A,0),MATCH(orders!J$1,products!$A$1:$G$1,0))</f>
        <v>L</v>
      </c>
      <c r="K301" s="4">
        <f>INDEX(products!$A$1:$G$49,MATCH(orders!$D301,products!$A:$A,0),MATCH(orders!K$1,products!$A$1:$G$1,0))</f>
        <v>2.5</v>
      </c>
      <c r="L301" s="5">
        <f>INDEX(products!$A$1:$G$49,MATCH(orders!$D301,products!$A:$A,0),MATCH(orders!L$1,products!$A$1:$G$1,0))</f>
        <v>34.154999999999994</v>
      </c>
      <c r="M301" s="5">
        <f t="shared" si="13"/>
        <v>204.92999999999995</v>
      </c>
      <c r="N301" t="str">
        <f t="shared" si="12"/>
        <v>Excelsa</v>
      </c>
      <c r="O301" t="str">
        <f t="shared" si="14"/>
        <v>Light</v>
      </c>
      <c r="P301" t="str">
        <f>_xlfn.XLOOKUP(Orders[[#This Row],[Customer ID]],customers!$A$1:$A$1001,customers!$I$1:$I$1001,,)</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IF(_xlfn.XLOOKUP(C302,customers!A301:A1301,customers!C301:C1301,,0)=0,"",_xlfn.XLOOKUP(C302,customers!A301:A1301,customers!C301:C1301,,0))</f>
        <v>ade8c@1und1.de</v>
      </c>
      <c r="H302" s="2" t="str">
        <f>_xlfn.XLOOKUP(C302,customers!$A$1:$A$1001,customers!$G$1:$G$1001,,0)</f>
        <v>United States</v>
      </c>
      <c r="I302" t="str">
        <f>INDEX(products!$A$1:$G$49,MATCH(orders!$D302,products!$A:$A,0),MATCH(orders!I$1,products!$A$1:$G$1,0))</f>
        <v>Ara</v>
      </c>
      <c r="J302" t="str">
        <f>INDEX(products!$A$1:$G$49,MATCH(orders!$D302,products!$A:$A,0),MATCH(orders!J$1,products!$A$1:$G$1,0))</f>
        <v>L</v>
      </c>
      <c r="K302" s="4">
        <f>INDEX(products!$A$1:$G$49,MATCH(orders!$D302,products!$A:$A,0),MATCH(orders!K$1,products!$A$1:$G$1,0))</f>
        <v>1</v>
      </c>
      <c r="L302" s="5">
        <f>INDEX(products!$A$1:$G$49,MATCH(orders!$D302,products!$A:$A,0),MATCH(orders!L$1,products!$A$1:$G$1,0))</f>
        <v>12.95</v>
      </c>
      <c r="M302" s="5">
        <f t="shared" si="13"/>
        <v>38.849999999999994</v>
      </c>
      <c r="N302" t="str">
        <f t="shared" si="12"/>
        <v>Arabica</v>
      </c>
      <c r="O302" t="str">
        <f t="shared" si="14"/>
        <v>Light</v>
      </c>
      <c r="P302" t="str">
        <f>_xlfn.XLOOKUP(Orders[[#This Row],[Customer ID]],customers!$A$1:$A$1001,customers!$I$1:$I$1001,,)</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IF(_xlfn.XLOOKUP(C303,customers!A302:A1302,customers!C302:C1302,,0)=0,"",_xlfn.XLOOKUP(C303,customers!A302:A1302,customers!C302:C1302,,0))</f>
        <v>tjedrachowicz8d@acquirethisname.com</v>
      </c>
      <c r="H303" s="2" t="str">
        <f>_xlfn.XLOOKUP(C303,customers!$A$1:$A$1001,customers!$G$1:$G$1001,,0)</f>
        <v>United States</v>
      </c>
      <c r="I303" t="str">
        <f>INDEX(products!$A$1:$G$49,MATCH(orders!$D303,products!$A:$A,0),MATCH(orders!I$1,products!$A$1:$G$1,0))</f>
        <v>Lib</v>
      </c>
      <c r="J303" t="str">
        <f>INDEX(products!$A$1:$G$49,MATCH(orders!$D303,products!$A:$A,0),MATCH(orders!J$1,products!$A$1:$G$1,0))</f>
        <v>D</v>
      </c>
      <c r="K303" s="4">
        <f>INDEX(products!$A$1:$G$49,MATCH(orders!$D303,products!$A:$A,0),MATCH(orders!K$1,products!$A$1:$G$1,0))</f>
        <v>0.2</v>
      </c>
      <c r="L303" s="5">
        <f>INDEX(products!$A$1:$G$49,MATCH(orders!$D303,products!$A:$A,0),MATCH(orders!L$1,products!$A$1:$G$1,0))</f>
        <v>3.8849999999999998</v>
      </c>
      <c r="M303" s="5">
        <f t="shared" si="13"/>
        <v>15.54</v>
      </c>
      <c r="N303" t="str">
        <f t="shared" si="12"/>
        <v>Librica</v>
      </c>
      <c r="O303" t="str">
        <f t="shared" si="14"/>
        <v>Dark</v>
      </c>
      <c r="P303" t="str">
        <f>_xlfn.XLOOKUP(Orders[[#This Row],[Customer ID]],customers!$A$1:$A$1001,customers!$I$1:$I$1001,,)</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IF(_xlfn.XLOOKUP(C304,customers!A303:A1303,customers!C303:C1303,,0)=0,"",_xlfn.XLOOKUP(C304,customers!A303:A1303,customers!C303:C1303,,0))</f>
        <v>pstonner8e@moonfruit.com</v>
      </c>
      <c r="H304" s="2" t="str">
        <f>_xlfn.XLOOKUP(C304,customers!$A$1:$A$1001,customers!$G$1:$G$1001,,0)</f>
        <v>United States</v>
      </c>
      <c r="I304" t="str">
        <f>INDEX(products!$A$1:$G$49,MATCH(orders!$D304,products!$A:$A,0),MATCH(orders!I$1,products!$A$1:$G$1,0))</f>
        <v>Ara</v>
      </c>
      <c r="J304" t="str">
        <f>INDEX(products!$A$1:$G$49,MATCH(orders!$D304,products!$A:$A,0),MATCH(orders!J$1,products!$A$1:$G$1,0))</f>
        <v>M</v>
      </c>
      <c r="K304" s="4">
        <f>INDEX(products!$A$1:$G$49,MATCH(orders!$D304,products!$A:$A,0),MATCH(orders!K$1,products!$A$1:$G$1,0))</f>
        <v>0.5</v>
      </c>
      <c r="L304" s="5">
        <f>INDEX(products!$A$1:$G$49,MATCH(orders!$D304,products!$A:$A,0),MATCH(orders!L$1,products!$A$1:$G$1,0))</f>
        <v>6.75</v>
      </c>
      <c r="M304" s="5">
        <f t="shared" si="13"/>
        <v>6.75</v>
      </c>
      <c r="N304" t="str">
        <f t="shared" si="12"/>
        <v>Arabica</v>
      </c>
      <c r="O304" t="str">
        <f t="shared" si="14"/>
        <v>Medium</v>
      </c>
      <c r="P304" t="str">
        <f>_xlfn.XLOOKUP(Orders[[#This Row],[Customer ID]],customers!$A$1:$A$1001,customers!$I$1:$I$1001,,)</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IF(_xlfn.XLOOKUP(C305,customers!A304:A1304,customers!C304:C1304,,0)=0,"",_xlfn.XLOOKUP(C305,customers!A304:A1304,customers!C304:C1304,,0))</f>
        <v>dtingly8f@goo.ne.jp</v>
      </c>
      <c r="H305" s="2" t="str">
        <f>_xlfn.XLOOKUP(C305,customers!$A$1:$A$1001,customers!$G$1:$G$1001,,0)</f>
        <v>United States</v>
      </c>
      <c r="I305" t="str">
        <f>INDEX(products!$A$1:$G$49,MATCH(orders!$D305,products!$A:$A,0),MATCH(orders!I$1,products!$A$1:$G$1,0))</f>
        <v>Exc</v>
      </c>
      <c r="J305" t="str">
        <f>INDEX(products!$A$1:$G$49,MATCH(orders!$D305,products!$A:$A,0),MATCH(orders!J$1,products!$A$1:$G$1,0))</f>
        <v>D</v>
      </c>
      <c r="K305" s="4">
        <f>INDEX(products!$A$1:$G$49,MATCH(orders!$D305,products!$A:$A,0),MATCH(orders!K$1,products!$A$1:$G$1,0))</f>
        <v>2.5</v>
      </c>
      <c r="L305" s="5">
        <f>INDEX(products!$A$1:$G$49,MATCH(orders!$D305,products!$A:$A,0),MATCH(orders!L$1,products!$A$1:$G$1,0))</f>
        <v>27.945</v>
      </c>
      <c r="M305" s="5">
        <f t="shared" si="13"/>
        <v>111.78</v>
      </c>
      <c r="N305" t="str">
        <f t="shared" si="12"/>
        <v>Excelsa</v>
      </c>
      <c r="O305" t="str">
        <f t="shared" si="14"/>
        <v>Dark</v>
      </c>
      <c r="P305" t="str">
        <f>_xlfn.XLOOKUP(Orders[[#This Row],[Customer ID]],customers!$A$1:$A$1001,customers!$I$1:$I$1001,,)</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IF(_xlfn.XLOOKUP(C306,customers!A305:A1305,customers!C305:C1305,,0)=0,"",_xlfn.XLOOKUP(C306,customers!A305:A1305,customers!C305:C1305,,0))</f>
        <v>crushe8n@about.me</v>
      </c>
      <c r="H306" s="2" t="str">
        <f>_xlfn.XLOOKUP(C306,customers!$A$1:$A$1001,customers!$G$1:$G$1001,,0)</f>
        <v>United States</v>
      </c>
      <c r="I306" t="str">
        <f>INDEX(products!$A$1:$G$49,MATCH(orders!$D306,products!$A:$A,0),MATCH(orders!I$1,products!$A$1:$G$1,0))</f>
        <v>Ara</v>
      </c>
      <c r="J306" t="str">
        <f>INDEX(products!$A$1:$G$49,MATCH(orders!$D306,products!$A:$A,0),MATCH(orders!J$1,products!$A$1:$G$1,0))</f>
        <v>L</v>
      </c>
      <c r="K306" s="4">
        <f>INDEX(products!$A$1:$G$49,MATCH(orders!$D306,products!$A:$A,0),MATCH(orders!K$1,products!$A$1:$G$1,0))</f>
        <v>0.2</v>
      </c>
      <c r="L306" s="5">
        <f>INDEX(products!$A$1:$G$49,MATCH(orders!$D306,products!$A:$A,0),MATCH(orders!L$1,products!$A$1:$G$1,0))</f>
        <v>3.8849999999999998</v>
      </c>
      <c r="M306" s="5">
        <f t="shared" si="13"/>
        <v>3.8849999999999998</v>
      </c>
      <c r="N306" t="str">
        <f t="shared" si="12"/>
        <v>Arabica</v>
      </c>
      <c r="O306" t="str">
        <f t="shared" si="14"/>
        <v>Light</v>
      </c>
      <c r="P306" t="str">
        <f>_xlfn.XLOOKUP(Orders[[#This Row],[Customer ID]],customers!$A$1:$A$1001,customers!$I$1:$I$1001,,)</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IF(_xlfn.XLOOKUP(C307,customers!A306:A1306,customers!C306:C1306,,0)=0,"",_xlfn.XLOOKUP(C307,customers!A306:A1306,customers!C306:C1306,,0))</f>
        <v>bchecci8h@usa.gov</v>
      </c>
      <c r="H307" s="2" t="str">
        <f>_xlfn.XLOOKUP(C307,customers!$A$1:$A$1001,customers!$G$1:$G$1001,,0)</f>
        <v>United Kingdom</v>
      </c>
      <c r="I307" t="str">
        <f>INDEX(products!$A$1:$G$49,MATCH(orders!$D307,products!$A:$A,0),MATCH(orders!I$1,products!$A$1:$G$1,0))</f>
        <v>Lib</v>
      </c>
      <c r="J307" t="str">
        <f>INDEX(products!$A$1:$G$49,MATCH(orders!$D307,products!$A:$A,0),MATCH(orders!J$1,products!$A$1:$G$1,0))</f>
        <v>M</v>
      </c>
      <c r="K307" s="4">
        <f>INDEX(products!$A$1:$G$49,MATCH(orders!$D307,products!$A:$A,0),MATCH(orders!K$1,products!$A$1:$G$1,0))</f>
        <v>0.2</v>
      </c>
      <c r="L307" s="5">
        <f>INDEX(products!$A$1:$G$49,MATCH(orders!$D307,products!$A:$A,0),MATCH(orders!L$1,products!$A$1:$G$1,0))</f>
        <v>4.3650000000000002</v>
      </c>
      <c r="M307" s="5">
        <f t="shared" si="13"/>
        <v>21.825000000000003</v>
      </c>
      <c r="N307" t="str">
        <f t="shared" si="12"/>
        <v>Librica</v>
      </c>
      <c r="O307" t="str">
        <f t="shared" si="14"/>
        <v>Medium</v>
      </c>
      <c r="P307" t="str">
        <f>_xlfn.XLOOKUP(Orders[[#This Row],[Customer ID]],customers!$A$1:$A$1001,customers!$I$1:$I$1001,,)</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IF(_xlfn.XLOOKUP(C308,customers!A307:A1307,customers!C307:C1307,,0)=0,"",_xlfn.XLOOKUP(C308,customers!A307:A1307,customers!C307:C1307,,0))</f>
        <v>jbagot8i@mac.com</v>
      </c>
      <c r="H308" s="2" t="str">
        <f>_xlfn.XLOOKUP(C308,customers!$A$1:$A$1001,customers!$G$1:$G$1001,,0)</f>
        <v>United States</v>
      </c>
      <c r="I308" t="str">
        <f>INDEX(products!$A$1:$G$49,MATCH(orders!$D308,products!$A:$A,0),MATCH(orders!I$1,products!$A$1:$G$1,0))</f>
        <v>Rob</v>
      </c>
      <c r="J308" t="str">
        <f>INDEX(products!$A$1:$G$49,MATCH(orders!$D308,products!$A:$A,0),MATCH(orders!J$1,products!$A$1:$G$1,0))</f>
        <v>M</v>
      </c>
      <c r="K308" s="4">
        <f>INDEX(products!$A$1:$G$49,MATCH(orders!$D308,products!$A:$A,0),MATCH(orders!K$1,products!$A$1:$G$1,0))</f>
        <v>0.2</v>
      </c>
      <c r="L308" s="5">
        <f>INDEX(products!$A$1:$G$49,MATCH(orders!$D308,products!$A:$A,0),MATCH(orders!L$1,products!$A$1:$G$1,0))</f>
        <v>2.9849999999999999</v>
      </c>
      <c r="M308" s="5">
        <f t="shared" si="13"/>
        <v>14.924999999999999</v>
      </c>
      <c r="N308" t="str">
        <f t="shared" si="12"/>
        <v>Robusta</v>
      </c>
      <c r="O308" t="str">
        <f t="shared" si="14"/>
        <v>Medium</v>
      </c>
      <c r="P308" t="str">
        <f>_xlfn.XLOOKUP(Orders[[#This Row],[Customer ID]],customers!$A$1:$A$1001,customers!$I$1:$I$1001,,)</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IF(_xlfn.XLOOKUP(C309,customers!A308:A1308,customers!C308:C1308,,0)=0,"",_xlfn.XLOOKUP(C309,customers!A308:A1308,customers!C308:C1308,,0))</f>
        <v>ebeeble8j@soundcloud.com</v>
      </c>
      <c r="H309" s="2" t="str">
        <f>_xlfn.XLOOKUP(C309,customers!$A$1:$A$1001,customers!$G$1:$G$1001,,0)</f>
        <v>United States</v>
      </c>
      <c r="I309" t="str">
        <f>INDEX(products!$A$1:$G$49,MATCH(orders!$D309,products!$A:$A,0),MATCH(orders!I$1,products!$A$1:$G$1,0))</f>
        <v>Ara</v>
      </c>
      <c r="J309" t="str">
        <f>INDEX(products!$A$1:$G$49,MATCH(orders!$D309,products!$A:$A,0),MATCH(orders!J$1,products!$A$1:$G$1,0))</f>
        <v>M</v>
      </c>
      <c r="K309" s="4">
        <f>INDEX(products!$A$1:$G$49,MATCH(orders!$D309,products!$A:$A,0),MATCH(orders!K$1,products!$A$1:$G$1,0))</f>
        <v>1</v>
      </c>
      <c r="L309" s="5">
        <f>INDEX(products!$A$1:$G$49,MATCH(orders!$D309,products!$A:$A,0),MATCH(orders!L$1,products!$A$1:$G$1,0))</f>
        <v>11.25</v>
      </c>
      <c r="M309" s="5">
        <f t="shared" si="13"/>
        <v>33.75</v>
      </c>
      <c r="N309" t="str">
        <f t="shared" si="12"/>
        <v>Arabica</v>
      </c>
      <c r="O309" t="str">
        <f t="shared" si="14"/>
        <v>Medium</v>
      </c>
      <c r="P309" t="str">
        <f>_xlfn.XLOOKUP(Orders[[#This Row],[Customer ID]],customers!$A$1:$A$1001,customers!$I$1:$I$1001,,)</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IF(_xlfn.XLOOKUP(C310,customers!A309:A1309,customers!C309:C1309,,0)=0,"",_xlfn.XLOOKUP(C310,customers!A309:A1309,customers!C309:C1309,,0))</f>
        <v>cfluin8k@flickr.com</v>
      </c>
      <c r="H310" s="2" t="str">
        <f>_xlfn.XLOOKUP(C310,customers!$A$1:$A$1001,customers!$G$1:$G$1001,,0)</f>
        <v>United Kingdom</v>
      </c>
      <c r="I310" t="str">
        <f>INDEX(products!$A$1:$G$49,MATCH(orders!$D310,products!$A:$A,0),MATCH(orders!I$1,products!$A$1:$G$1,0))</f>
        <v>Ara</v>
      </c>
      <c r="J310" t="str">
        <f>INDEX(products!$A$1:$G$49,MATCH(orders!$D310,products!$A:$A,0),MATCH(orders!J$1,products!$A$1:$G$1,0))</f>
        <v>M</v>
      </c>
      <c r="K310" s="4">
        <f>INDEX(products!$A$1:$G$49,MATCH(orders!$D310,products!$A:$A,0),MATCH(orders!K$1,products!$A$1:$G$1,0))</f>
        <v>1</v>
      </c>
      <c r="L310" s="5">
        <f>INDEX(products!$A$1:$G$49,MATCH(orders!$D310,products!$A:$A,0),MATCH(orders!L$1,products!$A$1:$G$1,0))</f>
        <v>11.25</v>
      </c>
      <c r="M310" s="5">
        <f t="shared" si="13"/>
        <v>33.75</v>
      </c>
      <c r="N310" t="str">
        <f t="shared" si="12"/>
        <v>Arabica</v>
      </c>
      <c r="O310" t="str">
        <f t="shared" si="14"/>
        <v>Medium</v>
      </c>
      <c r="P310" t="str">
        <f>_xlfn.XLOOKUP(Orders[[#This Row],[Customer ID]],customers!$A$1:$A$1001,customers!$I$1:$I$1001,,)</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IF(_xlfn.XLOOKUP(C311,customers!A310:A1310,customers!C310:C1310,,0)=0,"",_xlfn.XLOOKUP(C311,customers!A310:A1310,customers!C310:C1310,,0))</f>
        <v>ebletsor8l@vinaora.com</v>
      </c>
      <c r="H311" s="2" t="str">
        <f>_xlfn.XLOOKUP(C311,customers!$A$1:$A$1001,customers!$G$1:$G$1001,,0)</f>
        <v>United States</v>
      </c>
      <c r="I311" t="str">
        <f>INDEX(products!$A$1:$G$49,MATCH(orders!$D311,products!$A:$A,0),MATCH(orders!I$1,products!$A$1:$G$1,0))</f>
        <v>Lib</v>
      </c>
      <c r="J311" t="str">
        <f>INDEX(products!$A$1:$G$49,MATCH(orders!$D311,products!$A:$A,0),MATCH(orders!J$1,products!$A$1:$G$1,0))</f>
        <v>M</v>
      </c>
      <c r="K311" s="4">
        <f>INDEX(products!$A$1:$G$49,MATCH(orders!$D311,products!$A:$A,0),MATCH(orders!K$1,products!$A$1:$G$1,0))</f>
        <v>0.2</v>
      </c>
      <c r="L311" s="5">
        <f>INDEX(products!$A$1:$G$49,MATCH(orders!$D311,products!$A:$A,0),MATCH(orders!L$1,products!$A$1:$G$1,0))</f>
        <v>4.3650000000000002</v>
      </c>
      <c r="M311" s="5">
        <f t="shared" si="13"/>
        <v>26.19</v>
      </c>
      <c r="N311" t="str">
        <f t="shared" si="12"/>
        <v>Librica</v>
      </c>
      <c r="O311" t="str">
        <f t="shared" si="14"/>
        <v>Medium</v>
      </c>
      <c r="P311" t="str">
        <f>_xlfn.XLOOKUP(Orders[[#This Row],[Customer ID]],customers!$A$1:$A$1001,customers!$I$1:$I$1001,,)</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IF(_xlfn.XLOOKUP(C312,customers!A311:A1311,customers!C311:C1311,,0)=0,"",_xlfn.XLOOKUP(C312,customers!A311:A1311,customers!C311:C1311,,0))</f>
        <v>pbrydell8m@bloglovin.com</v>
      </c>
      <c r="H312" s="2" t="str">
        <f>_xlfn.XLOOKUP(C312,customers!$A$1:$A$1001,customers!$G$1:$G$1001,,0)</f>
        <v>Ireland</v>
      </c>
      <c r="I312" t="str">
        <f>INDEX(products!$A$1:$G$49,MATCH(orders!$D312,products!$A:$A,0),MATCH(orders!I$1,products!$A$1:$G$1,0))</f>
        <v>Exc</v>
      </c>
      <c r="J312" t="str">
        <f>INDEX(products!$A$1:$G$49,MATCH(orders!$D312,products!$A:$A,0),MATCH(orders!J$1,products!$A$1:$G$1,0))</f>
        <v>L</v>
      </c>
      <c r="K312" s="4">
        <f>INDEX(products!$A$1:$G$49,MATCH(orders!$D312,products!$A:$A,0),MATCH(orders!K$1,products!$A$1:$G$1,0))</f>
        <v>1</v>
      </c>
      <c r="L312" s="5">
        <f>INDEX(products!$A$1:$G$49,MATCH(orders!$D312,products!$A:$A,0),MATCH(orders!L$1,products!$A$1:$G$1,0))</f>
        <v>14.85</v>
      </c>
      <c r="M312" s="5">
        <f t="shared" si="13"/>
        <v>14.85</v>
      </c>
      <c r="N312" t="str">
        <f t="shared" si="12"/>
        <v>Excelsa</v>
      </c>
      <c r="O312" t="str">
        <f t="shared" si="14"/>
        <v>Light</v>
      </c>
      <c r="P312" t="str">
        <f>_xlfn.XLOOKUP(Orders[[#This Row],[Customer ID]],customers!$A$1:$A$1001,customers!$I$1:$I$1001,,)</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IF(_xlfn.XLOOKUP(C313,customers!A312:A1312,customers!C312:C1312,,0)=0,"",_xlfn.XLOOKUP(C313,customers!A312:A1312,customers!C312:C1312,,0))</f>
        <v>crushe8n@about.me</v>
      </c>
      <c r="H313" s="2" t="str">
        <f>_xlfn.XLOOKUP(C313,customers!$A$1:$A$1001,customers!$G$1:$G$1001,,0)</f>
        <v>United States</v>
      </c>
      <c r="I313" t="str">
        <f>INDEX(products!$A$1:$G$49,MATCH(orders!$D313,products!$A:$A,0),MATCH(orders!I$1,products!$A$1:$G$1,0))</f>
        <v>Exc</v>
      </c>
      <c r="J313" t="str">
        <f>INDEX(products!$A$1:$G$49,MATCH(orders!$D313,products!$A:$A,0),MATCH(orders!J$1,products!$A$1:$G$1,0))</f>
        <v>M</v>
      </c>
      <c r="K313" s="4">
        <f>INDEX(products!$A$1:$G$49,MATCH(orders!$D313,products!$A:$A,0),MATCH(orders!K$1,products!$A$1:$G$1,0))</f>
        <v>2.5</v>
      </c>
      <c r="L313" s="5">
        <f>INDEX(products!$A$1:$G$49,MATCH(orders!$D313,products!$A:$A,0),MATCH(orders!L$1,products!$A$1:$G$1,0))</f>
        <v>31.624999999999996</v>
      </c>
      <c r="M313" s="5">
        <f t="shared" si="13"/>
        <v>189.74999999999997</v>
      </c>
      <c r="N313" t="str">
        <f t="shared" si="12"/>
        <v>Excelsa</v>
      </c>
      <c r="O313" t="str">
        <f t="shared" si="14"/>
        <v>Medium</v>
      </c>
      <c r="P313" t="str">
        <f>_xlfn.XLOOKUP(Orders[[#This Row],[Customer ID]],customers!$A$1:$A$1001,customers!$I$1:$I$1001,,)</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IF(_xlfn.XLOOKUP(C314,customers!A313:A1313,customers!C313:C1313,,0)=0,"",_xlfn.XLOOKUP(C314,customers!A313:A1313,customers!C313:C1313,,0))</f>
        <v>nleethem8o@mac.com</v>
      </c>
      <c r="H314" s="2" t="str">
        <f>_xlfn.XLOOKUP(C314,customers!$A$1:$A$1001,customers!$G$1:$G$1001,,0)</f>
        <v>United States</v>
      </c>
      <c r="I314" t="str">
        <f>INDEX(products!$A$1:$G$49,MATCH(orders!$D314,products!$A:$A,0),MATCH(orders!I$1,products!$A$1:$G$1,0))</f>
        <v>Rob</v>
      </c>
      <c r="J314" t="str">
        <f>INDEX(products!$A$1:$G$49,MATCH(orders!$D314,products!$A:$A,0),MATCH(orders!J$1,products!$A$1:$G$1,0))</f>
        <v>M</v>
      </c>
      <c r="K314" s="4">
        <f>INDEX(products!$A$1:$G$49,MATCH(orders!$D314,products!$A:$A,0),MATCH(orders!K$1,products!$A$1:$G$1,0))</f>
        <v>0.5</v>
      </c>
      <c r="L314" s="5">
        <f>INDEX(products!$A$1:$G$49,MATCH(orders!$D314,products!$A:$A,0),MATCH(orders!L$1,products!$A$1:$G$1,0))</f>
        <v>5.97</v>
      </c>
      <c r="M314" s="5">
        <f t="shared" si="13"/>
        <v>5.97</v>
      </c>
      <c r="N314" t="str">
        <f t="shared" si="12"/>
        <v>Robusta</v>
      </c>
      <c r="O314" t="str">
        <f t="shared" si="14"/>
        <v>Medium</v>
      </c>
      <c r="P314" t="str">
        <f>_xlfn.XLOOKUP(Orders[[#This Row],[Customer ID]],customers!$A$1:$A$1001,customers!$I$1:$I$1001,,)</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IF(_xlfn.XLOOKUP(C315,customers!A314:A1314,customers!C314:C1314,,0)=0,"",_xlfn.XLOOKUP(C315,customers!A314:A1314,customers!C314:C1314,,0))</f>
        <v>anesfield8p@people.com.cn</v>
      </c>
      <c r="H315" s="2" t="str">
        <f>_xlfn.XLOOKUP(C315,customers!$A$1:$A$1001,customers!$G$1:$G$1001,,0)</f>
        <v>United Kingdom</v>
      </c>
      <c r="I315" t="str">
        <f>INDEX(products!$A$1:$G$49,MATCH(orders!$D315,products!$A:$A,0),MATCH(orders!I$1,products!$A$1:$G$1,0))</f>
        <v>Rob</v>
      </c>
      <c r="J315" t="str">
        <f>INDEX(products!$A$1:$G$49,MATCH(orders!$D315,products!$A:$A,0),MATCH(orders!J$1,products!$A$1:$G$1,0))</f>
        <v>M</v>
      </c>
      <c r="K315" s="4">
        <f>INDEX(products!$A$1:$G$49,MATCH(orders!$D315,products!$A:$A,0),MATCH(orders!K$1,products!$A$1:$G$1,0))</f>
        <v>1</v>
      </c>
      <c r="L315" s="5">
        <f>INDEX(products!$A$1:$G$49,MATCH(orders!$D315,products!$A:$A,0),MATCH(orders!L$1,products!$A$1:$G$1,0))</f>
        <v>9.9499999999999993</v>
      </c>
      <c r="M315" s="5">
        <f t="shared" si="13"/>
        <v>29.849999999999998</v>
      </c>
      <c r="N315" t="str">
        <f t="shared" si="12"/>
        <v>Robusta</v>
      </c>
      <c r="O315" t="str">
        <f t="shared" si="14"/>
        <v>Medium</v>
      </c>
      <c r="P315" t="str">
        <f>_xlfn.XLOOKUP(Orders[[#This Row],[Customer ID]],customers!$A$1:$A$1001,customers!$I$1:$I$1001,,)</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IF(_xlfn.XLOOKUP(C316,customers!A315:A1315,customers!C315:C1315,,0)=0,"",_xlfn.XLOOKUP(C316,customers!A315:A1315,customers!C315:C1315,,0))</f>
        <v/>
      </c>
      <c r="H316" s="2" t="str">
        <f>_xlfn.XLOOKUP(C316,customers!$A$1:$A$1001,customers!$G$1:$G$1001,,0)</f>
        <v>United States</v>
      </c>
      <c r="I316" t="str">
        <f>INDEX(products!$A$1:$G$49,MATCH(orders!$D316,products!$A:$A,0),MATCH(orders!I$1,products!$A$1:$G$1,0))</f>
        <v>Rob</v>
      </c>
      <c r="J316" t="str">
        <f>INDEX(products!$A$1:$G$49,MATCH(orders!$D316,products!$A:$A,0),MATCH(orders!J$1,products!$A$1:$G$1,0))</f>
        <v>D</v>
      </c>
      <c r="K316" s="4">
        <f>INDEX(products!$A$1:$G$49,MATCH(orders!$D316,products!$A:$A,0),MATCH(orders!K$1,products!$A$1:$G$1,0))</f>
        <v>1</v>
      </c>
      <c r="L316" s="5">
        <f>INDEX(products!$A$1:$G$49,MATCH(orders!$D316,products!$A:$A,0),MATCH(orders!L$1,products!$A$1:$G$1,0))</f>
        <v>8.9499999999999993</v>
      </c>
      <c r="M316" s="5">
        <f t="shared" si="13"/>
        <v>44.75</v>
      </c>
      <c r="N316" t="str">
        <f t="shared" si="12"/>
        <v>Robusta</v>
      </c>
      <c r="O316" t="str">
        <f t="shared" si="14"/>
        <v>Dark</v>
      </c>
      <c r="P316" t="str">
        <f>_xlfn.XLOOKUP(Orders[[#This Row],[Customer ID]],customers!$A$1:$A$1001,customers!$I$1:$I$1001,,)</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IF(_xlfn.XLOOKUP(C317,customers!A316:A1316,customers!C316:C1316,,0)=0,"",_xlfn.XLOOKUP(C317,customers!A316:A1316,customers!C316:C1316,,0))</f>
        <v>mbrockway8r@ibm.com</v>
      </c>
      <c r="H317" s="2" t="str">
        <f>_xlfn.XLOOKUP(C317,customers!$A$1:$A$1001,customers!$G$1:$G$1001,,0)</f>
        <v>United States</v>
      </c>
      <c r="I317" t="str">
        <f>INDEX(products!$A$1:$G$49,MATCH(orders!$D317,products!$A:$A,0),MATCH(orders!I$1,products!$A$1:$G$1,0))</f>
        <v>Exc</v>
      </c>
      <c r="J317" t="str">
        <f>INDEX(products!$A$1:$G$49,MATCH(orders!$D317,products!$A:$A,0),MATCH(orders!J$1,products!$A$1:$G$1,0))</f>
        <v>L</v>
      </c>
      <c r="K317" s="4">
        <f>INDEX(products!$A$1:$G$49,MATCH(orders!$D317,products!$A:$A,0),MATCH(orders!K$1,products!$A$1:$G$1,0))</f>
        <v>2.5</v>
      </c>
      <c r="L317" s="5">
        <f>INDEX(products!$A$1:$G$49,MATCH(orders!$D317,products!$A:$A,0),MATCH(orders!L$1,products!$A$1:$G$1,0))</f>
        <v>34.154999999999994</v>
      </c>
      <c r="M317" s="5">
        <f t="shared" si="13"/>
        <v>34.154999999999994</v>
      </c>
      <c r="N317" t="str">
        <f t="shared" si="12"/>
        <v>Excelsa</v>
      </c>
      <c r="O317" t="str">
        <f t="shared" si="14"/>
        <v>Light</v>
      </c>
      <c r="P317" t="str">
        <f>_xlfn.XLOOKUP(Orders[[#This Row],[Customer ID]],customers!$A$1:$A$1001,customers!$I$1:$I$1001,,)</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IF(_xlfn.XLOOKUP(C318,customers!A317:A1317,customers!C317:C1317,,0)=0,"",_xlfn.XLOOKUP(C318,customers!A317:A1317,customers!C317:C1317,,0))</f>
        <v>nlush8s@dedecms.com</v>
      </c>
      <c r="H318" s="2" t="str">
        <f>_xlfn.XLOOKUP(C318,customers!$A$1:$A$1001,customers!$G$1:$G$1001,,0)</f>
        <v>Ireland</v>
      </c>
      <c r="I318" t="str">
        <f>INDEX(products!$A$1:$G$49,MATCH(orders!$D318,products!$A:$A,0),MATCH(orders!I$1,products!$A$1:$G$1,0))</f>
        <v>Exc</v>
      </c>
      <c r="J318" t="str">
        <f>INDEX(products!$A$1:$G$49,MATCH(orders!$D318,products!$A:$A,0),MATCH(orders!J$1,products!$A$1:$G$1,0))</f>
        <v>L</v>
      </c>
      <c r="K318" s="4">
        <f>INDEX(products!$A$1:$G$49,MATCH(orders!$D318,products!$A:$A,0),MATCH(orders!K$1,products!$A$1:$G$1,0))</f>
        <v>2.5</v>
      </c>
      <c r="L318" s="5">
        <f>INDEX(products!$A$1:$G$49,MATCH(orders!$D318,products!$A:$A,0),MATCH(orders!L$1,products!$A$1:$G$1,0))</f>
        <v>34.154999999999994</v>
      </c>
      <c r="M318" s="5">
        <f t="shared" si="13"/>
        <v>204.92999999999995</v>
      </c>
      <c r="N318" t="str">
        <f t="shared" si="12"/>
        <v>Excelsa</v>
      </c>
      <c r="O318" t="str">
        <f t="shared" si="14"/>
        <v>Light</v>
      </c>
      <c r="P318" t="str">
        <f>_xlfn.XLOOKUP(Orders[[#This Row],[Customer ID]],customers!$A$1:$A$1001,customers!$I$1:$I$1001,,)</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IF(_xlfn.XLOOKUP(C319,customers!A318:A1318,customers!C318:C1318,,0)=0,"",_xlfn.XLOOKUP(C319,customers!A318:A1318,customers!C318:C1318,,0))</f>
        <v>smcmillian8t@csmonitor.com</v>
      </c>
      <c r="H319" s="2" t="str">
        <f>_xlfn.XLOOKUP(C319,customers!$A$1:$A$1001,customers!$G$1:$G$1001,,0)</f>
        <v>United States</v>
      </c>
      <c r="I319" t="str">
        <f>INDEX(products!$A$1:$G$49,MATCH(orders!$D319,products!$A:$A,0),MATCH(orders!I$1,products!$A$1:$G$1,0))</f>
        <v>Exc</v>
      </c>
      <c r="J319" t="str">
        <f>INDEX(products!$A$1:$G$49,MATCH(orders!$D319,products!$A:$A,0),MATCH(orders!J$1,products!$A$1:$G$1,0))</f>
        <v>D</v>
      </c>
      <c r="K319" s="4">
        <f>INDEX(products!$A$1:$G$49,MATCH(orders!$D319,products!$A:$A,0),MATCH(orders!K$1,products!$A$1:$G$1,0))</f>
        <v>0.5</v>
      </c>
      <c r="L319" s="5">
        <f>INDEX(products!$A$1:$G$49,MATCH(orders!$D319,products!$A:$A,0),MATCH(orders!L$1,products!$A$1:$G$1,0))</f>
        <v>7.29</v>
      </c>
      <c r="M319" s="5">
        <f t="shared" si="13"/>
        <v>21.87</v>
      </c>
      <c r="N319" t="str">
        <f t="shared" si="12"/>
        <v>Excelsa</v>
      </c>
      <c r="O319" t="str">
        <f t="shared" si="14"/>
        <v>Dark</v>
      </c>
      <c r="P319" t="str">
        <f>_xlfn.XLOOKUP(Orders[[#This Row],[Customer ID]],customers!$A$1:$A$1001,customers!$I$1:$I$1001,,)</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IF(_xlfn.XLOOKUP(C320,customers!A319:A1319,customers!C319:C1319,,0)=0,"",_xlfn.XLOOKUP(C320,customers!A319:A1319,customers!C319:C1319,,0))</f>
        <v>tbennison8u@google.cn</v>
      </c>
      <c r="H320" s="2" t="str">
        <f>_xlfn.XLOOKUP(C320,customers!$A$1:$A$1001,customers!$G$1:$G$1001,,0)</f>
        <v>United States</v>
      </c>
      <c r="I320" t="str">
        <f>INDEX(products!$A$1:$G$49,MATCH(orders!$D320,products!$A:$A,0),MATCH(orders!I$1,products!$A$1:$G$1,0))</f>
        <v>Ara</v>
      </c>
      <c r="J320" t="str">
        <f>INDEX(products!$A$1:$G$49,MATCH(orders!$D320,products!$A:$A,0),MATCH(orders!J$1,products!$A$1:$G$1,0))</f>
        <v>M</v>
      </c>
      <c r="K320" s="4">
        <f>INDEX(products!$A$1:$G$49,MATCH(orders!$D320,products!$A:$A,0),MATCH(orders!K$1,products!$A$1:$G$1,0))</f>
        <v>2.5</v>
      </c>
      <c r="L320" s="5">
        <f>INDEX(products!$A$1:$G$49,MATCH(orders!$D320,products!$A:$A,0),MATCH(orders!L$1,products!$A$1:$G$1,0))</f>
        <v>25.874999999999996</v>
      </c>
      <c r="M320" s="5">
        <f t="shared" si="13"/>
        <v>51.749999999999993</v>
      </c>
      <c r="N320" t="str">
        <f t="shared" si="12"/>
        <v>Arabica</v>
      </c>
      <c r="O320" t="str">
        <f t="shared" si="14"/>
        <v>Medium</v>
      </c>
      <c r="P320" t="str">
        <f>_xlfn.XLOOKUP(Orders[[#This Row],[Customer ID]],customers!$A$1:$A$1001,customers!$I$1:$I$1001,,)</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IF(_xlfn.XLOOKUP(C321,customers!A320:A1320,customers!C320:C1320,,0)=0,"",_xlfn.XLOOKUP(C321,customers!A320:A1320,customers!C320:C1320,,0))</f>
        <v>gtweed8v@yolasite.com</v>
      </c>
      <c r="H321" s="2" t="str">
        <f>_xlfn.XLOOKUP(C321,customers!$A$1:$A$1001,customers!$G$1:$G$1001,,0)</f>
        <v>United States</v>
      </c>
      <c r="I321" t="str">
        <f>INDEX(products!$A$1:$G$49,MATCH(orders!$D321,products!$A:$A,0),MATCH(orders!I$1,products!$A$1:$G$1,0))</f>
        <v>Exc</v>
      </c>
      <c r="J321" t="str">
        <f>INDEX(products!$A$1:$G$49,MATCH(orders!$D321,products!$A:$A,0),MATCH(orders!J$1,products!$A$1:$G$1,0))</f>
        <v>M</v>
      </c>
      <c r="K321" s="4">
        <f>INDEX(products!$A$1:$G$49,MATCH(orders!$D321,products!$A:$A,0),MATCH(orders!K$1,products!$A$1:$G$1,0))</f>
        <v>0.2</v>
      </c>
      <c r="L321" s="5">
        <f>INDEX(products!$A$1:$G$49,MATCH(orders!$D321,products!$A:$A,0),MATCH(orders!L$1,products!$A$1:$G$1,0))</f>
        <v>4.125</v>
      </c>
      <c r="M321" s="5">
        <f t="shared" si="13"/>
        <v>8.25</v>
      </c>
      <c r="N321" t="str">
        <f t="shared" si="12"/>
        <v>Excelsa</v>
      </c>
      <c r="O321" t="str">
        <f t="shared" si="14"/>
        <v>Medium</v>
      </c>
      <c r="P321" t="str">
        <f>_xlfn.XLOOKUP(Orders[[#This Row],[Customer ID]],customers!$A$1:$A$1001,customers!$I$1:$I$1001,,)</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IF(_xlfn.XLOOKUP(C322,customers!A321:A1321,customers!C321:C1321,,0)=0,"",_xlfn.XLOOKUP(C322,customers!A321:A1321,customers!C321:C1321,,0))</f>
        <v>gtweed8v@yolasite.com</v>
      </c>
      <c r="H322" s="2" t="str">
        <f>_xlfn.XLOOKUP(C322,customers!$A$1:$A$1001,customers!$G$1:$G$1001,,0)</f>
        <v>United States</v>
      </c>
      <c r="I322" t="str">
        <f>INDEX(products!$A$1:$G$49,MATCH(orders!$D322,products!$A:$A,0),MATCH(orders!I$1,products!$A$1:$G$1,0))</f>
        <v>Ara</v>
      </c>
      <c r="J322" t="str">
        <f>INDEX(products!$A$1:$G$49,MATCH(orders!$D322,products!$A:$A,0),MATCH(orders!J$1,products!$A$1:$G$1,0))</f>
        <v>L</v>
      </c>
      <c r="K322" s="4">
        <f>INDEX(products!$A$1:$G$49,MATCH(orders!$D322,products!$A:$A,0),MATCH(orders!K$1,products!$A$1:$G$1,0))</f>
        <v>0.2</v>
      </c>
      <c r="L322" s="5">
        <f>INDEX(products!$A$1:$G$49,MATCH(orders!$D322,products!$A:$A,0),MATCH(orders!L$1,products!$A$1:$G$1,0))</f>
        <v>3.8849999999999998</v>
      </c>
      <c r="M322" s="5">
        <f t="shared" si="13"/>
        <v>19.424999999999997</v>
      </c>
      <c r="N322" t="str">
        <f t="shared" ref="N322:N385" si="15">IF(I322="Rob","Robusta",IF(I322="Exc","Excelsa",IF(I322="Ara","Arabica",IF(I322="Lib","Librica",""))))</f>
        <v>Arabica</v>
      </c>
      <c r="O322" t="str">
        <f t="shared" si="14"/>
        <v>Light</v>
      </c>
      <c r="P322" t="str">
        <f>_xlfn.XLOOKUP(Orders[[#This Row],[Customer ID]],customers!$A$1:$A$1001,customers!$I$1:$I$1001,,)</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IF(_xlfn.XLOOKUP(C323,customers!A322:A1322,customers!C322:C1322,,0)=0,"",_xlfn.XLOOKUP(C323,customers!A322:A1322,customers!C322:C1322,,0))</f>
        <v>ggoggin8x@wix.com</v>
      </c>
      <c r="H323" s="2" t="str">
        <f>_xlfn.XLOOKUP(C323,customers!$A$1:$A$1001,customers!$G$1:$G$1001,,0)</f>
        <v>Ireland</v>
      </c>
      <c r="I323" t="str">
        <f>INDEX(products!$A$1:$G$49,MATCH(orders!$D323,products!$A:$A,0),MATCH(orders!I$1,products!$A$1:$G$1,0))</f>
        <v>Ara</v>
      </c>
      <c r="J323" t="str">
        <f>INDEX(products!$A$1:$G$49,MATCH(orders!$D323,products!$A:$A,0),MATCH(orders!J$1,products!$A$1:$G$1,0))</f>
        <v>M</v>
      </c>
      <c r="K323" s="4">
        <f>INDEX(products!$A$1:$G$49,MATCH(orders!$D323,products!$A:$A,0),MATCH(orders!K$1,products!$A$1:$G$1,0))</f>
        <v>0.2</v>
      </c>
      <c r="L323" s="5">
        <f>INDEX(products!$A$1:$G$49,MATCH(orders!$D323,products!$A:$A,0),MATCH(orders!L$1,products!$A$1:$G$1,0))</f>
        <v>3.375</v>
      </c>
      <c r="M323" s="5">
        <f t="shared" ref="M323:M386" si="16">L323*E323</f>
        <v>20.25</v>
      </c>
      <c r="N323" t="str">
        <f t="shared" si="15"/>
        <v>Arabica</v>
      </c>
      <c r="O323" t="str">
        <f t="shared" ref="O323:O386" si="17">IF(J323="M","Medium",IF(J323 = "L","Light",IF(J323="D","Dark","")))</f>
        <v>Medium</v>
      </c>
      <c r="P323" t="str">
        <f>_xlfn.XLOOKUP(Orders[[#This Row],[Customer ID]],customers!$A$1:$A$1001,customers!$I$1:$I$1001,,)</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IF(_xlfn.XLOOKUP(C324,customers!A323:A1323,customers!C323:C1323,,0)=0,"",_xlfn.XLOOKUP(C324,customers!A323:A1323,customers!C323:C1323,,0))</f>
        <v>sjeyness8y@biglobe.ne.jp</v>
      </c>
      <c r="H324" s="2" t="str">
        <f>_xlfn.XLOOKUP(C324,customers!$A$1:$A$1001,customers!$G$1:$G$1001,,0)</f>
        <v>Ireland</v>
      </c>
      <c r="I324" t="str">
        <f>INDEX(products!$A$1:$G$49,MATCH(orders!$D324,products!$A:$A,0),MATCH(orders!I$1,products!$A$1:$G$1,0))</f>
        <v>Lib</v>
      </c>
      <c r="J324" t="str">
        <f>INDEX(products!$A$1:$G$49,MATCH(orders!$D324,products!$A:$A,0),MATCH(orders!J$1,products!$A$1:$G$1,0))</f>
        <v>D</v>
      </c>
      <c r="K324" s="4">
        <f>INDEX(products!$A$1:$G$49,MATCH(orders!$D324,products!$A:$A,0),MATCH(orders!K$1,products!$A$1:$G$1,0))</f>
        <v>0.5</v>
      </c>
      <c r="L324" s="5">
        <f>INDEX(products!$A$1:$G$49,MATCH(orders!$D324,products!$A:$A,0),MATCH(orders!L$1,products!$A$1:$G$1,0))</f>
        <v>7.77</v>
      </c>
      <c r="M324" s="5">
        <f t="shared" si="16"/>
        <v>23.31</v>
      </c>
      <c r="N324" t="str">
        <f t="shared" si="15"/>
        <v>Librica</v>
      </c>
      <c r="O324" t="str">
        <f t="shared" si="17"/>
        <v>Dark</v>
      </c>
      <c r="P324" t="str">
        <f>_xlfn.XLOOKUP(Orders[[#This Row],[Customer ID]],customers!$A$1:$A$1001,customers!$I$1:$I$1001,,)</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IF(_xlfn.XLOOKUP(C325,customers!A324:A1324,customers!C324:C1324,,0)=0,"",_xlfn.XLOOKUP(C325,customers!A324:A1324,customers!C324:C1324,,0))</f>
        <v>dbonhome8z@shinystat.com</v>
      </c>
      <c r="H325" s="2" t="str">
        <f>_xlfn.XLOOKUP(C325,customers!$A$1:$A$1001,customers!$G$1:$G$1001,,0)</f>
        <v>United States</v>
      </c>
      <c r="I325" t="str">
        <f>INDEX(products!$A$1:$G$49,MATCH(orders!$D325,products!$A:$A,0),MATCH(orders!I$1,products!$A$1:$G$1,0))</f>
        <v>Exc</v>
      </c>
      <c r="J325" t="str">
        <f>INDEX(products!$A$1:$G$49,MATCH(orders!$D325,products!$A:$A,0),MATCH(orders!J$1,products!$A$1:$G$1,0))</f>
        <v>D</v>
      </c>
      <c r="K325" s="4">
        <f>INDEX(products!$A$1:$G$49,MATCH(orders!$D325,products!$A:$A,0),MATCH(orders!K$1,products!$A$1:$G$1,0))</f>
        <v>0.2</v>
      </c>
      <c r="L325" s="5">
        <f>INDEX(products!$A$1:$G$49,MATCH(orders!$D325,products!$A:$A,0),MATCH(orders!L$1,products!$A$1:$G$1,0))</f>
        <v>3.645</v>
      </c>
      <c r="M325" s="5">
        <f t="shared" si="16"/>
        <v>18.225000000000001</v>
      </c>
      <c r="N325" t="str">
        <f t="shared" si="15"/>
        <v>Excelsa</v>
      </c>
      <c r="O325" t="str">
        <f t="shared" si="17"/>
        <v>Dark</v>
      </c>
      <c r="P325" t="str">
        <f>_xlfn.XLOOKUP(Orders[[#This Row],[Customer ID]],customers!$A$1:$A$1001,customers!$I$1:$I$1001,,)</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IF(_xlfn.XLOOKUP(C326,customers!A325:A1325,customers!C325:C1325,,0)=0,"",_xlfn.XLOOKUP(C326,customers!A325:A1325,customers!C325:C1325,,0))</f>
        <v/>
      </c>
      <c r="H326" s="2" t="str">
        <f>_xlfn.XLOOKUP(C326,customers!$A$1:$A$1001,customers!$G$1:$G$1001,,0)</f>
        <v>United States</v>
      </c>
      <c r="I326" t="str">
        <f>INDEX(products!$A$1:$G$49,MATCH(orders!$D326,products!$A:$A,0),MATCH(orders!I$1,products!$A$1:$G$1,0))</f>
        <v>Exc</v>
      </c>
      <c r="J326" t="str">
        <f>INDEX(products!$A$1:$G$49,MATCH(orders!$D326,products!$A:$A,0),MATCH(orders!J$1,products!$A$1:$G$1,0))</f>
        <v>M</v>
      </c>
      <c r="K326" s="4">
        <f>INDEX(products!$A$1:$G$49,MATCH(orders!$D326,products!$A:$A,0),MATCH(orders!K$1,products!$A$1:$G$1,0))</f>
        <v>1</v>
      </c>
      <c r="L326" s="5">
        <f>INDEX(products!$A$1:$G$49,MATCH(orders!$D326,products!$A:$A,0),MATCH(orders!L$1,products!$A$1:$G$1,0))</f>
        <v>13.75</v>
      </c>
      <c r="M326" s="5">
        <f t="shared" si="16"/>
        <v>13.75</v>
      </c>
      <c r="N326" t="str">
        <f t="shared" si="15"/>
        <v>Excelsa</v>
      </c>
      <c r="O326" t="str">
        <f t="shared" si="17"/>
        <v>Medium</v>
      </c>
      <c r="P326" t="str">
        <f>_xlfn.XLOOKUP(Orders[[#This Row],[Customer ID]],customers!$A$1:$A$1001,customers!$I$1:$I$1001,,)</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IF(_xlfn.XLOOKUP(C327,customers!A326:A1326,customers!C326:C1326,,0)=0,"",_xlfn.XLOOKUP(C327,customers!A326:A1326,customers!C326:C1326,,0))</f>
        <v>tle91@epa.gov</v>
      </c>
      <c r="H327" s="2" t="str">
        <f>_xlfn.XLOOKUP(C327,customers!$A$1:$A$1001,customers!$G$1:$G$1001,,0)</f>
        <v>United States</v>
      </c>
      <c r="I327" t="str">
        <f>INDEX(products!$A$1:$G$49,MATCH(orders!$D327,products!$A:$A,0),MATCH(orders!I$1,products!$A$1:$G$1,0))</f>
        <v>Ara</v>
      </c>
      <c r="J327" t="str">
        <f>INDEX(products!$A$1:$G$49,MATCH(orders!$D327,products!$A:$A,0),MATCH(orders!J$1,products!$A$1:$G$1,0))</f>
        <v>L</v>
      </c>
      <c r="K327" s="4">
        <f>INDEX(products!$A$1:$G$49,MATCH(orders!$D327,products!$A:$A,0),MATCH(orders!K$1,products!$A$1:$G$1,0))</f>
        <v>2.5</v>
      </c>
      <c r="L327" s="5">
        <f>INDEX(products!$A$1:$G$49,MATCH(orders!$D327,products!$A:$A,0),MATCH(orders!L$1,products!$A$1:$G$1,0))</f>
        <v>29.784999999999997</v>
      </c>
      <c r="M327" s="5">
        <f t="shared" si="16"/>
        <v>29.784999999999997</v>
      </c>
      <c r="N327" t="str">
        <f t="shared" si="15"/>
        <v>Arabica</v>
      </c>
      <c r="O327" t="str">
        <f t="shared" si="17"/>
        <v>Light</v>
      </c>
      <c r="P327" t="str">
        <f>_xlfn.XLOOKUP(Orders[[#This Row],[Customer ID]],customers!$A$1:$A$1001,customers!$I$1:$I$1001,,)</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IF(_xlfn.XLOOKUP(C328,customers!A327:A1327,customers!C327:C1327,,0)=0,"",_xlfn.XLOOKUP(C328,customers!A327:A1327,customers!C327:C1327,,0))</f>
        <v/>
      </c>
      <c r="H328" s="2" t="str">
        <f>_xlfn.XLOOKUP(C328,customers!$A$1:$A$1001,customers!$G$1:$G$1001,,0)</f>
        <v>United States</v>
      </c>
      <c r="I328" t="str">
        <f>INDEX(products!$A$1:$G$49,MATCH(orders!$D328,products!$A:$A,0),MATCH(orders!I$1,products!$A$1:$G$1,0))</f>
        <v>Rob</v>
      </c>
      <c r="J328" t="str">
        <f>INDEX(products!$A$1:$G$49,MATCH(orders!$D328,products!$A:$A,0),MATCH(orders!J$1,products!$A$1:$G$1,0))</f>
        <v>D</v>
      </c>
      <c r="K328" s="4">
        <f>INDEX(products!$A$1:$G$49,MATCH(orders!$D328,products!$A:$A,0),MATCH(orders!K$1,products!$A$1:$G$1,0))</f>
        <v>1</v>
      </c>
      <c r="L328" s="5">
        <f>INDEX(products!$A$1:$G$49,MATCH(orders!$D328,products!$A:$A,0),MATCH(orders!L$1,products!$A$1:$G$1,0))</f>
        <v>8.9499999999999993</v>
      </c>
      <c r="M328" s="5">
        <f t="shared" si="16"/>
        <v>44.75</v>
      </c>
      <c r="N328" t="str">
        <f t="shared" si="15"/>
        <v>Robusta</v>
      </c>
      <c r="O328" t="str">
        <f t="shared" si="17"/>
        <v>Dark</v>
      </c>
      <c r="P328" t="str">
        <f>_xlfn.XLOOKUP(Orders[[#This Row],[Customer ID]],customers!$A$1:$A$1001,customers!$I$1:$I$1001,,)</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IF(_xlfn.XLOOKUP(C329,customers!A328:A1328,customers!C328:C1328,,0)=0,"",_xlfn.XLOOKUP(C329,customers!A328:A1328,customers!C328:C1328,,0))</f>
        <v>balldridge93@yandex.ru</v>
      </c>
      <c r="H329" s="2" t="str">
        <f>_xlfn.XLOOKUP(C329,customers!$A$1:$A$1001,customers!$G$1:$G$1001,,0)</f>
        <v>United States</v>
      </c>
      <c r="I329" t="str">
        <f>INDEX(products!$A$1:$G$49,MATCH(orders!$D329,products!$A:$A,0),MATCH(orders!I$1,products!$A$1:$G$1,0))</f>
        <v>Rob</v>
      </c>
      <c r="J329" t="str">
        <f>INDEX(products!$A$1:$G$49,MATCH(orders!$D329,products!$A:$A,0),MATCH(orders!J$1,products!$A$1:$G$1,0))</f>
        <v>D</v>
      </c>
      <c r="K329" s="4">
        <f>INDEX(products!$A$1:$G$49,MATCH(orders!$D329,products!$A:$A,0),MATCH(orders!K$1,products!$A$1:$G$1,0))</f>
        <v>1</v>
      </c>
      <c r="L329" s="5">
        <f>INDEX(products!$A$1:$G$49,MATCH(orders!$D329,products!$A:$A,0),MATCH(orders!L$1,products!$A$1:$G$1,0))</f>
        <v>8.9499999999999993</v>
      </c>
      <c r="M329" s="5">
        <f t="shared" si="16"/>
        <v>44.75</v>
      </c>
      <c r="N329" t="str">
        <f t="shared" si="15"/>
        <v>Robusta</v>
      </c>
      <c r="O329" t="str">
        <f t="shared" si="17"/>
        <v>Dark</v>
      </c>
      <c r="P329" t="str">
        <f>_xlfn.XLOOKUP(Orders[[#This Row],[Customer ID]],customers!$A$1:$A$1001,customers!$I$1:$I$1001,,)</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IF(_xlfn.XLOOKUP(C330,customers!A329:A1329,customers!C329:C1329,,0)=0,"",_xlfn.XLOOKUP(C330,customers!A329:A1329,customers!C329:C1329,,0))</f>
        <v/>
      </c>
      <c r="H330" s="2" t="str">
        <f>_xlfn.XLOOKUP(C330,customers!$A$1:$A$1001,customers!$G$1:$G$1001,,0)</f>
        <v>United States</v>
      </c>
      <c r="I330" t="str">
        <f>INDEX(products!$A$1:$G$49,MATCH(orders!$D330,products!$A:$A,0),MATCH(orders!I$1,products!$A$1:$G$1,0))</f>
        <v>Lib</v>
      </c>
      <c r="J330" t="str">
        <f>INDEX(products!$A$1:$G$49,MATCH(orders!$D330,products!$A:$A,0),MATCH(orders!J$1,products!$A$1:$G$1,0))</f>
        <v>L</v>
      </c>
      <c r="K330" s="4">
        <f>INDEX(products!$A$1:$G$49,MATCH(orders!$D330,products!$A:$A,0),MATCH(orders!K$1,products!$A$1:$G$1,0))</f>
        <v>0.5</v>
      </c>
      <c r="L330" s="5">
        <f>INDEX(products!$A$1:$G$49,MATCH(orders!$D330,products!$A:$A,0),MATCH(orders!L$1,products!$A$1:$G$1,0))</f>
        <v>9.51</v>
      </c>
      <c r="M330" s="5">
        <f t="shared" si="16"/>
        <v>38.04</v>
      </c>
      <c r="N330" t="str">
        <f t="shared" si="15"/>
        <v>Librica</v>
      </c>
      <c r="O330" t="str">
        <f t="shared" si="17"/>
        <v>Light</v>
      </c>
      <c r="P330" t="str">
        <f>_xlfn.XLOOKUP(Orders[[#This Row],[Customer ID]],customers!$A$1:$A$1001,customers!$I$1:$I$1001,,)</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IF(_xlfn.XLOOKUP(C331,customers!A330:A1330,customers!C330:C1330,,0)=0,"",_xlfn.XLOOKUP(C331,customers!A330:A1330,customers!C330:C1330,,0))</f>
        <v>lgoodger95@guardian.co.uk</v>
      </c>
      <c r="H331" s="2" t="str">
        <f>_xlfn.XLOOKUP(C331,customers!$A$1:$A$1001,customers!$G$1:$G$1001,,0)</f>
        <v>United States</v>
      </c>
      <c r="I331" t="str">
        <f>INDEX(products!$A$1:$G$49,MATCH(orders!$D331,products!$A:$A,0),MATCH(orders!I$1,products!$A$1:$G$1,0))</f>
        <v>Rob</v>
      </c>
      <c r="J331" t="str">
        <f>INDEX(products!$A$1:$G$49,MATCH(orders!$D331,products!$A:$A,0),MATCH(orders!J$1,products!$A$1:$G$1,0))</f>
        <v>D</v>
      </c>
      <c r="K331" s="4">
        <f>INDEX(products!$A$1:$G$49,MATCH(orders!$D331,products!$A:$A,0),MATCH(orders!K$1,products!$A$1:$G$1,0))</f>
        <v>0.5</v>
      </c>
      <c r="L331" s="5">
        <f>INDEX(products!$A$1:$G$49,MATCH(orders!$D331,products!$A:$A,0),MATCH(orders!L$1,products!$A$1:$G$1,0))</f>
        <v>5.3699999999999992</v>
      </c>
      <c r="M331" s="5">
        <f t="shared" si="16"/>
        <v>21.479999999999997</v>
      </c>
      <c r="N331" t="str">
        <f t="shared" si="15"/>
        <v>Robusta</v>
      </c>
      <c r="O331" t="str">
        <f t="shared" si="17"/>
        <v>Dark</v>
      </c>
      <c r="P331" t="str">
        <f>_xlfn.XLOOKUP(Orders[[#This Row],[Customer ID]],customers!$A$1:$A$1001,customers!$I$1:$I$1001,,)</f>
        <v>Yes</v>
      </c>
    </row>
    <row r="332" spans="1:16" x14ac:dyDescent="0.2">
      <c r="A332" s="2" t="s">
        <v>2351</v>
      </c>
      <c r="B332" s="3">
        <v>43782</v>
      </c>
      <c r="C332" s="2" t="s">
        <v>2280</v>
      </c>
      <c r="D332" t="s">
        <v>6172</v>
      </c>
      <c r="E332" s="2">
        <v>3</v>
      </c>
      <c r="F332" s="2" t="str">
        <f>_xlfn.XLOOKUP(C332,customers!$A$1:$A$1001,customers!$B$1:$B$1001,,0)</f>
        <v>Selma McMillian</v>
      </c>
      <c r="G332" s="2" t="e">
        <f>IF(_xlfn.XLOOKUP(C332,customers!A331:A1331,customers!C331:C1331,,0)=0,"",_xlfn.XLOOKUP(C332,customers!A331:A1331,customers!C331:C1331,,0))</f>
        <v>#N/A</v>
      </c>
      <c r="H332" s="2" t="str">
        <f>_xlfn.XLOOKUP(C332,customers!$A$1:$A$1001,customers!$G$1:$G$1001,,0)</f>
        <v>United States</v>
      </c>
      <c r="I332" t="str">
        <f>INDEX(products!$A$1:$G$49,MATCH(orders!$D332,products!$A:$A,0),MATCH(orders!I$1,products!$A$1:$G$1,0))</f>
        <v>Rob</v>
      </c>
      <c r="J332" t="str">
        <f>INDEX(products!$A$1:$G$49,MATCH(orders!$D332,products!$A:$A,0),MATCH(orders!J$1,products!$A$1:$G$1,0))</f>
        <v>D</v>
      </c>
      <c r="K332" s="4">
        <f>INDEX(products!$A$1:$G$49,MATCH(orders!$D332,products!$A:$A,0),MATCH(orders!K$1,products!$A$1:$G$1,0))</f>
        <v>0.5</v>
      </c>
      <c r="L332" s="5">
        <f>INDEX(products!$A$1:$G$49,MATCH(orders!$D332,products!$A:$A,0),MATCH(orders!L$1,products!$A$1:$G$1,0))</f>
        <v>5.3699999999999992</v>
      </c>
      <c r="M332" s="5">
        <f t="shared" si="16"/>
        <v>16.11</v>
      </c>
      <c r="N332" t="str">
        <f t="shared" si="15"/>
        <v>Robusta</v>
      </c>
      <c r="O332" t="str">
        <f t="shared" si="17"/>
        <v>Dark</v>
      </c>
      <c r="P332" t="str">
        <f>_xlfn.XLOOKUP(Orders[[#This Row],[Customer ID]],customers!$A$1:$A$1001,customers!$I$1:$I$1001,,)</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IF(_xlfn.XLOOKUP(C333,customers!A332:A1332,customers!C332:C1332,,0)=0,"",_xlfn.XLOOKUP(C333,customers!A332:A1332,customers!C332:C1332,,0))</f>
        <v>cdrewett97@wikipedia.org</v>
      </c>
      <c r="H333" s="2" t="str">
        <f>_xlfn.XLOOKUP(C333,customers!$A$1:$A$1001,customers!$G$1:$G$1001,,0)</f>
        <v>United States</v>
      </c>
      <c r="I333" t="str">
        <f>INDEX(products!$A$1:$G$49,MATCH(orders!$D333,products!$A:$A,0),MATCH(orders!I$1,products!$A$1:$G$1,0))</f>
        <v>Rob</v>
      </c>
      <c r="J333" t="str">
        <f>INDEX(products!$A$1:$G$49,MATCH(orders!$D333,products!$A:$A,0),MATCH(orders!J$1,products!$A$1:$G$1,0))</f>
        <v>M</v>
      </c>
      <c r="K333" s="4">
        <f>INDEX(products!$A$1:$G$49,MATCH(orders!$D333,products!$A:$A,0),MATCH(orders!K$1,products!$A$1:$G$1,0))</f>
        <v>2.5</v>
      </c>
      <c r="L333" s="5">
        <f>INDEX(products!$A$1:$G$49,MATCH(orders!$D333,products!$A:$A,0),MATCH(orders!L$1,products!$A$1:$G$1,0))</f>
        <v>22.884999999999998</v>
      </c>
      <c r="M333" s="5">
        <f t="shared" si="16"/>
        <v>22.884999999999998</v>
      </c>
      <c r="N333" t="str">
        <f t="shared" si="15"/>
        <v>Robusta</v>
      </c>
      <c r="O333" t="str">
        <f t="shared" si="17"/>
        <v>Medium</v>
      </c>
      <c r="P333" t="str">
        <f>_xlfn.XLOOKUP(Orders[[#This Row],[Customer ID]],customers!$A$1:$A$1001,customers!$I$1:$I$1001,,)</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IF(_xlfn.XLOOKUP(C334,customers!A333:A1333,customers!C333:C1333,,0)=0,"",_xlfn.XLOOKUP(C334,customers!A333:A1333,customers!C333:C1333,,0))</f>
        <v>qparsons98@blogtalkradio.com</v>
      </c>
      <c r="H334" s="2" t="str">
        <f>_xlfn.XLOOKUP(C334,customers!$A$1:$A$1001,customers!$G$1:$G$1001,,0)</f>
        <v>United States</v>
      </c>
      <c r="I334" t="str">
        <f>INDEX(products!$A$1:$G$49,MATCH(orders!$D334,products!$A:$A,0),MATCH(orders!I$1,products!$A$1:$G$1,0))</f>
        <v>Ara</v>
      </c>
      <c r="J334" t="str">
        <f>INDEX(products!$A$1:$G$49,MATCH(orders!$D334,products!$A:$A,0),MATCH(orders!J$1,products!$A$1:$G$1,0))</f>
        <v>D</v>
      </c>
      <c r="K334" s="4">
        <f>INDEX(products!$A$1:$G$49,MATCH(orders!$D334,products!$A:$A,0),MATCH(orders!K$1,products!$A$1:$G$1,0))</f>
        <v>0.5</v>
      </c>
      <c r="L334" s="5">
        <f>INDEX(products!$A$1:$G$49,MATCH(orders!$D334,products!$A:$A,0),MATCH(orders!L$1,products!$A$1:$G$1,0))</f>
        <v>5.97</v>
      </c>
      <c r="M334" s="5">
        <f t="shared" si="16"/>
        <v>17.91</v>
      </c>
      <c r="N334" t="str">
        <f t="shared" si="15"/>
        <v>Arabica</v>
      </c>
      <c r="O334" t="str">
        <f t="shared" si="17"/>
        <v>Dark</v>
      </c>
      <c r="P334" t="str">
        <f>_xlfn.XLOOKUP(Orders[[#This Row],[Customer ID]],customers!$A$1:$A$1001,customers!$I$1:$I$1001,,)</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IF(_xlfn.XLOOKUP(C335,customers!A334:A1334,customers!C334:C1334,,0)=0,"",_xlfn.XLOOKUP(C335,customers!A334:A1334,customers!C334:C1334,,0))</f>
        <v>vceely99@auda.org.au</v>
      </c>
      <c r="H335" s="2" t="str">
        <f>_xlfn.XLOOKUP(C335,customers!$A$1:$A$1001,customers!$G$1:$G$1001,,0)</f>
        <v>United States</v>
      </c>
      <c r="I335" t="str">
        <f>INDEX(products!$A$1:$G$49,MATCH(orders!$D335,products!$A:$A,0),MATCH(orders!I$1,products!$A$1:$G$1,0))</f>
        <v>Rob</v>
      </c>
      <c r="J335" t="str">
        <f>INDEX(products!$A$1:$G$49,MATCH(orders!$D335,products!$A:$A,0),MATCH(orders!J$1,products!$A$1:$G$1,0))</f>
        <v>M</v>
      </c>
      <c r="K335" s="4">
        <f>INDEX(products!$A$1:$G$49,MATCH(orders!$D335,products!$A:$A,0),MATCH(orders!K$1,products!$A$1:$G$1,0))</f>
        <v>0.5</v>
      </c>
      <c r="L335" s="5">
        <f>INDEX(products!$A$1:$G$49,MATCH(orders!$D335,products!$A:$A,0),MATCH(orders!L$1,products!$A$1:$G$1,0))</f>
        <v>5.97</v>
      </c>
      <c r="M335" s="5">
        <f t="shared" si="16"/>
        <v>23.88</v>
      </c>
      <c r="N335" t="str">
        <f t="shared" si="15"/>
        <v>Robusta</v>
      </c>
      <c r="O335" t="str">
        <f t="shared" si="17"/>
        <v>Medium</v>
      </c>
      <c r="P335" t="str">
        <f>_xlfn.XLOOKUP(Orders[[#This Row],[Customer ID]],customers!$A$1:$A$1001,customers!$I$1:$I$1001,,)</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IF(_xlfn.XLOOKUP(C336,customers!A335:A1335,customers!C335:C1335,,0)=0,"",_xlfn.XLOOKUP(C336,customers!A335:A1335,customers!C335:C1335,,0))</f>
        <v/>
      </c>
      <c r="H336" s="2" t="str">
        <f>_xlfn.XLOOKUP(C336,customers!$A$1:$A$1001,customers!$G$1:$G$1001,,0)</f>
        <v>United States</v>
      </c>
      <c r="I336" t="str">
        <f>INDEX(products!$A$1:$G$49,MATCH(orders!$D336,products!$A:$A,0),MATCH(orders!I$1,products!$A$1:$G$1,0))</f>
        <v>Rob</v>
      </c>
      <c r="J336" t="str">
        <f>INDEX(products!$A$1:$G$49,MATCH(orders!$D336,products!$A:$A,0),MATCH(orders!J$1,products!$A$1:$G$1,0))</f>
        <v>L</v>
      </c>
      <c r="K336" s="4">
        <f>INDEX(products!$A$1:$G$49,MATCH(orders!$D336,products!$A:$A,0),MATCH(orders!K$1,products!$A$1:$G$1,0))</f>
        <v>1</v>
      </c>
      <c r="L336" s="5">
        <f>INDEX(products!$A$1:$G$49,MATCH(orders!$D336,products!$A:$A,0),MATCH(orders!L$1,products!$A$1:$G$1,0))</f>
        <v>11.95</v>
      </c>
      <c r="M336" s="5">
        <f t="shared" si="16"/>
        <v>59.75</v>
      </c>
      <c r="N336" t="str">
        <f t="shared" si="15"/>
        <v>Robusta</v>
      </c>
      <c r="O336" t="str">
        <f t="shared" si="17"/>
        <v>Light</v>
      </c>
      <c r="P336" t="str">
        <f>_xlfn.XLOOKUP(Orders[[#This Row],[Customer ID]],customers!$A$1:$A$1001,customers!$I$1:$I$1001,,)</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IF(_xlfn.XLOOKUP(C337,customers!A336:A1336,customers!C336:C1336,,0)=0,"",_xlfn.XLOOKUP(C337,customers!A336:A1336,customers!C336:C1336,,0))</f>
        <v>cvasiliev9b@discuz.net</v>
      </c>
      <c r="H337" s="2" t="str">
        <f>_xlfn.XLOOKUP(C337,customers!$A$1:$A$1001,customers!$G$1:$G$1001,,0)</f>
        <v>United States</v>
      </c>
      <c r="I337" t="str">
        <f>INDEX(products!$A$1:$G$49,MATCH(orders!$D337,products!$A:$A,0),MATCH(orders!I$1,products!$A$1:$G$1,0))</f>
        <v>Lib</v>
      </c>
      <c r="J337" t="str">
        <f>INDEX(products!$A$1:$G$49,MATCH(orders!$D337,products!$A:$A,0),MATCH(orders!J$1,products!$A$1:$G$1,0))</f>
        <v>L</v>
      </c>
      <c r="K337" s="4">
        <f>INDEX(products!$A$1:$G$49,MATCH(orders!$D337,products!$A:$A,0),MATCH(orders!K$1,products!$A$1:$G$1,0))</f>
        <v>0.2</v>
      </c>
      <c r="L337" s="5">
        <f>INDEX(products!$A$1:$G$49,MATCH(orders!$D337,products!$A:$A,0),MATCH(orders!L$1,products!$A$1:$G$1,0))</f>
        <v>4.7549999999999999</v>
      </c>
      <c r="M337" s="5">
        <f t="shared" si="16"/>
        <v>28.53</v>
      </c>
      <c r="N337" t="str">
        <f t="shared" si="15"/>
        <v>Librica</v>
      </c>
      <c r="O337" t="str">
        <f t="shared" si="17"/>
        <v>Light</v>
      </c>
      <c r="P337" t="str">
        <f>_xlfn.XLOOKUP(Orders[[#This Row],[Customer ID]],customers!$A$1:$A$1001,customers!$I$1:$I$1001,,)</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IF(_xlfn.XLOOKUP(C338,customers!A337:A1337,customers!C337:C1337,,0)=0,"",_xlfn.XLOOKUP(C338,customers!A337:A1337,customers!C337:C1337,,0))</f>
        <v>tomoylan9c@liveinternet.ru</v>
      </c>
      <c r="H338" s="2" t="str">
        <f>_xlfn.XLOOKUP(C338,customers!$A$1:$A$1001,customers!$G$1:$G$1001,,0)</f>
        <v>United Kingdom</v>
      </c>
      <c r="I338" t="str">
        <f>INDEX(products!$A$1:$G$49,MATCH(orders!$D338,products!$A:$A,0),MATCH(orders!I$1,products!$A$1:$G$1,0))</f>
        <v>Ara</v>
      </c>
      <c r="J338" t="str">
        <f>INDEX(products!$A$1:$G$49,MATCH(orders!$D338,products!$A:$A,0),MATCH(orders!J$1,products!$A$1:$G$1,0))</f>
        <v>M</v>
      </c>
      <c r="K338" s="4">
        <f>INDEX(products!$A$1:$G$49,MATCH(orders!$D338,products!$A:$A,0),MATCH(orders!K$1,products!$A$1:$G$1,0))</f>
        <v>1</v>
      </c>
      <c r="L338" s="5">
        <f>INDEX(products!$A$1:$G$49,MATCH(orders!$D338,products!$A:$A,0),MATCH(orders!L$1,products!$A$1:$G$1,0))</f>
        <v>11.25</v>
      </c>
      <c r="M338" s="5">
        <f t="shared" si="16"/>
        <v>45</v>
      </c>
      <c r="N338" t="str">
        <f t="shared" si="15"/>
        <v>Arabica</v>
      </c>
      <c r="O338" t="str">
        <f t="shared" si="17"/>
        <v>Medium</v>
      </c>
      <c r="P338" t="str">
        <f>_xlfn.XLOOKUP(Orders[[#This Row],[Customer ID]],customers!$A$1:$A$1001,customers!$I$1:$I$1001,,)</f>
        <v>No</v>
      </c>
    </row>
    <row r="339" spans="1:16" x14ac:dyDescent="0.2">
      <c r="A339" s="2" t="s">
        <v>2391</v>
      </c>
      <c r="B339" s="3">
        <v>44472</v>
      </c>
      <c r="C339" s="2" t="s">
        <v>2331</v>
      </c>
      <c r="D339" t="s">
        <v>6185</v>
      </c>
      <c r="E339" s="2">
        <v>2</v>
      </c>
      <c r="F339" s="2" t="str">
        <f>_xlfn.XLOOKUP(C339,customers!$A$1:$A$1001,customers!$B$1:$B$1001,,0)</f>
        <v>Flynn Antony</v>
      </c>
      <c r="G339" s="2" t="e">
        <f>IF(_xlfn.XLOOKUP(C339,customers!A338:A1338,customers!C338:C1338,,0)=0,"",_xlfn.XLOOKUP(C339,customers!A338:A1338,customers!C338:C1338,,0))</f>
        <v>#N/A</v>
      </c>
      <c r="H339" s="2" t="str">
        <f>_xlfn.XLOOKUP(C339,customers!$A$1:$A$1001,customers!$G$1:$G$1001,,0)</f>
        <v>United States</v>
      </c>
      <c r="I339" t="str">
        <f>INDEX(products!$A$1:$G$49,MATCH(orders!$D339,products!$A:$A,0),MATCH(orders!I$1,products!$A$1:$G$1,0))</f>
        <v>Exc</v>
      </c>
      <c r="J339" t="str">
        <f>INDEX(products!$A$1:$G$49,MATCH(orders!$D339,products!$A:$A,0),MATCH(orders!J$1,products!$A$1:$G$1,0))</f>
        <v>D</v>
      </c>
      <c r="K339" s="4">
        <f>INDEX(products!$A$1:$G$49,MATCH(orders!$D339,products!$A:$A,0),MATCH(orders!K$1,products!$A$1:$G$1,0))</f>
        <v>2.5</v>
      </c>
      <c r="L339" s="5">
        <f>INDEX(products!$A$1:$G$49,MATCH(orders!$D339,products!$A:$A,0),MATCH(orders!L$1,products!$A$1:$G$1,0))</f>
        <v>27.945</v>
      </c>
      <c r="M339" s="5">
        <f t="shared" si="16"/>
        <v>55.89</v>
      </c>
      <c r="N339" t="str">
        <f t="shared" si="15"/>
        <v>Excelsa</v>
      </c>
      <c r="O339" t="str">
        <f t="shared" si="17"/>
        <v>Dark</v>
      </c>
      <c r="P339" t="str">
        <f>_xlfn.XLOOKUP(Orders[[#This Row],[Customer ID]],customers!$A$1:$A$1001,customers!$I$1:$I$1001,,)</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IF(_xlfn.XLOOKUP(C340,customers!A339:A1339,customers!C339:C1339,,0)=0,"",_xlfn.XLOOKUP(C340,customers!A339:A1339,customers!C339:C1339,,0))</f>
        <v>wfetherston9e@constantcontact.com</v>
      </c>
      <c r="H340" s="2" t="str">
        <f>_xlfn.XLOOKUP(C340,customers!$A$1:$A$1001,customers!$G$1:$G$1001,,0)</f>
        <v>United States</v>
      </c>
      <c r="I340" t="str">
        <f>INDEX(products!$A$1:$G$49,MATCH(orders!$D340,products!$A:$A,0),MATCH(orders!I$1,products!$A$1:$G$1,0))</f>
        <v>Exc</v>
      </c>
      <c r="J340" t="str">
        <f>INDEX(products!$A$1:$G$49,MATCH(orders!$D340,products!$A:$A,0),MATCH(orders!J$1,products!$A$1:$G$1,0))</f>
        <v>L</v>
      </c>
      <c r="K340" s="4">
        <f>INDEX(products!$A$1:$G$49,MATCH(orders!$D340,products!$A:$A,0),MATCH(orders!K$1,products!$A$1:$G$1,0))</f>
        <v>1</v>
      </c>
      <c r="L340" s="5">
        <f>INDEX(products!$A$1:$G$49,MATCH(orders!$D340,products!$A:$A,0),MATCH(orders!L$1,products!$A$1:$G$1,0))</f>
        <v>14.85</v>
      </c>
      <c r="M340" s="5">
        <f t="shared" si="16"/>
        <v>59.4</v>
      </c>
      <c r="N340" t="str">
        <f t="shared" si="15"/>
        <v>Excelsa</v>
      </c>
      <c r="O340" t="str">
        <f t="shared" si="17"/>
        <v>Light</v>
      </c>
      <c r="P340" t="str">
        <f>_xlfn.XLOOKUP(Orders[[#This Row],[Customer ID]],customers!$A$1:$A$1001,customers!$I$1:$I$1001,,)</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IF(_xlfn.XLOOKUP(C341,customers!A340:A1340,customers!C340:C1340,,0)=0,"",_xlfn.XLOOKUP(C341,customers!A340:A1340,customers!C340:C1340,,0))</f>
        <v>erasmus9f@techcrunch.com</v>
      </c>
      <c r="H341" s="2" t="str">
        <f>_xlfn.XLOOKUP(C341,customers!$A$1:$A$1001,customers!$G$1:$G$1001,,0)</f>
        <v>United States</v>
      </c>
      <c r="I341" t="str">
        <f>INDEX(products!$A$1:$G$49,MATCH(orders!$D341,products!$A:$A,0),MATCH(orders!I$1,products!$A$1:$G$1,0))</f>
        <v>Exc</v>
      </c>
      <c r="J341" t="str">
        <f>INDEX(products!$A$1:$G$49,MATCH(orders!$D341,products!$A:$A,0),MATCH(orders!J$1,products!$A$1:$G$1,0))</f>
        <v>D</v>
      </c>
      <c r="K341" s="4">
        <f>INDEX(products!$A$1:$G$49,MATCH(orders!$D341,products!$A:$A,0),MATCH(orders!K$1,products!$A$1:$G$1,0))</f>
        <v>0.2</v>
      </c>
      <c r="L341" s="5">
        <f>INDEX(products!$A$1:$G$49,MATCH(orders!$D341,products!$A:$A,0),MATCH(orders!L$1,products!$A$1:$G$1,0))</f>
        <v>3.645</v>
      </c>
      <c r="M341" s="5">
        <f t="shared" si="16"/>
        <v>7.29</v>
      </c>
      <c r="N341" t="str">
        <f t="shared" si="15"/>
        <v>Excelsa</v>
      </c>
      <c r="O341" t="str">
        <f t="shared" si="17"/>
        <v>Dark</v>
      </c>
      <c r="P341" t="str">
        <f>_xlfn.XLOOKUP(Orders[[#This Row],[Customer ID]],customers!$A$1:$A$1001,customers!$I$1:$I$1001,,)</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IF(_xlfn.XLOOKUP(C342,customers!A341:A1341,customers!C341:C1341,,0)=0,"",_xlfn.XLOOKUP(C342,customers!A341:A1341,customers!C341:C1341,,0))</f>
        <v>wgiorgioni9g@wikipedia.org</v>
      </c>
      <c r="H342" s="2" t="str">
        <f>_xlfn.XLOOKUP(C342,customers!$A$1:$A$1001,customers!$G$1:$G$1001,,0)</f>
        <v>United States</v>
      </c>
      <c r="I342" t="str">
        <f>INDEX(products!$A$1:$G$49,MATCH(orders!$D342,products!$A:$A,0),MATCH(orders!I$1,products!$A$1:$G$1,0))</f>
        <v>Exc</v>
      </c>
      <c r="J342" t="str">
        <f>INDEX(products!$A$1:$G$49,MATCH(orders!$D342,products!$A:$A,0),MATCH(orders!J$1,products!$A$1:$G$1,0))</f>
        <v>D</v>
      </c>
      <c r="K342" s="4">
        <f>INDEX(products!$A$1:$G$49,MATCH(orders!$D342,products!$A:$A,0),MATCH(orders!K$1,products!$A$1:$G$1,0))</f>
        <v>0.5</v>
      </c>
      <c r="L342" s="5">
        <f>INDEX(products!$A$1:$G$49,MATCH(orders!$D342,products!$A:$A,0),MATCH(orders!L$1,products!$A$1:$G$1,0))</f>
        <v>7.29</v>
      </c>
      <c r="M342" s="5">
        <f t="shared" si="16"/>
        <v>7.29</v>
      </c>
      <c r="N342" t="str">
        <f t="shared" si="15"/>
        <v>Excelsa</v>
      </c>
      <c r="O342" t="str">
        <f t="shared" si="17"/>
        <v>Dark</v>
      </c>
      <c r="P342" t="str">
        <f>_xlfn.XLOOKUP(Orders[[#This Row],[Customer ID]],customers!$A$1:$A$1001,customers!$I$1:$I$1001,,)</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IF(_xlfn.XLOOKUP(C343,customers!A342:A1342,customers!C342:C1342,,0)=0,"",_xlfn.XLOOKUP(C343,customers!A342:A1342,customers!C342:C1342,,0))</f>
        <v>lscargle9h@myspace.com</v>
      </c>
      <c r="H343" s="2" t="str">
        <f>_xlfn.XLOOKUP(C343,customers!$A$1:$A$1001,customers!$G$1:$G$1001,,0)</f>
        <v>United States</v>
      </c>
      <c r="I343" t="str">
        <f>INDEX(products!$A$1:$G$49,MATCH(orders!$D343,products!$A:$A,0),MATCH(orders!I$1,products!$A$1:$G$1,0))</f>
        <v>Exc</v>
      </c>
      <c r="J343" t="str">
        <f>INDEX(products!$A$1:$G$49,MATCH(orders!$D343,products!$A:$A,0),MATCH(orders!J$1,products!$A$1:$G$1,0))</f>
        <v>L</v>
      </c>
      <c r="K343" s="4">
        <f>INDEX(products!$A$1:$G$49,MATCH(orders!$D343,products!$A:$A,0),MATCH(orders!K$1,products!$A$1:$G$1,0))</f>
        <v>0.5</v>
      </c>
      <c r="L343" s="5">
        <f>INDEX(products!$A$1:$G$49,MATCH(orders!$D343,products!$A:$A,0),MATCH(orders!L$1,products!$A$1:$G$1,0))</f>
        <v>8.91</v>
      </c>
      <c r="M343" s="5">
        <f t="shared" si="16"/>
        <v>17.82</v>
      </c>
      <c r="N343" t="str">
        <f t="shared" si="15"/>
        <v>Excelsa</v>
      </c>
      <c r="O343" t="str">
        <f t="shared" si="17"/>
        <v>Light</v>
      </c>
      <c r="P343" t="str">
        <f>_xlfn.XLOOKUP(Orders[[#This Row],[Customer ID]],customers!$A$1:$A$1001,customers!$I$1:$I$1001,,)</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IF(_xlfn.XLOOKUP(C344,customers!A343:A1343,customers!C343:C1343,,0)=0,"",_xlfn.XLOOKUP(C344,customers!A343:A1343,customers!C343:C1343,,0))</f>
        <v>lscargle9h@myspace.com</v>
      </c>
      <c r="H344" s="2" t="str">
        <f>_xlfn.XLOOKUP(C344,customers!$A$1:$A$1001,customers!$G$1:$G$1001,,0)</f>
        <v>United States</v>
      </c>
      <c r="I344" t="str">
        <f>INDEX(products!$A$1:$G$49,MATCH(orders!$D344,products!$A:$A,0),MATCH(orders!I$1,products!$A$1:$G$1,0))</f>
        <v>Lib</v>
      </c>
      <c r="J344" t="str">
        <f>INDEX(products!$A$1:$G$49,MATCH(orders!$D344,products!$A:$A,0),MATCH(orders!J$1,products!$A$1:$G$1,0))</f>
        <v>D</v>
      </c>
      <c r="K344" s="4">
        <f>INDEX(products!$A$1:$G$49,MATCH(orders!$D344,products!$A:$A,0),MATCH(orders!K$1,products!$A$1:$G$1,0))</f>
        <v>0.5</v>
      </c>
      <c r="L344" s="5">
        <f>INDEX(products!$A$1:$G$49,MATCH(orders!$D344,products!$A:$A,0),MATCH(orders!L$1,products!$A$1:$G$1,0))</f>
        <v>7.77</v>
      </c>
      <c r="M344" s="5">
        <f t="shared" si="16"/>
        <v>38.849999999999994</v>
      </c>
      <c r="N344" t="str">
        <f t="shared" si="15"/>
        <v>Librica</v>
      </c>
      <c r="O344" t="str">
        <f t="shared" si="17"/>
        <v>Dark</v>
      </c>
      <c r="P344" t="str">
        <f>_xlfn.XLOOKUP(Orders[[#This Row],[Customer ID]],customers!$A$1:$A$1001,customers!$I$1:$I$1001,,)</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IF(_xlfn.XLOOKUP(C345,customers!A344:A1344,customers!C344:C1344,,0)=0,"",_xlfn.XLOOKUP(C345,customers!A344:A1344,customers!C344:C1344,,0))</f>
        <v>nclimance9j@europa.eu</v>
      </c>
      <c r="H345" s="2" t="str">
        <f>_xlfn.XLOOKUP(C345,customers!$A$1:$A$1001,customers!$G$1:$G$1001,,0)</f>
        <v>United States</v>
      </c>
      <c r="I345" t="str">
        <f>INDEX(products!$A$1:$G$49,MATCH(orders!$D345,products!$A:$A,0),MATCH(orders!I$1,products!$A$1:$G$1,0))</f>
        <v>Rob</v>
      </c>
      <c r="J345" t="str">
        <f>INDEX(products!$A$1:$G$49,MATCH(orders!$D345,products!$A:$A,0),MATCH(orders!J$1,products!$A$1:$G$1,0))</f>
        <v>D</v>
      </c>
      <c r="K345" s="4">
        <f>INDEX(products!$A$1:$G$49,MATCH(orders!$D345,products!$A:$A,0),MATCH(orders!K$1,products!$A$1:$G$1,0))</f>
        <v>0.5</v>
      </c>
      <c r="L345" s="5">
        <f>INDEX(products!$A$1:$G$49,MATCH(orders!$D345,products!$A:$A,0),MATCH(orders!L$1,products!$A$1:$G$1,0))</f>
        <v>5.3699999999999992</v>
      </c>
      <c r="M345" s="5">
        <f t="shared" si="16"/>
        <v>32.22</v>
      </c>
      <c r="N345" t="str">
        <f t="shared" si="15"/>
        <v>Robusta</v>
      </c>
      <c r="O345" t="str">
        <f t="shared" si="17"/>
        <v>Dark</v>
      </c>
      <c r="P345" t="str">
        <f>_xlfn.XLOOKUP(Orders[[#This Row],[Customer ID]],customers!$A$1:$A$1001,customers!$I$1:$I$1001,,)</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IF(_xlfn.XLOOKUP(C346,customers!A345:A1345,customers!C345:C1345,,0)=0,"",_xlfn.XLOOKUP(C346,customers!A345:A1345,customers!C345:C1345,,0))</f>
        <v/>
      </c>
      <c r="H346" s="2" t="str">
        <f>_xlfn.XLOOKUP(C346,customers!$A$1:$A$1001,customers!$G$1:$G$1001,,0)</f>
        <v>Ireland</v>
      </c>
      <c r="I346" t="str">
        <f>INDEX(products!$A$1:$G$49,MATCH(orders!$D346,products!$A:$A,0),MATCH(orders!I$1,products!$A$1:$G$1,0))</f>
        <v>Rob</v>
      </c>
      <c r="J346" t="str">
        <f>INDEX(products!$A$1:$G$49,MATCH(orders!$D346,products!$A:$A,0),MATCH(orders!J$1,products!$A$1:$G$1,0))</f>
        <v>M</v>
      </c>
      <c r="K346" s="4">
        <f>INDEX(products!$A$1:$G$49,MATCH(orders!$D346,products!$A:$A,0),MATCH(orders!K$1,products!$A$1:$G$1,0))</f>
        <v>1</v>
      </c>
      <c r="L346" s="5">
        <f>INDEX(products!$A$1:$G$49,MATCH(orders!$D346,products!$A:$A,0),MATCH(orders!L$1,products!$A$1:$G$1,0))</f>
        <v>9.9499999999999993</v>
      </c>
      <c r="M346" s="5">
        <f t="shared" si="16"/>
        <v>19.899999999999999</v>
      </c>
      <c r="N346" t="str">
        <f t="shared" si="15"/>
        <v>Robusta</v>
      </c>
      <c r="O346" t="str">
        <f t="shared" si="17"/>
        <v>Medium</v>
      </c>
      <c r="P346" t="str">
        <f>_xlfn.XLOOKUP(Orders[[#This Row],[Customer ID]],customers!$A$1:$A$1001,customers!$I$1:$I$1001,,)</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IF(_xlfn.XLOOKUP(C347,customers!A346:A1346,customers!C346:C1346,,0)=0,"",_xlfn.XLOOKUP(C347,customers!A346:A1346,customers!C346:C1346,,0))</f>
        <v>asnazle9l@oracle.com</v>
      </c>
      <c r="H347" s="2" t="str">
        <f>_xlfn.XLOOKUP(C347,customers!$A$1:$A$1001,customers!$G$1:$G$1001,,0)</f>
        <v>United States</v>
      </c>
      <c r="I347" t="str">
        <f>INDEX(products!$A$1:$G$49,MATCH(orders!$D347,products!$A:$A,0),MATCH(orders!I$1,products!$A$1:$G$1,0))</f>
        <v>Rob</v>
      </c>
      <c r="J347" t="str">
        <f>INDEX(products!$A$1:$G$49,MATCH(orders!$D347,products!$A:$A,0),MATCH(orders!J$1,products!$A$1:$G$1,0))</f>
        <v>L</v>
      </c>
      <c r="K347" s="4">
        <f>INDEX(products!$A$1:$G$49,MATCH(orders!$D347,products!$A:$A,0),MATCH(orders!K$1,products!$A$1:$G$1,0))</f>
        <v>1</v>
      </c>
      <c r="L347" s="5">
        <f>INDEX(products!$A$1:$G$49,MATCH(orders!$D347,products!$A:$A,0),MATCH(orders!L$1,products!$A$1:$G$1,0))</f>
        <v>11.95</v>
      </c>
      <c r="M347" s="5">
        <f t="shared" si="16"/>
        <v>59.75</v>
      </c>
      <c r="N347" t="str">
        <f t="shared" si="15"/>
        <v>Robusta</v>
      </c>
      <c r="O347" t="str">
        <f t="shared" si="17"/>
        <v>Light</v>
      </c>
      <c r="P347" t="str">
        <f>_xlfn.XLOOKUP(Orders[[#This Row],[Customer ID]],customers!$A$1:$A$1001,customers!$I$1:$I$1001,,)</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IF(_xlfn.XLOOKUP(C348,customers!A347:A1347,customers!C347:C1347,,0)=0,"",_xlfn.XLOOKUP(C348,customers!A347:A1347,customers!C347:C1347,,0))</f>
        <v>rworg9m@arstechnica.com</v>
      </c>
      <c r="H348" s="2" t="str">
        <f>_xlfn.XLOOKUP(C348,customers!$A$1:$A$1001,customers!$G$1:$G$1001,,0)</f>
        <v>United States</v>
      </c>
      <c r="I348" t="str">
        <f>INDEX(products!$A$1:$G$49,MATCH(orders!$D348,products!$A:$A,0),MATCH(orders!I$1,products!$A$1:$G$1,0))</f>
        <v>Ara</v>
      </c>
      <c r="J348" t="str">
        <f>INDEX(products!$A$1:$G$49,MATCH(orders!$D348,products!$A:$A,0),MATCH(orders!J$1,products!$A$1:$G$1,0))</f>
        <v>L</v>
      </c>
      <c r="K348" s="4">
        <f>INDEX(products!$A$1:$G$49,MATCH(orders!$D348,products!$A:$A,0),MATCH(orders!K$1,products!$A$1:$G$1,0))</f>
        <v>0.5</v>
      </c>
      <c r="L348" s="5">
        <f>INDEX(products!$A$1:$G$49,MATCH(orders!$D348,products!$A:$A,0),MATCH(orders!L$1,products!$A$1:$G$1,0))</f>
        <v>7.77</v>
      </c>
      <c r="M348" s="5">
        <f t="shared" si="16"/>
        <v>23.31</v>
      </c>
      <c r="N348" t="str">
        <f t="shared" si="15"/>
        <v>Arabica</v>
      </c>
      <c r="O348" t="str">
        <f t="shared" si="17"/>
        <v>Light</v>
      </c>
      <c r="P348" t="str">
        <f>_xlfn.XLOOKUP(Orders[[#This Row],[Customer ID]],customers!$A$1:$A$1001,customers!$I$1:$I$1001,,)</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IF(_xlfn.XLOOKUP(C349,customers!A348:A1348,customers!C348:C1348,,0)=0,"",_xlfn.XLOOKUP(C349,customers!A348:A1348,customers!C348:C1348,,0))</f>
        <v>ldanes9n@umn.edu</v>
      </c>
      <c r="H349" s="2" t="str">
        <f>_xlfn.XLOOKUP(C349,customers!$A$1:$A$1001,customers!$G$1:$G$1001,,0)</f>
        <v>United States</v>
      </c>
      <c r="I349" t="str">
        <f>INDEX(products!$A$1:$G$49,MATCH(orders!$D349,products!$A:$A,0),MATCH(orders!I$1,products!$A$1:$G$1,0))</f>
        <v>Lib</v>
      </c>
      <c r="J349" t="str">
        <f>INDEX(products!$A$1:$G$49,MATCH(orders!$D349,products!$A:$A,0),MATCH(orders!J$1,products!$A$1:$G$1,0))</f>
        <v>M</v>
      </c>
      <c r="K349" s="4">
        <f>INDEX(products!$A$1:$G$49,MATCH(orders!$D349,products!$A:$A,0),MATCH(orders!K$1,products!$A$1:$G$1,0))</f>
        <v>1</v>
      </c>
      <c r="L349" s="5">
        <f>INDEX(products!$A$1:$G$49,MATCH(orders!$D349,products!$A:$A,0),MATCH(orders!L$1,products!$A$1:$G$1,0))</f>
        <v>14.55</v>
      </c>
      <c r="M349" s="5">
        <f t="shared" si="16"/>
        <v>43.650000000000006</v>
      </c>
      <c r="N349" t="str">
        <f t="shared" si="15"/>
        <v>Librica</v>
      </c>
      <c r="O349" t="str">
        <f t="shared" si="17"/>
        <v>Medium</v>
      </c>
      <c r="P349" t="str">
        <f>_xlfn.XLOOKUP(Orders[[#This Row],[Customer ID]],customers!$A$1:$A$1001,customers!$I$1:$I$1001,,)</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IF(_xlfn.XLOOKUP(C350,customers!A349:A1349,customers!C349:C1349,,0)=0,"",_xlfn.XLOOKUP(C350,customers!A349:A1349,customers!C349:C1349,,0))</f>
        <v>skeynd9o@narod.ru</v>
      </c>
      <c r="H350" s="2" t="str">
        <f>_xlfn.XLOOKUP(C350,customers!$A$1:$A$1001,customers!$G$1:$G$1001,,0)</f>
        <v>United States</v>
      </c>
      <c r="I350" t="str">
        <f>INDEX(products!$A$1:$G$49,MATCH(orders!$D350,products!$A:$A,0),MATCH(orders!I$1,products!$A$1:$G$1,0))</f>
        <v>Exc</v>
      </c>
      <c r="J350" t="str">
        <f>INDEX(products!$A$1:$G$49,MATCH(orders!$D350,products!$A:$A,0),MATCH(orders!J$1,products!$A$1:$G$1,0))</f>
        <v>L</v>
      </c>
      <c r="K350" s="4">
        <f>INDEX(products!$A$1:$G$49,MATCH(orders!$D350,products!$A:$A,0),MATCH(orders!K$1,products!$A$1:$G$1,0))</f>
        <v>2.5</v>
      </c>
      <c r="L350" s="5">
        <f>INDEX(products!$A$1:$G$49,MATCH(orders!$D350,products!$A:$A,0),MATCH(orders!L$1,products!$A$1:$G$1,0))</f>
        <v>34.154999999999994</v>
      </c>
      <c r="M350" s="5">
        <f t="shared" si="16"/>
        <v>204.92999999999995</v>
      </c>
      <c r="N350" t="str">
        <f t="shared" si="15"/>
        <v>Excelsa</v>
      </c>
      <c r="O350" t="str">
        <f t="shared" si="17"/>
        <v>Light</v>
      </c>
      <c r="P350" t="str">
        <f>_xlfn.XLOOKUP(Orders[[#This Row],[Customer ID]],customers!$A$1:$A$1001,customers!$I$1:$I$1001,,)</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IF(_xlfn.XLOOKUP(C351,customers!A350:A1350,customers!C350:C1350,,0)=0,"",_xlfn.XLOOKUP(C351,customers!A350:A1350,customers!C350:C1350,,0))</f>
        <v>ddaveridge9p@arstechnica.com</v>
      </c>
      <c r="H351" s="2" t="str">
        <f>_xlfn.XLOOKUP(C351,customers!$A$1:$A$1001,customers!$G$1:$G$1001,,0)</f>
        <v>United States</v>
      </c>
      <c r="I351" t="str">
        <f>INDEX(products!$A$1:$G$49,MATCH(orders!$D351,products!$A:$A,0),MATCH(orders!I$1,products!$A$1:$G$1,0))</f>
        <v>Rob</v>
      </c>
      <c r="J351" t="str">
        <f>INDEX(products!$A$1:$G$49,MATCH(orders!$D351,products!$A:$A,0),MATCH(orders!J$1,products!$A$1:$G$1,0))</f>
        <v>L</v>
      </c>
      <c r="K351" s="4">
        <f>INDEX(products!$A$1:$G$49,MATCH(orders!$D351,products!$A:$A,0),MATCH(orders!K$1,products!$A$1:$G$1,0))</f>
        <v>0.2</v>
      </c>
      <c r="L351" s="5">
        <f>INDEX(products!$A$1:$G$49,MATCH(orders!$D351,products!$A:$A,0),MATCH(orders!L$1,products!$A$1:$G$1,0))</f>
        <v>3.5849999999999995</v>
      </c>
      <c r="M351" s="5">
        <f t="shared" si="16"/>
        <v>14.339999999999998</v>
      </c>
      <c r="N351" t="str">
        <f t="shared" si="15"/>
        <v>Robusta</v>
      </c>
      <c r="O351" t="str">
        <f t="shared" si="17"/>
        <v>Light</v>
      </c>
      <c r="P351" t="str">
        <f>_xlfn.XLOOKUP(Orders[[#This Row],[Customer ID]],customers!$A$1:$A$1001,customers!$I$1:$I$1001,,)</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IF(_xlfn.XLOOKUP(C352,customers!A351:A1351,customers!C351:C1351,,0)=0,"",_xlfn.XLOOKUP(C352,customers!A351:A1351,customers!C351:C1351,,0))</f>
        <v>jawdry9q@utexas.edu</v>
      </c>
      <c r="H352" s="2" t="str">
        <f>_xlfn.XLOOKUP(C352,customers!$A$1:$A$1001,customers!$G$1:$G$1001,,0)</f>
        <v>United States</v>
      </c>
      <c r="I352" t="str">
        <f>INDEX(products!$A$1:$G$49,MATCH(orders!$D352,products!$A:$A,0),MATCH(orders!I$1,products!$A$1:$G$1,0))</f>
        <v>Ara</v>
      </c>
      <c r="J352" t="str">
        <f>INDEX(products!$A$1:$G$49,MATCH(orders!$D352,products!$A:$A,0),MATCH(orders!J$1,products!$A$1:$G$1,0))</f>
        <v>D</v>
      </c>
      <c r="K352" s="4">
        <f>INDEX(products!$A$1:$G$49,MATCH(orders!$D352,products!$A:$A,0),MATCH(orders!K$1,products!$A$1:$G$1,0))</f>
        <v>0.5</v>
      </c>
      <c r="L352" s="5">
        <f>INDEX(products!$A$1:$G$49,MATCH(orders!$D352,products!$A:$A,0),MATCH(orders!L$1,products!$A$1:$G$1,0))</f>
        <v>5.97</v>
      </c>
      <c r="M352" s="5">
        <f t="shared" si="16"/>
        <v>23.88</v>
      </c>
      <c r="N352" t="str">
        <f t="shared" si="15"/>
        <v>Arabica</v>
      </c>
      <c r="O352" t="str">
        <f t="shared" si="17"/>
        <v>Dark</v>
      </c>
      <c r="P352" t="str">
        <f>_xlfn.XLOOKUP(Orders[[#This Row],[Customer ID]],customers!$A$1:$A$1001,customers!$I$1:$I$1001,,)</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IF(_xlfn.XLOOKUP(C353,customers!A352:A1352,customers!C352:C1352,,0)=0,"",_xlfn.XLOOKUP(C353,customers!A352:A1352,customers!C352:C1352,,0))</f>
        <v>eryles9r@fastcompany.com</v>
      </c>
      <c r="H353" s="2" t="str">
        <f>_xlfn.XLOOKUP(C353,customers!$A$1:$A$1001,customers!$G$1:$G$1001,,0)</f>
        <v>United States</v>
      </c>
      <c r="I353" t="str">
        <f>INDEX(products!$A$1:$G$49,MATCH(orders!$D353,products!$A:$A,0),MATCH(orders!I$1,products!$A$1:$G$1,0))</f>
        <v>Ara</v>
      </c>
      <c r="J353" t="str">
        <f>INDEX(products!$A$1:$G$49,MATCH(orders!$D353,products!$A:$A,0),MATCH(orders!J$1,products!$A$1:$G$1,0))</f>
        <v>M</v>
      </c>
      <c r="K353" s="4">
        <f>INDEX(products!$A$1:$G$49,MATCH(orders!$D353,products!$A:$A,0),MATCH(orders!K$1,products!$A$1:$G$1,0))</f>
        <v>1</v>
      </c>
      <c r="L353" s="5">
        <f>INDEX(products!$A$1:$G$49,MATCH(orders!$D353,products!$A:$A,0),MATCH(orders!L$1,products!$A$1:$G$1,0))</f>
        <v>11.25</v>
      </c>
      <c r="M353" s="5">
        <f t="shared" si="16"/>
        <v>22.5</v>
      </c>
      <c r="N353" t="str">
        <f t="shared" si="15"/>
        <v>Arabica</v>
      </c>
      <c r="O353" t="str">
        <f t="shared" si="17"/>
        <v>Medium</v>
      </c>
      <c r="P353" t="str">
        <f>_xlfn.XLOOKUP(Orders[[#This Row],[Customer ID]],customers!$A$1:$A$1001,customers!$I$1:$I$1001,,)</f>
        <v>No</v>
      </c>
    </row>
    <row r="354" spans="1:16" x14ac:dyDescent="0.2">
      <c r="A354" s="2" t="s">
        <v>2476</v>
      </c>
      <c r="B354" s="3">
        <v>43984</v>
      </c>
      <c r="C354" s="2" t="s">
        <v>2331</v>
      </c>
      <c r="D354" t="s">
        <v>6144</v>
      </c>
      <c r="E354" s="2">
        <v>5</v>
      </c>
      <c r="F354" s="2" t="str">
        <f>_xlfn.XLOOKUP(C354,customers!$A$1:$A$1001,customers!$B$1:$B$1001,,0)</f>
        <v>Flynn Antony</v>
      </c>
      <c r="G354" s="2" t="e">
        <f>IF(_xlfn.XLOOKUP(C354,customers!A353:A1353,customers!C353:C1353,,0)=0,"",_xlfn.XLOOKUP(C354,customers!A353:A1353,customers!C353:C1353,,0))</f>
        <v>#N/A</v>
      </c>
      <c r="H354" s="2" t="str">
        <f>_xlfn.XLOOKUP(C354,customers!$A$1:$A$1001,customers!$G$1:$G$1001,,0)</f>
        <v>United States</v>
      </c>
      <c r="I354" t="str">
        <f>INDEX(products!$A$1:$G$49,MATCH(orders!$D354,products!$A:$A,0),MATCH(orders!I$1,products!$A$1:$G$1,0))</f>
        <v>Exc</v>
      </c>
      <c r="J354" t="str">
        <f>INDEX(products!$A$1:$G$49,MATCH(orders!$D354,products!$A:$A,0),MATCH(orders!J$1,products!$A$1:$G$1,0))</f>
        <v>D</v>
      </c>
      <c r="K354" s="4">
        <f>INDEX(products!$A$1:$G$49,MATCH(orders!$D354,products!$A:$A,0),MATCH(orders!K$1,products!$A$1:$G$1,0))</f>
        <v>0.5</v>
      </c>
      <c r="L354" s="5">
        <f>INDEX(products!$A$1:$G$49,MATCH(orders!$D354,products!$A:$A,0),MATCH(orders!L$1,products!$A$1:$G$1,0))</f>
        <v>7.29</v>
      </c>
      <c r="M354" s="5">
        <f t="shared" si="16"/>
        <v>36.450000000000003</v>
      </c>
      <c r="N354" t="str">
        <f t="shared" si="15"/>
        <v>Excelsa</v>
      </c>
      <c r="O354" t="str">
        <f t="shared" si="17"/>
        <v>Dark</v>
      </c>
      <c r="P354" t="str">
        <f>_xlfn.XLOOKUP(Orders[[#This Row],[Customer ID]],customers!$A$1:$A$1001,customers!$I$1:$I$1001,,)</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IF(_xlfn.XLOOKUP(C355,customers!A354:A1354,customers!C354:C1354,,0)=0,"",_xlfn.XLOOKUP(C355,customers!A354:A1354,customers!C354:C1354,,0))</f>
        <v/>
      </c>
      <c r="H355" s="2" t="str">
        <f>_xlfn.XLOOKUP(C355,customers!$A$1:$A$1001,customers!$G$1:$G$1001,,0)</f>
        <v>United States</v>
      </c>
      <c r="I355" t="str">
        <f>INDEX(products!$A$1:$G$49,MATCH(orders!$D355,products!$A:$A,0),MATCH(orders!I$1,products!$A$1:$G$1,0))</f>
        <v>Ara</v>
      </c>
      <c r="J355" t="str">
        <f>INDEX(products!$A$1:$G$49,MATCH(orders!$D355,products!$A:$A,0),MATCH(orders!J$1,products!$A$1:$G$1,0))</f>
        <v>M</v>
      </c>
      <c r="K355" s="4">
        <f>INDEX(products!$A$1:$G$49,MATCH(orders!$D355,products!$A:$A,0),MATCH(orders!K$1,products!$A$1:$G$1,0))</f>
        <v>0.5</v>
      </c>
      <c r="L355" s="5">
        <f>INDEX(products!$A$1:$G$49,MATCH(orders!$D355,products!$A:$A,0),MATCH(orders!L$1,products!$A$1:$G$1,0))</f>
        <v>6.75</v>
      </c>
      <c r="M355" s="5">
        <f t="shared" si="16"/>
        <v>27</v>
      </c>
      <c r="N355" t="str">
        <f t="shared" si="15"/>
        <v>Arabica</v>
      </c>
      <c r="O355" t="str">
        <f t="shared" si="17"/>
        <v>Medium</v>
      </c>
      <c r="P355" t="str">
        <f>_xlfn.XLOOKUP(Orders[[#This Row],[Customer ID]],customers!$A$1:$A$1001,customers!$I$1:$I$1001,,)</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IF(_xlfn.XLOOKUP(C356,customers!A355:A1355,customers!C355:C1355,,0)=0,"",_xlfn.XLOOKUP(C356,customers!A355:A1355,customers!C355:C1355,,0))</f>
        <v>jcaldicott9u@usda.gov</v>
      </c>
      <c r="H356" s="2" t="str">
        <f>_xlfn.XLOOKUP(C356,customers!$A$1:$A$1001,customers!$G$1:$G$1001,,0)</f>
        <v>United States</v>
      </c>
      <c r="I356" t="str">
        <f>INDEX(products!$A$1:$G$49,MATCH(orders!$D356,products!$A:$A,0),MATCH(orders!I$1,products!$A$1:$G$1,0))</f>
        <v>Ara</v>
      </c>
      <c r="J356" t="str">
        <f>INDEX(products!$A$1:$G$49,MATCH(orders!$D356,products!$A:$A,0),MATCH(orders!J$1,products!$A$1:$G$1,0))</f>
        <v>M</v>
      </c>
      <c r="K356" s="4">
        <f>INDEX(products!$A$1:$G$49,MATCH(orders!$D356,products!$A:$A,0),MATCH(orders!K$1,products!$A$1:$G$1,0))</f>
        <v>2.5</v>
      </c>
      <c r="L356" s="5">
        <f>INDEX(products!$A$1:$G$49,MATCH(orders!$D356,products!$A:$A,0),MATCH(orders!L$1,products!$A$1:$G$1,0))</f>
        <v>25.874999999999996</v>
      </c>
      <c r="M356" s="5">
        <f t="shared" si="16"/>
        <v>155.24999999999997</v>
      </c>
      <c r="N356" t="str">
        <f t="shared" si="15"/>
        <v>Arabica</v>
      </c>
      <c r="O356" t="str">
        <f t="shared" si="17"/>
        <v>Medium</v>
      </c>
      <c r="P356" t="str">
        <f>_xlfn.XLOOKUP(Orders[[#This Row],[Customer ID]],customers!$A$1:$A$1001,customers!$I$1:$I$1001,,)</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IF(_xlfn.XLOOKUP(C357,customers!A356:A1356,customers!C356:C1356,,0)=0,"",_xlfn.XLOOKUP(C357,customers!A356:A1356,customers!C356:C1356,,0))</f>
        <v>mvedmore9v@a8.net</v>
      </c>
      <c r="H357" s="2" t="str">
        <f>_xlfn.XLOOKUP(C357,customers!$A$1:$A$1001,customers!$G$1:$G$1001,,0)</f>
        <v>United States</v>
      </c>
      <c r="I357" t="str">
        <f>INDEX(products!$A$1:$G$49,MATCH(orders!$D357,products!$A:$A,0),MATCH(orders!I$1,products!$A$1:$G$1,0))</f>
        <v>Ara</v>
      </c>
      <c r="J357" t="str">
        <f>INDEX(products!$A$1:$G$49,MATCH(orders!$D357,products!$A:$A,0),MATCH(orders!J$1,products!$A$1:$G$1,0))</f>
        <v>D</v>
      </c>
      <c r="K357" s="4">
        <f>INDEX(products!$A$1:$G$49,MATCH(orders!$D357,products!$A:$A,0),MATCH(orders!K$1,products!$A$1:$G$1,0))</f>
        <v>2.5</v>
      </c>
      <c r="L357" s="5">
        <f>INDEX(products!$A$1:$G$49,MATCH(orders!$D357,products!$A:$A,0),MATCH(orders!L$1,products!$A$1:$G$1,0))</f>
        <v>22.884999999999998</v>
      </c>
      <c r="M357" s="5">
        <f t="shared" si="16"/>
        <v>114.42499999999998</v>
      </c>
      <c r="N357" t="str">
        <f t="shared" si="15"/>
        <v>Arabica</v>
      </c>
      <c r="O357" t="str">
        <f t="shared" si="17"/>
        <v>Dark</v>
      </c>
      <c r="P357" t="str">
        <f>_xlfn.XLOOKUP(Orders[[#This Row],[Customer ID]],customers!$A$1:$A$1001,customers!$I$1:$I$1001,,)</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IF(_xlfn.XLOOKUP(C358,customers!A357:A1357,customers!C357:C1357,,0)=0,"",_xlfn.XLOOKUP(C358,customers!A357:A1357,customers!C357:C1357,,0))</f>
        <v>wromao9w@chronoengine.com</v>
      </c>
      <c r="H358" s="2" t="str">
        <f>_xlfn.XLOOKUP(C358,customers!$A$1:$A$1001,customers!$G$1:$G$1001,,0)</f>
        <v>United States</v>
      </c>
      <c r="I358" t="str">
        <f>INDEX(products!$A$1:$G$49,MATCH(orders!$D358,products!$A:$A,0),MATCH(orders!I$1,products!$A$1:$G$1,0))</f>
        <v>Lib</v>
      </c>
      <c r="J358" t="str">
        <f>INDEX(products!$A$1:$G$49,MATCH(orders!$D358,products!$A:$A,0),MATCH(orders!J$1,products!$A$1:$G$1,0))</f>
        <v>D</v>
      </c>
      <c r="K358" s="4">
        <f>INDEX(products!$A$1:$G$49,MATCH(orders!$D358,products!$A:$A,0),MATCH(orders!K$1,products!$A$1:$G$1,0))</f>
        <v>1</v>
      </c>
      <c r="L358" s="5">
        <f>INDEX(products!$A$1:$G$49,MATCH(orders!$D358,products!$A:$A,0),MATCH(orders!L$1,products!$A$1:$G$1,0))</f>
        <v>12.95</v>
      </c>
      <c r="M358" s="5">
        <f t="shared" si="16"/>
        <v>51.8</v>
      </c>
      <c r="N358" t="str">
        <f t="shared" si="15"/>
        <v>Librica</v>
      </c>
      <c r="O358" t="str">
        <f t="shared" si="17"/>
        <v>Dark</v>
      </c>
      <c r="P358" t="str">
        <f>_xlfn.XLOOKUP(Orders[[#This Row],[Customer ID]],customers!$A$1:$A$1001,customers!$I$1:$I$1001,,)</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IF(_xlfn.XLOOKUP(C359,customers!A358:A1358,customers!C358:C1358,,0)=0,"",_xlfn.XLOOKUP(C359,customers!A358:A1358,customers!C358:C1358,,0))</f>
        <v/>
      </c>
      <c r="H359" s="2" t="str">
        <f>_xlfn.XLOOKUP(C359,customers!$A$1:$A$1001,customers!$G$1:$G$1001,,0)</f>
        <v>United States</v>
      </c>
      <c r="I359" t="str">
        <f>INDEX(products!$A$1:$G$49,MATCH(orders!$D359,products!$A:$A,0),MATCH(orders!I$1,products!$A$1:$G$1,0))</f>
        <v>Ara</v>
      </c>
      <c r="J359" t="str">
        <f>INDEX(products!$A$1:$G$49,MATCH(orders!$D359,products!$A:$A,0),MATCH(orders!J$1,products!$A$1:$G$1,0))</f>
        <v>M</v>
      </c>
      <c r="K359" s="4">
        <f>INDEX(products!$A$1:$G$49,MATCH(orders!$D359,products!$A:$A,0),MATCH(orders!K$1,products!$A$1:$G$1,0))</f>
        <v>2.5</v>
      </c>
      <c r="L359" s="5">
        <f>INDEX(products!$A$1:$G$49,MATCH(orders!$D359,products!$A:$A,0),MATCH(orders!L$1,products!$A$1:$G$1,0))</f>
        <v>25.874999999999996</v>
      </c>
      <c r="M359" s="5">
        <f t="shared" si="16"/>
        <v>155.24999999999997</v>
      </c>
      <c r="N359" t="str">
        <f t="shared" si="15"/>
        <v>Arabica</v>
      </c>
      <c r="O359" t="str">
        <f t="shared" si="17"/>
        <v>Medium</v>
      </c>
      <c r="P359" t="str">
        <f>_xlfn.XLOOKUP(Orders[[#This Row],[Customer ID]],customers!$A$1:$A$1001,customers!$I$1:$I$1001,,)</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IF(_xlfn.XLOOKUP(C360,customers!A359:A1359,customers!C359:C1359,,0)=0,"",_xlfn.XLOOKUP(C360,customers!A359:A1359,customers!C359:C1359,,0))</f>
        <v>tcotmore9y@amazonaws.com</v>
      </c>
      <c r="H360" s="2" t="str">
        <f>_xlfn.XLOOKUP(C360,customers!$A$1:$A$1001,customers!$G$1:$G$1001,,0)</f>
        <v>United States</v>
      </c>
      <c r="I360" t="str">
        <f>INDEX(products!$A$1:$G$49,MATCH(orders!$D360,products!$A:$A,0),MATCH(orders!I$1,products!$A$1:$G$1,0))</f>
        <v>Ara</v>
      </c>
      <c r="J360" t="str">
        <f>INDEX(products!$A$1:$G$49,MATCH(orders!$D360,products!$A:$A,0),MATCH(orders!J$1,products!$A$1:$G$1,0))</f>
        <v>L</v>
      </c>
      <c r="K360" s="4">
        <f>INDEX(products!$A$1:$G$49,MATCH(orders!$D360,products!$A:$A,0),MATCH(orders!K$1,products!$A$1:$G$1,0))</f>
        <v>2.5</v>
      </c>
      <c r="L360" s="5">
        <f>INDEX(products!$A$1:$G$49,MATCH(orders!$D360,products!$A:$A,0),MATCH(orders!L$1,products!$A$1:$G$1,0))</f>
        <v>29.784999999999997</v>
      </c>
      <c r="M360" s="5">
        <f t="shared" si="16"/>
        <v>29.784999999999997</v>
      </c>
      <c r="N360" t="str">
        <f t="shared" si="15"/>
        <v>Arabica</v>
      </c>
      <c r="O360" t="str">
        <f t="shared" si="17"/>
        <v>Light</v>
      </c>
      <c r="P360" t="str">
        <f>_xlfn.XLOOKUP(Orders[[#This Row],[Customer ID]],customers!$A$1:$A$1001,customers!$I$1:$I$1001,,)</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IF(_xlfn.XLOOKUP(C361,customers!A360:A1360,customers!C360:C1360,,0)=0,"",_xlfn.XLOOKUP(C361,customers!A360:A1360,customers!C360:C1360,,0))</f>
        <v>yskipsey9z@spotify.com</v>
      </c>
      <c r="H361" s="2" t="str">
        <f>_xlfn.XLOOKUP(C361,customers!$A$1:$A$1001,customers!$G$1:$G$1001,,0)</f>
        <v>United Kingdom</v>
      </c>
      <c r="I361" t="str">
        <f>INDEX(products!$A$1:$G$49,MATCH(orders!$D361,products!$A:$A,0),MATCH(orders!I$1,products!$A$1:$G$1,0))</f>
        <v>Rob</v>
      </c>
      <c r="J361" t="str">
        <f>INDEX(products!$A$1:$G$49,MATCH(orders!$D361,products!$A:$A,0),MATCH(orders!J$1,products!$A$1:$G$1,0))</f>
        <v>L</v>
      </c>
      <c r="K361" s="4">
        <f>INDEX(products!$A$1:$G$49,MATCH(orders!$D361,products!$A:$A,0),MATCH(orders!K$1,products!$A$1:$G$1,0))</f>
        <v>0.2</v>
      </c>
      <c r="L361" s="5">
        <f>INDEX(products!$A$1:$G$49,MATCH(orders!$D361,products!$A:$A,0),MATCH(orders!L$1,products!$A$1:$G$1,0))</f>
        <v>3.5849999999999995</v>
      </c>
      <c r="M361" s="5">
        <f t="shared" si="16"/>
        <v>21.509999999999998</v>
      </c>
      <c r="N361" t="str">
        <f t="shared" si="15"/>
        <v>Robusta</v>
      </c>
      <c r="O361" t="str">
        <f t="shared" si="17"/>
        <v>Light</v>
      </c>
      <c r="P361" t="str">
        <f>_xlfn.XLOOKUP(Orders[[#This Row],[Customer ID]],customers!$A$1:$A$1001,customers!$I$1:$I$1001,,)</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IF(_xlfn.XLOOKUP(C362,customers!A361:A1361,customers!C361:C1361,,0)=0,"",_xlfn.XLOOKUP(C362,customers!A361:A1361,customers!C361:C1361,,0))</f>
        <v>ncorpsa0@gmpg.org</v>
      </c>
      <c r="H362" s="2" t="str">
        <f>_xlfn.XLOOKUP(C362,customers!$A$1:$A$1001,customers!$G$1:$G$1001,,0)</f>
        <v>United States</v>
      </c>
      <c r="I362" t="str">
        <f>INDEX(products!$A$1:$G$49,MATCH(orders!$D362,products!$A:$A,0),MATCH(orders!I$1,products!$A$1:$G$1,0))</f>
        <v>Rob</v>
      </c>
      <c r="J362" t="str">
        <f>INDEX(products!$A$1:$G$49,MATCH(orders!$D362,products!$A:$A,0),MATCH(orders!J$1,products!$A$1:$G$1,0))</f>
        <v>D</v>
      </c>
      <c r="K362" s="4">
        <f>INDEX(products!$A$1:$G$49,MATCH(orders!$D362,products!$A:$A,0),MATCH(orders!K$1,products!$A$1:$G$1,0))</f>
        <v>2.5</v>
      </c>
      <c r="L362" s="5">
        <f>INDEX(products!$A$1:$G$49,MATCH(orders!$D362,products!$A:$A,0),MATCH(orders!L$1,products!$A$1:$G$1,0))</f>
        <v>20.584999999999997</v>
      </c>
      <c r="M362" s="5">
        <f t="shared" si="16"/>
        <v>41.169999999999995</v>
      </c>
      <c r="N362" t="str">
        <f t="shared" si="15"/>
        <v>Robusta</v>
      </c>
      <c r="O362" t="str">
        <f t="shared" si="17"/>
        <v>Dark</v>
      </c>
      <c r="P362" t="str">
        <f>_xlfn.XLOOKUP(Orders[[#This Row],[Customer ID]],customers!$A$1:$A$1001,customers!$I$1:$I$1001,,)</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IF(_xlfn.XLOOKUP(C363,customers!A362:A1362,customers!C362:C1362,,0)=0,"",_xlfn.XLOOKUP(C363,customers!A362:A1362,customers!C362:C1362,,0))</f>
        <v>ncorpsa0@gmpg.org</v>
      </c>
      <c r="H363" s="2" t="str">
        <f>_xlfn.XLOOKUP(C363,customers!$A$1:$A$1001,customers!$G$1:$G$1001,,0)</f>
        <v>United States</v>
      </c>
      <c r="I363" t="str">
        <f>INDEX(products!$A$1:$G$49,MATCH(orders!$D363,products!$A:$A,0),MATCH(orders!I$1,products!$A$1:$G$1,0))</f>
        <v>Rob</v>
      </c>
      <c r="J363" t="str">
        <f>INDEX(products!$A$1:$G$49,MATCH(orders!$D363,products!$A:$A,0),MATCH(orders!J$1,products!$A$1:$G$1,0))</f>
        <v>M</v>
      </c>
      <c r="K363" s="4">
        <f>INDEX(products!$A$1:$G$49,MATCH(orders!$D363,products!$A:$A,0),MATCH(orders!K$1,products!$A$1:$G$1,0))</f>
        <v>0.5</v>
      </c>
      <c r="L363" s="5">
        <f>INDEX(products!$A$1:$G$49,MATCH(orders!$D363,products!$A:$A,0),MATCH(orders!L$1,products!$A$1:$G$1,0))</f>
        <v>5.97</v>
      </c>
      <c r="M363" s="5">
        <f t="shared" si="16"/>
        <v>5.97</v>
      </c>
      <c r="N363" t="str">
        <f t="shared" si="15"/>
        <v>Robusta</v>
      </c>
      <c r="O363" t="str">
        <f t="shared" si="17"/>
        <v>Medium</v>
      </c>
      <c r="P363" t="str">
        <f>_xlfn.XLOOKUP(Orders[[#This Row],[Customer ID]],customers!$A$1:$A$1001,customers!$I$1:$I$1001,,)</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IF(_xlfn.XLOOKUP(C364,customers!A363:A1363,customers!C363:C1363,,0)=0,"",_xlfn.XLOOKUP(C364,customers!A363:A1363,customers!C363:C1363,,0))</f>
        <v>fbabbera2@stanford.edu</v>
      </c>
      <c r="H364" s="2" t="str">
        <f>_xlfn.XLOOKUP(C364,customers!$A$1:$A$1001,customers!$G$1:$G$1001,,0)</f>
        <v>United States</v>
      </c>
      <c r="I364" t="str">
        <f>INDEX(products!$A$1:$G$49,MATCH(orders!$D364,products!$A:$A,0),MATCH(orders!I$1,products!$A$1:$G$1,0))</f>
        <v>Exc</v>
      </c>
      <c r="J364" t="str">
        <f>INDEX(products!$A$1:$G$49,MATCH(orders!$D364,products!$A:$A,0),MATCH(orders!J$1,products!$A$1:$G$1,0))</f>
        <v>L</v>
      </c>
      <c r="K364" s="4">
        <f>INDEX(products!$A$1:$G$49,MATCH(orders!$D364,products!$A:$A,0),MATCH(orders!K$1,products!$A$1:$G$1,0))</f>
        <v>1</v>
      </c>
      <c r="L364" s="5">
        <f>INDEX(products!$A$1:$G$49,MATCH(orders!$D364,products!$A:$A,0),MATCH(orders!L$1,products!$A$1:$G$1,0))</f>
        <v>14.85</v>
      </c>
      <c r="M364" s="5">
        <f t="shared" si="16"/>
        <v>74.25</v>
      </c>
      <c r="N364" t="str">
        <f t="shared" si="15"/>
        <v>Excelsa</v>
      </c>
      <c r="O364" t="str">
        <f t="shared" si="17"/>
        <v>Light</v>
      </c>
      <c r="P364" t="str">
        <f>_xlfn.XLOOKUP(Orders[[#This Row],[Customer ID]],customers!$A$1:$A$1001,customers!$I$1:$I$1001,,)</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IF(_xlfn.XLOOKUP(C365,customers!A364:A1364,customers!C364:C1364,,0)=0,"",_xlfn.XLOOKUP(C365,customers!A364:A1364,customers!C364:C1364,,0))</f>
        <v>kloxtona3@opensource.org</v>
      </c>
      <c r="H365" s="2" t="str">
        <f>_xlfn.XLOOKUP(C365,customers!$A$1:$A$1001,customers!$G$1:$G$1001,,0)</f>
        <v>United States</v>
      </c>
      <c r="I365" t="str">
        <f>INDEX(products!$A$1:$G$49,MATCH(orders!$D365,products!$A:$A,0),MATCH(orders!I$1,products!$A$1:$G$1,0))</f>
        <v>Lib</v>
      </c>
      <c r="J365" t="str">
        <f>INDEX(products!$A$1:$G$49,MATCH(orders!$D365,products!$A:$A,0),MATCH(orders!J$1,products!$A$1:$G$1,0))</f>
        <v>M</v>
      </c>
      <c r="K365" s="4">
        <f>INDEX(products!$A$1:$G$49,MATCH(orders!$D365,products!$A:$A,0),MATCH(orders!K$1,products!$A$1:$G$1,0))</f>
        <v>1</v>
      </c>
      <c r="L365" s="5">
        <f>INDEX(products!$A$1:$G$49,MATCH(orders!$D365,products!$A:$A,0),MATCH(orders!L$1,products!$A$1:$G$1,0))</f>
        <v>14.55</v>
      </c>
      <c r="M365" s="5">
        <f t="shared" si="16"/>
        <v>87.300000000000011</v>
      </c>
      <c r="N365" t="str">
        <f t="shared" si="15"/>
        <v>Librica</v>
      </c>
      <c r="O365" t="str">
        <f t="shared" si="17"/>
        <v>Medium</v>
      </c>
      <c r="P365" t="str">
        <f>_xlfn.XLOOKUP(Orders[[#This Row],[Customer ID]],customers!$A$1:$A$1001,customers!$I$1:$I$1001,,)</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IF(_xlfn.XLOOKUP(C366,customers!A365:A1365,customers!C365:C1365,,0)=0,"",_xlfn.XLOOKUP(C366,customers!A365:A1365,customers!C365:C1365,,0))</f>
        <v>ptoffula4@posterous.com</v>
      </c>
      <c r="H366" s="2" t="str">
        <f>_xlfn.XLOOKUP(C366,customers!$A$1:$A$1001,customers!$G$1:$G$1001,,0)</f>
        <v>United States</v>
      </c>
      <c r="I366" t="str">
        <f>INDEX(products!$A$1:$G$49,MATCH(orders!$D366,products!$A:$A,0),MATCH(orders!I$1,products!$A$1:$G$1,0))</f>
        <v>Exc</v>
      </c>
      <c r="J366" t="str">
        <f>INDEX(products!$A$1:$G$49,MATCH(orders!$D366,products!$A:$A,0),MATCH(orders!J$1,products!$A$1:$G$1,0))</f>
        <v>D</v>
      </c>
      <c r="K366" s="4">
        <f>INDEX(products!$A$1:$G$49,MATCH(orders!$D366,products!$A:$A,0),MATCH(orders!K$1,products!$A$1:$G$1,0))</f>
        <v>1</v>
      </c>
      <c r="L366" s="5">
        <f>INDEX(products!$A$1:$G$49,MATCH(orders!$D366,products!$A:$A,0),MATCH(orders!L$1,products!$A$1:$G$1,0))</f>
        <v>12.15</v>
      </c>
      <c r="M366" s="5">
        <f t="shared" si="16"/>
        <v>72.900000000000006</v>
      </c>
      <c r="N366" t="str">
        <f t="shared" si="15"/>
        <v>Excelsa</v>
      </c>
      <c r="O366" t="str">
        <f t="shared" si="17"/>
        <v>Dark</v>
      </c>
      <c r="P366" t="str">
        <f>_xlfn.XLOOKUP(Orders[[#This Row],[Customer ID]],customers!$A$1:$A$1001,customers!$I$1:$I$1001,,)</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IF(_xlfn.XLOOKUP(C367,customers!A366:A1366,customers!C366:C1366,,0)=0,"",_xlfn.XLOOKUP(C367,customers!A366:A1366,customers!C366:C1366,,0))</f>
        <v>cgwinnetta5@behance.net</v>
      </c>
      <c r="H367" s="2" t="str">
        <f>_xlfn.XLOOKUP(C367,customers!$A$1:$A$1001,customers!$G$1:$G$1001,,0)</f>
        <v>United States</v>
      </c>
      <c r="I367" t="str">
        <f>INDEX(products!$A$1:$G$49,MATCH(orders!$D367,products!$A:$A,0),MATCH(orders!I$1,products!$A$1:$G$1,0))</f>
        <v>Lib</v>
      </c>
      <c r="J367" t="str">
        <f>INDEX(products!$A$1:$G$49,MATCH(orders!$D367,products!$A:$A,0),MATCH(orders!J$1,products!$A$1:$G$1,0))</f>
        <v>D</v>
      </c>
      <c r="K367" s="4">
        <f>INDEX(products!$A$1:$G$49,MATCH(orders!$D367,products!$A:$A,0),MATCH(orders!K$1,products!$A$1:$G$1,0))</f>
        <v>0.5</v>
      </c>
      <c r="L367" s="5">
        <f>INDEX(products!$A$1:$G$49,MATCH(orders!$D367,products!$A:$A,0),MATCH(orders!L$1,products!$A$1:$G$1,0))</f>
        <v>7.77</v>
      </c>
      <c r="M367" s="5">
        <f t="shared" si="16"/>
        <v>7.77</v>
      </c>
      <c r="N367" t="str">
        <f t="shared" si="15"/>
        <v>Librica</v>
      </c>
      <c r="O367" t="str">
        <f t="shared" si="17"/>
        <v>Dark</v>
      </c>
      <c r="P367" t="str">
        <f>_xlfn.XLOOKUP(Orders[[#This Row],[Customer ID]],customers!$A$1:$A$1001,customers!$I$1:$I$1001,,)</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IF(_xlfn.XLOOKUP(C368,customers!A367:A1367,customers!C367:C1367,,0)=0,"",_xlfn.XLOOKUP(C368,customers!A367:A1367,customers!C367:C1367,,0))</f>
        <v/>
      </c>
      <c r="H368" s="2" t="str">
        <f>_xlfn.XLOOKUP(C368,customers!$A$1:$A$1001,customers!$G$1:$G$1001,,0)</f>
        <v>United States</v>
      </c>
      <c r="I368" t="str">
        <f>INDEX(products!$A$1:$G$49,MATCH(orders!$D368,products!$A:$A,0),MATCH(orders!I$1,products!$A$1:$G$1,0))</f>
        <v>Exc</v>
      </c>
      <c r="J368" t="str">
        <f>INDEX(products!$A$1:$G$49,MATCH(orders!$D368,products!$A:$A,0),MATCH(orders!J$1,products!$A$1:$G$1,0))</f>
        <v>D</v>
      </c>
      <c r="K368" s="4">
        <f>INDEX(products!$A$1:$G$49,MATCH(orders!$D368,products!$A:$A,0),MATCH(orders!K$1,products!$A$1:$G$1,0))</f>
        <v>0.5</v>
      </c>
      <c r="L368" s="5">
        <f>INDEX(products!$A$1:$G$49,MATCH(orders!$D368,products!$A:$A,0),MATCH(orders!L$1,products!$A$1:$G$1,0))</f>
        <v>7.29</v>
      </c>
      <c r="M368" s="5">
        <f t="shared" si="16"/>
        <v>43.74</v>
      </c>
      <c r="N368" t="str">
        <f t="shared" si="15"/>
        <v>Excelsa</v>
      </c>
      <c r="O368" t="str">
        <f t="shared" si="17"/>
        <v>Dark</v>
      </c>
      <c r="P368" t="str">
        <f>_xlfn.XLOOKUP(Orders[[#This Row],[Customer ID]],customers!$A$1:$A$1001,customers!$I$1:$I$1001,,)</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IF(_xlfn.XLOOKUP(C369,customers!A368:A1368,customers!C368:C1368,,0)=0,"",_xlfn.XLOOKUP(C369,customers!A368:A1368,customers!C368:C1368,,0))</f>
        <v/>
      </c>
      <c r="H369" s="2" t="str">
        <f>_xlfn.XLOOKUP(C369,customers!$A$1:$A$1001,customers!$G$1:$G$1001,,0)</f>
        <v>United States</v>
      </c>
      <c r="I369" t="str">
        <f>INDEX(products!$A$1:$G$49,MATCH(orders!$D369,products!$A:$A,0),MATCH(orders!I$1,products!$A$1:$G$1,0))</f>
        <v>Lib</v>
      </c>
      <c r="J369" t="str">
        <f>INDEX(products!$A$1:$G$49,MATCH(orders!$D369,products!$A:$A,0),MATCH(orders!J$1,products!$A$1:$G$1,0))</f>
        <v>M</v>
      </c>
      <c r="K369" s="4">
        <f>INDEX(products!$A$1:$G$49,MATCH(orders!$D369,products!$A:$A,0),MATCH(orders!K$1,products!$A$1:$G$1,0))</f>
        <v>0.2</v>
      </c>
      <c r="L369" s="5">
        <f>INDEX(products!$A$1:$G$49,MATCH(orders!$D369,products!$A:$A,0),MATCH(orders!L$1,products!$A$1:$G$1,0))</f>
        <v>4.3650000000000002</v>
      </c>
      <c r="M369" s="5">
        <f t="shared" si="16"/>
        <v>8.73</v>
      </c>
      <c r="N369" t="str">
        <f t="shared" si="15"/>
        <v>Librica</v>
      </c>
      <c r="O369" t="str">
        <f t="shared" si="17"/>
        <v>Medium</v>
      </c>
      <c r="P369" t="str">
        <f>_xlfn.XLOOKUP(Orders[[#This Row],[Customer ID]],customers!$A$1:$A$1001,customers!$I$1:$I$1001,,)</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IF(_xlfn.XLOOKUP(C370,customers!A369:A1369,customers!C369:C1369,,0)=0,"",_xlfn.XLOOKUP(C370,customers!A369:A1369,customers!C369:C1369,,0))</f>
        <v>lflaoniera8@wordpress.org</v>
      </c>
      <c r="H370" s="2" t="str">
        <f>_xlfn.XLOOKUP(C370,customers!$A$1:$A$1001,customers!$G$1:$G$1001,,0)</f>
        <v>United States</v>
      </c>
      <c r="I370" t="str">
        <f>INDEX(products!$A$1:$G$49,MATCH(orders!$D370,products!$A:$A,0),MATCH(orders!I$1,products!$A$1:$G$1,0))</f>
        <v>Exc</v>
      </c>
      <c r="J370" t="str">
        <f>INDEX(products!$A$1:$G$49,MATCH(orders!$D370,products!$A:$A,0),MATCH(orders!J$1,products!$A$1:$G$1,0))</f>
        <v>M</v>
      </c>
      <c r="K370" s="4">
        <f>INDEX(products!$A$1:$G$49,MATCH(orders!$D370,products!$A:$A,0),MATCH(orders!K$1,products!$A$1:$G$1,0))</f>
        <v>2.5</v>
      </c>
      <c r="L370" s="5">
        <f>INDEX(products!$A$1:$G$49,MATCH(orders!$D370,products!$A:$A,0),MATCH(orders!L$1,products!$A$1:$G$1,0))</f>
        <v>31.624999999999996</v>
      </c>
      <c r="M370" s="5">
        <f t="shared" si="16"/>
        <v>63.249999999999993</v>
      </c>
      <c r="N370" t="str">
        <f t="shared" si="15"/>
        <v>Excelsa</v>
      </c>
      <c r="O370" t="str">
        <f t="shared" si="17"/>
        <v>Medium</v>
      </c>
      <c r="P370" t="str">
        <f>_xlfn.XLOOKUP(Orders[[#This Row],[Customer ID]],customers!$A$1:$A$1001,customers!$I$1:$I$1001,,)</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IF(_xlfn.XLOOKUP(C371,customers!A370:A1370,customers!C370:C1370,,0)=0,"",_xlfn.XLOOKUP(C371,customers!A370:A1370,customers!C370:C1370,,0))</f>
        <v/>
      </c>
      <c r="H371" s="2" t="str">
        <f>_xlfn.XLOOKUP(C371,customers!$A$1:$A$1001,customers!$G$1:$G$1001,,0)</f>
        <v>United States</v>
      </c>
      <c r="I371" t="str">
        <f>INDEX(products!$A$1:$G$49,MATCH(orders!$D371,products!$A:$A,0),MATCH(orders!I$1,products!$A$1:$G$1,0))</f>
        <v>Exc</v>
      </c>
      <c r="J371" t="str">
        <f>INDEX(products!$A$1:$G$49,MATCH(orders!$D371,products!$A:$A,0),MATCH(orders!J$1,products!$A$1:$G$1,0))</f>
        <v>L</v>
      </c>
      <c r="K371" s="4">
        <f>INDEX(products!$A$1:$G$49,MATCH(orders!$D371,products!$A:$A,0),MATCH(orders!K$1,products!$A$1:$G$1,0))</f>
        <v>0.5</v>
      </c>
      <c r="L371" s="5">
        <f>INDEX(products!$A$1:$G$49,MATCH(orders!$D371,products!$A:$A,0),MATCH(orders!L$1,products!$A$1:$G$1,0))</f>
        <v>8.91</v>
      </c>
      <c r="M371" s="5">
        <f t="shared" si="16"/>
        <v>8.91</v>
      </c>
      <c r="N371" t="str">
        <f t="shared" si="15"/>
        <v>Excelsa</v>
      </c>
      <c r="O371" t="str">
        <f t="shared" si="17"/>
        <v>Light</v>
      </c>
      <c r="P371" t="str">
        <f>_xlfn.XLOOKUP(Orders[[#This Row],[Customer ID]],customers!$A$1:$A$1001,customers!$I$1:$I$1001,,)</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IF(_xlfn.XLOOKUP(C372,customers!A371:A1371,customers!C371:C1371,,0)=0,"",_xlfn.XLOOKUP(C372,customers!A371:A1371,customers!C371:C1371,,0))</f>
        <v>ccatchesideaa@macromedia.com</v>
      </c>
      <c r="H372" s="2" t="str">
        <f>_xlfn.XLOOKUP(C372,customers!$A$1:$A$1001,customers!$G$1:$G$1001,,0)</f>
        <v>United States</v>
      </c>
      <c r="I372" t="str">
        <f>INDEX(products!$A$1:$G$49,MATCH(orders!$D372,products!$A:$A,0),MATCH(orders!I$1,products!$A$1:$G$1,0))</f>
        <v>Exc</v>
      </c>
      <c r="J372" t="str">
        <f>INDEX(products!$A$1:$G$49,MATCH(orders!$D372,products!$A:$A,0),MATCH(orders!J$1,products!$A$1:$G$1,0))</f>
        <v>D</v>
      </c>
      <c r="K372" s="4">
        <f>INDEX(products!$A$1:$G$49,MATCH(orders!$D372,products!$A:$A,0),MATCH(orders!K$1,products!$A$1:$G$1,0))</f>
        <v>1</v>
      </c>
      <c r="L372" s="5">
        <f>INDEX(products!$A$1:$G$49,MATCH(orders!$D372,products!$A:$A,0),MATCH(orders!L$1,products!$A$1:$G$1,0))</f>
        <v>12.15</v>
      </c>
      <c r="M372" s="5">
        <f t="shared" si="16"/>
        <v>24.3</v>
      </c>
      <c r="N372" t="str">
        <f t="shared" si="15"/>
        <v>Excelsa</v>
      </c>
      <c r="O372" t="str">
        <f t="shared" si="17"/>
        <v>Dark</v>
      </c>
      <c r="P372" t="str">
        <f>_xlfn.XLOOKUP(Orders[[#This Row],[Customer ID]],customers!$A$1:$A$1001,customers!$I$1:$I$1001,,)</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IF(_xlfn.XLOOKUP(C373,customers!A372:A1372,customers!C372:C1372,,0)=0,"",_xlfn.XLOOKUP(C373,customers!A372:A1372,customers!C372:C1372,,0))</f>
        <v>cgibbonsonab@accuweather.com</v>
      </c>
      <c r="H373" s="2" t="str">
        <f>_xlfn.XLOOKUP(C373,customers!$A$1:$A$1001,customers!$G$1:$G$1001,,0)</f>
        <v>United States</v>
      </c>
      <c r="I373" t="str">
        <f>INDEX(products!$A$1:$G$49,MATCH(orders!$D373,products!$A:$A,0),MATCH(orders!I$1,products!$A$1:$G$1,0))</f>
        <v>Ara</v>
      </c>
      <c r="J373" t="str">
        <f>INDEX(products!$A$1:$G$49,MATCH(orders!$D373,products!$A:$A,0),MATCH(orders!J$1,products!$A$1:$G$1,0))</f>
        <v>L</v>
      </c>
      <c r="K373" s="4">
        <f>INDEX(products!$A$1:$G$49,MATCH(orders!$D373,products!$A:$A,0),MATCH(orders!K$1,products!$A$1:$G$1,0))</f>
        <v>0.5</v>
      </c>
      <c r="L373" s="5">
        <f>INDEX(products!$A$1:$G$49,MATCH(orders!$D373,products!$A:$A,0),MATCH(orders!L$1,products!$A$1:$G$1,0))</f>
        <v>7.77</v>
      </c>
      <c r="M373" s="5">
        <f t="shared" si="16"/>
        <v>46.62</v>
      </c>
      <c r="N373" t="str">
        <f t="shared" si="15"/>
        <v>Arabica</v>
      </c>
      <c r="O373" t="str">
        <f t="shared" si="17"/>
        <v>Light</v>
      </c>
      <c r="P373" t="str">
        <f>_xlfn.XLOOKUP(Orders[[#This Row],[Customer ID]],customers!$A$1:$A$1001,customers!$I$1:$I$1001,,)</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IF(_xlfn.XLOOKUP(C374,customers!A373:A1373,customers!C373:C1373,,0)=0,"",_xlfn.XLOOKUP(C374,customers!A373:A1373,customers!C373:C1373,,0))</f>
        <v>tfarraac@behance.net</v>
      </c>
      <c r="H374" s="2" t="str">
        <f>_xlfn.XLOOKUP(C374,customers!$A$1:$A$1001,customers!$G$1:$G$1001,,0)</f>
        <v>United States</v>
      </c>
      <c r="I374" t="str">
        <f>INDEX(products!$A$1:$G$49,MATCH(orders!$D374,products!$A:$A,0),MATCH(orders!I$1,products!$A$1:$G$1,0))</f>
        <v>Rob</v>
      </c>
      <c r="J374" t="str">
        <f>INDEX(products!$A$1:$G$49,MATCH(orders!$D374,products!$A:$A,0),MATCH(orders!J$1,products!$A$1:$G$1,0))</f>
        <v>L</v>
      </c>
      <c r="K374" s="4">
        <f>INDEX(products!$A$1:$G$49,MATCH(orders!$D374,products!$A:$A,0),MATCH(orders!K$1,products!$A$1:$G$1,0))</f>
        <v>0.5</v>
      </c>
      <c r="L374" s="5">
        <f>INDEX(products!$A$1:$G$49,MATCH(orders!$D374,products!$A:$A,0),MATCH(orders!L$1,products!$A$1:$G$1,0))</f>
        <v>7.169999999999999</v>
      </c>
      <c r="M374" s="5">
        <f t="shared" si="16"/>
        <v>43.019999999999996</v>
      </c>
      <c r="N374" t="str">
        <f t="shared" si="15"/>
        <v>Robusta</v>
      </c>
      <c r="O374" t="str">
        <f t="shared" si="17"/>
        <v>Light</v>
      </c>
      <c r="P374" t="str">
        <f>_xlfn.XLOOKUP(Orders[[#This Row],[Customer ID]],customers!$A$1:$A$1001,customers!$I$1:$I$1001,,)</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IF(_xlfn.XLOOKUP(C375,customers!A374:A1374,customers!C374:C1374,,0)=0,"",_xlfn.XLOOKUP(C375,customers!A374:A1374,customers!C374:C1374,,0))</f>
        <v/>
      </c>
      <c r="H375" s="2" t="str">
        <f>_xlfn.XLOOKUP(C375,customers!$A$1:$A$1001,customers!$G$1:$G$1001,,0)</f>
        <v>Ireland</v>
      </c>
      <c r="I375" t="str">
        <f>INDEX(products!$A$1:$G$49,MATCH(orders!$D375,products!$A:$A,0),MATCH(orders!I$1,products!$A$1:$G$1,0))</f>
        <v>Ara</v>
      </c>
      <c r="J375" t="str">
        <f>INDEX(products!$A$1:$G$49,MATCH(orders!$D375,products!$A:$A,0),MATCH(orders!J$1,products!$A$1:$G$1,0))</f>
        <v>D</v>
      </c>
      <c r="K375" s="4">
        <f>INDEX(products!$A$1:$G$49,MATCH(orders!$D375,products!$A:$A,0),MATCH(orders!K$1,products!$A$1:$G$1,0))</f>
        <v>0.5</v>
      </c>
      <c r="L375" s="5">
        <f>INDEX(products!$A$1:$G$49,MATCH(orders!$D375,products!$A:$A,0),MATCH(orders!L$1,products!$A$1:$G$1,0))</f>
        <v>5.97</v>
      </c>
      <c r="M375" s="5">
        <f t="shared" si="16"/>
        <v>17.91</v>
      </c>
      <c r="N375" t="str">
        <f t="shared" si="15"/>
        <v>Arabica</v>
      </c>
      <c r="O375" t="str">
        <f t="shared" si="17"/>
        <v>Dark</v>
      </c>
      <c r="P375" t="str">
        <f>_xlfn.XLOOKUP(Orders[[#This Row],[Customer ID]],customers!$A$1:$A$1001,customers!$I$1:$I$1001,,)</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IF(_xlfn.XLOOKUP(C376,customers!A375:A1375,customers!C375:C1375,,0)=0,"",_xlfn.XLOOKUP(C376,customers!A375:A1375,customers!C375:C1375,,0))</f>
        <v>gbamfieldae@yellowpages.com</v>
      </c>
      <c r="H376" s="2" t="str">
        <f>_xlfn.XLOOKUP(C376,customers!$A$1:$A$1001,customers!$G$1:$G$1001,,0)</f>
        <v>United States</v>
      </c>
      <c r="I376" t="str">
        <f>INDEX(products!$A$1:$G$49,MATCH(orders!$D376,products!$A:$A,0),MATCH(orders!I$1,products!$A$1:$G$1,0))</f>
        <v>Lib</v>
      </c>
      <c r="J376" t="str">
        <f>INDEX(products!$A$1:$G$49,MATCH(orders!$D376,products!$A:$A,0),MATCH(orders!J$1,products!$A$1:$G$1,0))</f>
        <v>L</v>
      </c>
      <c r="K376" s="4">
        <f>INDEX(products!$A$1:$G$49,MATCH(orders!$D376,products!$A:$A,0),MATCH(orders!K$1,products!$A$1:$G$1,0))</f>
        <v>0.5</v>
      </c>
      <c r="L376" s="5">
        <f>INDEX(products!$A$1:$G$49,MATCH(orders!$D376,products!$A:$A,0),MATCH(orders!L$1,products!$A$1:$G$1,0))</f>
        <v>9.51</v>
      </c>
      <c r="M376" s="5">
        <f t="shared" si="16"/>
        <v>38.04</v>
      </c>
      <c r="N376" t="str">
        <f t="shared" si="15"/>
        <v>Librica</v>
      </c>
      <c r="O376" t="str">
        <f t="shared" si="17"/>
        <v>Light</v>
      </c>
      <c r="P376" t="str">
        <f>_xlfn.XLOOKUP(Orders[[#This Row],[Customer ID]],customers!$A$1:$A$1001,customers!$I$1:$I$1001,,)</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IF(_xlfn.XLOOKUP(C377,customers!A376:A1376,customers!C376:C1376,,0)=0,"",_xlfn.XLOOKUP(C377,customers!A376:A1376,customers!C376:C1376,,0))</f>
        <v>whollingdaleaf@about.me</v>
      </c>
      <c r="H377" s="2" t="str">
        <f>_xlfn.XLOOKUP(C377,customers!$A$1:$A$1001,customers!$G$1:$G$1001,,0)</f>
        <v>United States</v>
      </c>
      <c r="I377" t="str">
        <f>INDEX(products!$A$1:$G$49,MATCH(orders!$D377,products!$A:$A,0),MATCH(orders!I$1,products!$A$1:$G$1,0))</f>
        <v>Ara</v>
      </c>
      <c r="J377" t="str">
        <f>INDEX(products!$A$1:$G$49,MATCH(orders!$D377,products!$A:$A,0),MATCH(orders!J$1,products!$A$1:$G$1,0))</f>
        <v>M</v>
      </c>
      <c r="K377" s="4">
        <f>INDEX(products!$A$1:$G$49,MATCH(orders!$D377,products!$A:$A,0),MATCH(orders!K$1,products!$A$1:$G$1,0))</f>
        <v>0.2</v>
      </c>
      <c r="L377" s="5">
        <f>INDEX(products!$A$1:$G$49,MATCH(orders!$D377,products!$A:$A,0),MATCH(orders!L$1,products!$A$1:$G$1,0))</f>
        <v>3.375</v>
      </c>
      <c r="M377" s="5">
        <f t="shared" si="16"/>
        <v>6.75</v>
      </c>
      <c r="N377" t="str">
        <f t="shared" si="15"/>
        <v>Arabica</v>
      </c>
      <c r="O377" t="str">
        <f t="shared" si="17"/>
        <v>Medium</v>
      </c>
      <c r="P377" t="str">
        <f>_xlfn.XLOOKUP(Orders[[#This Row],[Customer ID]],customers!$A$1:$A$1001,customers!$I$1:$I$1001,,)</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IF(_xlfn.XLOOKUP(C378,customers!A377:A1377,customers!C377:C1377,,0)=0,"",_xlfn.XLOOKUP(C378,customers!A377:A1377,customers!C377:C1377,,0))</f>
        <v>jdeag@xrea.com</v>
      </c>
      <c r="H378" s="2" t="str">
        <f>_xlfn.XLOOKUP(C378,customers!$A$1:$A$1001,customers!$G$1:$G$1001,,0)</f>
        <v>United States</v>
      </c>
      <c r="I378" t="str">
        <f>INDEX(products!$A$1:$G$49,MATCH(orders!$D378,products!$A:$A,0),MATCH(orders!I$1,products!$A$1:$G$1,0))</f>
        <v>Rob</v>
      </c>
      <c r="J378" t="str">
        <f>INDEX(products!$A$1:$G$49,MATCH(orders!$D378,products!$A:$A,0),MATCH(orders!J$1,products!$A$1:$G$1,0))</f>
        <v>M</v>
      </c>
      <c r="K378" s="4">
        <f>INDEX(products!$A$1:$G$49,MATCH(orders!$D378,products!$A:$A,0),MATCH(orders!K$1,products!$A$1:$G$1,0))</f>
        <v>0.5</v>
      </c>
      <c r="L378" s="5">
        <f>INDEX(products!$A$1:$G$49,MATCH(orders!$D378,products!$A:$A,0),MATCH(orders!L$1,products!$A$1:$G$1,0))</f>
        <v>5.97</v>
      </c>
      <c r="M378" s="5">
        <f t="shared" si="16"/>
        <v>5.97</v>
      </c>
      <c r="N378" t="str">
        <f t="shared" si="15"/>
        <v>Robusta</v>
      </c>
      <c r="O378" t="str">
        <f t="shared" si="17"/>
        <v>Medium</v>
      </c>
      <c r="P378" t="str">
        <f>_xlfn.XLOOKUP(Orders[[#This Row],[Customer ID]],customers!$A$1:$A$1001,customers!$I$1:$I$1001,,)</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IF(_xlfn.XLOOKUP(C379,customers!A378:A1378,customers!C378:C1378,,0)=0,"",_xlfn.XLOOKUP(C379,customers!A378:A1378,customers!C378:C1378,,0))</f>
        <v>vskulletah@tinyurl.com</v>
      </c>
      <c r="H379" s="2" t="str">
        <f>_xlfn.XLOOKUP(C379,customers!$A$1:$A$1001,customers!$G$1:$G$1001,,0)</f>
        <v>Ireland</v>
      </c>
      <c r="I379" t="str">
        <f>INDEX(products!$A$1:$G$49,MATCH(orders!$D379,products!$A:$A,0),MATCH(orders!I$1,products!$A$1:$G$1,0))</f>
        <v>Rob</v>
      </c>
      <c r="J379" t="str">
        <f>INDEX(products!$A$1:$G$49,MATCH(orders!$D379,products!$A:$A,0),MATCH(orders!J$1,products!$A$1:$G$1,0))</f>
        <v>D</v>
      </c>
      <c r="K379" s="4">
        <f>INDEX(products!$A$1:$G$49,MATCH(orders!$D379,products!$A:$A,0),MATCH(orders!K$1,products!$A$1:$G$1,0))</f>
        <v>0.2</v>
      </c>
      <c r="L379" s="5">
        <f>INDEX(products!$A$1:$G$49,MATCH(orders!$D379,products!$A:$A,0),MATCH(orders!L$1,products!$A$1:$G$1,0))</f>
        <v>2.6849999999999996</v>
      </c>
      <c r="M379" s="5">
        <f t="shared" si="16"/>
        <v>8.0549999999999997</v>
      </c>
      <c r="N379" t="str">
        <f t="shared" si="15"/>
        <v>Robusta</v>
      </c>
      <c r="O379" t="str">
        <f t="shared" si="17"/>
        <v>Dark</v>
      </c>
      <c r="P379" t="str">
        <f>_xlfn.XLOOKUP(Orders[[#This Row],[Customer ID]],customers!$A$1:$A$1001,customers!$I$1:$I$1001,,)</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IF(_xlfn.XLOOKUP(C380,customers!A379:A1379,customers!C379:C1379,,0)=0,"",_xlfn.XLOOKUP(C380,customers!A379:A1379,customers!C379:C1379,,0))</f>
        <v>jrudeforthai@wunderground.com</v>
      </c>
      <c r="H380" s="2" t="str">
        <f>_xlfn.XLOOKUP(C380,customers!$A$1:$A$1001,customers!$G$1:$G$1001,,0)</f>
        <v>Ireland</v>
      </c>
      <c r="I380" t="str">
        <f>INDEX(products!$A$1:$G$49,MATCH(orders!$D380,products!$A:$A,0),MATCH(orders!I$1,products!$A$1:$G$1,0))</f>
        <v>Ara</v>
      </c>
      <c r="J380" t="str">
        <f>INDEX(products!$A$1:$G$49,MATCH(orders!$D380,products!$A:$A,0),MATCH(orders!J$1,products!$A$1:$G$1,0))</f>
        <v>L</v>
      </c>
      <c r="K380" s="4">
        <f>INDEX(products!$A$1:$G$49,MATCH(orders!$D380,products!$A:$A,0),MATCH(orders!K$1,products!$A$1:$G$1,0))</f>
        <v>0.5</v>
      </c>
      <c r="L380" s="5">
        <f>INDEX(products!$A$1:$G$49,MATCH(orders!$D380,products!$A:$A,0),MATCH(orders!L$1,products!$A$1:$G$1,0))</f>
        <v>7.77</v>
      </c>
      <c r="M380" s="5">
        <f t="shared" si="16"/>
        <v>23.31</v>
      </c>
      <c r="N380" t="str">
        <f t="shared" si="15"/>
        <v>Arabica</v>
      </c>
      <c r="O380" t="str">
        <f t="shared" si="17"/>
        <v>Light</v>
      </c>
      <c r="P380" t="str">
        <f>_xlfn.XLOOKUP(Orders[[#This Row],[Customer ID]],customers!$A$1:$A$1001,customers!$I$1:$I$1001,,)</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IF(_xlfn.XLOOKUP(C381,customers!A380:A1380,customers!C380:C1380,,0)=0,"",_xlfn.XLOOKUP(C381,customers!A380:A1380,customers!C380:C1380,,0))</f>
        <v>atomaszewskiaj@answers.com</v>
      </c>
      <c r="H381" s="2" t="str">
        <f>_xlfn.XLOOKUP(C381,customers!$A$1:$A$1001,customers!$G$1:$G$1001,,0)</f>
        <v>United Kingdom</v>
      </c>
      <c r="I381" t="str">
        <f>INDEX(products!$A$1:$G$49,MATCH(orders!$D381,products!$A:$A,0),MATCH(orders!I$1,products!$A$1:$G$1,0))</f>
        <v>Rob</v>
      </c>
      <c r="J381" t="str">
        <f>INDEX(products!$A$1:$G$49,MATCH(orders!$D381,products!$A:$A,0),MATCH(orders!J$1,products!$A$1:$G$1,0))</f>
        <v>L</v>
      </c>
      <c r="K381" s="4">
        <f>INDEX(products!$A$1:$G$49,MATCH(orders!$D381,products!$A:$A,0),MATCH(orders!K$1,products!$A$1:$G$1,0))</f>
        <v>0.5</v>
      </c>
      <c r="L381" s="5">
        <f>INDEX(products!$A$1:$G$49,MATCH(orders!$D381,products!$A:$A,0),MATCH(orders!L$1,products!$A$1:$G$1,0))</f>
        <v>7.169999999999999</v>
      </c>
      <c r="M381" s="5">
        <f t="shared" si="16"/>
        <v>43.019999999999996</v>
      </c>
      <c r="N381" t="str">
        <f t="shared" si="15"/>
        <v>Robusta</v>
      </c>
      <c r="O381" t="str">
        <f t="shared" si="17"/>
        <v>Light</v>
      </c>
      <c r="P381" t="str">
        <f>_xlfn.XLOOKUP(Orders[[#This Row],[Customer ID]],customers!$A$1:$A$1001,customers!$I$1:$I$1001,,)</f>
        <v>Yes</v>
      </c>
    </row>
    <row r="382" spans="1:16" x14ac:dyDescent="0.2">
      <c r="A382" s="2" t="s">
        <v>2632</v>
      </c>
      <c r="B382" s="3">
        <v>44249</v>
      </c>
      <c r="C382" s="2" t="s">
        <v>2331</v>
      </c>
      <c r="D382" t="s">
        <v>6169</v>
      </c>
      <c r="E382" s="2">
        <v>3</v>
      </c>
      <c r="F382" s="2" t="str">
        <f>_xlfn.XLOOKUP(C382,customers!$A$1:$A$1001,customers!$B$1:$B$1001,,0)</f>
        <v>Flynn Antony</v>
      </c>
      <c r="G382" s="2" t="e">
        <f>IF(_xlfn.XLOOKUP(C382,customers!A381:A1381,customers!C381:C1381,,0)=0,"",_xlfn.XLOOKUP(C382,customers!A381:A1381,customers!C381:C1381,,0))</f>
        <v>#N/A</v>
      </c>
      <c r="H382" s="2" t="str">
        <f>_xlfn.XLOOKUP(C382,customers!$A$1:$A$1001,customers!$G$1:$G$1001,,0)</f>
        <v>United States</v>
      </c>
      <c r="I382" t="str">
        <f>INDEX(products!$A$1:$G$49,MATCH(orders!$D382,products!$A:$A,0),MATCH(orders!I$1,products!$A$1:$G$1,0))</f>
        <v>Lib</v>
      </c>
      <c r="J382" t="str">
        <f>INDEX(products!$A$1:$G$49,MATCH(orders!$D382,products!$A:$A,0),MATCH(orders!J$1,products!$A$1:$G$1,0))</f>
        <v>D</v>
      </c>
      <c r="K382" s="4">
        <f>INDEX(products!$A$1:$G$49,MATCH(orders!$D382,products!$A:$A,0),MATCH(orders!K$1,products!$A$1:$G$1,0))</f>
        <v>0.5</v>
      </c>
      <c r="L382" s="5">
        <f>INDEX(products!$A$1:$G$49,MATCH(orders!$D382,products!$A:$A,0),MATCH(orders!L$1,products!$A$1:$G$1,0))</f>
        <v>7.77</v>
      </c>
      <c r="M382" s="5">
        <f t="shared" si="16"/>
        <v>23.31</v>
      </c>
      <c r="N382" t="str">
        <f t="shared" si="15"/>
        <v>Librica</v>
      </c>
      <c r="O382" t="str">
        <f t="shared" si="17"/>
        <v>Dark</v>
      </c>
      <c r="P382" t="str">
        <f>_xlfn.XLOOKUP(Orders[[#This Row],[Customer ID]],customers!$A$1:$A$1001,customers!$I$1:$I$1001,,)</f>
        <v>No</v>
      </c>
    </row>
    <row r="383" spans="1:16" x14ac:dyDescent="0.2">
      <c r="A383" s="2" t="s">
        <v>2638</v>
      </c>
      <c r="B383" s="3">
        <v>44646</v>
      </c>
      <c r="C383" s="2" t="s">
        <v>2639</v>
      </c>
      <c r="D383" t="s">
        <v>6154</v>
      </c>
      <c r="E383" s="2">
        <v>5</v>
      </c>
      <c r="F383" s="2" t="str">
        <f>_xlfn.XLOOKUP(C383,customers!$A$1:$A$1001,customers!$B$1:$B$1001,,0)</f>
        <v>Pren Bess</v>
      </c>
      <c r="G383" s="2" t="str">
        <f>IF(_xlfn.XLOOKUP(C383,customers!A382:A1382,customers!C382:C1382,,0)=0,"",_xlfn.XLOOKUP(C383,customers!A382:A1382,customers!C382:C1382,,0))</f>
        <v>pbessal@qq.com</v>
      </c>
      <c r="H383" s="2" t="str">
        <f>_xlfn.XLOOKUP(C383,customers!$A$1:$A$1001,customers!$G$1:$G$1001,,0)</f>
        <v>United States</v>
      </c>
      <c r="I383" t="str">
        <f>INDEX(products!$A$1:$G$49,MATCH(orders!$D383,products!$A:$A,0),MATCH(orders!I$1,products!$A$1:$G$1,0))</f>
        <v>Ara</v>
      </c>
      <c r="J383" t="str">
        <f>INDEX(products!$A$1:$G$49,MATCH(orders!$D383,products!$A:$A,0),MATCH(orders!J$1,products!$A$1:$G$1,0))</f>
        <v>D</v>
      </c>
      <c r="K383" s="4">
        <f>INDEX(products!$A$1:$G$49,MATCH(orders!$D383,products!$A:$A,0),MATCH(orders!K$1,products!$A$1:$G$1,0))</f>
        <v>0.2</v>
      </c>
      <c r="L383" s="5">
        <f>INDEX(products!$A$1:$G$49,MATCH(orders!$D383,products!$A:$A,0),MATCH(orders!L$1,products!$A$1:$G$1,0))</f>
        <v>2.9849999999999999</v>
      </c>
      <c r="M383" s="5">
        <f t="shared" si="16"/>
        <v>14.924999999999999</v>
      </c>
      <c r="N383" t="str">
        <f t="shared" si="15"/>
        <v>Arabica</v>
      </c>
      <c r="O383" t="str">
        <f t="shared" si="17"/>
        <v>Dark</v>
      </c>
      <c r="P383" t="str">
        <f>_xlfn.XLOOKUP(Orders[[#This Row],[Customer ID]],customers!$A$1:$A$1001,customers!$I$1:$I$1001,,)</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IF(_xlfn.XLOOKUP(C384,customers!A383:A1383,customers!C383:C1383,,0)=0,"",_xlfn.XLOOKUP(C384,customers!A383:A1383,customers!C383:C1383,,0))</f>
        <v>ewindressam@marketwatch.com</v>
      </c>
      <c r="H384" s="2" t="str">
        <f>_xlfn.XLOOKUP(C384,customers!$A$1:$A$1001,customers!$G$1:$G$1001,,0)</f>
        <v>United States</v>
      </c>
      <c r="I384" t="str">
        <f>INDEX(products!$A$1:$G$49,MATCH(orders!$D384,products!$A:$A,0),MATCH(orders!I$1,products!$A$1:$G$1,0))</f>
        <v>Exc</v>
      </c>
      <c r="J384" t="str">
        <f>INDEX(products!$A$1:$G$49,MATCH(orders!$D384,products!$A:$A,0),MATCH(orders!J$1,products!$A$1:$G$1,0))</f>
        <v>D</v>
      </c>
      <c r="K384" s="4">
        <f>INDEX(products!$A$1:$G$49,MATCH(orders!$D384,products!$A:$A,0),MATCH(orders!K$1,products!$A$1:$G$1,0))</f>
        <v>0.5</v>
      </c>
      <c r="L384" s="5">
        <f>INDEX(products!$A$1:$G$49,MATCH(orders!$D384,products!$A:$A,0),MATCH(orders!L$1,products!$A$1:$G$1,0))</f>
        <v>7.29</v>
      </c>
      <c r="M384" s="5">
        <f t="shared" si="16"/>
        <v>21.87</v>
      </c>
      <c r="N384" t="str">
        <f t="shared" si="15"/>
        <v>Excelsa</v>
      </c>
      <c r="O384" t="str">
        <f t="shared" si="17"/>
        <v>Dark</v>
      </c>
      <c r="P384" t="str">
        <f>_xlfn.XLOOKUP(Orders[[#This Row],[Customer ID]],customers!$A$1:$A$1001,customers!$I$1:$I$1001,,)</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IF(_xlfn.XLOOKUP(C385,customers!A384:A1384,customers!C384:C1384,,0)=0,"",_xlfn.XLOOKUP(C385,customers!A384:A1384,customers!C384:C1384,,0))</f>
        <v/>
      </c>
      <c r="H385" s="2" t="str">
        <f>_xlfn.XLOOKUP(C385,customers!$A$1:$A$1001,customers!$G$1:$G$1001,,0)</f>
        <v>United States</v>
      </c>
      <c r="I385" t="str">
        <f>INDEX(products!$A$1:$G$49,MATCH(orders!$D385,products!$A:$A,0),MATCH(orders!I$1,products!$A$1:$G$1,0))</f>
        <v>Exc</v>
      </c>
      <c r="J385" t="str">
        <f>INDEX(products!$A$1:$G$49,MATCH(orders!$D385,products!$A:$A,0),MATCH(orders!J$1,products!$A$1:$G$1,0))</f>
        <v>L</v>
      </c>
      <c r="K385" s="4">
        <f>INDEX(products!$A$1:$G$49,MATCH(orders!$D385,products!$A:$A,0),MATCH(orders!K$1,products!$A$1:$G$1,0))</f>
        <v>0.5</v>
      </c>
      <c r="L385" s="5">
        <f>INDEX(products!$A$1:$G$49,MATCH(orders!$D385,products!$A:$A,0),MATCH(orders!L$1,products!$A$1:$G$1,0))</f>
        <v>8.91</v>
      </c>
      <c r="M385" s="5">
        <f t="shared" si="16"/>
        <v>53.46</v>
      </c>
      <c r="N385" t="str">
        <f t="shared" si="15"/>
        <v>Excelsa</v>
      </c>
      <c r="O385" t="str">
        <f t="shared" si="17"/>
        <v>Light</v>
      </c>
      <c r="P385" t="str">
        <f>_xlfn.XLOOKUP(Orders[[#This Row],[Customer ID]],customers!$A$1:$A$1001,customers!$I$1:$I$1001,,)</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IF(_xlfn.XLOOKUP(C386,customers!A385:A1385,customers!C385:C1385,,0)=0,"",_xlfn.XLOOKUP(C386,customers!A385:A1385,customers!C385:C1385,,0))</f>
        <v/>
      </c>
      <c r="H386" s="2" t="str">
        <f>_xlfn.XLOOKUP(C386,customers!$A$1:$A$1001,customers!$G$1:$G$1001,,0)</f>
        <v>United States</v>
      </c>
      <c r="I386" t="str">
        <f>INDEX(products!$A$1:$G$49,MATCH(orders!$D386,products!$A:$A,0),MATCH(orders!I$1,products!$A$1:$G$1,0))</f>
        <v>Ara</v>
      </c>
      <c r="J386" t="str">
        <f>INDEX(products!$A$1:$G$49,MATCH(orders!$D386,products!$A:$A,0),MATCH(orders!J$1,products!$A$1:$G$1,0))</f>
        <v>L</v>
      </c>
      <c r="K386" s="4">
        <f>INDEX(products!$A$1:$G$49,MATCH(orders!$D386,products!$A:$A,0),MATCH(orders!K$1,products!$A$1:$G$1,0))</f>
        <v>2.5</v>
      </c>
      <c r="L386" s="5">
        <f>INDEX(products!$A$1:$G$49,MATCH(orders!$D386,products!$A:$A,0),MATCH(orders!L$1,products!$A$1:$G$1,0))</f>
        <v>29.784999999999997</v>
      </c>
      <c r="M386" s="5">
        <f t="shared" si="16"/>
        <v>119.13999999999999</v>
      </c>
      <c r="N386" t="str">
        <f t="shared" ref="N386:N449" si="18">IF(I386="Rob","Robusta",IF(I386="Exc","Excelsa",IF(I386="Ara","Arabica",IF(I386="Lib","Librica",""))))</f>
        <v>Arabica</v>
      </c>
      <c r="O386" t="str">
        <f t="shared" si="17"/>
        <v>Light</v>
      </c>
      <c r="P386" t="str">
        <f>_xlfn.XLOOKUP(Orders[[#This Row],[Customer ID]],customers!$A$1:$A$1001,customers!$I$1:$I$1001,,)</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IF(_xlfn.XLOOKUP(C387,customers!A386:A1386,customers!C386:C1386,,0)=0,"",_xlfn.XLOOKUP(C387,customers!A386:A1386,customers!C386:C1386,,0))</f>
        <v>vbaumadierap@google.cn</v>
      </c>
      <c r="H387" s="2" t="str">
        <f>_xlfn.XLOOKUP(C387,customers!$A$1:$A$1001,customers!$G$1:$G$1001,,0)</f>
        <v>United States</v>
      </c>
      <c r="I387" t="str">
        <f>INDEX(products!$A$1:$G$49,MATCH(orders!$D387,products!$A:$A,0),MATCH(orders!I$1,products!$A$1:$G$1,0))</f>
        <v>Lib</v>
      </c>
      <c r="J387" t="str">
        <f>INDEX(products!$A$1:$G$49,MATCH(orders!$D387,products!$A:$A,0),MATCH(orders!J$1,products!$A$1:$G$1,0))</f>
        <v>M</v>
      </c>
      <c r="K387" s="4">
        <f>INDEX(products!$A$1:$G$49,MATCH(orders!$D387,products!$A:$A,0),MATCH(orders!K$1,products!$A$1:$G$1,0))</f>
        <v>0.5</v>
      </c>
      <c r="L387" s="5">
        <f>INDEX(products!$A$1:$G$49,MATCH(orders!$D387,products!$A:$A,0),MATCH(orders!L$1,products!$A$1:$G$1,0))</f>
        <v>8.73</v>
      </c>
      <c r="M387" s="5">
        <f t="shared" ref="M387:M450" si="19">L387*E387</f>
        <v>43.650000000000006</v>
      </c>
      <c r="N387" t="str">
        <f t="shared" si="18"/>
        <v>Librica</v>
      </c>
      <c r="O387" t="str">
        <f t="shared" ref="O387:O450" si="20">IF(J387="M","Medium",IF(J387 = "L","Light",IF(J387="D","Dark","")))</f>
        <v>Medium</v>
      </c>
      <c r="P387" t="str">
        <f>_xlfn.XLOOKUP(Orders[[#This Row],[Customer ID]],customers!$A$1:$A$1001,customers!$I$1:$I$1001,,)</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IF(_xlfn.XLOOKUP(C388,customers!A387:A1387,customers!C387:C1387,,0)=0,"",_xlfn.XLOOKUP(C388,customers!A387:A1387,customers!C387:C1387,,0))</f>
        <v/>
      </c>
      <c r="H388" s="2" t="str">
        <f>_xlfn.XLOOKUP(C388,customers!$A$1:$A$1001,customers!$G$1:$G$1001,,0)</f>
        <v>United States</v>
      </c>
      <c r="I388" t="str">
        <f>INDEX(products!$A$1:$G$49,MATCH(orders!$D388,products!$A:$A,0),MATCH(orders!I$1,products!$A$1:$G$1,0))</f>
        <v>Ara</v>
      </c>
      <c r="J388" t="str">
        <f>INDEX(products!$A$1:$G$49,MATCH(orders!$D388,products!$A:$A,0),MATCH(orders!J$1,products!$A$1:$G$1,0))</f>
        <v>D</v>
      </c>
      <c r="K388" s="4">
        <f>INDEX(products!$A$1:$G$49,MATCH(orders!$D388,products!$A:$A,0),MATCH(orders!K$1,products!$A$1:$G$1,0))</f>
        <v>0.2</v>
      </c>
      <c r="L388" s="5">
        <f>INDEX(products!$A$1:$G$49,MATCH(orders!$D388,products!$A:$A,0),MATCH(orders!L$1,products!$A$1:$G$1,0))</f>
        <v>2.9849999999999999</v>
      </c>
      <c r="M388" s="5">
        <f t="shared" si="19"/>
        <v>17.91</v>
      </c>
      <c r="N388" t="str">
        <f t="shared" si="18"/>
        <v>Arabica</v>
      </c>
      <c r="O388" t="str">
        <f t="shared" si="20"/>
        <v>Dark</v>
      </c>
      <c r="P388" t="str">
        <f>_xlfn.XLOOKUP(Orders[[#This Row],[Customer ID]],customers!$A$1:$A$1001,customers!$I$1:$I$1001,,)</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IF(_xlfn.XLOOKUP(C389,customers!A388:A1388,customers!C388:C1388,,0)=0,"",_xlfn.XLOOKUP(C389,customers!A388:A1388,customers!C388:C1388,,0))</f>
        <v>sweldsar@wired.com</v>
      </c>
      <c r="H389" s="2" t="str">
        <f>_xlfn.XLOOKUP(C389,customers!$A$1:$A$1001,customers!$G$1:$G$1001,,0)</f>
        <v>United States</v>
      </c>
      <c r="I389" t="str">
        <f>INDEX(products!$A$1:$G$49,MATCH(orders!$D389,products!$A:$A,0),MATCH(orders!I$1,products!$A$1:$G$1,0))</f>
        <v>Exc</v>
      </c>
      <c r="J389" t="str">
        <f>INDEX(products!$A$1:$G$49,MATCH(orders!$D389,products!$A:$A,0),MATCH(orders!J$1,products!$A$1:$G$1,0))</f>
        <v>L</v>
      </c>
      <c r="K389" s="4">
        <f>INDEX(products!$A$1:$G$49,MATCH(orders!$D389,products!$A:$A,0),MATCH(orders!K$1,products!$A$1:$G$1,0))</f>
        <v>1</v>
      </c>
      <c r="L389" s="5">
        <f>INDEX(products!$A$1:$G$49,MATCH(orders!$D389,products!$A:$A,0),MATCH(orders!L$1,products!$A$1:$G$1,0))</f>
        <v>14.85</v>
      </c>
      <c r="M389" s="5">
        <f t="shared" si="19"/>
        <v>74.25</v>
      </c>
      <c r="N389" t="str">
        <f t="shared" si="18"/>
        <v>Excelsa</v>
      </c>
      <c r="O389" t="str">
        <f t="shared" si="20"/>
        <v>Light</v>
      </c>
      <c r="P389" t="str">
        <f>_xlfn.XLOOKUP(Orders[[#This Row],[Customer ID]],customers!$A$1:$A$1001,customers!$I$1:$I$1001,,)</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IF(_xlfn.XLOOKUP(C390,customers!A389:A1389,customers!C389:C1389,,0)=0,"",_xlfn.XLOOKUP(C390,customers!A389:A1389,customers!C389:C1389,,0))</f>
        <v>msarvaras@artisteer.com</v>
      </c>
      <c r="H390" s="2" t="str">
        <f>_xlfn.XLOOKUP(C390,customers!$A$1:$A$1001,customers!$G$1:$G$1001,,0)</f>
        <v>United States</v>
      </c>
      <c r="I390" t="str">
        <f>INDEX(products!$A$1:$G$49,MATCH(orders!$D390,products!$A:$A,0),MATCH(orders!I$1,products!$A$1:$G$1,0))</f>
        <v>Lib</v>
      </c>
      <c r="J390" t="str">
        <f>INDEX(products!$A$1:$G$49,MATCH(orders!$D390,products!$A:$A,0),MATCH(orders!J$1,products!$A$1:$G$1,0))</f>
        <v>D</v>
      </c>
      <c r="K390" s="4">
        <f>INDEX(products!$A$1:$G$49,MATCH(orders!$D390,products!$A:$A,0),MATCH(orders!K$1,products!$A$1:$G$1,0))</f>
        <v>0.2</v>
      </c>
      <c r="L390" s="5">
        <f>INDEX(products!$A$1:$G$49,MATCH(orders!$D390,products!$A:$A,0),MATCH(orders!L$1,products!$A$1:$G$1,0))</f>
        <v>3.8849999999999998</v>
      </c>
      <c r="M390" s="5">
        <f t="shared" si="19"/>
        <v>11.654999999999999</v>
      </c>
      <c r="N390" t="str">
        <f t="shared" si="18"/>
        <v>Librica</v>
      </c>
      <c r="O390" t="str">
        <f t="shared" si="20"/>
        <v>Dark</v>
      </c>
      <c r="P390" t="str">
        <f>_xlfn.XLOOKUP(Orders[[#This Row],[Customer ID]],customers!$A$1:$A$1001,customers!$I$1:$I$1001,,)</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IF(_xlfn.XLOOKUP(C391,customers!A390:A1390,customers!C390:C1390,,0)=0,"",_xlfn.XLOOKUP(C391,customers!A390:A1390,customers!C390:C1390,,0))</f>
        <v>ahavickat@nsw.gov.au</v>
      </c>
      <c r="H391" s="2" t="str">
        <f>_xlfn.XLOOKUP(C391,customers!$A$1:$A$1001,customers!$G$1:$G$1001,,0)</f>
        <v>United States</v>
      </c>
      <c r="I391" t="str">
        <f>INDEX(products!$A$1:$G$49,MATCH(orders!$D391,products!$A:$A,0),MATCH(orders!I$1,products!$A$1:$G$1,0))</f>
        <v>Lib</v>
      </c>
      <c r="J391" t="str">
        <f>INDEX(products!$A$1:$G$49,MATCH(orders!$D391,products!$A:$A,0),MATCH(orders!J$1,products!$A$1:$G$1,0))</f>
        <v>D</v>
      </c>
      <c r="K391" s="4">
        <f>INDEX(products!$A$1:$G$49,MATCH(orders!$D391,products!$A:$A,0),MATCH(orders!K$1,products!$A$1:$G$1,0))</f>
        <v>0.5</v>
      </c>
      <c r="L391" s="5">
        <f>INDEX(products!$A$1:$G$49,MATCH(orders!$D391,products!$A:$A,0),MATCH(orders!L$1,products!$A$1:$G$1,0))</f>
        <v>7.77</v>
      </c>
      <c r="M391" s="5">
        <f t="shared" si="19"/>
        <v>23.31</v>
      </c>
      <c r="N391" t="str">
        <f t="shared" si="18"/>
        <v>Librica</v>
      </c>
      <c r="O391" t="str">
        <f t="shared" si="20"/>
        <v>Dark</v>
      </c>
      <c r="P391" t="str">
        <f>_xlfn.XLOOKUP(Orders[[#This Row],[Customer ID]],customers!$A$1:$A$1001,customers!$I$1:$I$1001,,)</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IF(_xlfn.XLOOKUP(C392,customers!A391:A1391,customers!C391:C1391,,0)=0,"",_xlfn.XLOOKUP(C392,customers!A391:A1391,customers!C391:C1391,,0))</f>
        <v>sdivinyau@ask.com</v>
      </c>
      <c r="H392" s="2" t="str">
        <f>_xlfn.XLOOKUP(C392,customers!$A$1:$A$1001,customers!$G$1:$G$1001,,0)</f>
        <v>United States</v>
      </c>
      <c r="I392" t="str">
        <f>INDEX(products!$A$1:$G$49,MATCH(orders!$D392,products!$A:$A,0),MATCH(orders!I$1,products!$A$1:$G$1,0))</f>
        <v>Exc</v>
      </c>
      <c r="J392" t="str">
        <f>INDEX(products!$A$1:$G$49,MATCH(orders!$D392,products!$A:$A,0),MATCH(orders!J$1,products!$A$1:$G$1,0))</f>
        <v>D</v>
      </c>
      <c r="K392" s="4">
        <f>INDEX(products!$A$1:$G$49,MATCH(orders!$D392,products!$A:$A,0),MATCH(orders!K$1,products!$A$1:$G$1,0))</f>
        <v>0.5</v>
      </c>
      <c r="L392" s="5">
        <f>INDEX(products!$A$1:$G$49,MATCH(orders!$D392,products!$A:$A,0),MATCH(orders!L$1,products!$A$1:$G$1,0))</f>
        <v>7.29</v>
      </c>
      <c r="M392" s="5">
        <f t="shared" si="19"/>
        <v>14.58</v>
      </c>
      <c r="N392" t="str">
        <f t="shared" si="18"/>
        <v>Excelsa</v>
      </c>
      <c r="O392" t="str">
        <f t="shared" si="20"/>
        <v>Dark</v>
      </c>
      <c r="P392" t="str">
        <f>_xlfn.XLOOKUP(Orders[[#This Row],[Customer ID]],customers!$A$1:$A$1001,customers!$I$1:$I$1001,,)</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IF(_xlfn.XLOOKUP(C393,customers!A392:A1392,customers!C392:C1392,,0)=0,"",_xlfn.XLOOKUP(C393,customers!A392:A1392,customers!C392:C1392,,0))</f>
        <v>inorquoyav@businessweek.com</v>
      </c>
      <c r="H393" s="2" t="str">
        <f>_xlfn.XLOOKUP(C393,customers!$A$1:$A$1001,customers!$G$1:$G$1001,,0)</f>
        <v>United States</v>
      </c>
      <c r="I393" t="str">
        <f>INDEX(products!$A$1:$G$49,MATCH(orders!$D393,products!$A:$A,0),MATCH(orders!I$1,products!$A$1:$G$1,0))</f>
        <v>Ara</v>
      </c>
      <c r="J393" t="str">
        <f>INDEX(products!$A$1:$G$49,MATCH(orders!$D393,products!$A:$A,0),MATCH(orders!J$1,products!$A$1:$G$1,0))</f>
        <v>M</v>
      </c>
      <c r="K393" s="4">
        <f>INDEX(products!$A$1:$G$49,MATCH(orders!$D393,products!$A:$A,0),MATCH(orders!K$1,products!$A$1:$G$1,0))</f>
        <v>0.5</v>
      </c>
      <c r="L393" s="5">
        <f>INDEX(products!$A$1:$G$49,MATCH(orders!$D393,products!$A:$A,0),MATCH(orders!L$1,products!$A$1:$G$1,0))</f>
        <v>6.75</v>
      </c>
      <c r="M393" s="5">
        <f t="shared" si="19"/>
        <v>13.5</v>
      </c>
      <c r="N393" t="str">
        <f t="shared" si="18"/>
        <v>Arabica</v>
      </c>
      <c r="O393" t="str">
        <f t="shared" si="20"/>
        <v>Medium</v>
      </c>
      <c r="P393" t="str">
        <f>_xlfn.XLOOKUP(Orders[[#This Row],[Customer ID]],customers!$A$1:$A$1001,customers!$I$1:$I$1001,,)</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IF(_xlfn.XLOOKUP(C394,customers!A393:A1393,customers!C393:C1393,,0)=0,"",_xlfn.XLOOKUP(C394,customers!A393:A1393,customers!C393:C1393,,0))</f>
        <v>aiddisonaw@usa.gov</v>
      </c>
      <c r="H394" s="2" t="str">
        <f>_xlfn.XLOOKUP(C394,customers!$A$1:$A$1001,customers!$G$1:$G$1001,,0)</f>
        <v>United States</v>
      </c>
      <c r="I394" t="str">
        <f>INDEX(products!$A$1:$G$49,MATCH(orders!$D394,products!$A:$A,0),MATCH(orders!I$1,products!$A$1:$G$1,0))</f>
        <v>Exc</v>
      </c>
      <c r="J394" t="str">
        <f>INDEX(products!$A$1:$G$49,MATCH(orders!$D394,products!$A:$A,0),MATCH(orders!J$1,products!$A$1:$G$1,0))</f>
        <v>L</v>
      </c>
      <c r="K394" s="4">
        <f>INDEX(products!$A$1:$G$49,MATCH(orders!$D394,products!$A:$A,0),MATCH(orders!K$1,products!$A$1:$G$1,0))</f>
        <v>1</v>
      </c>
      <c r="L394" s="5">
        <f>INDEX(products!$A$1:$G$49,MATCH(orders!$D394,products!$A:$A,0),MATCH(orders!L$1,products!$A$1:$G$1,0))</f>
        <v>14.85</v>
      </c>
      <c r="M394" s="5">
        <f t="shared" si="19"/>
        <v>89.1</v>
      </c>
      <c r="N394" t="str">
        <f t="shared" si="18"/>
        <v>Excelsa</v>
      </c>
      <c r="O394" t="str">
        <f t="shared" si="20"/>
        <v>Light</v>
      </c>
      <c r="P394" t="str">
        <f>_xlfn.XLOOKUP(Orders[[#This Row],[Customer ID]],customers!$A$1:$A$1001,customers!$I$1:$I$1001,,)</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IF(_xlfn.XLOOKUP(C395,customers!A394:A1394,customers!C394:C1394,,0)=0,"",_xlfn.XLOOKUP(C395,customers!A394:A1394,customers!C394:C1394,,0))</f>
        <v>aiddisonaw@usa.gov</v>
      </c>
      <c r="H395" s="2" t="str">
        <f>_xlfn.XLOOKUP(C395,customers!$A$1:$A$1001,customers!$G$1:$G$1001,,0)</f>
        <v>United States</v>
      </c>
      <c r="I395" t="str">
        <f>INDEX(products!$A$1:$G$49,MATCH(orders!$D395,products!$A:$A,0),MATCH(orders!I$1,products!$A$1:$G$1,0))</f>
        <v>Ara</v>
      </c>
      <c r="J395" t="str">
        <f>INDEX(products!$A$1:$G$49,MATCH(orders!$D395,products!$A:$A,0),MATCH(orders!J$1,products!$A$1:$G$1,0))</f>
        <v>L</v>
      </c>
      <c r="K395" s="4">
        <f>INDEX(products!$A$1:$G$49,MATCH(orders!$D395,products!$A:$A,0),MATCH(orders!K$1,products!$A$1:$G$1,0))</f>
        <v>0.2</v>
      </c>
      <c r="L395" s="5">
        <f>INDEX(products!$A$1:$G$49,MATCH(orders!$D395,products!$A:$A,0),MATCH(orders!L$1,products!$A$1:$G$1,0))</f>
        <v>3.8849999999999998</v>
      </c>
      <c r="M395" s="5">
        <f t="shared" si="19"/>
        <v>3.8849999999999998</v>
      </c>
      <c r="N395" t="str">
        <f t="shared" si="18"/>
        <v>Arabica</v>
      </c>
      <c r="O395" t="str">
        <f t="shared" si="20"/>
        <v>Light</v>
      </c>
      <c r="P395" t="str">
        <f>_xlfn.XLOOKUP(Orders[[#This Row],[Customer ID]],customers!$A$1:$A$1001,customers!$I$1:$I$1001,,)</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IF(_xlfn.XLOOKUP(C396,customers!A395:A1395,customers!C395:C1395,,0)=0,"",_xlfn.XLOOKUP(C396,customers!A395:A1395,customers!C395:C1395,,0))</f>
        <v>rlongfielday@bluehost.com</v>
      </c>
      <c r="H396" s="2" t="str">
        <f>_xlfn.XLOOKUP(C396,customers!$A$1:$A$1001,customers!$G$1:$G$1001,,0)</f>
        <v>United States</v>
      </c>
      <c r="I396" t="str">
        <f>INDEX(products!$A$1:$G$49,MATCH(orders!$D396,products!$A:$A,0),MATCH(orders!I$1,products!$A$1:$G$1,0))</f>
        <v>Rob</v>
      </c>
      <c r="J396" t="str">
        <f>INDEX(products!$A$1:$G$49,MATCH(orders!$D396,products!$A:$A,0),MATCH(orders!J$1,products!$A$1:$G$1,0))</f>
        <v>L</v>
      </c>
      <c r="K396" s="4">
        <f>INDEX(products!$A$1:$G$49,MATCH(orders!$D396,products!$A:$A,0),MATCH(orders!K$1,products!$A$1:$G$1,0))</f>
        <v>2.5</v>
      </c>
      <c r="L396" s="5">
        <f>INDEX(products!$A$1:$G$49,MATCH(orders!$D396,products!$A:$A,0),MATCH(orders!L$1,products!$A$1:$G$1,0))</f>
        <v>27.484999999999996</v>
      </c>
      <c r="M396" s="5">
        <f t="shared" si="19"/>
        <v>109.93999999999998</v>
      </c>
      <c r="N396" t="str">
        <f t="shared" si="18"/>
        <v>Robusta</v>
      </c>
      <c r="O396" t="str">
        <f t="shared" si="20"/>
        <v>Light</v>
      </c>
      <c r="P396" t="str">
        <f>_xlfn.XLOOKUP(Orders[[#This Row],[Customer ID]],customers!$A$1:$A$1001,customers!$I$1:$I$1001,,)</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IF(_xlfn.XLOOKUP(C397,customers!A396:A1396,customers!C396:C1396,,0)=0,"",_xlfn.XLOOKUP(C397,customers!A396:A1396,customers!C396:C1396,,0))</f>
        <v>gkislingburyaz@samsung.com</v>
      </c>
      <c r="H397" s="2" t="str">
        <f>_xlfn.XLOOKUP(C397,customers!$A$1:$A$1001,customers!$G$1:$G$1001,,0)</f>
        <v>United States</v>
      </c>
      <c r="I397" t="str">
        <f>INDEX(products!$A$1:$G$49,MATCH(orders!$D397,products!$A:$A,0),MATCH(orders!I$1,products!$A$1:$G$1,0))</f>
        <v>Lib</v>
      </c>
      <c r="J397" t="str">
        <f>INDEX(products!$A$1:$G$49,MATCH(orders!$D397,products!$A:$A,0),MATCH(orders!J$1,products!$A$1:$G$1,0))</f>
        <v>D</v>
      </c>
      <c r="K397" s="4">
        <f>INDEX(products!$A$1:$G$49,MATCH(orders!$D397,products!$A:$A,0),MATCH(orders!K$1,products!$A$1:$G$1,0))</f>
        <v>0.5</v>
      </c>
      <c r="L397" s="5">
        <f>INDEX(products!$A$1:$G$49,MATCH(orders!$D397,products!$A:$A,0),MATCH(orders!L$1,products!$A$1:$G$1,0))</f>
        <v>7.77</v>
      </c>
      <c r="M397" s="5">
        <f t="shared" si="19"/>
        <v>46.62</v>
      </c>
      <c r="N397" t="str">
        <f t="shared" si="18"/>
        <v>Librica</v>
      </c>
      <c r="O397" t="str">
        <f t="shared" si="20"/>
        <v>Dark</v>
      </c>
      <c r="P397" t="str">
        <f>_xlfn.XLOOKUP(Orders[[#This Row],[Customer ID]],customers!$A$1:$A$1001,customers!$I$1:$I$1001,,)</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IF(_xlfn.XLOOKUP(C398,customers!A397:A1397,customers!C397:C1397,,0)=0,"",_xlfn.XLOOKUP(C398,customers!A397:A1397,customers!C397:C1397,,0))</f>
        <v>xgibbonsb0@artisteer.com</v>
      </c>
      <c r="H398" s="2" t="str">
        <f>_xlfn.XLOOKUP(C398,customers!$A$1:$A$1001,customers!$G$1:$G$1001,,0)</f>
        <v>United States</v>
      </c>
      <c r="I398" t="str">
        <f>INDEX(products!$A$1:$G$49,MATCH(orders!$D398,products!$A:$A,0),MATCH(orders!I$1,products!$A$1:$G$1,0))</f>
        <v>Ara</v>
      </c>
      <c r="J398" t="str">
        <f>INDEX(products!$A$1:$G$49,MATCH(orders!$D398,products!$A:$A,0),MATCH(orders!J$1,products!$A$1:$G$1,0))</f>
        <v>L</v>
      </c>
      <c r="K398" s="4">
        <f>INDEX(products!$A$1:$G$49,MATCH(orders!$D398,products!$A:$A,0),MATCH(orders!K$1,products!$A$1:$G$1,0))</f>
        <v>0.5</v>
      </c>
      <c r="L398" s="5">
        <f>INDEX(products!$A$1:$G$49,MATCH(orders!$D398,products!$A:$A,0),MATCH(orders!L$1,products!$A$1:$G$1,0))</f>
        <v>7.77</v>
      </c>
      <c r="M398" s="5">
        <f t="shared" si="19"/>
        <v>38.849999999999994</v>
      </c>
      <c r="N398" t="str">
        <f t="shared" si="18"/>
        <v>Arabica</v>
      </c>
      <c r="O398" t="str">
        <f t="shared" si="20"/>
        <v>Light</v>
      </c>
      <c r="P398" t="str">
        <f>_xlfn.XLOOKUP(Orders[[#This Row],[Customer ID]],customers!$A$1:$A$1001,customers!$I$1:$I$1001,,)</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IF(_xlfn.XLOOKUP(C399,customers!A398:A1398,customers!C398:C1398,,0)=0,"",_xlfn.XLOOKUP(C399,customers!A398:A1398,customers!C398:C1398,,0))</f>
        <v>fparresb1@imageshack.us</v>
      </c>
      <c r="H399" s="2" t="str">
        <f>_xlfn.XLOOKUP(C399,customers!$A$1:$A$1001,customers!$G$1:$G$1001,,0)</f>
        <v>United States</v>
      </c>
      <c r="I399" t="str">
        <f>INDEX(products!$A$1:$G$49,MATCH(orders!$D399,products!$A:$A,0),MATCH(orders!I$1,products!$A$1:$G$1,0))</f>
        <v>Lib</v>
      </c>
      <c r="J399" t="str">
        <f>INDEX(products!$A$1:$G$49,MATCH(orders!$D399,products!$A:$A,0),MATCH(orders!J$1,products!$A$1:$G$1,0))</f>
        <v>D</v>
      </c>
      <c r="K399" s="4">
        <f>INDEX(products!$A$1:$G$49,MATCH(orders!$D399,products!$A:$A,0),MATCH(orders!K$1,products!$A$1:$G$1,0))</f>
        <v>0.5</v>
      </c>
      <c r="L399" s="5">
        <f>INDEX(products!$A$1:$G$49,MATCH(orders!$D399,products!$A:$A,0),MATCH(orders!L$1,products!$A$1:$G$1,0))</f>
        <v>7.77</v>
      </c>
      <c r="M399" s="5">
        <f t="shared" si="19"/>
        <v>31.08</v>
      </c>
      <c r="N399" t="str">
        <f t="shared" si="18"/>
        <v>Librica</v>
      </c>
      <c r="O399" t="str">
        <f t="shared" si="20"/>
        <v>Dark</v>
      </c>
      <c r="P399" t="str">
        <f>_xlfn.XLOOKUP(Orders[[#This Row],[Customer ID]],customers!$A$1:$A$1001,customers!$I$1:$I$1001,,)</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IF(_xlfn.XLOOKUP(C400,customers!A399:A1399,customers!C399:C1399,,0)=0,"",_xlfn.XLOOKUP(C400,customers!A399:A1399,customers!C399:C1399,,0))</f>
        <v>gsibrayb2@wsj.com</v>
      </c>
      <c r="H400" s="2" t="str">
        <f>_xlfn.XLOOKUP(C400,customers!$A$1:$A$1001,customers!$G$1:$G$1001,,0)</f>
        <v>United States</v>
      </c>
      <c r="I400" t="str">
        <f>INDEX(products!$A$1:$G$49,MATCH(orders!$D400,products!$A:$A,0),MATCH(orders!I$1,products!$A$1:$G$1,0))</f>
        <v>Ara</v>
      </c>
      <c r="J400" t="str">
        <f>INDEX(products!$A$1:$G$49,MATCH(orders!$D400,products!$A:$A,0),MATCH(orders!J$1,products!$A$1:$G$1,0))</f>
        <v>D</v>
      </c>
      <c r="K400" s="4">
        <f>INDEX(products!$A$1:$G$49,MATCH(orders!$D400,products!$A:$A,0),MATCH(orders!K$1,products!$A$1:$G$1,0))</f>
        <v>0.2</v>
      </c>
      <c r="L400" s="5">
        <f>INDEX(products!$A$1:$G$49,MATCH(orders!$D400,products!$A:$A,0),MATCH(orders!L$1,products!$A$1:$G$1,0))</f>
        <v>2.9849999999999999</v>
      </c>
      <c r="M400" s="5">
        <f t="shared" si="19"/>
        <v>17.91</v>
      </c>
      <c r="N400" t="str">
        <f t="shared" si="18"/>
        <v>Arabica</v>
      </c>
      <c r="O400" t="str">
        <f t="shared" si="20"/>
        <v>Dark</v>
      </c>
      <c r="P400" t="str">
        <f>_xlfn.XLOOKUP(Orders[[#This Row],[Customer ID]],customers!$A$1:$A$1001,customers!$I$1:$I$1001,,)</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IF(_xlfn.XLOOKUP(C401,customers!A400:A1400,customers!C400:C1400,,0)=0,"",_xlfn.XLOOKUP(C401,customers!A400:A1400,customers!C400:C1400,,0))</f>
        <v>ihotchkinb3@mit.edu</v>
      </c>
      <c r="H401" s="2" t="str">
        <f>_xlfn.XLOOKUP(C401,customers!$A$1:$A$1001,customers!$G$1:$G$1001,,0)</f>
        <v>United Kingdom</v>
      </c>
      <c r="I401" t="str">
        <f>INDEX(products!$A$1:$G$49,MATCH(orders!$D401,products!$A:$A,0),MATCH(orders!I$1,products!$A$1:$G$1,0))</f>
        <v>Exc</v>
      </c>
      <c r="J401" t="str">
        <f>INDEX(products!$A$1:$G$49,MATCH(orders!$D401,products!$A:$A,0),MATCH(orders!J$1,products!$A$1:$G$1,0))</f>
        <v>D</v>
      </c>
      <c r="K401" s="4">
        <f>INDEX(products!$A$1:$G$49,MATCH(orders!$D401,products!$A:$A,0),MATCH(orders!K$1,products!$A$1:$G$1,0))</f>
        <v>2.5</v>
      </c>
      <c r="L401" s="5">
        <f>INDEX(products!$A$1:$G$49,MATCH(orders!$D401,products!$A:$A,0),MATCH(orders!L$1,products!$A$1:$G$1,0))</f>
        <v>27.945</v>
      </c>
      <c r="M401" s="5">
        <f t="shared" si="19"/>
        <v>167.67000000000002</v>
      </c>
      <c r="N401" t="str">
        <f t="shared" si="18"/>
        <v>Excelsa</v>
      </c>
      <c r="O401" t="str">
        <f t="shared" si="20"/>
        <v>Dark</v>
      </c>
      <c r="P401" t="str">
        <f>_xlfn.XLOOKUP(Orders[[#This Row],[Customer ID]],customers!$A$1:$A$1001,customers!$I$1:$I$1001,,)</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IF(_xlfn.XLOOKUP(C402,customers!A401:A1401,customers!C401:C1401,,0)=0,"",_xlfn.XLOOKUP(C402,customers!A401:A1401,customers!C401:C1401,,0))</f>
        <v>nbroadberrieb4@gnu.org</v>
      </c>
      <c r="H402" s="2" t="str">
        <f>_xlfn.XLOOKUP(C402,customers!$A$1:$A$1001,customers!$G$1:$G$1001,,0)</f>
        <v>United States</v>
      </c>
      <c r="I402" t="str">
        <f>INDEX(products!$A$1:$G$49,MATCH(orders!$D402,products!$A:$A,0),MATCH(orders!I$1,products!$A$1:$G$1,0))</f>
        <v>Lib</v>
      </c>
      <c r="J402" t="str">
        <f>INDEX(products!$A$1:$G$49,MATCH(orders!$D402,products!$A:$A,0),MATCH(orders!J$1,products!$A$1:$G$1,0))</f>
        <v>L</v>
      </c>
      <c r="K402" s="4">
        <f>INDEX(products!$A$1:$G$49,MATCH(orders!$D402,products!$A:$A,0),MATCH(orders!K$1,products!$A$1:$G$1,0))</f>
        <v>1</v>
      </c>
      <c r="L402" s="5">
        <f>INDEX(products!$A$1:$G$49,MATCH(orders!$D402,products!$A:$A,0),MATCH(orders!L$1,products!$A$1:$G$1,0))</f>
        <v>15.85</v>
      </c>
      <c r="M402" s="5">
        <f t="shared" si="19"/>
        <v>63.4</v>
      </c>
      <c r="N402" t="str">
        <f t="shared" si="18"/>
        <v>Librica</v>
      </c>
      <c r="O402" t="str">
        <f t="shared" si="20"/>
        <v>Light</v>
      </c>
      <c r="P402" t="str">
        <f>_xlfn.XLOOKUP(Orders[[#This Row],[Customer ID]],customers!$A$1:$A$1001,customers!$I$1:$I$1001,,)</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IF(_xlfn.XLOOKUP(C403,customers!A402:A1402,customers!C402:C1402,,0)=0,"",_xlfn.XLOOKUP(C403,customers!A402:A1402,customers!C402:C1402,,0))</f>
        <v>rpithcockb5@yellowbook.com</v>
      </c>
      <c r="H403" s="2" t="str">
        <f>_xlfn.XLOOKUP(C403,customers!$A$1:$A$1001,customers!$G$1:$G$1001,,0)</f>
        <v>United States</v>
      </c>
      <c r="I403" t="str">
        <f>INDEX(products!$A$1:$G$49,MATCH(orders!$D403,products!$A:$A,0),MATCH(orders!I$1,products!$A$1:$G$1,0))</f>
        <v>Lib</v>
      </c>
      <c r="J403" t="str">
        <f>INDEX(products!$A$1:$G$49,MATCH(orders!$D403,products!$A:$A,0),MATCH(orders!J$1,products!$A$1:$G$1,0))</f>
        <v>M</v>
      </c>
      <c r="K403" s="4">
        <f>INDEX(products!$A$1:$G$49,MATCH(orders!$D403,products!$A:$A,0),MATCH(orders!K$1,products!$A$1:$G$1,0))</f>
        <v>0.2</v>
      </c>
      <c r="L403" s="5">
        <f>INDEX(products!$A$1:$G$49,MATCH(orders!$D403,products!$A:$A,0),MATCH(orders!L$1,products!$A$1:$G$1,0))</f>
        <v>4.3650000000000002</v>
      </c>
      <c r="M403" s="5">
        <f t="shared" si="19"/>
        <v>8.73</v>
      </c>
      <c r="N403" t="str">
        <f t="shared" si="18"/>
        <v>Librica</v>
      </c>
      <c r="O403" t="str">
        <f t="shared" si="20"/>
        <v>Medium</v>
      </c>
      <c r="P403" t="str">
        <f>_xlfn.XLOOKUP(Orders[[#This Row],[Customer ID]],customers!$A$1:$A$1001,customers!$I$1:$I$1001,,)</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IF(_xlfn.XLOOKUP(C404,customers!A403:A1403,customers!C403:C1403,,0)=0,"",_xlfn.XLOOKUP(C404,customers!A403:A1403,customers!C403:C1403,,0))</f>
        <v>gcroysdaleb6@nih.gov</v>
      </c>
      <c r="H404" s="2" t="str">
        <f>_xlfn.XLOOKUP(C404,customers!$A$1:$A$1001,customers!$G$1:$G$1001,,0)</f>
        <v>United States</v>
      </c>
      <c r="I404" t="str">
        <f>INDEX(products!$A$1:$G$49,MATCH(orders!$D404,products!$A:$A,0),MATCH(orders!I$1,products!$A$1:$G$1,0))</f>
        <v>Rob</v>
      </c>
      <c r="J404" t="str">
        <f>INDEX(products!$A$1:$G$49,MATCH(orders!$D404,products!$A:$A,0),MATCH(orders!J$1,products!$A$1:$G$1,0))</f>
        <v>D</v>
      </c>
      <c r="K404" s="4">
        <f>INDEX(products!$A$1:$G$49,MATCH(orders!$D404,products!$A:$A,0),MATCH(orders!K$1,products!$A$1:$G$1,0))</f>
        <v>1</v>
      </c>
      <c r="L404" s="5">
        <f>INDEX(products!$A$1:$G$49,MATCH(orders!$D404,products!$A:$A,0),MATCH(orders!L$1,products!$A$1:$G$1,0))</f>
        <v>8.9499999999999993</v>
      </c>
      <c r="M404" s="5">
        <f t="shared" si="19"/>
        <v>26.849999999999998</v>
      </c>
      <c r="N404" t="str">
        <f t="shared" si="18"/>
        <v>Robusta</v>
      </c>
      <c r="O404" t="str">
        <f t="shared" si="20"/>
        <v>Dark</v>
      </c>
      <c r="P404" t="str">
        <f>_xlfn.XLOOKUP(Orders[[#This Row],[Customer ID]],customers!$A$1:$A$1001,customers!$I$1:$I$1001,,)</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IF(_xlfn.XLOOKUP(C405,customers!A404:A1404,customers!C404:C1404,,0)=0,"",_xlfn.XLOOKUP(C405,customers!A404:A1404,customers!C404:C1404,,0))</f>
        <v>bgozzettb7@github.com</v>
      </c>
      <c r="H405" s="2" t="str">
        <f>_xlfn.XLOOKUP(C405,customers!$A$1:$A$1001,customers!$G$1:$G$1001,,0)</f>
        <v>United States</v>
      </c>
      <c r="I405" t="str">
        <f>INDEX(products!$A$1:$G$49,MATCH(orders!$D405,products!$A:$A,0),MATCH(orders!I$1,products!$A$1:$G$1,0))</f>
        <v>Lib</v>
      </c>
      <c r="J405" t="str">
        <f>INDEX(products!$A$1:$G$49,MATCH(orders!$D405,products!$A:$A,0),MATCH(orders!J$1,products!$A$1:$G$1,0))</f>
        <v>L</v>
      </c>
      <c r="K405" s="4">
        <f>INDEX(products!$A$1:$G$49,MATCH(orders!$D405,products!$A:$A,0),MATCH(orders!K$1,products!$A$1:$G$1,0))</f>
        <v>0.2</v>
      </c>
      <c r="L405" s="5">
        <f>INDEX(products!$A$1:$G$49,MATCH(orders!$D405,products!$A:$A,0),MATCH(orders!L$1,products!$A$1:$G$1,0))</f>
        <v>4.7549999999999999</v>
      </c>
      <c r="M405" s="5">
        <f t="shared" si="19"/>
        <v>9.51</v>
      </c>
      <c r="N405" t="str">
        <f t="shared" si="18"/>
        <v>Librica</v>
      </c>
      <c r="O405" t="str">
        <f t="shared" si="20"/>
        <v>Light</v>
      </c>
      <c r="P405" t="str">
        <f>_xlfn.XLOOKUP(Orders[[#This Row],[Customer ID]],customers!$A$1:$A$1001,customers!$I$1:$I$1001,,)</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IF(_xlfn.XLOOKUP(C406,customers!A405:A1405,customers!C405:C1405,,0)=0,"",_xlfn.XLOOKUP(C406,customers!A405:A1405,customers!C405:C1405,,0))</f>
        <v>tcraggsb8@house.gov</v>
      </c>
      <c r="H406" s="2" t="str">
        <f>_xlfn.XLOOKUP(C406,customers!$A$1:$A$1001,customers!$G$1:$G$1001,,0)</f>
        <v>Ireland</v>
      </c>
      <c r="I406" t="str">
        <f>INDEX(products!$A$1:$G$49,MATCH(orders!$D406,products!$A:$A,0),MATCH(orders!I$1,products!$A$1:$G$1,0))</f>
        <v>Ara</v>
      </c>
      <c r="J406" t="str">
        <f>INDEX(products!$A$1:$G$49,MATCH(orders!$D406,products!$A:$A,0),MATCH(orders!J$1,products!$A$1:$G$1,0))</f>
        <v>D</v>
      </c>
      <c r="K406" s="4">
        <f>INDEX(products!$A$1:$G$49,MATCH(orders!$D406,products!$A:$A,0),MATCH(orders!K$1,products!$A$1:$G$1,0))</f>
        <v>1</v>
      </c>
      <c r="L406" s="5">
        <f>INDEX(products!$A$1:$G$49,MATCH(orders!$D406,products!$A:$A,0),MATCH(orders!L$1,products!$A$1:$G$1,0))</f>
        <v>9.9499999999999993</v>
      </c>
      <c r="M406" s="5">
        <f t="shared" si="19"/>
        <v>39.799999999999997</v>
      </c>
      <c r="N406" t="str">
        <f t="shared" si="18"/>
        <v>Arabica</v>
      </c>
      <c r="O406" t="str">
        <f t="shared" si="20"/>
        <v>Dark</v>
      </c>
      <c r="P406" t="str">
        <f>_xlfn.XLOOKUP(Orders[[#This Row],[Customer ID]],customers!$A$1:$A$1001,customers!$I$1:$I$1001,,)</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IF(_xlfn.XLOOKUP(C407,customers!A406:A1406,customers!C406:C1406,,0)=0,"",_xlfn.XLOOKUP(C407,customers!A406:A1406,customers!C406:C1406,,0))</f>
        <v>lcullrfordb9@xing.com</v>
      </c>
      <c r="H407" s="2" t="str">
        <f>_xlfn.XLOOKUP(C407,customers!$A$1:$A$1001,customers!$G$1:$G$1001,,0)</f>
        <v>United States</v>
      </c>
      <c r="I407" t="str">
        <f>INDEX(products!$A$1:$G$49,MATCH(orders!$D407,products!$A:$A,0),MATCH(orders!I$1,products!$A$1:$G$1,0))</f>
        <v>Exc</v>
      </c>
      <c r="J407" t="str">
        <f>INDEX(products!$A$1:$G$49,MATCH(orders!$D407,products!$A:$A,0),MATCH(orders!J$1,products!$A$1:$G$1,0))</f>
        <v>M</v>
      </c>
      <c r="K407" s="4">
        <f>INDEX(products!$A$1:$G$49,MATCH(orders!$D407,products!$A:$A,0),MATCH(orders!K$1,products!$A$1:$G$1,0))</f>
        <v>0.5</v>
      </c>
      <c r="L407" s="5">
        <f>INDEX(products!$A$1:$G$49,MATCH(orders!$D407,products!$A:$A,0),MATCH(orders!L$1,products!$A$1:$G$1,0))</f>
        <v>8.25</v>
      </c>
      <c r="M407" s="5">
        <f t="shared" si="19"/>
        <v>24.75</v>
      </c>
      <c r="N407" t="str">
        <f t="shared" si="18"/>
        <v>Excelsa</v>
      </c>
      <c r="O407" t="str">
        <f t="shared" si="20"/>
        <v>Medium</v>
      </c>
      <c r="P407" t="str">
        <f>_xlfn.XLOOKUP(Orders[[#This Row],[Customer ID]],customers!$A$1:$A$1001,customers!$I$1:$I$1001,,)</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IF(_xlfn.XLOOKUP(C408,customers!A407:A1407,customers!C407:C1407,,0)=0,"",_xlfn.XLOOKUP(C408,customers!A407:A1407,customers!C407:C1407,,0))</f>
        <v>arizonba@xing.com</v>
      </c>
      <c r="H408" s="2" t="str">
        <f>_xlfn.XLOOKUP(C408,customers!$A$1:$A$1001,customers!$G$1:$G$1001,,0)</f>
        <v>United States</v>
      </c>
      <c r="I408" t="str">
        <f>INDEX(products!$A$1:$G$49,MATCH(orders!$D408,products!$A:$A,0),MATCH(orders!I$1,products!$A$1:$G$1,0))</f>
        <v>Exc</v>
      </c>
      <c r="J408" t="str">
        <f>INDEX(products!$A$1:$G$49,MATCH(orders!$D408,products!$A:$A,0),MATCH(orders!J$1,products!$A$1:$G$1,0))</f>
        <v>M</v>
      </c>
      <c r="K408" s="4">
        <f>INDEX(products!$A$1:$G$49,MATCH(orders!$D408,products!$A:$A,0),MATCH(orders!K$1,products!$A$1:$G$1,0))</f>
        <v>1</v>
      </c>
      <c r="L408" s="5">
        <f>INDEX(products!$A$1:$G$49,MATCH(orders!$D408,products!$A:$A,0),MATCH(orders!L$1,products!$A$1:$G$1,0))</f>
        <v>13.75</v>
      </c>
      <c r="M408" s="5">
        <f t="shared" si="19"/>
        <v>68.75</v>
      </c>
      <c r="N408" t="str">
        <f t="shared" si="18"/>
        <v>Excelsa</v>
      </c>
      <c r="O408" t="str">
        <f t="shared" si="20"/>
        <v>Medium</v>
      </c>
      <c r="P408" t="str">
        <f>_xlfn.XLOOKUP(Orders[[#This Row],[Customer ID]],customers!$A$1:$A$1001,customers!$I$1:$I$1001,,)</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IF(_xlfn.XLOOKUP(C409,customers!A408:A1408,customers!C408:C1408,,0)=0,"",_xlfn.XLOOKUP(C409,customers!A408:A1408,customers!C408:C1408,,0))</f>
        <v/>
      </c>
      <c r="H409" s="2" t="str">
        <f>_xlfn.XLOOKUP(C409,customers!$A$1:$A$1001,customers!$G$1:$G$1001,,0)</f>
        <v>Ireland</v>
      </c>
      <c r="I409" t="str">
        <f>INDEX(products!$A$1:$G$49,MATCH(orders!$D409,products!$A:$A,0),MATCH(orders!I$1,products!$A$1:$G$1,0))</f>
        <v>Exc</v>
      </c>
      <c r="J409" t="str">
        <f>INDEX(products!$A$1:$G$49,MATCH(orders!$D409,products!$A:$A,0),MATCH(orders!J$1,products!$A$1:$G$1,0))</f>
        <v>M</v>
      </c>
      <c r="K409" s="4">
        <f>INDEX(products!$A$1:$G$49,MATCH(orders!$D409,products!$A:$A,0),MATCH(orders!K$1,products!$A$1:$G$1,0))</f>
        <v>0.5</v>
      </c>
      <c r="L409" s="5">
        <f>INDEX(products!$A$1:$G$49,MATCH(orders!$D409,products!$A:$A,0),MATCH(orders!L$1,products!$A$1:$G$1,0))</f>
        <v>8.25</v>
      </c>
      <c r="M409" s="5">
        <f t="shared" si="19"/>
        <v>49.5</v>
      </c>
      <c r="N409" t="str">
        <f t="shared" si="18"/>
        <v>Excelsa</v>
      </c>
      <c r="O409" t="str">
        <f t="shared" si="20"/>
        <v>Medium</v>
      </c>
      <c r="P409" t="str">
        <f>_xlfn.XLOOKUP(Orders[[#This Row],[Customer ID]],customers!$A$1:$A$1001,customers!$I$1:$I$1001,,)</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IF(_xlfn.XLOOKUP(C410,customers!A409:A1409,customers!C409:C1409,,0)=0,"",_xlfn.XLOOKUP(C410,customers!A409:A1409,customers!C409:C1409,,0))</f>
        <v>fmiellbc@spiegel.de</v>
      </c>
      <c r="H410" s="2" t="str">
        <f>_xlfn.XLOOKUP(C410,customers!$A$1:$A$1001,customers!$G$1:$G$1001,,0)</f>
        <v>United States</v>
      </c>
      <c r="I410" t="str">
        <f>INDEX(products!$A$1:$G$49,MATCH(orders!$D410,products!$A:$A,0),MATCH(orders!I$1,products!$A$1:$G$1,0))</f>
        <v>Ara</v>
      </c>
      <c r="J410" t="str">
        <f>INDEX(products!$A$1:$G$49,MATCH(orders!$D410,products!$A:$A,0),MATCH(orders!J$1,products!$A$1:$G$1,0))</f>
        <v>M</v>
      </c>
      <c r="K410" s="4">
        <f>INDEX(products!$A$1:$G$49,MATCH(orders!$D410,products!$A:$A,0),MATCH(orders!K$1,products!$A$1:$G$1,0))</f>
        <v>2.5</v>
      </c>
      <c r="L410" s="5">
        <f>INDEX(products!$A$1:$G$49,MATCH(orders!$D410,products!$A:$A,0),MATCH(orders!L$1,products!$A$1:$G$1,0))</f>
        <v>25.874999999999996</v>
      </c>
      <c r="M410" s="5">
        <f t="shared" si="19"/>
        <v>51.749999999999993</v>
      </c>
      <c r="N410" t="str">
        <f t="shared" si="18"/>
        <v>Arabica</v>
      </c>
      <c r="O410" t="str">
        <f t="shared" si="20"/>
        <v>Medium</v>
      </c>
      <c r="P410" t="str">
        <f>_xlfn.XLOOKUP(Orders[[#This Row],[Customer ID]],customers!$A$1:$A$1001,customers!$I$1:$I$1001,,)</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IF(_xlfn.XLOOKUP(C411,customers!A410:A1410,customers!C410:C1410,,0)=0,"",_xlfn.XLOOKUP(C411,customers!A410:A1410,customers!C410:C1410,,0))</f>
        <v/>
      </c>
      <c r="H411" s="2" t="str">
        <f>_xlfn.XLOOKUP(C411,customers!$A$1:$A$1001,customers!$G$1:$G$1001,,0)</f>
        <v>Ireland</v>
      </c>
      <c r="I411" t="str">
        <f>INDEX(products!$A$1:$G$49,MATCH(orders!$D411,products!$A:$A,0),MATCH(orders!I$1,products!$A$1:$G$1,0))</f>
        <v>Lib</v>
      </c>
      <c r="J411" t="str">
        <f>INDEX(products!$A$1:$G$49,MATCH(orders!$D411,products!$A:$A,0),MATCH(orders!J$1,products!$A$1:$G$1,0))</f>
        <v>L</v>
      </c>
      <c r="K411" s="4">
        <f>INDEX(products!$A$1:$G$49,MATCH(orders!$D411,products!$A:$A,0),MATCH(orders!K$1,products!$A$1:$G$1,0))</f>
        <v>1</v>
      </c>
      <c r="L411" s="5">
        <f>INDEX(products!$A$1:$G$49,MATCH(orders!$D411,products!$A:$A,0),MATCH(orders!L$1,products!$A$1:$G$1,0))</f>
        <v>15.85</v>
      </c>
      <c r="M411" s="5">
        <f t="shared" si="19"/>
        <v>47.55</v>
      </c>
      <c r="N411" t="str">
        <f t="shared" si="18"/>
        <v>Librica</v>
      </c>
      <c r="O411" t="str">
        <f t="shared" si="20"/>
        <v>Light</v>
      </c>
      <c r="P411" t="str">
        <f>_xlfn.XLOOKUP(Orders[[#This Row],[Customer ID]],customers!$A$1:$A$1001,customers!$I$1:$I$1001,,)</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IF(_xlfn.XLOOKUP(C412,customers!A411:A1411,customers!C411:C1411,,0)=0,"",_xlfn.XLOOKUP(C412,customers!A411:A1411,customers!C411:C1411,,0))</f>
        <v/>
      </c>
      <c r="H412" s="2" t="str">
        <f>_xlfn.XLOOKUP(C412,customers!$A$1:$A$1001,customers!$G$1:$G$1001,,0)</f>
        <v>United States</v>
      </c>
      <c r="I412" t="str">
        <f>INDEX(products!$A$1:$G$49,MATCH(orders!$D412,products!$A:$A,0),MATCH(orders!I$1,products!$A$1:$G$1,0))</f>
        <v>Ara</v>
      </c>
      <c r="J412" t="str">
        <f>INDEX(products!$A$1:$G$49,MATCH(orders!$D412,products!$A:$A,0),MATCH(orders!J$1,products!$A$1:$G$1,0))</f>
        <v>L</v>
      </c>
      <c r="K412" s="4">
        <f>INDEX(products!$A$1:$G$49,MATCH(orders!$D412,products!$A:$A,0),MATCH(orders!K$1,products!$A$1:$G$1,0))</f>
        <v>0.2</v>
      </c>
      <c r="L412" s="5">
        <f>INDEX(products!$A$1:$G$49,MATCH(orders!$D412,products!$A:$A,0),MATCH(orders!L$1,products!$A$1:$G$1,0))</f>
        <v>3.8849999999999998</v>
      </c>
      <c r="M412" s="5">
        <f t="shared" si="19"/>
        <v>15.54</v>
      </c>
      <c r="N412" t="str">
        <f t="shared" si="18"/>
        <v>Arabica</v>
      </c>
      <c r="O412" t="str">
        <f t="shared" si="20"/>
        <v>Light</v>
      </c>
      <c r="P412" t="str">
        <f>_xlfn.XLOOKUP(Orders[[#This Row],[Customer ID]],customers!$A$1:$A$1001,customers!$I$1:$I$1001,,)</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IF(_xlfn.XLOOKUP(C413,customers!A412:A1412,customers!C412:C1412,,0)=0,"",_xlfn.XLOOKUP(C413,customers!A412:A1412,customers!C412:C1412,,0))</f>
        <v/>
      </c>
      <c r="H413" s="2" t="str">
        <f>_xlfn.XLOOKUP(C413,customers!$A$1:$A$1001,customers!$G$1:$G$1001,,0)</f>
        <v>United States</v>
      </c>
      <c r="I413" t="str">
        <f>INDEX(products!$A$1:$G$49,MATCH(orders!$D413,products!$A:$A,0),MATCH(orders!I$1,products!$A$1:$G$1,0))</f>
        <v>Lib</v>
      </c>
      <c r="J413" t="str">
        <f>INDEX(products!$A$1:$G$49,MATCH(orders!$D413,products!$A:$A,0),MATCH(orders!J$1,products!$A$1:$G$1,0))</f>
        <v>M</v>
      </c>
      <c r="K413" s="4">
        <f>INDEX(products!$A$1:$G$49,MATCH(orders!$D413,products!$A:$A,0),MATCH(orders!K$1,products!$A$1:$G$1,0))</f>
        <v>1</v>
      </c>
      <c r="L413" s="5">
        <f>INDEX(products!$A$1:$G$49,MATCH(orders!$D413,products!$A:$A,0),MATCH(orders!L$1,products!$A$1:$G$1,0))</f>
        <v>14.55</v>
      </c>
      <c r="M413" s="5">
        <f t="shared" si="19"/>
        <v>87.300000000000011</v>
      </c>
      <c r="N413" t="str">
        <f t="shared" si="18"/>
        <v>Librica</v>
      </c>
      <c r="O413" t="str">
        <f t="shared" si="20"/>
        <v>Medium</v>
      </c>
      <c r="P413" t="str">
        <f>_xlfn.XLOOKUP(Orders[[#This Row],[Customer ID]],customers!$A$1:$A$1001,customers!$I$1:$I$1001,,)</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IF(_xlfn.XLOOKUP(C414,customers!A413:A1413,customers!C413:C1413,,0)=0,"",_xlfn.XLOOKUP(C414,customers!A413:A1413,customers!C413:C1413,,0))</f>
        <v/>
      </c>
      <c r="H414" s="2" t="str">
        <f>_xlfn.XLOOKUP(C414,customers!$A$1:$A$1001,customers!$G$1:$G$1001,,0)</f>
        <v>United States</v>
      </c>
      <c r="I414" t="str">
        <f>INDEX(products!$A$1:$G$49,MATCH(orders!$D414,products!$A:$A,0),MATCH(orders!I$1,products!$A$1:$G$1,0))</f>
        <v>Ara</v>
      </c>
      <c r="J414" t="str">
        <f>INDEX(products!$A$1:$G$49,MATCH(orders!$D414,products!$A:$A,0),MATCH(orders!J$1,products!$A$1:$G$1,0))</f>
        <v>M</v>
      </c>
      <c r="K414" s="4">
        <f>INDEX(products!$A$1:$G$49,MATCH(orders!$D414,products!$A:$A,0),MATCH(orders!K$1,products!$A$1:$G$1,0))</f>
        <v>1</v>
      </c>
      <c r="L414" s="5">
        <f>INDEX(products!$A$1:$G$49,MATCH(orders!$D414,products!$A:$A,0),MATCH(orders!L$1,products!$A$1:$G$1,0))</f>
        <v>11.25</v>
      </c>
      <c r="M414" s="5">
        <f t="shared" si="19"/>
        <v>56.25</v>
      </c>
      <c r="N414" t="str">
        <f t="shared" si="18"/>
        <v>Arabica</v>
      </c>
      <c r="O414" t="str">
        <f t="shared" si="20"/>
        <v>Medium</v>
      </c>
      <c r="P414" t="str">
        <f>_xlfn.XLOOKUP(Orders[[#This Row],[Customer ID]],customers!$A$1:$A$1001,customers!$I$1:$I$1001,,)</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IF(_xlfn.XLOOKUP(C415,customers!A414:A1414,customers!C414:C1414,,0)=0,"",_xlfn.XLOOKUP(C415,customers!A414:A1414,customers!C414:C1414,,0))</f>
        <v>wspringallbh@jugem.jp</v>
      </c>
      <c r="H415" s="2" t="str">
        <f>_xlfn.XLOOKUP(C415,customers!$A$1:$A$1001,customers!$G$1:$G$1001,,0)</f>
        <v>United States</v>
      </c>
      <c r="I415" t="str">
        <f>INDEX(products!$A$1:$G$49,MATCH(orders!$D415,products!$A:$A,0),MATCH(orders!I$1,products!$A$1:$G$1,0))</f>
        <v>Lib</v>
      </c>
      <c r="J415" t="str">
        <f>INDEX(products!$A$1:$G$49,MATCH(orders!$D415,products!$A:$A,0),MATCH(orders!J$1,products!$A$1:$G$1,0))</f>
        <v>L</v>
      </c>
      <c r="K415" s="4">
        <f>INDEX(products!$A$1:$G$49,MATCH(orders!$D415,products!$A:$A,0),MATCH(orders!K$1,products!$A$1:$G$1,0))</f>
        <v>2.5</v>
      </c>
      <c r="L415" s="5">
        <f>INDEX(products!$A$1:$G$49,MATCH(orders!$D415,products!$A:$A,0),MATCH(orders!L$1,products!$A$1:$G$1,0))</f>
        <v>36.454999999999998</v>
      </c>
      <c r="M415" s="5">
        <f t="shared" si="19"/>
        <v>36.454999999999998</v>
      </c>
      <c r="N415" t="str">
        <f t="shared" si="18"/>
        <v>Librica</v>
      </c>
      <c r="O415" t="str">
        <f t="shared" si="20"/>
        <v>Light</v>
      </c>
      <c r="P415" t="str">
        <f>_xlfn.XLOOKUP(Orders[[#This Row],[Customer ID]],customers!$A$1:$A$1001,customers!$I$1:$I$1001,,)</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IF(_xlfn.XLOOKUP(C416,customers!A415:A1415,customers!C415:C1415,,0)=0,"",_xlfn.XLOOKUP(C416,customers!A415:A1415,customers!C415:C1415,,0))</f>
        <v/>
      </c>
      <c r="H416" s="2" t="str">
        <f>_xlfn.XLOOKUP(C416,customers!$A$1:$A$1001,customers!$G$1:$G$1001,,0)</f>
        <v>United States</v>
      </c>
      <c r="I416" t="str">
        <f>INDEX(products!$A$1:$G$49,MATCH(orders!$D416,products!$A:$A,0),MATCH(orders!I$1,products!$A$1:$G$1,0))</f>
        <v>Rob</v>
      </c>
      <c r="J416" t="str">
        <f>INDEX(products!$A$1:$G$49,MATCH(orders!$D416,products!$A:$A,0),MATCH(orders!J$1,products!$A$1:$G$1,0))</f>
        <v>L</v>
      </c>
      <c r="K416" s="4">
        <f>INDEX(products!$A$1:$G$49,MATCH(orders!$D416,products!$A:$A,0),MATCH(orders!K$1,products!$A$1:$G$1,0))</f>
        <v>0.2</v>
      </c>
      <c r="L416" s="5">
        <f>INDEX(products!$A$1:$G$49,MATCH(orders!$D416,products!$A:$A,0),MATCH(orders!L$1,products!$A$1:$G$1,0))</f>
        <v>3.5849999999999995</v>
      </c>
      <c r="M416" s="5">
        <f t="shared" si="19"/>
        <v>10.754999999999999</v>
      </c>
      <c r="N416" t="str">
        <f t="shared" si="18"/>
        <v>Robusta</v>
      </c>
      <c r="O416" t="str">
        <f t="shared" si="20"/>
        <v>Light</v>
      </c>
      <c r="P416" t="str">
        <f>_xlfn.XLOOKUP(Orders[[#This Row],[Customer ID]],customers!$A$1:$A$1001,customers!$I$1:$I$1001,,)</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IF(_xlfn.XLOOKUP(C417,customers!A416:A1416,customers!C416:C1416,,0)=0,"",_xlfn.XLOOKUP(C417,customers!A416:A1416,customers!C416:C1416,,0))</f>
        <v>ghawkyensbj@census.gov</v>
      </c>
      <c r="H417" s="2" t="str">
        <f>_xlfn.XLOOKUP(C417,customers!$A$1:$A$1001,customers!$G$1:$G$1001,,0)</f>
        <v>United States</v>
      </c>
      <c r="I417" t="str">
        <f>INDEX(products!$A$1:$G$49,MATCH(orders!$D417,products!$A:$A,0),MATCH(orders!I$1,products!$A$1:$G$1,0))</f>
        <v>Rob</v>
      </c>
      <c r="J417" t="str">
        <f>INDEX(products!$A$1:$G$49,MATCH(orders!$D417,products!$A:$A,0),MATCH(orders!J$1,products!$A$1:$G$1,0))</f>
        <v>M</v>
      </c>
      <c r="K417" s="4">
        <f>INDEX(products!$A$1:$G$49,MATCH(orders!$D417,products!$A:$A,0),MATCH(orders!K$1,products!$A$1:$G$1,0))</f>
        <v>0.2</v>
      </c>
      <c r="L417" s="5">
        <f>INDEX(products!$A$1:$G$49,MATCH(orders!$D417,products!$A:$A,0),MATCH(orders!L$1,products!$A$1:$G$1,0))</f>
        <v>2.9849999999999999</v>
      </c>
      <c r="M417" s="5">
        <f t="shared" si="19"/>
        <v>8.9550000000000001</v>
      </c>
      <c r="N417" t="str">
        <f t="shared" si="18"/>
        <v>Robusta</v>
      </c>
      <c r="O417" t="str">
        <f t="shared" si="20"/>
        <v>Medium</v>
      </c>
      <c r="P417" t="str">
        <f>_xlfn.XLOOKUP(Orders[[#This Row],[Customer ID]],customers!$A$1:$A$1001,customers!$I$1:$I$1001,,)</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IF(_xlfn.XLOOKUP(C418,customers!A417:A1417,customers!C417:C1417,,0)=0,"",_xlfn.XLOOKUP(C418,customers!A417:A1417,customers!C417:C1417,,0))</f>
        <v/>
      </c>
      <c r="H418" s="2" t="str">
        <f>_xlfn.XLOOKUP(C418,customers!$A$1:$A$1001,customers!$G$1:$G$1001,,0)</f>
        <v>United States</v>
      </c>
      <c r="I418" t="str">
        <f>INDEX(products!$A$1:$G$49,MATCH(orders!$D418,products!$A:$A,0),MATCH(orders!I$1,products!$A$1:$G$1,0))</f>
        <v>Ara</v>
      </c>
      <c r="J418" t="str">
        <f>INDEX(products!$A$1:$G$49,MATCH(orders!$D418,products!$A:$A,0),MATCH(orders!J$1,products!$A$1:$G$1,0))</f>
        <v>L</v>
      </c>
      <c r="K418" s="4">
        <f>INDEX(products!$A$1:$G$49,MATCH(orders!$D418,products!$A:$A,0),MATCH(orders!K$1,products!$A$1:$G$1,0))</f>
        <v>0.5</v>
      </c>
      <c r="L418" s="5">
        <f>INDEX(products!$A$1:$G$49,MATCH(orders!$D418,products!$A:$A,0),MATCH(orders!L$1,products!$A$1:$G$1,0))</f>
        <v>7.77</v>
      </c>
      <c r="M418" s="5">
        <f t="shared" si="19"/>
        <v>23.31</v>
      </c>
      <c r="N418" t="str">
        <f t="shared" si="18"/>
        <v>Arabica</v>
      </c>
      <c r="O418" t="str">
        <f t="shared" si="20"/>
        <v>Light</v>
      </c>
      <c r="P418" t="str">
        <f>_xlfn.XLOOKUP(Orders[[#This Row],[Customer ID]],customers!$A$1:$A$1001,customers!$I$1:$I$1001,,)</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IF(_xlfn.XLOOKUP(C419,customers!A418:A1418,customers!C418:C1418,,0)=0,"",_xlfn.XLOOKUP(C419,customers!A418:A1418,customers!C418:C1418,,0))</f>
        <v/>
      </c>
      <c r="H419" s="2" t="str">
        <f>_xlfn.XLOOKUP(C419,customers!$A$1:$A$1001,customers!$G$1:$G$1001,,0)</f>
        <v>United States</v>
      </c>
      <c r="I419" t="str">
        <f>INDEX(products!$A$1:$G$49,MATCH(orders!$D419,products!$A:$A,0),MATCH(orders!I$1,products!$A$1:$G$1,0))</f>
        <v>Ara</v>
      </c>
      <c r="J419" t="str">
        <f>INDEX(products!$A$1:$G$49,MATCH(orders!$D419,products!$A:$A,0),MATCH(orders!J$1,products!$A$1:$G$1,0))</f>
        <v>L</v>
      </c>
      <c r="K419" s="4">
        <f>INDEX(products!$A$1:$G$49,MATCH(orders!$D419,products!$A:$A,0),MATCH(orders!K$1,products!$A$1:$G$1,0))</f>
        <v>2.5</v>
      </c>
      <c r="L419" s="5">
        <f>INDEX(products!$A$1:$G$49,MATCH(orders!$D419,products!$A:$A,0),MATCH(orders!L$1,products!$A$1:$G$1,0))</f>
        <v>29.784999999999997</v>
      </c>
      <c r="M419" s="5">
        <f t="shared" si="19"/>
        <v>29.784999999999997</v>
      </c>
      <c r="N419" t="str">
        <f t="shared" si="18"/>
        <v>Arabica</v>
      </c>
      <c r="O419" t="str">
        <f t="shared" si="20"/>
        <v>Light</v>
      </c>
      <c r="P419" t="str">
        <f>_xlfn.XLOOKUP(Orders[[#This Row],[Customer ID]],customers!$A$1:$A$1001,customers!$I$1:$I$1001,,)</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IF(_xlfn.XLOOKUP(C420,customers!A419:A1419,customers!C419:C1419,,0)=0,"",_xlfn.XLOOKUP(C420,customers!A419:A1419,customers!C419:C1419,,0))</f>
        <v>bmcgilvrabm@so-net.ne.jp</v>
      </c>
      <c r="H420" s="2" t="str">
        <f>_xlfn.XLOOKUP(C420,customers!$A$1:$A$1001,customers!$G$1:$G$1001,,0)</f>
        <v>United States</v>
      </c>
      <c r="I420" t="str">
        <f>INDEX(products!$A$1:$G$49,MATCH(orders!$D420,products!$A:$A,0),MATCH(orders!I$1,products!$A$1:$G$1,0))</f>
        <v>Ara</v>
      </c>
      <c r="J420" t="str">
        <f>INDEX(products!$A$1:$G$49,MATCH(orders!$D420,products!$A:$A,0),MATCH(orders!J$1,products!$A$1:$G$1,0))</f>
        <v>L</v>
      </c>
      <c r="K420" s="4">
        <f>INDEX(products!$A$1:$G$49,MATCH(orders!$D420,products!$A:$A,0),MATCH(orders!K$1,products!$A$1:$G$1,0))</f>
        <v>2.5</v>
      </c>
      <c r="L420" s="5">
        <f>INDEX(products!$A$1:$G$49,MATCH(orders!$D420,products!$A:$A,0),MATCH(orders!L$1,products!$A$1:$G$1,0))</f>
        <v>29.784999999999997</v>
      </c>
      <c r="M420" s="5">
        <f t="shared" si="19"/>
        <v>148.92499999999998</v>
      </c>
      <c r="N420" t="str">
        <f t="shared" si="18"/>
        <v>Arabica</v>
      </c>
      <c r="O420" t="str">
        <f t="shared" si="20"/>
        <v>Light</v>
      </c>
      <c r="P420" t="str">
        <f>_xlfn.XLOOKUP(Orders[[#This Row],[Customer ID]],customers!$A$1:$A$1001,customers!$I$1:$I$1001,,)</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IF(_xlfn.XLOOKUP(C421,customers!A420:A1420,customers!C420:C1420,,0)=0,"",_xlfn.XLOOKUP(C421,customers!A420:A1420,customers!C420:C1420,,0))</f>
        <v>adanzeybn@github.com</v>
      </c>
      <c r="H421" s="2" t="str">
        <f>_xlfn.XLOOKUP(C421,customers!$A$1:$A$1001,customers!$G$1:$G$1001,,0)</f>
        <v>United States</v>
      </c>
      <c r="I421" t="str">
        <f>INDEX(products!$A$1:$G$49,MATCH(orders!$D421,products!$A:$A,0),MATCH(orders!I$1,products!$A$1:$G$1,0))</f>
        <v>Lib</v>
      </c>
      <c r="J421" t="str">
        <f>INDEX(products!$A$1:$G$49,MATCH(orders!$D421,products!$A:$A,0),MATCH(orders!J$1,products!$A$1:$G$1,0))</f>
        <v>M</v>
      </c>
      <c r="K421" s="4">
        <f>INDEX(products!$A$1:$G$49,MATCH(orders!$D421,products!$A:$A,0),MATCH(orders!K$1,products!$A$1:$G$1,0))</f>
        <v>0.5</v>
      </c>
      <c r="L421" s="5">
        <f>INDEX(products!$A$1:$G$49,MATCH(orders!$D421,products!$A:$A,0),MATCH(orders!L$1,products!$A$1:$G$1,0))</f>
        <v>8.73</v>
      </c>
      <c r="M421" s="5">
        <f t="shared" si="19"/>
        <v>8.73</v>
      </c>
      <c r="N421" t="str">
        <f t="shared" si="18"/>
        <v>Librica</v>
      </c>
      <c r="O421" t="str">
        <f t="shared" si="20"/>
        <v>Medium</v>
      </c>
      <c r="P421" t="str">
        <f>_xlfn.XLOOKUP(Orders[[#This Row],[Customer ID]],customers!$A$1:$A$1001,customers!$I$1:$I$1001,,)</f>
        <v>Yes</v>
      </c>
    </row>
    <row r="422" spans="1:16" x14ac:dyDescent="0.2">
      <c r="A422" s="2" t="s">
        <v>2855</v>
      </c>
      <c r="B422" s="3">
        <v>43866</v>
      </c>
      <c r="C422" s="2" t="s">
        <v>2586</v>
      </c>
      <c r="D422" t="s">
        <v>6169</v>
      </c>
      <c r="E422" s="2">
        <v>4</v>
      </c>
      <c r="F422" s="2" t="str">
        <f>_xlfn.XLOOKUP(C422,customers!$A$1:$A$1001,customers!$B$1:$B$1001,,0)</f>
        <v>Terri Farra</v>
      </c>
      <c r="G422" s="2" t="e">
        <f>IF(_xlfn.XLOOKUP(C422,customers!A421:A1421,customers!C421:C1421,,0)=0,"",_xlfn.XLOOKUP(C422,customers!A421:A1421,customers!C421:C1421,,0))</f>
        <v>#N/A</v>
      </c>
      <c r="H422" s="2" t="str">
        <f>_xlfn.XLOOKUP(C422,customers!$A$1:$A$1001,customers!$G$1:$G$1001,,0)</f>
        <v>United States</v>
      </c>
      <c r="I422" t="str">
        <f>INDEX(products!$A$1:$G$49,MATCH(orders!$D422,products!$A:$A,0),MATCH(orders!I$1,products!$A$1:$G$1,0))</f>
        <v>Lib</v>
      </c>
      <c r="J422" t="str">
        <f>INDEX(products!$A$1:$G$49,MATCH(orders!$D422,products!$A:$A,0),MATCH(orders!J$1,products!$A$1:$G$1,0))</f>
        <v>D</v>
      </c>
      <c r="K422" s="4">
        <f>INDEX(products!$A$1:$G$49,MATCH(orders!$D422,products!$A:$A,0),MATCH(orders!K$1,products!$A$1:$G$1,0))</f>
        <v>0.5</v>
      </c>
      <c r="L422" s="5">
        <f>INDEX(products!$A$1:$G$49,MATCH(orders!$D422,products!$A:$A,0),MATCH(orders!L$1,products!$A$1:$G$1,0))</f>
        <v>7.77</v>
      </c>
      <c r="M422" s="5">
        <f t="shared" si="19"/>
        <v>31.08</v>
      </c>
      <c r="N422" t="str">
        <f t="shared" si="18"/>
        <v>Librica</v>
      </c>
      <c r="O422" t="str">
        <f t="shared" si="20"/>
        <v>Dark</v>
      </c>
      <c r="P422" t="str">
        <f>_xlfn.XLOOKUP(Orders[[#This Row],[Customer ID]],customers!$A$1:$A$1001,customers!$I$1:$I$1001,,)</f>
        <v>No</v>
      </c>
    </row>
    <row r="423" spans="1:16" x14ac:dyDescent="0.2">
      <c r="A423" s="2" t="s">
        <v>2855</v>
      </c>
      <c r="B423" s="3">
        <v>43866</v>
      </c>
      <c r="C423" s="2" t="s">
        <v>2586</v>
      </c>
      <c r="D423" t="s">
        <v>6168</v>
      </c>
      <c r="E423" s="2">
        <v>6</v>
      </c>
      <c r="F423" s="2" t="str">
        <f>_xlfn.XLOOKUP(C423,customers!$A$1:$A$1001,customers!$B$1:$B$1001,,0)</f>
        <v>Terri Farra</v>
      </c>
      <c r="G423" s="2" t="e">
        <f>IF(_xlfn.XLOOKUP(C423,customers!A422:A1422,customers!C422:C1422,,0)=0,"",_xlfn.XLOOKUP(C423,customers!A422:A1422,customers!C422:C1422,,0))</f>
        <v>#N/A</v>
      </c>
      <c r="H423" s="2" t="str">
        <f>_xlfn.XLOOKUP(C423,customers!$A$1:$A$1001,customers!$G$1:$G$1001,,0)</f>
        <v>United States</v>
      </c>
      <c r="I423" t="str">
        <f>INDEX(products!$A$1:$G$49,MATCH(orders!$D423,products!$A:$A,0),MATCH(orders!I$1,products!$A$1:$G$1,0))</f>
        <v>Ara</v>
      </c>
      <c r="J423" t="str">
        <f>INDEX(products!$A$1:$G$49,MATCH(orders!$D423,products!$A:$A,0),MATCH(orders!J$1,products!$A$1:$G$1,0))</f>
        <v>D</v>
      </c>
      <c r="K423" s="4">
        <f>INDEX(products!$A$1:$G$49,MATCH(orders!$D423,products!$A:$A,0),MATCH(orders!K$1,products!$A$1:$G$1,0))</f>
        <v>2.5</v>
      </c>
      <c r="L423" s="5">
        <f>INDEX(products!$A$1:$G$49,MATCH(orders!$D423,products!$A:$A,0),MATCH(orders!L$1,products!$A$1:$G$1,0))</f>
        <v>22.884999999999998</v>
      </c>
      <c r="M423" s="5">
        <f t="shared" si="19"/>
        <v>137.31</v>
      </c>
      <c r="N423" t="str">
        <f t="shared" si="18"/>
        <v>Arabica</v>
      </c>
      <c r="O423" t="str">
        <f t="shared" si="20"/>
        <v>Dark</v>
      </c>
      <c r="P423" t="str">
        <f>_xlfn.XLOOKUP(Orders[[#This Row],[Customer ID]],customers!$A$1:$A$1001,customers!$I$1:$I$1001,,)</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IF(_xlfn.XLOOKUP(C424,customers!A423:A1423,customers!C423:C1423,,0)=0,"",_xlfn.XLOOKUP(C424,customers!A423:A1423,customers!C423:C1423,,0))</f>
        <v/>
      </c>
      <c r="H424" s="2" t="str">
        <f>_xlfn.XLOOKUP(C424,customers!$A$1:$A$1001,customers!$G$1:$G$1001,,0)</f>
        <v>United States</v>
      </c>
      <c r="I424" t="str">
        <f>INDEX(products!$A$1:$G$49,MATCH(orders!$D424,products!$A:$A,0),MATCH(orders!I$1,products!$A$1:$G$1,0))</f>
        <v>Ara</v>
      </c>
      <c r="J424" t="str">
        <f>INDEX(products!$A$1:$G$49,MATCH(orders!$D424,products!$A:$A,0),MATCH(orders!J$1,products!$A$1:$G$1,0))</f>
        <v>D</v>
      </c>
      <c r="K424" s="4">
        <f>INDEX(products!$A$1:$G$49,MATCH(orders!$D424,products!$A:$A,0),MATCH(orders!K$1,products!$A$1:$G$1,0))</f>
        <v>0.5</v>
      </c>
      <c r="L424" s="5">
        <f>INDEX(products!$A$1:$G$49,MATCH(orders!$D424,products!$A:$A,0),MATCH(orders!L$1,products!$A$1:$G$1,0))</f>
        <v>5.97</v>
      </c>
      <c r="M424" s="5">
        <f t="shared" si="19"/>
        <v>29.849999999999998</v>
      </c>
      <c r="N424" t="str">
        <f t="shared" si="18"/>
        <v>Arabica</v>
      </c>
      <c r="O424" t="str">
        <f t="shared" si="20"/>
        <v>Dark</v>
      </c>
      <c r="P424" t="str">
        <f>_xlfn.XLOOKUP(Orders[[#This Row],[Customer ID]],customers!$A$1:$A$1001,customers!$I$1:$I$1001,,)</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IF(_xlfn.XLOOKUP(C425,customers!A424:A1424,customers!C424:C1424,,0)=0,"",_xlfn.XLOOKUP(C425,customers!A424:A1424,customers!C424:C1424,,0))</f>
        <v/>
      </c>
      <c r="H425" s="2" t="str">
        <f>_xlfn.XLOOKUP(C425,customers!$A$1:$A$1001,customers!$G$1:$G$1001,,0)</f>
        <v>United States</v>
      </c>
      <c r="I425" t="str">
        <f>INDEX(products!$A$1:$G$49,MATCH(orders!$D425,products!$A:$A,0),MATCH(orders!I$1,products!$A$1:$G$1,0))</f>
        <v>Rob</v>
      </c>
      <c r="J425" t="str">
        <f>INDEX(products!$A$1:$G$49,MATCH(orders!$D425,products!$A:$A,0),MATCH(orders!J$1,products!$A$1:$G$1,0))</f>
        <v>M</v>
      </c>
      <c r="K425" s="4">
        <f>INDEX(products!$A$1:$G$49,MATCH(orders!$D425,products!$A:$A,0),MATCH(orders!K$1,products!$A$1:$G$1,0))</f>
        <v>0.5</v>
      </c>
      <c r="L425" s="5">
        <f>INDEX(products!$A$1:$G$49,MATCH(orders!$D425,products!$A:$A,0),MATCH(orders!L$1,products!$A$1:$G$1,0))</f>
        <v>5.97</v>
      </c>
      <c r="M425" s="5">
        <f t="shared" si="19"/>
        <v>17.91</v>
      </c>
      <c r="N425" t="str">
        <f t="shared" si="18"/>
        <v>Robusta</v>
      </c>
      <c r="O425" t="str">
        <f t="shared" si="20"/>
        <v>Medium</v>
      </c>
      <c r="P425" t="str">
        <f>_xlfn.XLOOKUP(Orders[[#This Row],[Customer ID]],customers!$A$1:$A$1001,customers!$I$1:$I$1001,,)</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IF(_xlfn.XLOOKUP(C426,customers!A425:A1425,customers!C425:C1425,,0)=0,"",_xlfn.XLOOKUP(C426,customers!A425:A1425,customers!C425:C1425,,0))</f>
        <v>ydombrellbs@dedecms.com</v>
      </c>
      <c r="H426" s="2" t="str">
        <f>_xlfn.XLOOKUP(C426,customers!$A$1:$A$1001,customers!$G$1:$G$1001,,0)</f>
        <v>United States</v>
      </c>
      <c r="I426" t="str">
        <f>INDEX(products!$A$1:$G$49,MATCH(orders!$D426,products!$A:$A,0),MATCH(orders!I$1,products!$A$1:$G$1,0))</f>
        <v>Exc</v>
      </c>
      <c r="J426" t="str">
        <f>INDEX(products!$A$1:$G$49,MATCH(orders!$D426,products!$A:$A,0),MATCH(orders!J$1,products!$A$1:$G$1,0))</f>
        <v>L</v>
      </c>
      <c r="K426" s="4">
        <f>INDEX(products!$A$1:$G$49,MATCH(orders!$D426,products!$A:$A,0),MATCH(orders!K$1,products!$A$1:$G$1,0))</f>
        <v>0.5</v>
      </c>
      <c r="L426" s="5">
        <f>INDEX(products!$A$1:$G$49,MATCH(orders!$D426,products!$A:$A,0),MATCH(orders!L$1,products!$A$1:$G$1,0))</f>
        <v>8.91</v>
      </c>
      <c r="M426" s="5">
        <f t="shared" si="19"/>
        <v>26.73</v>
      </c>
      <c r="N426" t="str">
        <f t="shared" si="18"/>
        <v>Excelsa</v>
      </c>
      <c r="O426" t="str">
        <f t="shared" si="20"/>
        <v>Light</v>
      </c>
      <c r="P426" t="str">
        <f>_xlfn.XLOOKUP(Orders[[#This Row],[Customer ID]],customers!$A$1:$A$1001,customers!$I$1:$I$1001,,)</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IF(_xlfn.XLOOKUP(C427,customers!A426:A1426,customers!C426:C1426,,0)=0,"",_xlfn.XLOOKUP(C427,customers!A426:A1426,customers!C426:C1426,,0))</f>
        <v>adarthbt@t.co</v>
      </c>
      <c r="H427" s="2" t="str">
        <f>_xlfn.XLOOKUP(C427,customers!$A$1:$A$1001,customers!$G$1:$G$1001,,0)</f>
        <v>United States</v>
      </c>
      <c r="I427" t="str">
        <f>INDEX(products!$A$1:$G$49,MATCH(orders!$D427,products!$A:$A,0),MATCH(orders!I$1,products!$A$1:$G$1,0))</f>
        <v>Rob</v>
      </c>
      <c r="J427" t="str">
        <f>INDEX(products!$A$1:$G$49,MATCH(orders!$D427,products!$A:$A,0),MATCH(orders!J$1,products!$A$1:$G$1,0))</f>
        <v>D</v>
      </c>
      <c r="K427" s="4">
        <f>INDEX(products!$A$1:$G$49,MATCH(orders!$D427,products!$A:$A,0),MATCH(orders!K$1,products!$A$1:$G$1,0))</f>
        <v>1</v>
      </c>
      <c r="L427" s="5">
        <f>INDEX(products!$A$1:$G$49,MATCH(orders!$D427,products!$A:$A,0),MATCH(orders!L$1,products!$A$1:$G$1,0))</f>
        <v>8.9499999999999993</v>
      </c>
      <c r="M427" s="5">
        <f t="shared" si="19"/>
        <v>17.899999999999999</v>
      </c>
      <c r="N427" t="str">
        <f t="shared" si="18"/>
        <v>Robusta</v>
      </c>
      <c r="O427" t="str">
        <f t="shared" si="20"/>
        <v>Dark</v>
      </c>
      <c r="P427" t="str">
        <f>_xlfn.XLOOKUP(Orders[[#This Row],[Customer ID]],customers!$A$1:$A$1001,customers!$I$1:$I$1001,,)</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IF(_xlfn.XLOOKUP(C428,customers!A427:A1427,customers!C427:C1427,,0)=0,"",_xlfn.XLOOKUP(C428,customers!A427:A1427,customers!C427:C1427,,0))</f>
        <v>mdarrigoebu@hud.gov</v>
      </c>
      <c r="H428" s="2" t="str">
        <f>_xlfn.XLOOKUP(C428,customers!$A$1:$A$1001,customers!$G$1:$G$1001,,0)</f>
        <v>Ireland</v>
      </c>
      <c r="I428" t="str">
        <f>INDEX(products!$A$1:$G$49,MATCH(orders!$D428,products!$A:$A,0),MATCH(orders!I$1,products!$A$1:$G$1,0))</f>
        <v>Rob</v>
      </c>
      <c r="J428" t="str">
        <f>INDEX(products!$A$1:$G$49,MATCH(orders!$D428,products!$A:$A,0),MATCH(orders!J$1,products!$A$1:$G$1,0))</f>
        <v>L</v>
      </c>
      <c r="K428" s="4">
        <f>INDEX(products!$A$1:$G$49,MATCH(orders!$D428,products!$A:$A,0),MATCH(orders!K$1,products!$A$1:$G$1,0))</f>
        <v>0.2</v>
      </c>
      <c r="L428" s="5">
        <f>INDEX(products!$A$1:$G$49,MATCH(orders!$D428,products!$A:$A,0),MATCH(orders!L$1,products!$A$1:$G$1,0))</f>
        <v>3.5849999999999995</v>
      </c>
      <c r="M428" s="5">
        <f t="shared" si="19"/>
        <v>14.339999999999998</v>
      </c>
      <c r="N428" t="str">
        <f t="shared" si="18"/>
        <v>Robusta</v>
      </c>
      <c r="O428" t="str">
        <f t="shared" si="20"/>
        <v>Light</v>
      </c>
      <c r="P428" t="str">
        <f>_xlfn.XLOOKUP(Orders[[#This Row],[Customer ID]],customers!$A$1:$A$1001,customers!$I$1:$I$1001,,)</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IF(_xlfn.XLOOKUP(C429,customers!A428:A1428,customers!C428:C1428,,0)=0,"",_xlfn.XLOOKUP(C429,customers!A428:A1428,customers!C428:C1428,,0))</f>
        <v/>
      </c>
      <c r="H429" s="2" t="str">
        <f>_xlfn.XLOOKUP(C429,customers!$A$1:$A$1001,customers!$G$1:$G$1001,,0)</f>
        <v>United States</v>
      </c>
      <c r="I429" t="str">
        <f>INDEX(products!$A$1:$G$49,MATCH(orders!$D429,products!$A:$A,0),MATCH(orders!I$1,products!$A$1:$G$1,0))</f>
        <v>Ara</v>
      </c>
      <c r="J429" t="str">
        <f>INDEX(products!$A$1:$G$49,MATCH(orders!$D429,products!$A:$A,0),MATCH(orders!J$1,products!$A$1:$G$1,0))</f>
        <v>M</v>
      </c>
      <c r="K429" s="4">
        <f>INDEX(products!$A$1:$G$49,MATCH(orders!$D429,products!$A:$A,0),MATCH(orders!K$1,products!$A$1:$G$1,0))</f>
        <v>2.5</v>
      </c>
      <c r="L429" s="5">
        <f>INDEX(products!$A$1:$G$49,MATCH(orders!$D429,products!$A:$A,0),MATCH(orders!L$1,products!$A$1:$G$1,0))</f>
        <v>25.874999999999996</v>
      </c>
      <c r="M429" s="5">
        <f t="shared" si="19"/>
        <v>77.624999999999986</v>
      </c>
      <c r="N429" t="str">
        <f t="shared" si="18"/>
        <v>Arabica</v>
      </c>
      <c r="O429" t="str">
        <f t="shared" si="20"/>
        <v>Medium</v>
      </c>
      <c r="P429" t="str">
        <f>_xlfn.XLOOKUP(Orders[[#This Row],[Customer ID]],customers!$A$1:$A$1001,customers!$I$1:$I$1001,,)</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IF(_xlfn.XLOOKUP(C430,customers!A429:A1429,customers!C429:C1429,,0)=0,"",_xlfn.XLOOKUP(C430,customers!A429:A1429,customers!C429:C1429,,0))</f>
        <v>mackrillbw@bandcamp.com</v>
      </c>
      <c r="H430" s="2" t="str">
        <f>_xlfn.XLOOKUP(C430,customers!$A$1:$A$1001,customers!$G$1:$G$1001,,0)</f>
        <v>United States</v>
      </c>
      <c r="I430" t="str">
        <f>INDEX(products!$A$1:$G$49,MATCH(orders!$D430,products!$A:$A,0),MATCH(orders!I$1,products!$A$1:$G$1,0))</f>
        <v>Rob</v>
      </c>
      <c r="J430" t="str">
        <f>INDEX(products!$A$1:$G$49,MATCH(orders!$D430,products!$A:$A,0),MATCH(orders!J$1,products!$A$1:$G$1,0))</f>
        <v>L</v>
      </c>
      <c r="K430" s="4">
        <f>INDEX(products!$A$1:$G$49,MATCH(orders!$D430,products!$A:$A,0),MATCH(orders!K$1,products!$A$1:$G$1,0))</f>
        <v>1</v>
      </c>
      <c r="L430" s="5">
        <f>INDEX(products!$A$1:$G$49,MATCH(orders!$D430,products!$A:$A,0),MATCH(orders!L$1,products!$A$1:$G$1,0))</f>
        <v>11.95</v>
      </c>
      <c r="M430" s="5">
        <f t="shared" si="19"/>
        <v>59.75</v>
      </c>
      <c r="N430" t="str">
        <f t="shared" si="18"/>
        <v>Robusta</v>
      </c>
      <c r="O430" t="str">
        <f t="shared" si="20"/>
        <v>Light</v>
      </c>
      <c r="P430" t="str">
        <f>_xlfn.XLOOKUP(Orders[[#This Row],[Customer ID]],customers!$A$1:$A$1001,customers!$I$1:$I$1001,,)</f>
        <v>No</v>
      </c>
    </row>
    <row r="431" spans="1:16" x14ac:dyDescent="0.2">
      <c r="A431" s="2" t="s">
        <v>2905</v>
      </c>
      <c r="B431" s="3">
        <v>44367</v>
      </c>
      <c r="C431" s="2" t="s">
        <v>2586</v>
      </c>
      <c r="D431" t="s">
        <v>6140</v>
      </c>
      <c r="E431" s="2">
        <v>6</v>
      </c>
      <c r="F431" s="2" t="str">
        <f>_xlfn.XLOOKUP(C431,customers!$A$1:$A$1001,customers!$B$1:$B$1001,,0)</f>
        <v>Terri Farra</v>
      </c>
      <c r="G431" s="2" t="e">
        <f>IF(_xlfn.XLOOKUP(C431,customers!A430:A1430,customers!C430:C1430,,0)=0,"",_xlfn.XLOOKUP(C431,customers!A430:A1430,customers!C430:C1430,,0))</f>
        <v>#N/A</v>
      </c>
      <c r="H431" s="2" t="str">
        <f>_xlfn.XLOOKUP(C431,customers!$A$1:$A$1001,customers!$G$1:$G$1001,,0)</f>
        <v>United States</v>
      </c>
      <c r="I431" t="str">
        <f>INDEX(products!$A$1:$G$49,MATCH(orders!$D431,products!$A:$A,0),MATCH(orders!I$1,products!$A$1:$G$1,0))</f>
        <v>Ara</v>
      </c>
      <c r="J431" t="str">
        <f>INDEX(products!$A$1:$G$49,MATCH(orders!$D431,products!$A:$A,0),MATCH(orders!J$1,products!$A$1:$G$1,0))</f>
        <v>L</v>
      </c>
      <c r="K431" s="4">
        <f>INDEX(products!$A$1:$G$49,MATCH(orders!$D431,products!$A:$A,0),MATCH(orders!K$1,products!$A$1:$G$1,0))</f>
        <v>1</v>
      </c>
      <c r="L431" s="5">
        <f>INDEX(products!$A$1:$G$49,MATCH(orders!$D431,products!$A:$A,0),MATCH(orders!L$1,products!$A$1:$G$1,0))</f>
        <v>12.95</v>
      </c>
      <c r="M431" s="5">
        <f t="shared" si="19"/>
        <v>77.699999999999989</v>
      </c>
      <c r="N431" t="str">
        <f t="shared" si="18"/>
        <v>Arabica</v>
      </c>
      <c r="O431" t="str">
        <f t="shared" si="20"/>
        <v>Light</v>
      </c>
      <c r="P431" t="str">
        <f>_xlfn.XLOOKUP(Orders[[#This Row],[Customer ID]],customers!$A$1:$A$1001,customers!$I$1:$I$1001,,)</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IF(_xlfn.XLOOKUP(C432,customers!A431:A1431,customers!C431:C1431,,0)=0,"",_xlfn.XLOOKUP(C432,customers!A431:A1431,customers!C431:C1431,,0))</f>
        <v>mkippenby@dion.ne.jp</v>
      </c>
      <c r="H432" s="2" t="str">
        <f>_xlfn.XLOOKUP(C432,customers!$A$1:$A$1001,customers!$G$1:$G$1001,,0)</f>
        <v>United States</v>
      </c>
      <c r="I432" t="str">
        <f>INDEX(products!$A$1:$G$49,MATCH(orders!$D432,products!$A:$A,0),MATCH(orders!I$1,products!$A$1:$G$1,0))</f>
        <v>Rob</v>
      </c>
      <c r="J432" t="str">
        <f>INDEX(products!$A$1:$G$49,MATCH(orders!$D432,products!$A:$A,0),MATCH(orders!J$1,products!$A$1:$G$1,0))</f>
        <v>D</v>
      </c>
      <c r="K432" s="4">
        <f>INDEX(products!$A$1:$G$49,MATCH(orders!$D432,products!$A:$A,0),MATCH(orders!K$1,products!$A$1:$G$1,0))</f>
        <v>0.2</v>
      </c>
      <c r="L432" s="5">
        <f>INDEX(products!$A$1:$G$49,MATCH(orders!$D432,products!$A:$A,0),MATCH(orders!L$1,products!$A$1:$G$1,0))</f>
        <v>2.6849999999999996</v>
      </c>
      <c r="M432" s="5">
        <f t="shared" si="19"/>
        <v>5.3699999999999992</v>
      </c>
      <c r="N432" t="str">
        <f t="shared" si="18"/>
        <v>Robusta</v>
      </c>
      <c r="O432" t="str">
        <f t="shared" si="20"/>
        <v>Dark</v>
      </c>
      <c r="P432" t="str">
        <f>_xlfn.XLOOKUP(Orders[[#This Row],[Customer ID]],customers!$A$1:$A$1001,customers!$I$1:$I$1001,,)</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IF(_xlfn.XLOOKUP(C433,customers!A432:A1432,customers!C432:C1432,,0)=0,"",_xlfn.XLOOKUP(C433,customers!A432:A1432,customers!C432:C1432,,0))</f>
        <v>wransonbz@ted.com</v>
      </c>
      <c r="H433" s="2" t="str">
        <f>_xlfn.XLOOKUP(C433,customers!$A$1:$A$1001,customers!$G$1:$G$1001,,0)</f>
        <v>Ireland</v>
      </c>
      <c r="I433" t="str">
        <f>INDEX(products!$A$1:$G$49,MATCH(orders!$D433,products!$A:$A,0),MATCH(orders!I$1,products!$A$1:$G$1,0))</f>
        <v>Exc</v>
      </c>
      <c r="J433" t="str">
        <f>INDEX(products!$A$1:$G$49,MATCH(orders!$D433,products!$A:$A,0),MATCH(orders!J$1,products!$A$1:$G$1,0))</f>
        <v>D</v>
      </c>
      <c r="K433" s="4">
        <f>INDEX(products!$A$1:$G$49,MATCH(orders!$D433,products!$A:$A,0),MATCH(orders!K$1,products!$A$1:$G$1,0))</f>
        <v>2.5</v>
      </c>
      <c r="L433" s="5">
        <f>INDEX(products!$A$1:$G$49,MATCH(orders!$D433,products!$A:$A,0),MATCH(orders!L$1,products!$A$1:$G$1,0))</f>
        <v>27.945</v>
      </c>
      <c r="M433" s="5">
        <f t="shared" si="19"/>
        <v>83.835000000000008</v>
      </c>
      <c r="N433" t="str">
        <f t="shared" si="18"/>
        <v>Excelsa</v>
      </c>
      <c r="O433" t="str">
        <f t="shared" si="20"/>
        <v>Dark</v>
      </c>
      <c r="P433" t="str">
        <f>_xlfn.XLOOKUP(Orders[[#This Row],[Customer ID]],customers!$A$1:$A$1001,customers!$I$1:$I$1001,,)</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IF(_xlfn.XLOOKUP(C434,customers!A433:A1433,customers!C433:C1433,,0)=0,"",_xlfn.XLOOKUP(C434,customers!A433:A1433,customers!C433:C1433,,0))</f>
        <v/>
      </c>
      <c r="H434" s="2" t="str">
        <f>_xlfn.XLOOKUP(C434,customers!$A$1:$A$1001,customers!$G$1:$G$1001,,0)</f>
        <v>United States</v>
      </c>
      <c r="I434" t="str">
        <f>INDEX(products!$A$1:$G$49,MATCH(orders!$D434,products!$A:$A,0),MATCH(orders!I$1,products!$A$1:$G$1,0))</f>
        <v>Ara</v>
      </c>
      <c r="J434" t="str">
        <f>INDEX(products!$A$1:$G$49,MATCH(orders!$D434,products!$A:$A,0),MATCH(orders!J$1,products!$A$1:$G$1,0))</f>
        <v>M</v>
      </c>
      <c r="K434" s="4">
        <f>INDEX(products!$A$1:$G$49,MATCH(orders!$D434,products!$A:$A,0),MATCH(orders!K$1,products!$A$1:$G$1,0))</f>
        <v>1</v>
      </c>
      <c r="L434" s="5">
        <f>INDEX(products!$A$1:$G$49,MATCH(orders!$D434,products!$A:$A,0),MATCH(orders!L$1,products!$A$1:$G$1,0))</f>
        <v>11.25</v>
      </c>
      <c r="M434" s="5">
        <f t="shared" si="19"/>
        <v>22.5</v>
      </c>
      <c r="N434" t="str">
        <f t="shared" si="18"/>
        <v>Arabica</v>
      </c>
      <c r="O434" t="str">
        <f t="shared" si="20"/>
        <v>Medium</v>
      </c>
      <c r="P434" t="str">
        <f>_xlfn.XLOOKUP(Orders[[#This Row],[Customer ID]],customers!$A$1:$A$1001,customers!$I$1:$I$1001,,)</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IF(_xlfn.XLOOKUP(C435,customers!A434:A1434,customers!C434:C1434,,0)=0,"",_xlfn.XLOOKUP(C435,customers!A434:A1434,customers!C434:C1434,,0))</f>
        <v>lrignoldc1@miibeian.gov.cn</v>
      </c>
      <c r="H435" s="2" t="str">
        <f>_xlfn.XLOOKUP(C435,customers!$A$1:$A$1001,customers!$G$1:$G$1001,,0)</f>
        <v>United States</v>
      </c>
      <c r="I435" t="str">
        <f>INDEX(products!$A$1:$G$49,MATCH(orders!$D435,products!$A:$A,0),MATCH(orders!I$1,products!$A$1:$G$1,0))</f>
        <v>Lib</v>
      </c>
      <c r="J435" t="str">
        <f>INDEX(products!$A$1:$G$49,MATCH(orders!$D435,products!$A:$A,0),MATCH(orders!J$1,products!$A$1:$G$1,0))</f>
        <v>M</v>
      </c>
      <c r="K435" s="4">
        <f>INDEX(products!$A$1:$G$49,MATCH(orders!$D435,products!$A:$A,0),MATCH(orders!K$1,products!$A$1:$G$1,0))</f>
        <v>2.5</v>
      </c>
      <c r="L435" s="5">
        <f>INDEX(products!$A$1:$G$49,MATCH(orders!$D435,products!$A:$A,0),MATCH(orders!L$1,products!$A$1:$G$1,0))</f>
        <v>33.464999999999996</v>
      </c>
      <c r="M435" s="5">
        <f t="shared" si="19"/>
        <v>200.78999999999996</v>
      </c>
      <c r="N435" t="str">
        <f t="shared" si="18"/>
        <v>Librica</v>
      </c>
      <c r="O435" t="str">
        <f t="shared" si="20"/>
        <v>Medium</v>
      </c>
      <c r="P435" t="str">
        <f>_xlfn.XLOOKUP(Orders[[#This Row],[Customer ID]],customers!$A$1:$A$1001,customers!$I$1:$I$1001,,)</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IF(_xlfn.XLOOKUP(C436,customers!A435:A1435,customers!C435:C1435,,0)=0,"",_xlfn.XLOOKUP(C436,customers!A435:A1435,customers!C435:C1435,,0))</f>
        <v/>
      </c>
      <c r="H436" s="2" t="str">
        <f>_xlfn.XLOOKUP(C436,customers!$A$1:$A$1001,customers!$G$1:$G$1001,,0)</f>
        <v>United States</v>
      </c>
      <c r="I436" t="str">
        <f>INDEX(products!$A$1:$G$49,MATCH(orders!$D436,products!$A:$A,0),MATCH(orders!I$1,products!$A$1:$G$1,0))</f>
        <v>Ara</v>
      </c>
      <c r="J436" t="str">
        <f>INDEX(products!$A$1:$G$49,MATCH(orders!$D436,products!$A:$A,0),MATCH(orders!J$1,products!$A$1:$G$1,0))</f>
        <v>M</v>
      </c>
      <c r="K436" s="4">
        <f>INDEX(products!$A$1:$G$49,MATCH(orders!$D436,products!$A:$A,0),MATCH(orders!K$1,products!$A$1:$G$1,0))</f>
        <v>1</v>
      </c>
      <c r="L436" s="5">
        <f>INDEX(products!$A$1:$G$49,MATCH(orders!$D436,products!$A:$A,0),MATCH(orders!L$1,products!$A$1:$G$1,0))</f>
        <v>11.25</v>
      </c>
      <c r="M436" s="5">
        <f t="shared" si="19"/>
        <v>67.5</v>
      </c>
      <c r="N436" t="str">
        <f t="shared" si="18"/>
        <v>Arabica</v>
      </c>
      <c r="O436" t="str">
        <f t="shared" si="20"/>
        <v>Medium</v>
      </c>
      <c r="P436" t="str">
        <f>_xlfn.XLOOKUP(Orders[[#This Row],[Customer ID]],customers!$A$1:$A$1001,customers!$I$1:$I$1001,,)</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IF(_xlfn.XLOOKUP(C437,customers!A436:A1436,customers!C436:C1436,,0)=0,"",_xlfn.XLOOKUP(C437,customers!A436:A1436,customers!C436:C1436,,0))</f>
        <v>crowthornc3@msn.com</v>
      </c>
      <c r="H437" s="2" t="str">
        <f>_xlfn.XLOOKUP(C437,customers!$A$1:$A$1001,customers!$G$1:$G$1001,,0)</f>
        <v>United States</v>
      </c>
      <c r="I437" t="str">
        <f>INDEX(products!$A$1:$G$49,MATCH(orders!$D437,products!$A:$A,0),MATCH(orders!I$1,products!$A$1:$G$1,0))</f>
        <v>Exc</v>
      </c>
      <c r="J437" t="str">
        <f>INDEX(products!$A$1:$G$49,MATCH(orders!$D437,products!$A:$A,0),MATCH(orders!J$1,products!$A$1:$G$1,0))</f>
        <v>M</v>
      </c>
      <c r="K437" s="4">
        <f>INDEX(products!$A$1:$G$49,MATCH(orders!$D437,products!$A:$A,0),MATCH(orders!K$1,products!$A$1:$G$1,0))</f>
        <v>0.5</v>
      </c>
      <c r="L437" s="5">
        <f>INDEX(products!$A$1:$G$49,MATCH(orders!$D437,products!$A:$A,0),MATCH(orders!L$1,products!$A$1:$G$1,0))</f>
        <v>8.25</v>
      </c>
      <c r="M437" s="5">
        <f t="shared" si="19"/>
        <v>8.25</v>
      </c>
      <c r="N437" t="str">
        <f t="shared" si="18"/>
        <v>Excelsa</v>
      </c>
      <c r="O437" t="str">
        <f t="shared" si="20"/>
        <v>Medium</v>
      </c>
      <c r="P437" t="str">
        <f>_xlfn.XLOOKUP(Orders[[#This Row],[Customer ID]],customers!$A$1:$A$1001,customers!$I$1:$I$1001,,)</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IF(_xlfn.XLOOKUP(C438,customers!A437:A1437,customers!C437:C1437,,0)=0,"",_xlfn.XLOOKUP(C438,customers!A437:A1437,customers!C437:C1437,,0))</f>
        <v>orylandc4@deviantart.com</v>
      </c>
      <c r="H438" s="2" t="str">
        <f>_xlfn.XLOOKUP(C438,customers!$A$1:$A$1001,customers!$G$1:$G$1001,,0)</f>
        <v>United States</v>
      </c>
      <c r="I438" t="str">
        <f>INDEX(products!$A$1:$G$49,MATCH(orders!$D438,products!$A:$A,0),MATCH(orders!I$1,products!$A$1:$G$1,0))</f>
        <v>Lib</v>
      </c>
      <c r="J438" t="str">
        <f>INDEX(products!$A$1:$G$49,MATCH(orders!$D438,products!$A:$A,0),MATCH(orders!J$1,products!$A$1:$G$1,0))</f>
        <v>L</v>
      </c>
      <c r="K438" s="4">
        <f>INDEX(products!$A$1:$G$49,MATCH(orders!$D438,products!$A:$A,0),MATCH(orders!K$1,products!$A$1:$G$1,0))</f>
        <v>0.2</v>
      </c>
      <c r="L438" s="5">
        <f>INDEX(products!$A$1:$G$49,MATCH(orders!$D438,products!$A:$A,0),MATCH(orders!L$1,products!$A$1:$G$1,0))</f>
        <v>4.7549999999999999</v>
      </c>
      <c r="M438" s="5">
        <f t="shared" si="19"/>
        <v>9.51</v>
      </c>
      <c r="N438" t="str">
        <f t="shared" si="18"/>
        <v>Librica</v>
      </c>
      <c r="O438" t="str">
        <f t="shared" si="20"/>
        <v>Light</v>
      </c>
      <c r="P438" t="str">
        <f>_xlfn.XLOOKUP(Orders[[#This Row],[Customer ID]],customers!$A$1:$A$1001,customers!$I$1:$I$1001,,)</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IF(_xlfn.XLOOKUP(C439,customers!A438:A1438,customers!C438:C1438,,0)=0,"",_xlfn.XLOOKUP(C439,customers!A438:A1438,customers!C438:C1438,,0))</f>
        <v/>
      </c>
      <c r="H439" s="2" t="str">
        <f>_xlfn.XLOOKUP(C439,customers!$A$1:$A$1001,customers!$G$1:$G$1001,,0)</f>
        <v>United States</v>
      </c>
      <c r="I439" t="str">
        <f>INDEX(products!$A$1:$G$49,MATCH(orders!$D439,products!$A:$A,0),MATCH(orders!I$1,products!$A$1:$G$1,0))</f>
        <v>Lib</v>
      </c>
      <c r="J439" t="str">
        <f>INDEX(products!$A$1:$G$49,MATCH(orders!$D439,products!$A:$A,0),MATCH(orders!J$1,products!$A$1:$G$1,0))</f>
        <v>D</v>
      </c>
      <c r="K439" s="4">
        <f>INDEX(products!$A$1:$G$49,MATCH(orders!$D439,products!$A:$A,0),MATCH(orders!K$1,products!$A$1:$G$1,0))</f>
        <v>2.5</v>
      </c>
      <c r="L439" s="5">
        <f>INDEX(products!$A$1:$G$49,MATCH(orders!$D439,products!$A:$A,0),MATCH(orders!L$1,products!$A$1:$G$1,0))</f>
        <v>29.784999999999997</v>
      </c>
      <c r="M439" s="5">
        <f t="shared" si="19"/>
        <v>29.784999999999997</v>
      </c>
      <c r="N439" t="str">
        <f t="shared" si="18"/>
        <v>Librica</v>
      </c>
      <c r="O439" t="str">
        <f t="shared" si="20"/>
        <v>Dark</v>
      </c>
      <c r="P439" t="str">
        <f>_xlfn.XLOOKUP(Orders[[#This Row],[Customer ID]],customers!$A$1:$A$1001,customers!$I$1:$I$1001,,)</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IF(_xlfn.XLOOKUP(C440,customers!A439:A1439,customers!C439:C1439,,0)=0,"",_xlfn.XLOOKUP(C440,customers!A439:A1439,customers!C439:C1439,,0))</f>
        <v>msesonck@census.gov</v>
      </c>
      <c r="H440" s="2" t="str">
        <f>_xlfn.XLOOKUP(C440,customers!$A$1:$A$1001,customers!$G$1:$G$1001,,0)</f>
        <v>United States</v>
      </c>
      <c r="I440" t="str">
        <f>INDEX(products!$A$1:$G$49,MATCH(orders!$D440,products!$A:$A,0),MATCH(orders!I$1,products!$A$1:$G$1,0))</f>
        <v>Lib</v>
      </c>
      <c r="J440" t="str">
        <f>INDEX(products!$A$1:$G$49,MATCH(orders!$D440,products!$A:$A,0),MATCH(orders!J$1,products!$A$1:$G$1,0))</f>
        <v>D</v>
      </c>
      <c r="K440" s="4">
        <f>INDEX(products!$A$1:$G$49,MATCH(orders!$D440,products!$A:$A,0),MATCH(orders!K$1,products!$A$1:$G$1,0))</f>
        <v>0.5</v>
      </c>
      <c r="L440" s="5">
        <f>INDEX(products!$A$1:$G$49,MATCH(orders!$D440,products!$A:$A,0),MATCH(orders!L$1,products!$A$1:$G$1,0))</f>
        <v>7.77</v>
      </c>
      <c r="M440" s="5">
        <f t="shared" si="19"/>
        <v>15.54</v>
      </c>
      <c r="N440" t="str">
        <f t="shared" si="18"/>
        <v>Librica</v>
      </c>
      <c r="O440" t="str">
        <f t="shared" si="20"/>
        <v>Dark</v>
      </c>
      <c r="P440" t="str">
        <f>_xlfn.XLOOKUP(Orders[[#This Row],[Customer ID]],customers!$A$1:$A$1001,customers!$I$1:$I$1001,,)</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IF(_xlfn.XLOOKUP(C441,customers!A440:A1440,customers!C440:C1440,,0)=0,"",_xlfn.XLOOKUP(C441,customers!A440:A1440,customers!C440:C1440,,0))</f>
        <v>craglessc7@webmd.com</v>
      </c>
      <c r="H441" s="2" t="str">
        <f>_xlfn.XLOOKUP(C441,customers!$A$1:$A$1001,customers!$G$1:$G$1001,,0)</f>
        <v>Ireland</v>
      </c>
      <c r="I441" t="str">
        <f>INDEX(products!$A$1:$G$49,MATCH(orders!$D441,products!$A:$A,0),MATCH(orders!I$1,products!$A$1:$G$1,0))</f>
        <v>Exc</v>
      </c>
      <c r="J441" t="str">
        <f>INDEX(products!$A$1:$G$49,MATCH(orders!$D441,products!$A:$A,0),MATCH(orders!J$1,products!$A$1:$G$1,0))</f>
        <v>L</v>
      </c>
      <c r="K441" s="4">
        <f>INDEX(products!$A$1:$G$49,MATCH(orders!$D441,products!$A:$A,0),MATCH(orders!K$1,products!$A$1:$G$1,0))</f>
        <v>0.5</v>
      </c>
      <c r="L441" s="5">
        <f>INDEX(products!$A$1:$G$49,MATCH(orders!$D441,products!$A:$A,0),MATCH(orders!L$1,products!$A$1:$G$1,0))</f>
        <v>8.91</v>
      </c>
      <c r="M441" s="5">
        <f t="shared" si="19"/>
        <v>35.64</v>
      </c>
      <c r="N441" t="str">
        <f t="shared" si="18"/>
        <v>Excelsa</v>
      </c>
      <c r="O441" t="str">
        <f t="shared" si="20"/>
        <v>Light</v>
      </c>
      <c r="P441" t="str">
        <f>_xlfn.XLOOKUP(Orders[[#This Row],[Customer ID]],customers!$A$1:$A$1001,customers!$I$1:$I$1001,,)</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IF(_xlfn.XLOOKUP(C442,customers!A441:A1441,customers!C441:C1441,,0)=0,"",_xlfn.XLOOKUP(C442,customers!A441:A1441,customers!C441:C1441,,0))</f>
        <v>fhollowsc8@blogtalkradio.com</v>
      </c>
      <c r="H442" s="2" t="str">
        <f>_xlfn.XLOOKUP(C442,customers!$A$1:$A$1001,customers!$G$1:$G$1001,,0)</f>
        <v>United States</v>
      </c>
      <c r="I442" t="str">
        <f>INDEX(products!$A$1:$G$49,MATCH(orders!$D442,products!$A:$A,0),MATCH(orders!I$1,products!$A$1:$G$1,0))</f>
        <v>Ara</v>
      </c>
      <c r="J442" t="str">
        <f>INDEX(products!$A$1:$G$49,MATCH(orders!$D442,products!$A:$A,0),MATCH(orders!J$1,products!$A$1:$G$1,0))</f>
        <v>M</v>
      </c>
      <c r="K442" s="4">
        <f>INDEX(products!$A$1:$G$49,MATCH(orders!$D442,products!$A:$A,0),MATCH(orders!K$1,products!$A$1:$G$1,0))</f>
        <v>2.5</v>
      </c>
      <c r="L442" s="5">
        <f>INDEX(products!$A$1:$G$49,MATCH(orders!$D442,products!$A:$A,0),MATCH(orders!L$1,products!$A$1:$G$1,0))</f>
        <v>25.874999999999996</v>
      </c>
      <c r="M442" s="5">
        <f t="shared" si="19"/>
        <v>103.49999999999999</v>
      </c>
      <c r="N442" t="str">
        <f t="shared" si="18"/>
        <v>Arabica</v>
      </c>
      <c r="O442" t="str">
        <f t="shared" si="20"/>
        <v>Medium</v>
      </c>
      <c r="P442" t="str">
        <f>_xlfn.XLOOKUP(Orders[[#This Row],[Customer ID]],customers!$A$1:$A$1001,customers!$I$1:$I$1001,,)</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IF(_xlfn.XLOOKUP(C443,customers!A442:A1442,customers!C442:C1442,,0)=0,"",_xlfn.XLOOKUP(C443,customers!A442:A1442,customers!C442:C1442,,0))</f>
        <v>llathleiffc9@nationalgeographic.com</v>
      </c>
      <c r="H443" s="2" t="str">
        <f>_xlfn.XLOOKUP(C443,customers!$A$1:$A$1001,customers!$G$1:$G$1001,,0)</f>
        <v>Ireland</v>
      </c>
      <c r="I443" t="str">
        <f>INDEX(products!$A$1:$G$49,MATCH(orders!$D443,products!$A:$A,0),MATCH(orders!I$1,products!$A$1:$G$1,0))</f>
        <v>Exc</v>
      </c>
      <c r="J443" t="str">
        <f>INDEX(products!$A$1:$G$49,MATCH(orders!$D443,products!$A:$A,0),MATCH(orders!J$1,products!$A$1:$G$1,0))</f>
        <v>D</v>
      </c>
      <c r="K443" s="4">
        <f>INDEX(products!$A$1:$G$49,MATCH(orders!$D443,products!$A:$A,0),MATCH(orders!K$1,products!$A$1:$G$1,0))</f>
        <v>1</v>
      </c>
      <c r="L443" s="5">
        <f>INDEX(products!$A$1:$G$49,MATCH(orders!$D443,products!$A:$A,0),MATCH(orders!L$1,products!$A$1:$G$1,0))</f>
        <v>12.15</v>
      </c>
      <c r="M443" s="5">
        <f t="shared" si="19"/>
        <v>36.450000000000003</v>
      </c>
      <c r="N443" t="str">
        <f t="shared" si="18"/>
        <v>Excelsa</v>
      </c>
      <c r="O443" t="str">
        <f t="shared" si="20"/>
        <v>Dark</v>
      </c>
      <c r="P443" t="str">
        <f>_xlfn.XLOOKUP(Orders[[#This Row],[Customer ID]],customers!$A$1:$A$1001,customers!$I$1:$I$1001,,)</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IF(_xlfn.XLOOKUP(C444,customers!A443:A1443,customers!C443:C1443,,0)=0,"",_xlfn.XLOOKUP(C444,customers!A443:A1443,customers!C443:C1443,,0))</f>
        <v>kheadsca@jalbum.net</v>
      </c>
      <c r="H444" s="2" t="str">
        <f>_xlfn.XLOOKUP(C444,customers!$A$1:$A$1001,customers!$G$1:$G$1001,,0)</f>
        <v>United States</v>
      </c>
      <c r="I444" t="str">
        <f>INDEX(products!$A$1:$G$49,MATCH(orders!$D444,products!$A:$A,0),MATCH(orders!I$1,products!$A$1:$G$1,0))</f>
        <v>Rob</v>
      </c>
      <c r="J444" t="str">
        <f>INDEX(products!$A$1:$G$49,MATCH(orders!$D444,products!$A:$A,0),MATCH(orders!J$1,products!$A$1:$G$1,0))</f>
        <v>L</v>
      </c>
      <c r="K444" s="4">
        <f>INDEX(products!$A$1:$G$49,MATCH(orders!$D444,products!$A:$A,0),MATCH(orders!K$1,products!$A$1:$G$1,0))</f>
        <v>0.5</v>
      </c>
      <c r="L444" s="5">
        <f>INDEX(products!$A$1:$G$49,MATCH(orders!$D444,products!$A:$A,0),MATCH(orders!L$1,products!$A$1:$G$1,0))</f>
        <v>7.169999999999999</v>
      </c>
      <c r="M444" s="5">
        <f t="shared" si="19"/>
        <v>35.849999999999994</v>
      </c>
      <c r="N444" t="str">
        <f t="shared" si="18"/>
        <v>Robusta</v>
      </c>
      <c r="O444" t="str">
        <f t="shared" si="20"/>
        <v>Light</v>
      </c>
      <c r="P444" t="str">
        <f>_xlfn.XLOOKUP(Orders[[#This Row],[Customer ID]],customers!$A$1:$A$1001,customers!$I$1:$I$1001,,)</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IF(_xlfn.XLOOKUP(C445,customers!A444:A1444,customers!C444:C1444,,0)=0,"",_xlfn.XLOOKUP(C445,customers!A444:A1444,customers!C444:C1444,,0))</f>
        <v>tbownecb@unicef.org</v>
      </c>
      <c r="H445" s="2" t="str">
        <f>_xlfn.XLOOKUP(C445,customers!$A$1:$A$1001,customers!$G$1:$G$1001,,0)</f>
        <v>Ireland</v>
      </c>
      <c r="I445" t="str">
        <f>INDEX(products!$A$1:$G$49,MATCH(orders!$D445,products!$A:$A,0),MATCH(orders!I$1,products!$A$1:$G$1,0))</f>
        <v>Exc</v>
      </c>
      <c r="J445" t="str">
        <f>INDEX(products!$A$1:$G$49,MATCH(orders!$D445,products!$A:$A,0),MATCH(orders!J$1,products!$A$1:$G$1,0))</f>
        <v>L</v>
      </c>
      <c r="K445" s="4">
        <f>INDEX(products!$A$1:$G$49,MATCH(orders!$D445,products!$A:$A,0),MATCH(orders!K$1,products!$A$1:$G$1,0))</f>
        <v>0.2</v>
      </c>
      <c r="L445" s="5">
        <f>INDEX(products!$A$1:$G$49,MATCH(orders!$D445,products!$A:$A,0),MATCH(orders!L$1,products!$A$1:$G$1,0))</f>
        <v>4.4550000000000001</v>
      </c>
      <c r="M445" s="5">
        <f t="shared" si="19"/>
        <v>22.274999999999999</v>
      </c>
      <c r="N445" t="str">
        <f t="shared" si="18"/>
        <v>Excelsa</v>
      </c>
      <c r="O445" t="str">
        <f t="shared" si="20"/>
        <v>Light</v>
      </c>
      <c r="P445" t="str">
        <f>_xlfn.XLOOKUP(Orders[[#This Row],[Customer ID]],customers!$A$1:$A$1001,customers!$I$1:$I$1001,,)</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IF(_xlfn.XLOOKUP(C446,customers!A445:A1445,customers!C445:C1445,,0)=0,"",_xlfn.XLOOKUP(C446,customers!A445:A1445,customers!C445:C1445,,0))</f>
        <v>rjacquemardcc@acquirethisname.com</v>
      </c>
      <c r="H446" s="2" t="str">
        <f>_xlfn.XLOOKUP(C446,customers!$A$1:$A$1001,customers!$G$1:$G$1001,,0)</f>
        <v>Ireland</v>
      </c>
      <c r="I446" t="str">
        <f>INDEX(products!$A$1:$G$49,MATCH(orders!$D446,products!$A:$A,0),MATCH(orders!I$1,products!$A$1:$G$1,0))</f>
        <v>Exc</v>
      </c>
      <c r="J446" t="str">
        <f>INDEX(products!$A$1:$G$49,MATCH(orders!$D446,products!$A:$A,0),MATCH(orders!J$1,products!$A$1:$G$1,0))</f>
        <v>M</v>
      </c>
      <c r="K446" s="4">
        <f>INDEX(products!$A$1:$G$49,MATCH(orders!$D446,products!$A:$A,0),MATCH(orders!K$1,products!$A$1:$G$1,0))</f>
        <v>0.2</v>
      </c>
      <c r="L446" s="5">
        <f>INDEX(products!$A$1:$G$49,MATCH(orders!$D446,products!$A:$A,0),MATCH(orders!L$1,products!$A$1:$G$1,0))</f>
        <v>4.125</v>
      </c>
      <c r="M446" s="5">
        <f t="shared" si="19"/>
        <v>24.75</v>
      </c>
      <c r="N446" t="str">
        <f t="shared" si="18"/>
        <v>Excelsa</v>
      </c>
      <c r="O446" t="str">
        <f t="shared" si="20"/>
        <v>Medium</v>
      </c>
      <c r="P446" t="str">
        <f>_xlfn.XLOOKUP(Orders[[#This Row],[Customer ID]],customers!$A$1:$A$1001,customers!$I$1:$I$1001,,)</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IF(_xlfn.XLOOKUP(C447,customers!A446:A1446,customers!C446:C1446,,0)=0,"",_xlfn.XLOOKUP(C447,customers!A446:A1446,customers!C446:C1446,,0))</f>
        <v>kwarmancd@printfriendly.com</v>
      </c>
      <c r="H447" s="2" t="str">
        <f>_xlfn.XLOOKUP(C447,customers!$A$1:$A$1001,customers!$G$1:$G$1001,,0)</f>
        <v>Ireland</v>
      </c>
      <c r="I447" t="str">
        <f>INDEX(products!$A$1:$G$49,MATCH(orders!$D447,products!$A:$A,0),MATCH(orders!I$1,products!$A$1:$G$1,0))</f>
        <v>Lib</v>
      </c>
      <c r="J447" t="str">
        <f>INDEX(products!$A$1:$G$49,MATCH(orders!$D447,products!$A:$A,0),MATCH(orders!J$1,products!$A$1:$G$1,0))</f>
        <v>M</v>
      </c>
      <c r="K447" s="4">
        <f>INDEX(products!$A$1:$G$49,MATCH(orders!$D447,products!$A:$A,0),MATCH(orders!K$1,products!$A$1:$G$1,0))</f>
        <v>2.5</v>
      </c>
      <c r="L447" s="5">
        <f>INDEX(products!$A$1:$G$49,MATCH(orders!$D447,products!$A:$A,0),MATCH(orders!L$1,products!$A$1:$G$1,0))</f>
        <v>33.464999999999996</v>
      </c>
      <c r="M447" s="5">
        <f t="shared" si="19"/>
        <v>66.929999999999993</v>
      </c>
      <c r="N447" t="str">
        <f t="shared" si="18"/>
        <v>Librica</v>
      </c>
      <c r="O447" t="str">
        <f t="shared" si="20"/>
        <v>Medium</v>
      </c>
      <c r="P447" t="str">
        <f>_xlfn.XLOOKUP(Orders[[#This Row],[Customer ID]],customers!$A$1:$A$1001,customers!$I$1:$I$1001,,)</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IF(_xlfn.XLOOKUP(C448,customers!A447:A1447,customers!C447:C1447,,0)=0,"",_xlfn.XLOOKUP(C448,customers!A447:A1447,customers!C447:C1447,,0))</f>
        <v>wcholomince@about.com</v>
      </c>
      <c r="H448" s="2" t="str">
        <f>_xlfn.XLOOKUP(C448,customers!$A$1:$A$1001,customers!$G$1:$G$1001,,0)</f>
        <v>United Kingdom</v>
      </c>
      <c r="I448" t="str">
        <f>INDEX(products!$A$1:$G$49,MATCH(orders!$D448,products!$A:$A,0),MATCH(orders!I$1,products!$A$1:$G$1,0))</f>
        <v>Lib</v>
      </c>
      <c r="J448" t="str">
        <f>INDEX(products!$A$1:$G$49,MATCH(orders!$D448,products!$A:$A,0),MATCH(orders!J$1,products!$A$1:$G$1,0))</f>
        <v>M</v>
      </c>
      <c r="K448" s="4">
        <f>INDEX(products!$A$1:$G$49,MATCH(orders!$D448,products!$A:$A,0),MATCH(orders!K$1,products!$A$1:$G$1,0))</f>
        <v>0.5</v>
      </c>
      <c r="L448" s="5">
        <f>INDEX(products!$A$1:$G$49,MATCH(orders!$D448,products!$A:$A,0),MATCH(orders!L$1,products!$A$1:$G$1,0))</f>
        <v>8.73</v>
      </c>
      <c r="M448" s="5">
        <f t="shared" si="19"/>
        <v>8.73</v>
      </c>
      <c r="N448" t="str">
        <f t="shared" si="18"/>
        <v>Librica</v>
      </c>
      <c r="O448" t="str">
        <f t="shared" si="20"/>
        <v>Medium</v>
      </c>
      <c r="P448" t="str">
        <f>_xlfn.XLOOKUP(Orders[[#This Row],[Customer ID]],customers!$A$1:$A$1001,customers!$I$1:$I$1001,,)</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IF(_xlfn.XLOOKUP(C449,customers!A448:A1448,customers!C448:C1448,,0)=0,"",_xlfn.XLOOKUP(C449,customers!A448:A1448,customers!C448:C1448,,0))</f>
        <v>abraidmancf@census.gov</v>
      </c>
      <c r="H449" s="2" t="str">
        <f>_xlfn.XLOOKUP(C449,customers!$A$1:$A$1001,customers!$G$1:$G$1001,,0)</f>
        <v>United States</v>
      </c>
      <c r="I449" t="str">
        <f>INDEX(products!$A$1:$G$49,MATCH(orders!$D449,products!$A:$A,0),MATCH(orders!I$1,products!$A$1:$G$1,0))</f>
        <v>Rob</v>
      </c>
      <c r="J449" t="str">
        <f>INDEX(products!$A$1:$G$49,MATCH(orders!$D449,products!$A:$A,0),MATCH(orders!J$1,products!$A$1:$G$1,0))</f>
        <v>M</v>
      </c>
      <c r="K449" s="4">
        <f>INDEX(products!$A$1:$G$49,MATCH(orders!$D449,products!$A:$A,0),MATCH(orders!K$1,products!$A$1:$G$1,0))</f>
        <v>0.5</v>
      </c>
      <c r="L449" s="5">
        <f>INDEX(products!$A$1:$G$49,MATCH(orders!$D449,products!$A:$A,0),MATCH(orders!L$1,products!$A$1:$G$1,0))</f>
        <v>5.97</v>
      </c>
      <c r="M449" s="5">
        <f t="shared" si="19"/>
        <v>17.91</v>
      </c>
      <c r="N449" t="str">
        <f t="shared" si="18"/>
        <v>Robusta</v>
      </c>
      <c r="O449" t="str">
        <f t="shared" si="20"/>
        <v>Medium</v>
      </c>
      <c r="P449" t="str">
        <f>_xlfn.XLOOKUP(Orders[[#This Row],[Customer ID]],customers!$A$1:$A$1001,customers!$I$1:$I$1001,,)</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IF(_xlfn.XLOOKUP(C450,customers!A449:A1449,customers!C449:C1449,,0)=0,"",_xlfn.XLOOKUP(C450,customers!A449:A1449,customers!C449:C1449,,0))</f>
        <v>pdurbancg@symantec.com</v>
      </c>
      <c r="H450" s="2" t="str">
        <f>_xlfn.XLOOKUP(C450,customers!$A$1:$A$1001,customers!$G$1:$G$1001,,0)</f>
        <v>Ireland</v>
      </c>
      <c r="I450" t="str">
        <f>INDEX(products!$A$1:$G$49,MATCH(orders!$D450,products!$A:$A,0),MATCH(orders!I$1,products!$A$1:$G$1,0))</f>
        <v>Rob</v>
      </c>
      <c r="J450" t="str">
        <f>INDEX(products!$A$1:$G$49,MATCH(orders!$D450,products!$A:$A,0),MATCH(orders!J$1,products!$A$1:$G$1,0))</f>
        <v>L</v>
      </c>
      <c r="K450" s="4">
        <f>INDEX(products!$A$1:$G$49,MATCH(orders!$D450,products!$A:$A,0),MATCH(orders!K$1,products!$A$1:$G$1,0))</f>
        <v>0.5</v>
      </c>
      <c r="L450" s="5">
        <f>INDEX(products!$A$1:$G$49,MATCH(orders!$D450,products!$A:$A,0),MATCH(orders!L$1,products!$A$1:$G$1,0))</f>
        <v>7.169999999999999</v>
      </c>
      <c r="M450" s="5">
        <f t="shared" si="19"/>
        <v>7.169999999999999</v>
      </c>
      <c r="N450" t="str">
        <f t="shared" ref="N450:N513" si="21">IF(I450="Rob","Robusta",IF(I450="Exc","Excelsa",IF(I450="Ara","Arabica",IF(I450="Lib","Librica",""))))</f>
        <v>Robusta</v>
      </c>
      <c r="O450" t="str">
        <f t="shared" si="20"/>
        <v>Light</v>
      </c>
      <c r="P450" t="str">
        <f>_xlfn.XLOOKUP(Orders[[#This Row],[Customer ID]],customers!$A$1:$A$1001,customers!$I$1:$I$1001,,)</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IF(_xlfn.XLOOKUP(C451,customers!A450:A1450,customers!C450:C1450,,0)=0,"",_xlfn.XLOOKUP(C451,customers!A450:A1450,customers!C450:C1450,,0))</f>
        <v>aharroldch@miibeian.gov.cn</v>
      </c>
      <c r="H451" s="2" t="str">
        <f>_xlfn.XLOOKUP(C451,customers!$A$1:$A$1001,customers!$G$1:$G$1001,,0)</f>
        <v>United States</v>
      </c>
      <c r="I451" t="str">
        <f>INDEX(products!$A$1:$G$49,MATCH(orders!$D451,products!$A:$A,0),MATCH(orders!I$1,products!$A$1:$G$1,0))</f>
        <v>Rob</v>
      </c>
      <c r="J451" t="str">
        <f>INDEX(products!$A$1:$G$49,MATCH(orders!$D451,products!$A:$A,0),MATCH(orders!J$1,products!$A$1:$G$1,0))</f>
        <v>D</v>
      </c>
      <c r="K451" s="4">
        <f>INDEX(products!$A$1:$G$49,MATCH(orders!$D451,products!$A:$A,0),MATCH(orders!K$1,products!$A$1:$G$1,0))</f>
        <v>0.2</v>
      </c>
      <c r="L451" s="5">
        <f>INDEX(products!$A$1:$G$49,MATCH(orders!$D451,products!$A:$A,0),MATCH(orders!L$1,products!$A$1:$G$1,0))</f>
        <v>2.6849999999999996</v>
      </c>
      <c r="M451" s="5">
        <f t="shared" ref="M451:M514" si="22">L451*E451</f>
        <v>5.3699999999999992</v>
      </c>
      <c r="N451" t="str">
        <f t="shared" si="21"/>
        <v>Robusta</v>
      </c>
      <c r="O451" t="str">
        <f t="shared" ref="O451:O514" si="23">IF(J451="M","Medium",IF(J451 = "L","Light",IF(J451="D","Dark","")))</f>
        <v>Dark</v>
      </c>
      <c r="P451" t="str">
        <f>_xlfn.XLOOKUP(Orders[[#This Row],[Customer ID]],customers!$A$1:$A$1001,customers!$I$1:$I$1001,,)</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IF(_xlfn.XLOOKUP(C452,customers!A451:A1451,customers!C451:C1451,,0)=0,"",_xlfn.XLOOKUP(C452,customers!A451:A1451,customers!C451:C1451,,0))</f>
        <v>spamphilonci@mlb.com</v>
      </c>
      <c r="H452" s="2" t="str">
        <f>_xlfn.XLOOKUP(C452,customers!$A$1:$A$1001,customers!$G$1:$G$1001,,0)</f>
        <v>Ireland</v>
      </c>
      <c r="I452" t="str">
        <f>INDEX(products!$A$1:$G$49,MATCH(orders!$D452,products!$A:$A,0),MATCH(orders!I$1,products!$A$1:$G$1,0))</f>
        <v>Lib</v>
      </c>
      <c r="J452" t="str">
        <f>INDEX(products!$A$1:$G$49,MATCH(orders!$D452,products!$A:$A,0),MATCH(orders!J$1,products!$A$1:$G$1,0))</f>
        <v>L</v>
      </c>
      <c r="K452" s="4">
        <f>INDEX(products!$A$1:$G$49,MATCH(orders!$D452,products!$A:$A,0),MATCH(orders!K$1,products!$A$1:$G$1,0))</f>
        <v>0.2</v>
      </c>
      <c r="L452" s="5">
        <f>INDEX(products!$A$1:$G$49,MATCH(orders!$D452,products!$A:$A,0),MATCH(orders!L$1,products!$A$1:$G$1,0))</f>
        <v>4.7549999999999999</v>
      </c>
      <c r="M452" s="5">
        <f t="shared" si="22"/>
        <v>23.774999999999999</v>
      </c>
      <c r="N452" t="str">
        <f t="shared" si="21"/>
        <v>Librica</v>
      </c>
      <c r="O452" t="str">
        <f t="shared" si="23"/>
        <v>Light</v>
      </c>
      <c r="P452" t="str">
        <f>_xlfn.XLOOKUP(Orders[[#This Row],[Customer ID]],customers!$A$1:$A$1001,customers!$I$1:$I$1001,,)</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IF(_xlfn.XLOOKUP(C453,customers!A452:A1452,customers!C452:C1452,,0)=0,"",_xlfn.XLOOKUP(C453,customers!A452:A1452,customers!C452:C1452,,0))</f>
        <v>mspurdencj@exblog.jp</v>
      </c>
      <c r="H453" s="2" t="str">
        <f>_xlfn.XLOOKUP(C453,customers!$A$1:$A$1001,customers!$G$1:$G$1001,,0)</f>
        <v>United States</v>
      </c>
      <c r="I453" t="str">
        <f>INDEX(products!$A$1:$G$49,MATCH(orders!$D453,products!$A:$A,0),MATCH(orders!I$1,products!$A$1:$G$1,0))</f>
        <v>Rob</v>
      </c>
      <c r="J453" t="str">
        <f>INDEX(products!$A$1:$G$49,MATCH(orders!$D453,products!$A:$A,0),MATCH(orders!J$1,products!$A$1:$G$1,0))</f>
        <v>D</v>
      </c>
      <c r="K453" s="4">
        <f>INDEX(products!$A$1:$G$49,MATCH(orders!$D453,products!$A:$A,0),MATCH(orders!K$1,products!$A$1:$G$1,0))</f>
        <v>2.5</v>
      </c>
      <c r="L453" s="5">
        <f>INDEX(products!$A$1:$G$49,MATCH(orders!$D453,products!$A:$A,0),MATCH(orders!L$1,products!$A$1:$G$1,0))</f>
        <v>20.584999999999997</v>
      </c>
      <c r="M453" s="5">
        <f t="shared" si="22"/>
        <v>41.169999999999995</v>
      </c>
      <c r="N453" t="str">
        <f t="shared" si="21"/>
        <v>Robusta</v>
      </c>
      <c r="O453" t="str">
        <f t="shared" si="23"/>
        <v>Dark</v>
      </c>
      <c r="P453" t="str">
        <f>_xlfn.XLOOKUP(Orders[[#This Row],[Customer ID]],customers!$A$1:$A$1001,customers!$I$1:$I$1001,,)</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IF(_xlfn.XLOOKUP(C454,customers!A453:A1453,customers!C453:C1453,,0)=0,"",_xlfn.XLOOKUP(C454,customers!A453:A1453,customers!C453:C1453,,0))</f>
        <v>msesonck@census.gov</v>
      </c>
      <c r="H454" s="2" t="str">
        <f>_xlfn.XLOOKUP(C454,customers!$A$1:$A$1001,customers!$G$1:$G$1001,,0)</f>
        <v>United States</v>
      </c>
      <c r="I454" t="str">
        <f>INDEX(products!$A$1:$G$49,MATCH(orders!$D454,products!$A:$A,0),MATCH(orders!I$1,products!$A$1:$G$1,0))</f>
        <v>Ara</v>
      </c>
      <c r="J454" t="str">
        <f>INDEX(products!$A$1:$G$49,MATCH(orders!$D454,products!$A:$A,0),MATCH(orders!J$1,products!$A$1:$G$1,0))</f>
        <v>L</v>
      </c>
      <c r="K454" s="4">
        <f>INDEX(products!$A$1:$G$49,MATCH(orders!$D454,products!$A:$A,0),MATCH(orders!K$1,products!$A$1:$G$1,0))</f>
        <v>0.2</v>
      </c>
      <c r="L454" s="5">
        <f>INDEX(products!$A$1:$G$49,MATCH(orders!$D454,products!$A:$A,0),MATCH(orders!L$1,products!$A$1:$G$1,0))</f>
        <v>3.8849999999999998</v>
      </c>
      <c r="M454" s="5">
        <f t="shared" si="22"/>
        <v>11.654999999999999</v>
      </c>
      <c r="N454" t="str">
        <f t="shared" si="21"/>
        <v>Arabica</v>
      </c>
      <c r="O454" t="str">
        <f t="shared" si="23"/>
        <v>Light</v>
      </c>
      <c r="P454" t="str">
        <f>_xlfn.XLOOKUP(Orders[[#This Row],[Customer ID]],customers!$A$1:$A$1001,customers!$I$1:$I$1001,,)</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IF(_xlfn.XLOOKUP(C455,customers!A454:A1454,customers!C454:C1454,,0)=0,"",_xlfn.XLOOKUP(C455,customers!A454:A1454,customers!C454:C1454,,0))</f>
        <v>npirronecl@weibo.com</v>
      </c>
      <c r="H455" s="2" t="str">
        <f>_xlfn.XLOOKUP(C455,customers!$A$1:$A$1001,customers!$G$1:$G$1001,,0)</f>
        <v>United States</v>
      </c>
      <c r="I455" t="str">
        <f>INDEX(products!$A$1:$G$49,MATCH(orders!$D455,products!$A:$A,0),MATCH(orders!I$1,products!$A$1:$G$1,0))</f>
        <v>Lib</v>
      </c>
      <c r="J455" t="str">
        <f>INDEX(products!$A$1:$G$49,MATCH(orders!$D455,products!$A:$A,0),MATCH(orders!J$1,products!$A$1:$G$1,0))</f>
        <v>L</v>
      </c>
      <c r="K455" s="4">
        <f>INDEX(products!$A$1:$G$49,MATCH(orders!$D455,products!$A:$A,0),MATCH(orders!K$1,products!$A$1:$G$1,0))</f>
        <v>0.5</v>
      </c>
      <c r="L455" s="5">
        <f>INDEX(products!$A$1:$G$49,MATCH(orders!$D455,products!$A:$A,0),MATCH(orders!L$1,products!$A$1:$G$1,0))</f>
        <v>9.51</v>
      </c>
      <c r="M455" s="5">
        <f t="shared" si="22"/>
        <v>38.04</v>
      </c>
      <c r="N455" t="str">
        <f t="shared" si="21"/>
        <v>Librica</v>
      </c>
      <c r="O455" t="str">
        <f t="shared" si="23"/>
        <v>Light</v>
      </c>
      <c r="P455" t="str">
        <f>_xlfn.XLOOKUP(Orders[[#This Row],[Customer ID]],customers!$A$1:$A$1001,customers!$I$1:$I$1001,,)</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IF(_xlfn.XLOOKUP(C456,customers!A455:A1455,customers!C455:C1455,,0)=0,"",_xlfn.XLOOKUP(C456,customers!A455:A1455,customers!C455:C1455,,0))</f>
        <v>rcawleycm@yellowbook.com</v>
      </c>
      <c r="H456" s="2" t="str">
        <f>_xlfn.XLOOKUP(C456,customers!$A$1:$A$1001,customers!$G$1:$G$1001,,0)</f>
        <v>Ireland</v>
      </c>
      <c r="I456" t="str">
        <f>INDEX(products!$A$1:$G$49,MATCH(orders!$D456,products!$A:$A,0),MATCH(orders!I$1,products!$A$1:$G$1,0))</f>
        <v>Rob</v>
      </c>
      <c r="J456" t="str">
        <f>INDEX(products!$A$1:$G$49,MATCH(orders!$D456,products!$A:$A,0),MATCH(orders!J$1,products!$A$1:$G$1,0))</f>
        <v>D</v>
      </c>
      <c r="K456" s="4">
        <f>INDEX(products!$A$1:$G$49,MATCH(orders!$D456,products!$A:$A,0),MATCH(orders!K$1,products!$A$1:$G$1,0))</f>
        <v>2.5</v>
      </c>
      <c r="L456" s="5">
        <f>INDEX(products!$A$1:$G$49,MATCH(orders!$D456,products!$A:$A,0),MATCH(orders!L$1,products!$A$1:$G$1,0))</f>
        <v>20.584999999999997</v>
      </c>
      <c r="M456" s="5">
        <f t="shared" si="22"/>
        <v>82.339999999999989</v>
      </c>
      <c r="N456" t="str">
        <f t="shared" si="21"/>
        <v>Robusta</v>
      </c>
      <c r="O456" t="str">
        <f t="shared" si="23"/>
        <v>Dark</v>
      </c>
      <c r="P456" t="str">
        <f>_xlfn.XLOOKUP(Orders[[#This Row],[Customer ID]],customers!$A$1:$A$1001,customers!$I$1:$I$1001,,)</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IF(_xlfn.XLOOKUP(C457,customers!A456:A1456,customers!C456:C1456,,0)=0,"",_xlfn.XLOOKUP(C457,customers!A456:A1456,customers!C456:C1456,,0))</f>
        <v>sbarribalcn@microsoft.com</v>
      </c>
      <c r="H457" s="2" t="str">
        <f>_xlfn.XLOOKUP(C457,customers!$A$1:$A$1001,customers!$G$1:$G$1001,,0)</f>
        <v>Ireland</v>
      </c>
      <c r="I457" t="str">
        <f>INDEX(products!$A$1:$G$49,MATCH(orders!$D457,products!$A:$A,0),MATCH(orders!I$1,products!$A$1:$G$1,0))</f>
        <v>Lib</v>
      </c>
      <c r="J457" t="str">
        <f>INDEX(products!$A$1:$G$49,MATCH(orders!$D457,products!$A:$A,0),MATCH(orders!J$1,products!$A$1:$G$1,0))</f>
        <v>L</v>
      </c>
      <c r="K457" s="4">
        <f>INDEX(products!$A$1:$G$49,MATCH(orders!$D457,products!$A:$A,0),MATCH(orders!K$1,products!$A$1:$G$1,0))</f>
        <v>0.2</v>
      </c>
      <c r="L457" s="5">
        <f>INDEX(products!$A$1:$G$49,MATCH(orders!$D457,products!$A:$A,0),MATCH(orders!L$1,products!$A$1:$G$1,0))</f>
        <v>4.7549999999999999</v>
      </c>
      <c r="M457" s="5">
        <f t="shared" si="22"/>
        <v>9.51</v>
      </c>
      <c r="N457" t="str">
        <f t="shared" si="21"/>
        <v>Librica</v>
      </c>
      <c r="O457" t="str">
        <f t="shared" si="23"/>
        <v>Light</v>
      </c>
      <c r="P457" t="str">
        <f>_xlfn.XLOOKUP(Orders[[#This Row],[Customer ID]],customers!$A$1:$A$1001,customers!$I$1:$I$1001,,)</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IF(_xlfn.XLOOKUP(C458,customers!A457:A1457,customers!C457:C1457,,0)=0,"",_xlfn.XLOOKUP(C458,customers!A457:A1457,customers!C457:C1457,,0))</f>
        <v>aadamidesco@bizjournals.com</v>
      </c>
      <c r="H458" s="2" t="str">
        <f>_xlfn.XLOOKUP(C458,customers!$A$1:$A$1001,customers!$G$1:$G$1001,,0)</f>
        <v>United Kingdom</v>
      </c>
      <c r="I458" t="str">
        <f>INDEX(products!$A$1:$G$49,MATCH(orders!$D458,products!$A:$A,0),MATCH(orders!I$1,products!$A$1:$G$1,0))</f>
        <v>Rob</v>
      </c>
      <c r="J458" t="str">
        <f>INDEX(products!$A$1:$G$49,MATCH(orders!$D458,products!$A:$A,0),MATCH(orders!J$1,products!$A$1:$G$1,0))</f>
        <v>D</v>
      </c>
      <c r="K458" s="4">
        <f>INDEX(products!$A$1:$G$49,MATCH(orders!$D458,products!$A:$A,0),MATCH(orders!K$1,products!$A$1:$G$1,0))</f>
        <v>2.5</v>
      </c>
      <c r="L458" s="5">
        <f>INDEX(products!$A$1:$G$49,MATCH(orders!$D458,products!$A:$A,0),MATCH(orders!L$1,products!$A$1:$G$1,0))</f>
        <v>20.584999999999997</v>
      </c>
      <c r="M458" s="5">
        <f t="shared" si="22"/>
        <v>41.169999999999995</v>
      </c>
      <c r="N458" t="str">
        <f t="shared" si="21"/>
        <v>Robusta</v>
      </c>
      <c r="O458" t="str">
        <f t="shared" si="23"/>
        <v>Dark</v>
      </c>
      <c r="P458" t="str">
        <f>_xlfn.XLOOKUP(Orders[[#This Row],[Customer ID]],customers!$A$1:$A$1001,customers!$I$1:$I$1001,,)</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IF(_xlfn.XLOOKUP(C459,customers!A458:A1458,customers!C458:C1458,,0)=0,"",_xlfn.XLOOKUP(C459,customers!A458:A1458,customers!C458:C1458,,0))</f>
        <v>cthowescp@craigslist.org</v>
      </c>
      <c r="H459" s="2" t="str">
        <f>_xlfn.XLOOKUP(C459,customers!$A$1:$A$1001,customers!$G$1:$G$1001,,0)</f>
        <v>United States</v>
      </c>
      <c r="I459" t="str">
        <f>INDEX(products!$A$1:$G$49,MATCH(orders!$D459,products!$A:$A,0),MATCH(orders!I$1,products!$A$1:$G$1,0))</f>
        <v>Lib</v>
      </c>
      <c r="J459" t="str">
        <f>INDEX(products!$A$1:$G$49,MATCH(orders!$D459,products!$A:$A,0),MATCH(orders!J$1,products!$A$1:$G$1,0))</f>
        <v>L</v>
      </c>
      <c r="K459" s="4">
        <f>INDEX(products!$A$1:$G$49,MATCH(orders!$D459,products!$A:$A,0),MATCH(orders!K$1,products!$A$1:$G$1,0))</f>
        <v>0.5</v>
      </c>
      <c r="L459" s="5">
        <f>INDEX(products!$A$1:$G$49,MATCH(orders!$D459,products!$A:$A,0),MATCH(orders!L$1,products!$A$1:$G$1,0))</f>
        <v>9.51</v>
      </c>
      <c r="M459" s="5">
        <f t="shared" si="22"/>
        <v>47.55</v>
      </c>
      <c r="N459" t="str">
        <f t="shared" si="21"/>
        <v>Librica</v>
      </c>
      <c r="O459" t="str">
        <f t="shared" si="23"/>
        <v>Light</v>
      </c>
      <c r="P459" t="str">
        <f>_xlfn.XLOOKUP(Orders[[#This Row],[Customer ID]],customers!$A$1:$A$1001,customers!$I$1:$I$1001,,)</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IF(_xlfn.XLOOKUP(C460,customers!A459:A1459,customers!C459:C1459,,0)=0,"",_xlfn.XLOOKUP(C460,customers!A459:A1459,customers!C459:C1459,,0))</f>
        <v>rwillowaycq@admin.ch</v>
      </c>
      <c r="H460" s="2" t="str">
        <f>_xlfn.XLOOKUP(C460,customers!$A$1:$A$1001,customers!$G$1:$G$1001,,0)</f>
        <v>United States</v>
      </c>
      <c r="I460" t="str">
        <f>INDEX(products!$A$1:$G$49,MATCH(orders!$D460,products!$A:$A,0),MATCH(orders!I$1,products!$A$1:$G$1,0))</f>
        <v>Ara</v>
      </c>
      <c r="J460" t="str">
        <f>INDEX(products!$A$1:$G$49,MATCH(orders!$D460,products!$A:$A,0),MATCH(orders!J$1,products!$A$1:$G$1,0))</f>
        <v>M</v>
      </c>
      <c r="K460" s="4">
        <f>INDEX(products!$A$1:$G$49,MATCH(orders!$D460,products!$A:$A,0),MATCH(orders!K$1,products!$A$1:$G$1,0))</f>
        <v>1</v>
      </c>
      <c r="L460" s="5">
        <f>INDEX(products!$A$1:$G$49,MATCH(orders!$D460,products!$A:$A,0),MATCH(orders!L$1,products!$A$1:$G$1,0))</f>
        <v>11.25</v>
      </c>
      <c r="M460" s="5">
        <f t="shared" si="22"/>
        <v>45</v>
      </c>
      <c r="N460" t="str">
        <f t="shared" si="21"/>
        <v>Arabica</v>
      </c>
      <c r="O460" t="str">
        <f t="shared" si="23"/>
        <v>Medium</v>
      </c>
      <c r="P460" t="str">
        <f>_xlfn.XLOOKUP(Orders[[#This Row],[Customer ID]],customers!$A$1:$A$1001,customers!$I$1:$I$1001,,)</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IF(_xlfn.XLOOKUP(C461,customers!A460:A1460,customers!C460:C1460,,0)=0,"",_xlfn.XLOOKUP(C461,customers!A460:A1460,customers!C460:C1460,,0))</f>
        <v>aelwincr@privacy.gov.au</v>
      </c>
      <c r="H461" s="2" t="str">
        <f>_xlfn.XLOOKUP(C461,customers!$A$1:$A$1001,customers!$G$1:$G$1001,,0)</f>
        <v>United States</v>
      </c>
      <c r="I461" t="str">
        <f>INDEX(products!$A$1:$G$49,MATCH(orders!$D461,products!$A:$A,0),MATCH(orders!I$1,products!$A$1:$G$1,0))</f>
        <v>Lib</v>
      </c>
      <c r="J461" t="str">
        <f>INDEX(products!$A$1:$G$49,MATCH(orders!$D461,products!$A:$A,0),MATCH(orders!J$1,products!$A$1:$G$1,0))</f>
        <v>L</v>
      </c>
      <c r="K461" s="4">
        <f>INDEX(products!$A$1:$G$49,MATCH(orders!$D461,products!$A:$A,0),MATCH(orders!K$1,products!$A$1:$G$1,0))</f>
        <v>0.2</v>
      </c>
      <c r="L461" s="5">
        <f>INDEX(products!$A$1:$G$49,MATCH(orders!$D461,products!$A:$A,0),MATCH(orders!L$1,products!$A$1:$G$1,0))</f>
        <v>4.7549999999999999</v>
      </c>
      <c r="M461" s="5">
        <f t="shared" si="22"/>
        <v>23.774999999999999</v>
      </c>
      <c r="N461" t="str">
        <f t="shared" si="21"/>
        <v>Librica</v>
      </c>
      <c r="O461" t="str">
        <f t="shared" si="23"/>
        <v>Light</v>
      </c>
      <c r="P461" t="str">
        <f>_xlfn.XLOOKUP(Orders[[#This Row],[Customer ID]],customers!$A$1:$A$1001,customers!$I$1:$I$1001,,)</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IF(_xlfn.XLOOKUP(C462,customers!A461:A1461,customers!C461:C1461,,0)=0,"",_xlfn.XLOOKUP(C462,customers!A461:A1461,customers!C461:C1461,,0))</f>
        <v>abilbrookcs@booking.com</v>
      </c>
      <c r="H462" s="2" t="str">
        <f>_xlfn.XLOOKUP(C462,customers!$A$1:$A$1001,customers!$G$1:$G$1001,,0)</f>
        <v>Ireland</v>
      </c>
      <c r="I462" t="str">
        <f>INDEX(products!$A$1:$G$49,MATCH(orders!$D462,products!$A:$A,0),MATCH(orders!I$1,products!$A$1:$G$1,0))</f>
        <v>Rob</v>
      </c>
      <c r="J462" t="str">
        <f>INDEX(products!$A$1:$G$49,MATCH(orders!$D462,products!$A:$A,0),MATCH(orders!J$1,products!$A$1:$G$1,0))</f>
        <v>D</v>
      </c>
      <c r="K462" s="4">
        <f>INDEX(products!$A$1:$G$49,MATCH(orders!$D462,products!$A:$A,0),MATCH(orders!K$1,products!$A$1:$G$1,0))</f>
        <v>0.5</v>
      </c>
      <c r="L462" s="5">
        <f>INDEX(products!$A$1:$G$49,MATCH(orders!$D462,products!$A:$A,0),MATCH(orders!L$1,products!$A$1:$G$1,0))</f>
        <v>5.3699999999999992</v>
      </c>
      <c r="M462" s="5">
        <f t="shared" si="22"/>
        <v>16.11</v>
      </c>
      <c r="N462" t="str">
        <f t="shared" si="21"/>
        <v>Robusta</v>
      </c>
      <c r="O462" t="str">
        <f t="shared" si="23"/>
        <v>Dark</v>
      </c>
      <c r="P462" t="str">
        <f>_xlfn.XLOOKUP(Orders[[#This Row],[Customer ID]],customers!$A$1:$A$1001,customers!$I$1:$I$1001,,)</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IF(_xlfn.XLOOKUP(C463,customers!A462:A1462,customers!C462:C1462,,0)=0,"",_xlfn.XLOOKUP(C463,customers!A462:A1462,customers!C462:C1462,,0))</f>
        <v>rmckallct@sakura.ne.jp</v>
      </c>
      <c r="H463" s="2" t="str">
        <f>_xlfn.XLOOKUP(C463,customers!$A$1:$A$1001,customers!$G$1:$G$1001,,0)</f>
        <v>United Kingdom</v>
      </c>
      <c r="I463" t="str">
        <f>INDEX(products!$A$1:$G$49,MATCH(orders!$D463,products!$A:$A,0),MATCH(orders!I$1,products!$A$1:$G$1,0))</f>
        <v>Rob</v>
      </c>
      <c r="J463" t="str">
        <f>INDEX(products!$A$1:$G$49,MATCH(orders!$D463,products!$A:$A,0),MATCH(orders!J$1,products!$A$1:$G$1,0))</f>
        <v>D</v>
      </c>
      <c r="K463" s="4">
        <f>INDEX(products!$A$1:$G$49,MATCH(orders!$D463,products!$A:$A,0),MATCH(orders!K$1,products!$A$1:$G$1,0))</f>
        <v>0.2</v>
      </c>
      <c r="L463" s="5">
        <f>INDEX(products!$A$1:$G$49,MATCH(orders!$D463,products!$A:$A,0),MATCH(orders!L$1,products!$A$1:$G$1,0))</f>
        <v>2.6849999999999996</v>
      </c>
      <c r="M463" s="5">
        <f t="shared" si="22"/>
        <v>10.739999999999998</v>
      </c>
      <c r="N463" t="str">
        <f t="shared" si="21"/>
        <v>Robusta</v>
      </c>
      <c r="O463" t="str">
        <f t="shared" si="23"/>
        <v>Dark</v>
      </c>
      <c r="P463" t="str">
        <f>_xlfn.XLOOKUP(Orders[[#This Row],[Customer ID]],customers!$A$1:$A$1001,customers!$I$1:$I$1001,,)</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IF(_xlfn.XLOOKUP(C464,customers!A463:A1463,customers!C463:C1463,,0)=0,"",_xlfn.XLOOKUP(C464,customers!A463:A1463,customers!C463:C1463,,0))</f>
        <v>bdailecu@vistaprint.com</v>
      </c>
      <c r="H464" s="2" t="str">
        <f>_xlfn.XLOOKUP(C464,customers!$A$1:$A$1001,customers!$G$1:$G$1001,,0)</f>
        <v>United States</v>
      </c>
      <c r="I464" t="str">
        <f>INDEX(products!$A$1:$G$49,MATCH(orders!$D464,products!$A:$A,0),MATCH(orders!I$1,products!$A$1:$G$1,0))</f>
        <v>Ara</v>
      </c>
      <c r="J464" t="str">
        <f>INDEX(products!$A$1:$G$49,MATCH(orders!$D464,products!$A:$A,0),MATCH(orders!J$1,products!$A$1:$G$1,0))</f>
        <v>D</v>
      </c>
      <c r="K464" s="4">
        <f>INDEX(products!$A$1:$G$49,MATCH(orders!$D464,products!$A:$A,0),MATCH(orders!K$1,products!$A$1:$G$1,0))</f>
        <v>1</v>
      </c>
      <c r="L464" s="5">
        <f>INDEX(products!$A$1:$G$49,MATCH(orders!$D464,products!$A:$A,0),MATCH(orders!L$1,products!$A$1:$G$1,0))</f>
        <v>9.9499999999999993</v>
      </c>
      <c r="M464" s="5">
        <f t="shared" si="22"/>
        <v>49.75</v>
      </c>
      <c r="N464" t="str">
        <f t="shared" si="21"/>
        <v>Arabica</v>
      </c>
      <c r="O464" t="str">
        <f t="shared" si="23"/>
        <v>Dark</v>
      </c>
      <c r="P464" t="str">
        <f>_xlfn.XLOOKUP(Orders[[#This Row],[Customer ID]],customers!$A$1:$A$1001,customers!$I$1:$I$1001,,)</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IF(_xlfn.XLOOKUP(C465,customers!A464:A1464,customers!C464:C1464,,0)=0,"",_xlfn.XLOOKUP(C465,customers!A464:A1464,customers!C464:C1464,,0))</f>
        <v>atrehernecv@state.tx.us</v>
      </c>
      <c r="H465" s="2" t="str">
        <f>_xlfn.XLOOKUP(C465,customers!$A$1:$A$1001,customers!$G$1:$G$1001,,0)</f>
        <v>Ireland</v>
      </c>
      <c r="I465" t="str">
        <f>INDEX(products!$A$1:$G$49,MATCH(orders!$D465,products!$A:$A,0),MATCH(orders!I$1,products!$A$1:$G$1,0))</f>
        <v>Exc</v>
      </c>
      <c r="J465" t="str">
        <f>INDEX(products!$A$1:$G$49,MATCH(orders!$D465,products!$A:$A,0),MATCH(orders!J$1,products!$A$1:$G$1,0))</f>
        <v>M</v>
      </c>
      <c r="K465" s="4">
        <f>INDEX(products!$A$1:$G$49,MATCH(orders!$D465,products!$A:$A,0),MATCH(orders!K$1,products!$A$1:$G$1,0))</f>
        <v>1</v>
      </c>
      <c r="L465" s="5">
        <f>INDEX(products!$A$1:$G$49,MATCH(orders!$D465,products!$A:$A,0),MATCH(orders!L$1,products!$A$1:$G$1,0))</f>
        <v>13.75</v>
      </c>
      <c r="M465" s="5">
        <f t="shared" si="22"/>
        <v>27.5</v>
      </c>
      <c r="N465" t="str">
        <f t="shared" si="21"/>
        <v>Excelsa</v>
      </c>
      <c r="O465" t="str">
        <f t="shared" si="23"/>
        <v>Medium</v>
      </c>
      <c r="P465" t="str">
        <f>_xlfn.XLOOKUP(Orders[[#This Row],[Customer ID]],customers!$A$1:$A$1001,customers!$I$1:$I$1001,,)</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IF(_xlfn.XLOOKUP(C466,customers!A465:A1465,customers!C465:C1465,,0)=0,"",_xlfn.XLOOKUP(C466,customers!A465:A1465,customers!C465:C1465,,0))</f>
        <v>abrentnallcw@biglobe.ne.jp</v>
      </c>
      <c r="H466" s="2" t="str">
        <f>_xlfn.XLOOKUP(C466,customers!$A$1:$A$1001,customers!$G$1:$G$1001,,0)</f>
        <v>United Kingdom</v>
      </c>
      <c r="I466" t="str">
        <f>INDEX(products!$A$1:$G$49,MATCH(orders!$D466,products!$A:$A,0),MATCH(orders!I$1,products!$A$1:$G$1,0))</f>
        <v>Lib</v>
      </c>
      <c r="J466" t="str">
        <f>INDEX(products!$A$1:$G$49,MATCH(orders!$D466,products!$A:$A,0),MATCH(orders!J$1,products!$A$1:$G$1,0))</f>
        <v>D</v>
      </c>
      <c r="K466" s="4">
        <f>INDEX(products!$A$1:$G$49,MATCH(orders!$D466,products!$A:$A,0),MATCH(orders!K$1,products!$A$1:$G$1,0))</f>
        <v>2.5</v>
      </c>
      <c r="L466" s="5">
        <f>INDEX(products!$A$1:$G$49,MATCH(orders!$D466,products!$A:$A,0),MATCH(orders!L$1,products!$A$1:$G$1,0))</f>
        <v>29.784999999999997</v>
      </c>
      <c r="M466" s="5">
        <f t="shared" si="22"/>
        <v>119.13999999999999</v>
      </c>
      <c r="N466" t="str">
        <f t="shared" si="21"/>
        <v>Librica</v>
      </c>
      <c r="O466" t="str">
        <f t="shared" si="23"/>
        <v>Dark</v>
      </c>
      <c r="P466" t="str">
        <f>_xlfn.XLOOKUP(Orders[[#This Row],[Customer ID]],customers!$A$1:$A$1001,customers!$I$1:$I$1001,,)</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IF(_xlfn.XLOOKUP(C467,customers!A466:A1466,customers!C466:C1466,,0)=0,"",_xlfn.XLOOKUP(C467,customers!A466:A1466,customers!C466:C1466,,0))</f>
        <v>ddrinkallcx@psu.edu</v>
      </c>
      <c r="H467" s="2" t="str">
        <f>_xlfn.XLOOKUP(C467,customers!$A$1:$A$1001,customers!$G$1:$G$1001,,0)</f>
        <v>United States</v>
      </c>
      <c r="I467" t="str">
        <f>INDEX(products!$A$1:$G$49,MATCH(orders!$D467,products!$A:$A,0),MATCH(orders!I$1,products!$A$1:$G$1,0))</f>
        <v>Rob</v>
      </c>
      <c r="J467" t="str">
        <f>INDEX(products!$A$1:$G$49,MATCH(orders!$D467,products!$A:$A,0),MATCH(orders!J$1,products!$A$1:$G$1,0))</f>
        <v>D</v>
      </c>
      <c r="K467" s="4">
        <f>INDEX(products!$A$1:$G$49,MATCH(orders!$D467,products!$A:$A,0),MATCH(orders!K$1,products!$A$1:$G$1,0))</f>
        <v>2.5</v>
      </c>
      <c r="L467" s="5">
        <f>INDEX(products!$A$1:$G$49,MATCH(orders!$D467,products!$A:$A,0),MATCH(orders!L$1,products!$A$1:$G$1,0))</f>
        <v>20.584999999999997</v>
      </c>
      <c r="M467" s="5">
        <f t="shared" si="22"/>
        <v>20.584999999999997</v>
      </c>
      <c r="N467" t="str">
        <f t="shared" si="21"/>
        <v>Robusta</v>
      </c>
      <c r="O467" t="str">
        <f t="shared" si="23"/>
        <v>Dark</v>
      </c>
      <c r="P467" t="str">
        <f>_xlfn.XLOOKUP(Orders[[#This Row],[Customer ID]],customers!$A$1:$A$1001,customers!$I$1:$I$1001,,)</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IF(_xlfn.XLOOKUP(C468,customers!A467:A1467,customers!C467:C1467,,0)=0,"",_xlfn.XLOOKUP(C468,customers!A467:A1467,customers!C467:C1467,,0))</f>
        <v>dkornelcy@cyberchimps.com</v>
      </c>
      <c r="H468" s="2" t="str">
        <f>_xlfn.XLOOKUP(C468,customers!$A$1:$A$1001,customers!$G$1:$G$1001,,0)</f>
        <v>United States</v>
      </c>
      <c r="I468" t="str">
        <f>INDEX(products!$A$1:$G$49,MATCH(orders!$D468,products!$A:$A,0),MATCH(orders!I$1,products!$A$1:$G$1,0))</f>
        <v>Ara</v>
      </c>
      <c r="J468" t="str">
        <f>INDEX(products!$A$1:$G$49,MATCH(orders!$D468,products!$A:$A,0),MATCH(orders!J$1,products!$A$1:$G$1,0))</f>
        <v>D</v>
      </c>
      <c r="K468" s="4">
        <f>INDEX(products!$A$1:$G$49,MATCH(orders!$D468,products!$A:$A,0),MATCH(orders!K$1,products!$A$1:$G$1,0))</f>
        <v>0.2</v>
      </c>
      <c r="L468" s="5">
        <f>INDEX(products!$A$1:$G$49,MATCH(orders!$D468,products!$A:$A,0),MATCH(orders!L$1,products!$A$1:$G$1,0))</f>
        <v>2.9849999999999999</v>
      </c>
      <c r="M468" s="5">
        <f t="shared" si="22"/>
        <v>8.9550000000000001</v>
      </c>
      <c r="N468" t="str">
        <f t="shared" si="21"/>
        <v>Arabica</v>
      </c>
      <c r="O468" t="str">
        <f t="shared" si="23"/>
        <v>Dark</v>
      </c>
      <c r="P468" t="str">
        <f>_xlfn.XLOOKUP(Orders[[#This Row],[Customer ID]],customers!$A$1:$A$1001,customers!$I$1:$I$1001,,)</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IF(_xlfn.XLOOKUP(C469,customers!A468:A1468,customers!C468:C1468,,0)=0,"",_xlfn.XLOOKUP(C469,customers!A468:A1468,customers!C468:C1468,,0))</f>
        <v>rlequeuxcz@newyorker.com</v>
      </c>
      <c r="H469" s="2" t="str">
        <f>_xlfn.XLOOKUP(C469,customers!$A$1:$A$1001,customers!$G$1:$G$1001,,0)</f>
        <v>United States</v>
      </c>
      <c r="I469" t="str">
        <f>INDEX(products!$A$1:$G$49,MATCH(orders!$D469,products!$A:$A,0),MATCH(orders!I$1,products!$A$1:$G$1,0))</f>
        <v>Ara</v>
      </c>
      <c r="J469" t="str">
        <f>INDEX(products!$A$1:$G$49,MATCH(orders!$D469,products!$A:$A,0),MATCH(orders!J$1,products!$A$1:$G$1,0))</f>
        <v>D</v>
      </c>
      <c r="K469" s="4">
        <f>INDEX(products!$A$1:$G$49,MATCH(orders!$D469,products!$A:$A,0),MATCH(orders!K$1,products!$A$1:$G$1,0))</f>
        <v>0.5</v>
      </c>
      <c r="L469" s="5">
        <f>INDEX(products!$A$1:$G$49,MATCH(orders!$D469,products!$A:$A,0),MATCH(orders!L$1,products!$A$1:$G$1,0))</f>
        <v>5.97</v>
      </c>
      <c r="M469" s="5">
        <f t="shared" si="22"/>
        <v>5.97</v>
      </c>
      <c r="N469" t="str">
        <f t="shared" si="21"/>
        <v>Arabica</v>
      </c>
      <c r="O469" t="str">
        <f t="shared" si="23"/>
        <v>Dark</v>
      </c>
      <c r="P469" t="str">
        <f>_xlfn.XLOOKUP(Orders[[#This Row],[Customer ID]],customers!$A$1:$A$1001,customers!$I$1:$I$1001,,)</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IF(_xlfn.XLOOKUP(C470,customers!A469:A1469,customers!C469:C1469,,0)=0,"",_xlfn.XLOOKUP(C470,customers!A469:A1469,customers!C469:C1469,,0))</f>
        <v>jmccaulld0@parallels.com</v>
      </c>
      <c r="H470" s="2" t="str">
        <f>_xlfn.XLOOKUP(C470,customers!$A$1:$A$1001,customers!$G$1:$G$1001,,0)</f>
        <v>United States</v>
      </c>
      <c r="I470" t="str">
        <f>INDEX(products!$A$1:$G$49,MATCH(orders!$D470,products!$A:$A,0),MATCH(orders!I$1,products!$A$1:$G$1,0))</f>
        <v>Exc</v>
      </c>
      <c r="J470" t="str">
        <f>INDEX(products!$A$1:$G$49,MATCH(orders!$D470,products!$A:$A,0),MATCH(orders!J$1,products!$A$1:$G$1,0))</f>
        <v>M</v>
      </c>
      <c r="K470" s="4">
        <f>INDEX(products!$A$1:$G$49,MATCH(orders!$D470,products!$A:$A,0),MATCH(orders!K$1,products!$A$1:$G$1,0))</f>
        <v>1</v>
      </c>
      <c r="L470" s="5">
        <f>INDEX(products!$A$1:$G$49,MATCH(orders!$D470,products!$A:$A,0),MATCH(orders!L$1,products!$A$1:$G$1,0))</f>
        <v>13.75</v>
      </c>
      <c r="M470" s="5">
        <f t="shared" si="22"/>
        <v>41.25</v>
      </c>
      <c r="N470" t="str">
        <f t="shared" si="21"/>
        <v>Excelsa</v>
      </c>
      <c r="O470" t="str">
        <f t="shared" si="23"/>
        <v>Medium</v>
      </c>
      <c r="P470" t="str">
        <f>_xlfn.XLOOKUP(Orders[[#This Row],[Customer ID]],customers!$A$1:$A$1001,customers!$I$1:$I$1001,,)</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IF(_xlfn.XLOOKUP(C471,customers!A470:A1470,customers!C470:C1470,,0)=0,"",_xlfn.XLOOKUP(C471,customers!A470:A1470,customers!C470:C1470,,0))</f>
        <v>abrashda@plala.or.jp</v>
      </c>
      <c r="H471" s="2" t="str">
        <f>_xlfn.XLOOKUP(C471,customers!$A$1:$A$1001,customers!$G$1:$G$1001,,0)</f>
        <v>United States</v>
      </c>
      <c r="I471" t="str">
        <f>INDEX(products!$A$1:$G$49,MATCH(orders!$D471,products!$A:$A,0),MATCH(orders!I$1,products!$A$1:$G$1,0))</f>
        <v>Exc</v>
      </c>
      <c r="J471" t="str">
        <f>INDEX(products!$A$1:$G$49,MATCH(orders!$D471,products!$A:$A,0),MATCH(orders!J$1,products!$A$1:$G$1,0))</f>
        <v>L</v>
      </c>
      <c r="K471" s="4">
        <f>INDEX(products!$A$1:$G$49,MATCH(orders!$D471,products!$A:$A,0),MATCH(orders!K$1,products!$A$1:$G$1,0))</f>
        <v>0.2</v>
      </c>
      <c r="L471" s="5">
        <f>INDEX(products!$A$1:$G$49,MATCH(orders!$D471,products!$A:$A,0),MATCH(orders!L$1,products!$A$1:$G$1,0))</f>
        <v>4.4550000000000001</v>
      </c>
      <c r="M471" s="5">
        <f t="shared" si="22"/>
        <v>22.274999999999999</v>
      </c>
      <c r="N471" t="str">
        <f t="shared" si="21"/>
        <v>Excelsa</v>
      </c>
      <c r="O471" t="str">
        <f t="shared" si="23"/>
        <v>Light</v>
      </c>
      <c r="P471" t="str">
        <f>_xlfn.XLOOKUP(Orders[[#This Row],[Customer ID]],customers!$A$1:$A$1001,customers!$I$1:$I$1001,,)</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IF(_xlfn.XLOOKUP(C472,customers!A471:A1471,customers!C471:C1471,,0)=0,"",_xlfn.XLOOKUP(C472,customers!A471:A1471,customers!C471:C1471,,0))</f>
        <v>ahutchinsond2@imgur.com</v>
      </c>
      <c r="H472" s="2" t="str">
        <f>_xlfn.XLOOKUP(C472,customers!$A$1:$A$1001,customers!$G$1:$G$1001,,0)</f>
        <v>United States</v>
      </c>
      <c r="I472" t="str">
        <f>INDEX(products!$A$1:$G$49,MATCH(orders!$D472,products!$A:$A,0),MATCH(orders!I$1,products!$A$1:$G$1,0))</f>
        <v>Ara</v>
      </c>
      <c r="J472" t="str">
        <f>INDEX(products!$A$1:$G$49,MATCH(orders!$D472,products!$A:$A,0),MATCH(orders!J$1,products!$A$1:$G$1,0))</f>
        <v>M</v>
      </c>
      <c r="K472" s="4">
        <f>INDEX(products!$A$1:$G$49,MATCH(orders!$D472,products!$A:$A,0),MATCH(orders!K$1,products!$A$1:$G$1,0))</f>
        <v>0.5</v>
      </c>
      <c r="L472" s="5">
        <f>INDEX(products!$A$1:$G$49,MATCH(orders!$D472,products!$A:$A,0),MATCH(orders!L$1,products!$A$1:$G$1,0))</f>
        <v>6.75</v>
      </c>
      <c r="M472" s="5">
        <f t="shared" si="22"/>
        <v>6.75</v>
      </c>
      <c r="N472" t="str">
        <f t="shared" si="21"/>
        <v>Arabica</v>
      </c>
      <c r="O472" t="str">
        <f t="shared" si="23"/>
        <v>Medium</v>
      </c>
      <c r="P472" t="str">
        <f>_xlfn.XLOOKUP(Orders[[#This Row],[Customer ID]],customers!$A$1:$A$1001,customers!$I$1:$I$1001,,)</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IF(_xlfn.XLOOKUP(C473,customers!A472:A1472,customers!C472:C1472,,0)=0,"",_xlfn.XLOOKUP(C473,customers!A472:A1472,customers!C472:C1472,,0))</f>
        <v/>
      </c>
      <c r="H473" s="2" t="str">
        <f>_xlfn.XLOOKUP(C473,customers!$A$1:$A$1001,customers!$G$1:$G$1001,,0)</f>
        <v>United States</v>
      </c>
      <c r="I473" t="str">
        <f>INDEX(products!$A$1:$G$49,MATCH(orders!$D473,products!$A:$A,0),MATCH(orders!I$1,products!$A$1:$G$1,0))</f>
        <v>Lib</v>
      </c>
      <c r="J473" t="str">
        <f>INDEX(products!$A$1:$G$49,MATCH(orders!$D473,products!$A:$A,0),MATCH(orders!J$1,products!$A$1:$G$1,0))</f>
        <v>M</v>
      </c>
      <c r="K473" s="4">
        <f>INDEX(products!$A$1:$G$49,MATCH(orders!$D473,products!$A:$A,0),MATCH(orders!K$1,products!$A$1:$G$1,0))</f>
        <v>2.5</v>
      </c>
      <c r="L473" s="5">
        <f>INDEX(products!$A$1:$G$49,MATCH(orders!$D473,products!$A:$A,0),MATCH(orders!L$1,products!$A$1:$G$1,0))</f>
        <v>33.464999999999996</v>
      </c>
      <c r="M473" s="5">
        <f t="shared" si="22"/>
        <v>133.85999999999999</v>
      </c>
      <c r="N473" t="str">
        <f t="shared" si="21"/>
        <v>Librica</v>
      </c>
      <c r="O473" t="str">
        <f t="shared" si="23"/>
        <v>Medium</v>
      </c>
      <c r="P473" t="str">
        <f>_xlfn.XLOOKUP(Orders[[#This Row],[Customer ID]],customers!$A$1:$A$1001,customers!$I$1:$I$1001,,)</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IF(_xlfn.XLOOKUP(C474,customers!A473:A1473,customers!C473:C1473,,0)=0,"",_xlfn.XLOOKUP(C474,customers!A473:A1473,customers!C473:C1473,,0))</f>
        <v>rdriversd4@hexun.com</v>
      </c>
      <c r="H474" s="2" t="str">
        <f>_xlfn.XLOOKUP(C474,customers!$A$1:$A$1001,customers!$G$1:$G$1001,,0)</f>
        <v>United States</v>
      </c>
      <c r="I474" t="str">
        <f>INDEX(products!$A$1:$G$49,MATCH(orders!$D474,products!$A:$A,0),MATCH(orders!I$1,products!$A$1:$G$1,0))</f>
        <v>Ara</v>
      </c>
      <c r="J474" t="str">
        <f>INDEX(products!$A$1:$G$49,MATCH(orders!$D474,products!$A:$A,0),MATCH(orders!J$1,products!$A$1:$G$1,0))</f>
        <v>D</v>
      </c>
      <c r="K474" s="4">
        <f>INDEX(products!$A$1:$G$49,MATCH(orders!$D474,products!$A:$A,0),MATCH(orders!K$1,products!$A$1:$G$1,0))</f>
        <v>0.2</v>
      </c>
      <c r="L474" s="5">
        <f>INDEX(products!$A$1:$G$49,MATCH(orders!$D474,products!$A:$A,0),MATCH(orders!L$1,products!$A$1:$G$1,0))</f>
        <v>2.9849999999999999</v>
      </c>
      <c r="M474" s="5">
        <f t="shared" si="22"/>
        <v>5.97</v>
      </c>
      <c r="N474" t="str">
        <f t="shared" si="21"/>
        <v>Arabica</v>
      </c>
      <c r="O474" t="str">
        <f t="shared" si="23"/>
        <v>Dark</v>
      </c>
      <c r="P474" t="str">
        <f>_xlfn.XLOOKUP(Orders[[#This Row],[Customer ID]],customers!$A$1:$A$1001,customers!$I$1:$I$1001,,)</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IF(_xlfn.XLOOKUP(C475,customers!A474:A1474,customers!C474:C1474,,0)=0,"",_xlfn.XLOOKUP(C475,customers!A474:A1474,customers!C474:C1474,,0))</f>
        <v>hzeald5@google.de</v>
      </c>
      <c r="H475" s="2" t="str">
        <f>_xlfn.XLOOKUP(C475,customers!$A$1:$A$1001,customers!$G$1:$G$1001,,0)</f>
        <v>United States</v>
      </c>
      <c r="I475" t="str">
        <f>INDEX(products!$A$1:$G$49,MATCH(orders!$D475,products!$A:$A,0),MATCH(orders!I$1,products!$A$1:$G$1,0))</f>
        <v>Ara</v>
      </c>
      <c r="J475" t="str">
        <f>INDEX(products!$A$1:$G$49,MATCH(orders!$D475,products!$A:$A,0),MATCH(orders!J$1,products!$A$1:$G$1,0))</f>
        <v>L</v>
      </c>
      <c r="K475" s="4">
        <f>INDEX(products!$A$1:$G$49,MATCH(orders!$D475,products!$A:$A,0),MATCH(orders!K$1,products!$A$1:$G$1,0))</f>
        <v>1</v>
      </c>
      <c r="L475" s="5">
        <f>INDEX(products!$A$1:$G$49,MATCH(orders!$D475,products!$A:$A,0),MATCH(orders!L$1,products!$A$1:$G$1,0))</f>
        <v>12.95</v>
      </c>
      <c r="M475" s="5">
        <f t="shared" si="22"/>
        <v>25.9</v>
      </c>
      <c r="N475" t="str">
        <f t="shared" si="21"/>
        <v>Arabica</v>
      </c>
      <c r="O475" t="str">
        <f t="shared" si="23"/>
        <v>Light</v>
      </c>
      <c r="P475" t="str">
        <f>_xlfn.XLOOKUP(Orders[[#This Row],[Customer ID]],customers!$A$1:$A$1001,customers!$I$1:$I$1001,,)</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IF(_xlfn.XLOOKUP(C476,customers!A475:A1475,customers!C475:C1475,,0)=0,"",_xlfn.XLOOKUP(C476,customers!A475:A1475,customers!C475:C1475,,0))</f>
        <v>gsmallcombed6@ucla.edu</v>
      </c>
      <c r="H476" s="2" t="str">
        <f>_xlfn.XLOOKUP(C476,customers!$A$1:$A$1001,customers!$G$1:$G$1001,,0)</f>
        <v>Ireland</v>
      </c>
      <c r="I476" t="str">
        <f>INDEX(products!$A$1:$G$49,MATCH(orders!$D476,products!$A:$A,0),MATCH(orders!I$1,products!$A$1:$G$1,0))</f>
        <v>Exc</v>
      </c>
      <c r="J476" t="str">
        <f>INDEX(products!$A$1:$G$49,MATCH(orders!$D476,products!$A:$A,0),MATCH(orders!J$1,products!$A$1:$G$1,0))</f>
        <v>M</v>
      </c>
      <c r="K476" s="4">
        <f>INDEX(products!$A$1:$G$49,MATCH(orders!$D476,products!$A:$A,0),MATCH(orders!K$1,products!$A$1:$G$1,0))</f>
        <v>2.5</v>
      </c>
      <c r="L476" s="5">
        <f>INDEX(products!$A$1:$G$49,MATCH(orders!$D476,products!$A:$A,0),MATCH(orders!L$1,products!$A$1:$G$1,0))</f>
        <v>31.624999999999996</v>
      </c>
      <c r="M476" s="5">
        <f t="shared" si="22"/>
        <v>31.624999999999996</v>
      </c>
      <c r="N476" t="str">
        <f t="shared" si="21"/>
        <v>Excelsa</v>
      </c>
      <c r="O476" t="str">
        <f t="shared" si="23"/>
        <v>Medium</v>
      </c>
      <c r="P476" t="str">
        <f>_xlfn.XLOOKUP(Orders[[#This Row],[Customer ID]],customers!$A$1:$A$1001,customers!$I$1:$I$1001,,)</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IF(_xlfn.XLOOKUP(C477,customers!A476:A1476,customers!C476:C1476,,0)=0,"",_xlfn.XLOOKUP(C477,customers!A476:A1476,customers!C476:C1476,,0))</f>
        <v>ddibleyd7@feedburner.com</v>
      </c>
      <c r="H477" s="2" t="str">
        <f>_xlfn.XLOOKUP(C477,customers!$A$1:$A$1001,customers!$G$1:$G$1001,,0)</f>
        <v>United States</v>
      </c>
      <c r="I477" t="str">
        <f>INDEX(products!$A$1:$G$49,MATCH(orders!$D477,products!$A:$A,0),MATCH(orders!I$1,products!$A$1:$G$1,0))</f>
        <v>Lib</v>
      </c>
      <c r="J477" t="str">
        <f>INDEX(products!$A$1:$G$49,MATCH(orders!$D477,products!$A:$A,0),MATCH(orders!J$1,products!$A$1:$G$1,0))</f>
        <v>M</v>
      </c>
      <c r="K477" s="4">
        <f>INDEX(products!$A$1:$G$49,MATCH(orders!$D477,products!$A:$A,0),MATCH(orders!K$1,products!$A$1:$G$1,0))</f>
        <v>0.2</v>
      </c>
      <c r="L477" s="5">
        <f>INDEX(products!$A$1:$G$49,MATCH(orders!$D477,products!$A:$A,0),MATCH(orders!L$1,products!$A$1:$G$1,0))</f>
        <v>4.3650000000000002</v>
      </c>
      <c r="M477" s="5">
        <f t="shared" si="22"/>
        <v>8.73</v>
      </c>
      <c r="N477" t="str">
        <f t="shared" si="21"/>
        <v>Librica</v>
      </c>
      <c r="O477" t="str">
        <f t="shared" si="23"/>
        <v>Medium</v>
      </c>
      <c r="P477" t="str">
        <f>_xlfn.XLOOKUP(Orders[[#This Row],[Customer ID]],customers!$A$1:$A$1001,customers!$I$1:$I$1001,,)</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IF(_xlfn.XLOOKUP(C478,customers!A477:A1477,customers!C477:C1477,,0)=0,"",_xlfn.XLOOKUP(C478,customers!A477:A1477,customers!C477:C1477,,0))</f>
        <v>gdimitrioud8@chronoengine.com</v>
      </c>
      <c r="H478" s="2" t="str">
        <f>_xlfn.XLOOKUP(C478,customers!$A$1:$A$1001,customers!$G$1:$G$1001,,0)</f>
        <v>United States</v>
      </c>
      <c r="I478" t="str">
        <f>INDEX(products!$A$1:$G$49,MATCH(orders!$D478,products!$A:$A,0),MATCH(orders!I$1,products!$A$1:$G$1,0))</f>
        <v>Exc</v>
      </c>
      <c r="J478" t="str">
        <f>INDEX(products!$A$1:$G$49,MATCH(orders!$D478,products!$A:$A,0),MATCH(orders!J$1,products!$A$1:$G$1,0))</f>
        <v>L</v>
      </c>
      <c r="K478" s="4">
        <f>INDEX(products!$A$1:$G$49,MATCH(orders!$D478,products!$A:$A,0),MATCH(orders!K$1,products!$A$1:$G$1,0))</f>
        <v>0.2</v>
      </c>
      <c r="L478" s="5">
        <f>INDEX(products!$A$1:$G$49,MATCH(orders!$D478,products!$A:$A,0),MATCH(orders!L$1,products!$A$1:$G$1,0))</f>
        <v>4.4550000000000001</v>
      </c>
      <c r="M478" s="5">
        <f t="shared" si="22"/>
        <v>26.73</v>
      </c>
      <c r="N478" t="str">
        <f t="shared" si="21"/>
        <v>Excelsa</v>
      </c>
      <c r="O478" t="str">
        <f t="shared" si="23"/>
        <v>Light</v>
      </c>
      <c r="P478" t="str">
        <f>_xlfn.XLOOKUP(Orders[[#This Row],[Customer ID]],customers!$A$1:$A$1001,customers!$I$1:$I$1001,,)</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IF(_xlfn.XLOOKUP(C479,customers!A478:A1478,customers!C478:C1478,,0)=0,"",_xlfn.XLOOKUP(C479,customers!A478:A1478,customers!C478:C1478,,0))</f>
        <v>fflanagand9@woothemes.com</v>
      </c>
      <c r="H479" s="2" t="str">
        <f>_xlfn.XLOOKUP(C479,customers!$A$1:$A$1001,customers!$G$1:$G$1001,,0)</f>
        <v>United States</v>
      </c>
      <c r="I479" t="str">
        <f>INDEX(products!$A$1:$G$49,MATCH(orders!$D479,products!$A:$A,0),MATCH(orders!I$1,products!$A$1:$G$1,0))</f>
        <v>Lib</v>
      </c>
      <c r="J479" t="str">
        <f>INDEX(products!$A$1:$G$49,MATCH(orders!$D479,products!$A:$A,0),MATCH(orders!J$1,products!$A$1:$G$1,0))</f>
        <v>M</v>
      </c>
      <c r="K479" s="4">
        <f>INDEX(products!$A$1:$G$49,MATCH(orders!$D479,products!$A:$A,0),MATCH(orders!K$1,products!$A$1:$G$1,0))</f>
        <v>0.2</v>
      </c>
      <c r="L479" s="5">
        <f>INDEX(products!$A$1:$G$49,MATCH(orders!$D479,products!$A:$A,0),MATCH(orders!L$1,products!$A$1:$G$1,0))</f>
        <v>4.3650000000000002</v>
      </c>
      <c r="M479" s="5">
        <f t="shared" si="22"/>
        <v>26.19</v>
      </c>
      <c r="N479" t="str">
        <f t="shared" si="21"/>
        <v>Librica</v>
      </c>
      <c r="O479" t="str">
        <f t="shared" si="23"/>
        <v>Medium</v>
      </c>
      <c r="P479" t="str">
        <f>_xlfn.XLOOKUP(Orders[[#This Row],[Customer ID]],customers!$A$1:$A$1001,customers!$I$1:$I$1001,,)</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IF(_xlfn.XLOOKUP(C480,customers!A479:A1479,customers!C479:C1479,,0)=0,"",_xlfn.XLOOKUP(C480,customers!A479:A1479,customers!C479:C1479,,0))</f>
        <v>abrashda@plala.or.jp</v>
      </c>
      <c r="H480" s="2" t="str">
        <f>_xlfn.XLOOKUP(C480,customers!$A$1:$A$1001,customers!$G$1:$G$1001,,0)</f>
        <v>United States</v>
      </c>
      <c r="I480" t="str">
        <f>INDEX(products!$A$1:$G$49,MATCH(orders!$D480,products!$A:$A,0),MATCH(orders!I$1,products!$A$1:$G$1,0))</f>
        <v>Rob</v>
      </c>
      <c r="J480" t="str">
        <f>INDEX(products!$A$1:$G$49,MATCH(orders!$D480,products!$A:$A,0),MATCH(orders!J$1,products!$A$1:$G$1,0))</f>
        <v>D</v>
      </c>
      <c r="K480" s="4">
        <f>INDEX(products!$A$1:$G$49,MATCH(orders!$D480,products!$A:$A,0),MATCH(orders!K$1,products!$A$1:$G$1,0))</f>
        <v>1</v>
      </c>
      <c r="L480" s="5">
        <f>INDEX(products!$A$1:$G$49,MATCH(orders!$D480,products!$A:$A,0),MATCH(orders!L$1,products!$A$1:$G$1,0))</f>
        <v>8.9499999999999993</v>
      </c>
      <c r="M480" s="5">
        <f t="shared" si="22"/>
        <v>53.699999999999996</v>
      </c>
      <c r="N480" t="str">
        <f t="shared" si="21"/>
        <v>Robusta</v>
      </c>
      <c r="O480" t="str">
        <f t="shared" si="23"/>
        <v>Dark</v>
      </c>
      <c r="P480" t="str">
        <f>_xlfn.XLOOKUP(Orders[[#This Row],[Customer ID]],customers!$A$1:$A$1001,customers!$I$1:$I$1001,,)</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IF(_xlfn.XLOOKUP(C481,customers!A480:A1480,customers!C480:C1480,,0)=0,"",_xlfn.XLOOKUP(C481,customers!A480:A1480,customers!C480:C1480,,0))</f>
        <v>abrashda@plala.or.jp</v>
      </c>
      <c r="H481" s="2" t="str">
        <f>_xlfn.XLOOKUP(C481,customers!$A$1:$A$1001,customers!$G$1:$G$1001,,0)</f>
        <v>United States</v>
      </c>
      <c r="I481" t="str">
        <f>INDEX(products!$A$1:$G$49,MATCH(orders!$D481,products!$A:$A,0),MATCH(orders!I$1,products!$A$1:$G$1,0))</f>
        <v>Exc</v>
      </c>
      <c r="J481" t="str">
        <f>INDEX(products!$A$1:$G$49,MATCH(orders!$D481,products!$A:$A,0),MATCH(orders!J$1,products!$A$1:$G$1,0))</f>
        <v>M</v>
      </c>
      <c r="K481" s="4">
        <f>INDEX(products!$A$1:$G$49,MATCH(orders!$D481,products!$A:$A,0),MATCH(orders!K$1,products!$A$1:$G$1,0))</f>
        <v>2.5</v>
      </c>
      <c r="L481" s="5">
        <f>INDEX(products!$A$1:$G$49,MATCH(orders!$D481,products!$A:$A,0),MATCH(orders!L$1,products!$A$1:$G$1,0))</f>
        <v>31.624999999999996</v>
      </c>
      <c r="M481" s="5">
        <f t="shared" si="22"/>
        <v>126.49999999999999</v>
      </c>
      <c r="N481" t="str">
        <f t="shared" si="21"/>
        <v>Excelsa</v>
      </c>
      <c r="O481" t="str">
        <f t="shared" si="23"/>
        <v>Medium</v>
      </c>
      <c r="P481" t="str">
        <f>_xlfn.XLOOKUP(Orders[[#This Row],[Customer ID]],customers!$A$1:$A$1001,customers!$I$1:$I$1001,,)</f>
        <v>Yes</v>
      </c>
    </row>
    <row r="482" spans="1:16" x14ac:dyDescent="0.2">
      <c r="A482" s="2" t="s">
        <v>3193</v>
      </c>
      <c r="B482" s="3">
        <v>43624</v>
      </c>
      <c r="C482" s="2" t="s">
        <v>3194</v>
      </c>
      <c r="D482" t="s">
        <v>6156</v>
      </c>
      <c r="E482" s="2">
        <v>1</v>
      </c>
      <c r="F482" s="2" t="str">
        <f>_xlfn.XLOOKUP(C482,customers!$A$1:$A$1001,customers!$B$1:$B$1001,,0)</f>
        <v>Ailey Brash</v>
      </c>
      <c r="G482" s="2" t="e">
        <f>IF(_xlfn.XLOOKUP(C482,customers!A481:A1481,customers!C481:C1481,,0)=0,"",_xlfn.XLOOKUP(C482,customers!A481:A1481,customers!C481:C1481,,0))</f>
        <v>#N/A</v>
      </c>
      <c r="H482" s="2" t="str">
        <f>_xlfn.XLOOKUP(C482,customers!$A$1:$A$1001,customers!$G$1:$G$1001,,0)</f>
        <v>United States</v>
      </c>
      <c r="I482" t="str">
        <f>INDEX(products!$A$1:$G$49,MATCH(orders!$D482,products!$A:$A,0),MATCH(orders!I$1,products!$A$1:$G$1,0))</f>
        <v>Exc</v>
      </c>
      <c r="J482" t="str">
        <f>INDEX(products!$A$1:$G$49,MATCH(orders!$D482,products!$A:$A,0),MATCH(orders!J$1,products!$A$1:$G$1,0))</f>
        <v>M</v>
      </c>
      <c r="K482" s="4">
        <f>INDEX(products!$A$1:$G$49,MATCH(orders!$D482,products!$A:$A,0),MATCH(orders!K$1,products!$A$1:$G$1,0))</f>
        <v>0.2</v>
      </c>
      <c r="L482" s="5">
        <f>INDEX(products!$A$1:$G$49,MATCH(orders!$D482,products!$A:$A,0),MATCH(orders!L$1,products!$A$1:$G$1,0))</f>
        <v>4.125</v>
      </c>
      <c r="M482" s="5">
        <f t="shared" si="22"/>
        <v>4.125</v>
      </c>
      <c r="N482" t="str">
        <f t="shared" si="21"/>
        <v>Excelsa</v>
      </c>
      <c r="O482" t="str">
        <f t="shared" si="23"/>
        <v>Medium</v>
      </c>
      <c r="P482" t="str">
        <f>_xlfn.XLOOKUP(Orders[[#This Row],[Customer ID]],customers!$A$1:$A$1001,customers!$I$1:$I$1001,,)</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IF(_xlfn.XLOOKUP(C483,customers!A482:A1482,customers!C482:C1482,,0)=0,"",_xlfn.XLOOKUP(C483,customers!A482:A1482,customers!C482:C1482,,0))</f>
        <v>nizhakovdd@aol.com</v>
      </c>
      <c r="H483" s="2" t="str">
        <f>_xlfn.XLOOKUP(C483,customers!$A$1:$A$1001,customers!$G$1:$G$1001,,0)</f>
        <v>United Kingdom</v>
      </c>
      <c r="I483" t="str">
        <f>INDEX(products!$A$1:$G$49,MATCH(orders!$D483,products!$A:$A,0),MATCH(orders!I$1,products!$A$1:$G$1,0))</f>
        <v>Rob</v>
      </c>
      <c r="J483" t="str">
        <f>INDEX(products!$A$1:$G$49,MATCH(orders!$D483,products!$A:$A,0),MATCH(orders!J$1,products!$A$1:$G$1,0))</f>
        <v>L</v>
      </c>
      <c r="K483" s="4">
        <f>INDEX(products!$A$1:$G$49,MATCH(orders!$D483,products!$A:$A,0),MATCH(orders!K$1,products!$A$1:$G$1,0))</f>
        <v>1</v>
      </c>
      <c r="L483" s="5">
        <f>INDEX(products!$A$1:$G$49,MATCH(orders!$D483,products!$A:$A,0),MATCH(orders!L$1,products!$A$1:$G$1,0))</f>
        <v>11.95</v>
      </c>
      <c r="M483" s="5">
        <f t="shared" si="22"/>
        <v>23.9</v>
      </c>
      <c r="N483" t="str">
        <f t="shared" si="21"/>
        <v>Robusta</v>
      </c>
      <c r="O483" t="str">
        <f t="shared" si="23"/>
        <v>Light</v>
      </c>
      <c r="P483" t="str">
        <f>_xlfn.XLOOKUP(Orders[[#This Row],[Customer ID]],customers!$A$1:$A$1001,customers!$I$1:$I$1001,,)</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IF(_xlfn.XLOOKUP(C484,customers!A483:A1483,customers!C483:C1483,,0)=0,"",_xlfn.XLOOKUP(C484,customers!A483:A1483,customers!C483:C1483,,0))</f>
        <v>skeetsde@answers.com</v>
      </c>
      <c r="H484" s="2" t="str">
        <f>_xlfn.XLOOKUP(C484,customers!$A$1:$A$1001,customers!$G$1:$G$1001,,0)</f>
        <v>United States</v>
      </c>
      <c r="I484" t="str">
        <f>INDEX(products!$A$1:$G$49,MATCH(orders!$D484,products!$A:$A,0),MATCH(orders!I$1,products!$A$1:$G$1,0))</f>
        <v>Exc</v>
      </c>
      <c r="J484" t="str">
        <f>INDEX(products!$A$1:$G$49,MATCH(orders!$D484,products!$A:$A,0),MATCH(orders!J$1,products!$A$1:$G$1,0))</f>
        <v>D</v>
      </c>
      <c r="K484" s="4">
        <f>INDEX(products!$A$1:$G$49,MATCH(orders!$D484,products!$A:$A,0),MATCH(orders!K$1,products!$A$1:$G$1,0))</f>
        <v>2.5</v>
      </c>
      <c r="L484" s="5">
        <f>INDEX(products!$A$1:$G$49,MATCH(orders!$D484,products!$A:$A,0),MATCH(orders!L$1,products!$A$1:$G$1,0))</f>
        <v>27.945</v>
      </c>
      <c r="M484" s="5">
        <f t="shared" si="22"/>
        <v>139.72499999999999</v>
      </c>
      <c r="N484" t="str">
        <f t="shared" si="21"/>
        <v>Excelsa</v>
      </c>
      <c r="O484" t="str">
        <f t="shared" si="23"/>
        <v>Dark</v>
      </c>
      <c r="P484" t="str">
        <f>_xlfn.XLOOKUP(Orders[[#This Row],[Customer ID]],customers!$A$1:$A$1001,customers!$I$1:$I$1001,,)</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IF(_xlfn.XLOOKUP(C485,customers!A484:A1484,customers!C484:C1484,,0)=0,"",_xlfn.XLOOKUP(C485,customers!A484:A1484,customers!C484:C1484,,0))</f>
        <v/>
      </c>
      <c r="H485" s="2" t="str">
        <f>_xlfn.XLOOKUP(C485,customers!$A$1:$A$1001,customers!$G$1:$G$1001,,0)</f>
        <v>United States</v>
      </c>
      <c r="I485" t="str">
        <f>INDEX(products!$A$1:$G$49,MATCH(orders!$D485,products!$A:$A,0),MATCH(orders!I$1,products!$A$1:$G$1,0))</f>
        <v>Lib</v>
      </c>
      <c r="J485" t="str">
        <f>INDEX(products!$A$1:$G$49,MATCH(orders!$D485,products!$A:$A,0),MATCH(orders!J$1,products!$A$1:$G$1,0))</f>
        <v>D</v>
      </c>
      <c r="K485" s="4">
        <f>INDEX(products!$A$1:$G$49,MATCH(orders!$D485,products!$A:$A,0),MATCH(orders!K$1,products!$A$1:$G$1,0))</f>
        <v>2.5</v>
      </c>
      <c r="L485" s="5">
        <f>INDEX(products!$A$1:$G$49,MATCH(orders!$D485,products!$A:$A,0),MATCH(orders!L$1,products!$A$1:$G$1,0))</f>
        <v>29.784999999999997</v>
      </c>
      <c r="M485" s="5">
        <f t="shared" si="22"/>
        <v>59.569999999999993</v>
      </c>
      <c r="N485" t="str">
        <f t="shared" si="21"/>
        <v>Librica</v>
      </c>
      <c r="O485" t="str">
        <f t="shared" si="23"/>
        <v>Dark</v>
      </c>
      <c r="P485" t="str">
        <f>_xlfn.XLOOKUP(Orders[[#This Row],[Customer ID]],customers!$A$1:$A$1001,customers!$I$1:$I$1001,,)</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IF(_xlfn.XLOOKUP(C486,customers!A485:A1485,customers!C485:C1485,,0)=0,"",_xlfn.XLOOKUP(C486,customers!A485:A1485,customers!C485:C1485,,0))</f>
        <v>kcakedg@huffingtonpost.com</v>
      </c>
      <c r="H486" s="2" t="str">
        <f>_xlfn.XLOOKUP(C486,customers!$A$1:$A$1001,customers!$G$1:$G$1001,,0)</f>
        <v>United States</v>
      </c>
      <c r="I486" t="str">
        <f>INDEX(products!$A$1:$G$49,MATCH(orders!$D486,products!$A:$A,0),MATCH(orders!I$1,products!$A$1:$G$1,0))</f>
        <v>Lib</v>
      </c>
      <c r="J486" t="str">
        <f>INDEX(products!$A$1:$G$49,MATCH(orders!$D486,products!$A:$A,0),MATCH(orders!J$1,products!$A$1:$G$1,0))</f>
        <v>L</v>
      </c>
      <c r="K486" s="4">
        <f>INDEX(products!$A$1:$G$49,MATCH(orders!$D486,products!$A:$A,0),MATCH(orders!K$1,products!$A$1:$G$1,0))</f>
        <v>0.5</v>
      </c>
      <c r="L486" s="5">
        <f>INDEX(products!$A$1:$G$49,MATCH(orders!$D486,products!$A:$A,0),MATCH(orders!L$1,products!$A$1:$G$1,0))</f>
        <v>9.51</v>
      </c>
      <c r="M486" s="5">
        <f t="shared" si="22"/>
        <v>57.06</v>
      </c>
      <c r="N486" t="str">
        <f t="shared" si="21"/>
        <v>Librica</v>
      </c>
      <c r="O486" t="str">
        <f t="shared" si="23"/>
        <v>Light</v>
      </c>
      <c r="P486" t="str">
        <f>_xlfn.XLOOKUP(Orders[[#This Row],[Customer ID]],customers!$A$1:$A$1001,customers!$I$1:$I$1001,,)</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IF(_xlfn.XLOOKUP(C487,customers!A486:A1486,customers!C486:C1486,,0)=0,"",_xlfn.XLOOKUP(C487,customers!A486:A1486,customers!C486:C1486,,0))</f>
        <v>mhanseddh@instagram.com</v>
      </c>
      <c r="H487" s="2" t="str">
        <f>_xlfn.XLOOKUP(C487,customers!$A$1:$A$1001,customers!$G$1:$G$1001,,0)</f>
        <v>Ireland</v>
      </c>
      <c r="I487" t="str">
        <f>INDEX(products!$A$1:$G$49,MATCH(orders!$D487,products!$A:$A,0),MATCH(orders!I$1,products!$A$1:$G$1,0))</f>
        <v>Rob</v>
      </c>
      <c r="J487" t="str">
        <f>INDEX(products!$A$1:$G$49,MATCH(orders!$D487,products!$A:$A,0),MATCH(orders!J$1,products!$A$1:$G$1,0))</f>
        <v>L</v>
      </c>
      <c r="K487" s="4">
        <f>INDEX(products!$A$1:$G$49,MATCH(orders!$D487,products!$A:$A,0),MATCH(orders!K$1,products!$A$1:$G$1,0))</f>
        <v>0.2</v>
      </c>
      <c r="L487" s="5">
        <f>INDEX(products!$A$1:$G$49,MATCH(orders!$D487,products!$A:$A,0),MATCH(orders!L$1,products!$A$1:$G$1,0))</f>
        <v>3.5849999999999995</v>
      </c>
      <c r="M487" s="5">
        <f t="shared" si="22"/>
        <v>21.509999999999998</v>
      </c>
      <c r="N487" t="str">
        <f t="shared" si="21"/>
        <v>Robusta</v>
      </c>
      <c r="O487" t="str">
        <f t="shared" si="23"/>
        <v>Light</v>
      </c>
      <c r="P487" t="str">
        <f>_xlfn.XLOOKUP(Orders[[#This Row],[Customer ID]],customers!$A$1:$A$1001,customers!$I$1:$I$1001,,)</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IF(_xlfn.XLOOKUP(C488,customers!A487:A1487,customers!C487:C1487,,0)=0,"",_xlfn.XLOOKUP(C488,customers!A487:A1487,customers!C487:C1487,,0))</f>
        <v>fkienleindi@trellian.com</v>
      </c>
      <c r="H488" s="2" t="str">
        <f>_xlfn.XLOOKUP(C488,customers!$A$1:$A$1001,customers!$G$1:$G$1001,,0)</f>
        <v>Ireland</v>
      </c>
      <c r="I488" t="str">
        <f>INDEX(products!$A$1:$G$49,MATCH(orders!$D488,products!$A:$A,0),MATCH(orders!I$1,products!$A$1:$G$1,0))</f>
        <v>Lib</v>
      </c>
      <c r="J488" t="str">
        <f>INDEX(products!$A$1:$G$49,MATCH(orders!$D488,products!$A:$A,0),MATCH(orders!J$1,products!$A$1:$G$1,0))</f>
        <v>M</v>
      </c>
      <c r="K488" s="4">
        <f>INDEX(products!$A$1:$G$49,MATCH(orders!$D488,products!$A:$A,0),MATCH(orders!K$1,products!$A$1:$G$1,0))</f>
        <v>0.5</v>
      </c>
      <c r="L488" s="5">
        <f>INDEX(products!$A$1:$G$49,MATCH(orders!$D488,products!$A:$A,0),MATCH(orders!L$1,products!$A$1:$G$1,0))</f>
        <v>8.73</v>
      </c>
      <c r="M488" s="5">
        <f t="shared" si="22"/>
        <v>52.38</v>
      </c>
      <c r="N488" t="str">
        <f t="shared" si="21"/>
        <v>Librica</v>
      </c>
      <c r="O488" t="str">
        <f t="shared" si="23"/>
        <v>Medium</v>
      </c>
      <c r="P488" t="str">
        <f>_xlfn.XLOOKUP(Orders[[#This Row],[Customer ID]],customers!$A$1:$A$1001,customers!$I$1:$I$1001,,)</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IF(_xlfn.XLOOKUP(C489,customers!A488:A1488,customers!C488:C1488,,0)=0,"",_xlfn.XLOOKUP(C489,customers!A488:A1488,customers!C488:C1488,,0))</f>
        <v>kegglestonedj@sphinn.com</v>
      </c>
      <c r="H489" s="2" t="str">
        <f>_xlfn.XLOOKUP(C489,customers!$A$1:$A$1001,customers!$G$1:$G$1001,,0)</f>
        <v>Ireland</v>
      </c>
      <c r="I489" t="str">
        <f>INDEX(products!$A$1:$G$49,MATCH(orders!$D489,products!$A:$A,0),MATCH(orders!I$1,products!$A$1:$G$1,0))</f>
        <v>Exc</v>
      </c>
      <c r="J489" t="str">
        <f>INDEX(products!$A$1:$G$49,MATCH(orders!$D489,products!$A:$A,0),MATCH(orders!J$1,products!$A$1:$G$1,0))</f>
        <v>D</v>
      </c>
      <c r="K489" s="4">
        <f>INDEX(products!$A$1:$G$49,MATCH(orders!$D489,products!$A:$A,0),MATCH(orders!K$1,products!$A$1:$G$1,0))</f>
        <v>1</v>
      </c>
      <c r="L489" s="5">
        <f>INDEX(products!$A$1:$G$49,MATCH(orders!$D489,products!$A:$A,0),MATCH(orders!L$1,products!$A$1:$G$1,0))</f>
        <v>12.15</v>
      </c>
      <c r="M489" s="5">
        <f t="shared" si="22"/>
        <v>72.900000000000006</v>
      </c>
      <c r="N489" t="str">
        <f t="shared" si="21"/>
        <v>Excelsa</v>
      </c>
      <c r="O489" t="str">
        <f t="shared" si="23"/>
        <v>Dark</v>
      </c>
      <c r="P489" t="str">
        <f>_xlfn.XLOOKUP(Orders[[#This Row],[Customer ID]],customers!$A$1:$A$1001,customers!$I$1:$I$1001,,)</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IF(_xlfn.XLOOKUP(C490,customers!A489:A1489,customers!C489:C1489,,0)=0,"",_xlfn.XLOOKUP(C490,customers!A489:A1489,customers!C489:C1489,,0))</f>
        <v>bsemkinsdk@unc.edu</v>
      </c>
      <c r="H490" s="2" t="str">
        <f>_xlfn.XLOOKUP(C490,customers!$A$1:$A$1001,customers!$G$1:$G$1001,,0)</f>
        <v>Ireland</v>
      </c>
      <c r="I490" t="str">
        <f>INDEX(products!$A$1:$G$49,MATCH(orders!$D490,products!$A:$A,0),MATCH(orders!I$1,products!$A$1:$G$1,0))</f>
        <v>Rob</v>
      </c>
      <c r="J490" t="str">
        <f>INDEX(products!$A$1:$G$49,MATCH(orders!$D490,products!$A:$A,0),MATCH(orders!J$1,products!$A$1:$G$1,0))</f>
        <v>M</v>
      </c>
      <c r="K490" s="4">
        <f>INDEX(products!$A$1:$G$49,MATCH(orders!$D490,products!$A:$A,0),MATCH(orders!K$1,products!$A$1:$G$1,0))</f>
        <v>0.2</v>
      </c>
      <c r="L490" s="5">
        <f>INDEX(products!$A$1:$G$49,MATCH(orders!$D490,products!$A:$A,0),MATCH(orders!L$1,products!$A$1:$G$1,0))</f>
        <v>2.9849999999999999</v>
      </c>
      <c r="M490" s="5">
        <f t="shared" si="22"/>
        <v>14.924999999999999</v>
      </c>
      <c r="N490" t="str">
        <f t="shared" si="21"/>
        <v>Robusta</v>
      </c>
      <c r="O490" t="str">
        <f t="shared" si="23"/>
        <v>Medium</v>
      </c>
      <c r="P490" t="str">
        <f>_xlfn.XLOOKUP(Orders[[#This Row],[Customer ID]],customers!$A$1:$A$1001,customers!$I$1:$I$1001,,)</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IF(_xlfn.XLOOKUP(C491,customers!A490:A1490,customers!C490:C1490,,0)=0,"",_xlfn.XLOOKUP(C491,customers!A490:A1490,customers!C490:C1490,,0))</f>
        <v>slorenzettidl@is.gd</v>
      </c>
      <c r="H491" s="2" t="str">
        <f>_xlfn.XLOOKUP(C491,customers!$A$1:$A$1001,customers!$G$1:$G$1001,,0)</f>
        <v>United States</v>
      </c>
      <c r="I491" t="str">
        <f>INDEX(products!$A$1:$G$49,MATCH(orders!$D491,products!$A:$A,0),MATCH(orders!I$1,products!$A$1:$G$1,0))</f>
        <v>Lib</v>
      </c>
      <c r="J491" t="str">
        <f>INDEX(products!$A$1:$G$49,MATCH(orders!$D491,products!$A:$A,0),MATCH(orders!J$1,products!$A$1:$G$1,0))</f>
        <v>L</v>
      </c>
      <c r="K491" s="4">
        <f>INDEX(products!$A$1:$G$49,MATCH(orders!$D491,products!$A:$A,0),MATCH(orders!K$1,products!$A$1:$G$1,0))</f>
        <v>1</v>
      </c>
      <c r="L491" s="5">
        <f>INDEX(products!$A$1:$G$49,MATCH(orders!$D491,products!$A:$A,0),MATCH(orders!L$1,products!$A$1:$G$1,0))</f>
        <v>15.85</v>
      </c>
      <c r="M491" s="5">
        <f t="shared" si="22"/>
        <v>95.1</v>
      </c>
      <c r="N491" t="str">
        <f t="shared" si="21"/>
        <v>Librica</v>
      </c>
      <c r="O491" t="str">
        <f t="shared" si="23"/>
        <v>Light</v>
      </c>
      <c r="P491" t="str">
        <f>_xlfn.XLOOKUP(Orders[[#This Row],[Customer ID]],customers!$A$1:$A$1001,customers!$I$1:$I$1001,,)</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IF(_xlfn.XLOOKUP(C492,customers!A491:A1491,customers!C491:C1491,,0)=0,"",_xlfn.XLOOKUP(C492,customers!A491:A1491,customers!C491:C1491,,0))</f>
        <v>bgiannazzidm@apple.com</v>
      </c>
      <c r="H492" s="2" t="str">
        <f>_xlfn.XLOOKUP(C492,customers!$A$1:$A$1001,customers!$G$1:$G$1001,,0)</f>
        <v>United States</v>
      </c>
      <c r="I492" t="str">
        <f>INDEX(products!$A$1:$G$49,MATCH(orders!$D492,products!$A:$A,0),MATCH(orders!I$1,products!$A$1:$G$1,0))</f>
        <v>Lib</v>
      </c>
      <c r="J492" t="str">
        <f>INDEX(products!$A$1:$G$49,MATCH(orders!$D492,products!$A:$A,0),MATCH(orders!J$1,products!$A$1:$G$1,0))</f>
        <v>D</v>
      </c>
      <c r="K492" s="4">
        <f>INDEX(products!$A$1:$G$49,MATCH(orders!$D492,products!$A:$A,0),MATCH(orders!K$1,products!$A$1:$G$1,0))</f>
        <v>0.5</v>
      </c>
      <c r="L492" s="5">
        <f>INDEX(products!$A$1:$G$49,MATCH(orders!$D492,products!$A:$A,0),MATCH(orders!L$1,products!$A$1:$G$1,0))</f>
        <v>7.77</v>
      </c>
      <c r="M492" s="5">
        <f t="shared" si="22"/>
        <v>15.54</v>
      </c>
      <c r="N492" t="str">
        <f t="shared" si="21"/>
        <v>Librica</v>
      </c>
      <c r="O492" t="str">
        <f t="shared" si="23"/>
        <v>Dark</v>
      </c>
      <c r="P492" t="str">
        <f>_xlfn.XLOOKUP(Orders[[#This Row],[Customer ID]],customers!$A$1:$A$1001,customers!$I$1:$I$1001,,)</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IF(_xlfn.XLOOKUP(C493,customers!A492:A1492,customers!C492:C1492,,0)=0,"",_xlfn.XLOOKUP(C493,customers!A492:A1492,customers!C492:C1492,,0))</f>
        <v/>
      </c>
      <c r="H493" s="2" t="str">
        <f>_xlfn.XLOOKUP(C493,customers!$A$1:$A$1001,customers!$G$1:$G$1001,,0)</f>
        <v>United States</v>
      </c>
      <c r="I493" t="str">
        <f>INDEX(products!$A$1:$G$49,MATCH(orders!$D493,products!$A:$A,0),MATCH(orders!I$1,products!$A$1:$G$1,0))</f>
        <v>Lib</v>
      </c>
      <c r="J493" t="str">
        <f>INDEX(products!$A$1:$G$49,MATCH(orders!$D493,products!$A:$A,0),MATCH(orders!J$1,products!$A$1:$G$1,0))</f>
        <v>D</v>
      </c>
      <c r="K493" s="4">
        <f>INDEX(products!$A$1:$G$49,MATCH(orders!$D493,products!$A:$A,0),MATCH(orders!K$1,products!$A$1:$G$1,0))</f>
        <v>0.2</v>
      </c>
      <c r="L493" s="5">
        <f>INDEX(products!$A$1:$G$49,MATCH(orders!$D493,products!$A:$A,0),MATCH(orders!L$1,products!$A$1:$G$1,0))</f>
        <v>3.8849999999999998</v>
      </c>
      <c r="M493" s="5">
        <f t="shared" si="22"/>
        <v>23.31</v>
      </c>
      <c r="N493" t="str">
        <f t="shared" si="21"/>
        <v>Librica</v>
      </c>
      <c r="O493" t="str">
        <f t="shared" si="23"/>
        <v>Dark</v>
      </c>
      <c r="P493" t="str">
        <f>_xlfn.XLOOKUP(Orders[[#This Row],[Customer ID]],customers!$A$1:$A$1001,customers!$I$1:$I$1001,,)</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IF(_xlfn.XLOOKUP(C494,customers!A493:A1493,customers!C493:C1493,,0)=0,"",_xlfn.XLOOKUP(C494,customers!A493:A1493,customers!C493:C1493,,0))</f>
        <v>ulethbrigdo@hc360.com</v>
      </c>
      <c r="H494" s="2" t="str">
        <f>_xlfn.XLOOKUP(C494,customers!$A$1:$A$1001,customers!$G$1:$G$1001,,0)</f>
        <v>United States</v>
      </c>
      <c r="I494" t="str">
        <f>INDEX(products!$A$1:$G$49,MATCH(orders!$D494,products!$A:$A,0),MATCH(orders!I$1,products!$A$1:$G$1,0))</f>
        <v>Exc</v>
      </c>
      <c r="J494" t="str">
        <f>INDEX(products!$A$1:$G$49,MATCH(orders!$D494,products!$A:$A,0),MATCH(orders!J$1,products!$A$1:$G$1,0))</f>
        <v>M</v>
      </c>
      <c r="K494" s="4">
        <f>INDEX(products!$A$1:$G$49,MATCH(orders!$D494,products!$A:$A,0),MATCH(orders!K$1,products!$A$1:$G$1,0))</f>
        <v>0.2</v>
      </c>
      <c r="L494" s="5">
        <f>INDEX(products!$A$1:$G$49,MATCH(orders!$D494,products!$A:$A,0),MATCH(orders!L$1,products!$A$1:$G$1,0))</f>
        <v>4.125</v>
      </c>
      <c r="M494" s="5">
        <f t="shared" si="22"/>
        <v>4.125</v>
      </c>
      <c r="N494" t="str">
        <f t="shared" si="21"/>
        <v>Excelsa</v>
      </c>
      <c r="O494" t="str">
        <f t="shared" si="23"/>
        <v>Medium</v>
      </c>
      <c r="P494" t="str">
        <f>_xlfn.XLOOKUP(Orders[[#This Row],[Customer ID]],customers!$A$1:$A$1001,customers!$I$1:$I$1001,,)</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IF(_xlfn.XLOOKUP(C495,customers!A494:A1494,customers!C494:C1494,,0)=0,"",_xlfn.XLOOKUP(C495,customers!A494:A1494,customers!C494:C1494,,0))</f>
        <v>sfarnishdp@dmoz.org</v>
      </c>
      <c r="H495" s="2" t="str">
        <f>_xlfn.XLOOKUP(C495,customers!$A$1:$A$1001,customers!$G$1:$G$1001,,0)</f>
        <v>United Kingdom</v>
      </c>
      <c r="I495" t="str">
        <f>INDEX(products!$A$1:$G$49,MATCH(orders!$D495,products!$A:$A,0),MATCH(orders!I$1,products!$A$1:$G$1,0))</f>
        <v>Rob</v>
      </c>
      <c r="J495" t="str">
        <f>INDEX(products!$A$1:$G$49,MATCH(orders!$D495,products!$A:$A,0),MATCH(orders!J$1,products!$A$1:$G$1,0))</f>
        <v>M</v>
      </c>
      <c r="K495" s="4">
        <f>INDEX(products!$A$1:$G$49,MATCH(orders!$D495,products!$A:$A,0),MATCH(orders!K$1,products!$A$1:$G$1,0))</f>
        <v>0.5</v>
      </c>
      <c r="L495" s="5">
        <f>INDEX(products!$A$1:$G$49,MATCH(orders!$D495,products!$A:$A,0),MATCH(orders!L$1,products!$A$1:$G$1,0))</f>
        <v>5.97</v>
      </c>
      <c r="M495" s="5">
        <f t="shared" si="22"/>
        <v>35.82</v>
      </c>
      <c r="N495" t="str">
        <f t="shared" si="21"/>
        <v>Robusta</v>
      </c>
      <c r="O495" t="str">
        <f t="shared" si="23"/>
        <v>Medium</v>
      </c>
      <c r="P495" t="str">
        <f>_xlfn.XLOOKUP(Orders[[#This Row],[Customer ID]],customers!$A$1:$A$1001,customers!$I$1:$I$1001,,)</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IF(_xlfn.XLOOKUP(C496,customers!A495:A1495,customers!C495:C1495,,0)=0,"",_xlfn.XLOOKUP(C496,customers!A495:A1495,customers!C495:C1495,,0))</f>
        <v>fjecockdq@unicef.org</v>
      </c>
      <c r="H496" s="2" t="str">
        <f>_xlfn.XLOOKUP(C496,customers!$A$1:$A$1001,customers!$G$1:$G$1001,,0)</f>
        <v>United States</v>
      </c>
      <c r="I496" t="str">
        <f>INDEX(products!$A$1:$G$49,MATCH(orders!$D496,products!$A:$A,0),MATCH(orders!I$1,products!$A$1:$G$1,0))</f>
        <v>Lib</v>
      </c>
      <c r="J496" t="str">
        <f>INDEX(products!$A$1:$G$49,MATCH(orders!$D496,products!$A:$A,0),MATCH(orders!J$1,products!$A$1:$G$1,0))</f>
        <v>L</v>
      </c>
      <c r="K496" s="4">
        <f>INDEX(products!$A$1:$G$49,MATCH(orders!$D496,products!$A:$A,0),MATCH(orders!K$1,products!$A$1:$G$1,0))</f>
        <v>1</v>
      </c>
      <c r="L496" s="5">
        <f>INDEX(products!$A$1:$G$49,MATCH(orders!$D496,products!$A:$A,0),MATCH(orders!L$1,products!$A$1:$G$1,0))</f>
        <v>15.85</v>
      </c>
      <c r="M496" s="5">
        <f t="shared" si="22"/>
        <v>31.7</v>
      </c>
      <c r="N496" t="str">
        <f t="shared" si="21"/>
        <v>Librica</v>
      </c>
      <c r="O496" t="str">
        <f t="shared" si="23"/>
        <v>Light</v>
      </c>
      <c r="P496" t="str">
        <f>_xlfn.XLOOKUP(Orders[[#This Row],[Customer ID]],customers!$A$1:$A$1001,customers!$I$1:$I$1001,,)</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IF(_xlfn.XLOOKUP(C497,customers!A496:A1496,customers!C496:C1496,,0)=0,"",_xlfn.XLOOKUP(C497,customers!A496:A1496,customers!C496:C1496,,0))</f>
        <v/>
      </c>
      <c r="H497" s="2" t="str">
        <f>_xlfn.XLOOKUP(C497,customers!$A$1:$A$1001,customers!$G$1:$G$1001,,0)</f>
        <v>United States</v>
      </c>
      <c r="I497" t="str">
        <f>INDEX(products!$A$1:$G$49,MATCH(orders!$D497,products!$A:$A,0),MATCH(orders!I$1,products!$A$1:$G$1,0))</f>
        <v>Lib</v>
      </c>
      <c r="J497" t="str">
        <f>INDEX(products!$A$1:$G$49,MATCH(orders!$D497,products!$A:$A,0),MATCH(orders!J$1,products!$A$1:$G$1,0))</f>
        <v>L</v>
      </c>
      <c r="K497" s="4">
        <f>INDEX(products!$A$1:$G$49,MATCH(orders!$D497,products!$A:$A,0),MATCH(orders!K$1,products!$A$1:$G$1,0))</f>
        <v>1</v>
      </c>
      <c r="L497" s="5">
        <f>INDEX(products!$A$1:$G$49,MATCH(orders!$D497,products!$A:$A,0),MATCH(orders!L$1,products!$A$1:$G$1,0))</f>
        <v>15.85</v>
      </c>
      <c r="M497" s="5">
        <f t="shared" si="22"/>
        <v>79.25</v>
      </c>
      <c r="N497" t="str">
        <f t="shared" si="21"/>
        <v>Librica</v>
      </c>
      <c r="O497" t="str">
        <f t="shared" si="23"/>
        <v>Light</v>
      </c>
      <c r="P497" t="str">
        <f>_xlfn.XLOOKUP(Orders[[#This Row],[Customer ID]],customers!$A$1:$A$1001,customers!$I$1:$I$1001,,)</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IF(_xlfn.XLOOKUP(C498,customers!A497:A1497,customers!C497:C1497,,0)=0,"",_xlfn.XLOOKUP(C498,customers!A497:A1497,customers!C497:C1497,,0))</f>
        <v>hpallisterds@ning.com</v>
      </c>
      <c r="H498" s="2" t="str">
        <f>_xlfn.XLOOKUP(C498,customers!$A$1:$A$1001,customers!$G$1:$G$1001,,0)</f>
        <v>United States</v>
      </c>
      <c r="I498" t="str">
        <f>INDEX(products!$A$1:$G$49,MATCH(orders!$D498,products!$A:$A,0),MATCH(orders!I$1,products!$A$1:$G$1,0))</f>
        <v>Exc</v>
      </c>
      <c r="J498" t="str">
        <f>INDEX(products!$A$1:$G$49,MATCH(orders!$D498,products!$A:$A,0),MATCH(orders!J$1,products!$A$1:$G$1,0))</f>
        <v>D</v>
      </c>
      <c r="K498" s="4">
        <f>INDEX(products!$A$1:$G$49,MATCH(orders!$D498,products!$A:$A,0),MATCH(orders!K$1,products!$A$1:$G$1,0))</f>
        <v>0.2</v>
      </c>
      <c r="L498" s="5">
        <f>INDEX(products!$A$1:$G$49,MATCH(orders!$D498,products!$A:$A,0),MATCH(orders!L$1,products!$A$1:$G$1,0))</f>
        <v>3.645</v>
      </c>
      <c r="M498" s="5">
        <f t="shared" si="22"/>
        <v>10.935</v>
      </c>
      <c r="N498" t="str">
        <f t="shared" si="21"/>
        <v>Excelsa</v>
      </c>
      <c r="O498" t="str">
        <f t="shared" si="23"/>
        <v>Dark</v>
      </c>
      <c r="P498" t="str">
        <f>_xlfn.XLOOKUP(Orders[[#This Row],[Customer ID]],customers!$A$1:$A$1001,customers!$I$1:$I$1001,,)</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IF(_xlfn.XLOOKUP(C499,customers!A498:A1498,customers!C498:C1498,,0)=0,"",_xlfn.XLOOKUP(C499,customers!A498:A1498,customers!C498:C1498,,0))</f>
        <v>cmershdt@drupal.org</v>
      </c>
      <c r="H499" s="2" t="str">
        <f>_xlfn.XLOOKUP(C499,customers!$A$1:$A$1001,customers!$G$1:$G$1001,,0)</f>
        <v>Ireland</v>
      </c>
      <c r="I499" t="str">
        <f>INDEX(products!$A$1:$G$49,MATCH(orders!$D499,products!$A:$A,0),MATCH(orders!I$1,products!$A$1:$G$1,0))</f>
        <v>Ara</v>
      </c>
      <c r="J499" t="str">
        <f>INDEX(products!$A$1:$G$49,MATCH(orders!$D499,products!$A:$A,0),MATCH(orders!J$1,products!$A$1:$G$1,0))</f>
        <v>D</v>
      </c>
      <c r="K499" s="4">
        <f>INDEX(products!$A$1:$G$49,MATCH(orders!$D499,products!$A:$A,0),MATCH(orders!K$1,products!$A$1:$G$1,0))</f>
        <v>1</v>
      </c>
      <c r="L499" s="5">
        <f>INDEX(products!$A$1:$G$49,MATCH(orders!$D499,products!$A:$A,0),MATCH(orders!L$1,products!$A$1:$G$1,0))</f>
        <v>9.9499999999999993</v>
      </c>
      <c r="M499" s="5">
        <f t="shared" si="22"/>
        <v>39.799999999999997</v>
      </c>
      <c r="N499" t="str">
        <f t="shared" si="21"/>
        <v>Arabica</v>
      </c>
      <c r="O499" t="str">
        <f t="shared" si="23"/>
        <v>Dark</v>
      </c>
      <c r="P499" t="str">
        <f>_xlfn.XLOOKUP(Orders[[#This Row],[Customer ID]],customers!$A$1:$A$1001,customers!$I$1:$I$1001,,)</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IF(_xlfn.XLOOKUP(C500,customers!A499:A1499,customers!C499:C1499,,0)=0,"",_xlfn.XLOOKUP(C500,customers!A499:A1499,customers!C499:C1499,,0))</f>
        <v>murione5@alexa.com</v>
      </c>
      <c r="H500" s="2" t="str">
        <f>_xlfn.XLOOKUP(C500,customers!$A$1:$A$1001,customers!$G$1:$G$1001,,0)</f>
        <v>Ireland</v>
      </c>
      <c r="I500" t="str">
        <f>INDEX(products!$A$1:$G$49,MATCH(orders!$D500,products!$A:$A,0),MATCH(orders!I$1,products!$A$1:$G$1,0))</f>
        <v>Rob</v>
      </c>
      <c r="J500" t="str">
        <f>INDEX(products!$A$1:$G$49,MATCH(orders!$D500,products!$A:$A,0),MATCH(orders!J$1,products!$A$1:$G$1,0))</f>
        <v>M</v>
      </c>
      <c r="K500" s="4">
        <f>INDEX(products!$A$1:$G$49,MATCH(orders!$D500,products!$A:$A,0),MATCH(orders!K$1,products!$A$1:$G$1,0))</f>
        <v>1</v>
      </c>
      <c r="L500" s="5">
        <f>INDEX(products!$A$1:$G$49,MATCH(orders!$D500,products!$A:$A,0),MATCH(orders!L$1,products!$A$1:$G$1,0))</f>
        <v>9.9499999999999993</v>
      </c>
      <c r="M500" s="5">
        <f t="shared" si="22"/>
        <v>49.75</v>
      </c>
      <c r="N500" t="str">
        <f t="shared" si="21"/>
        <v>Robusta</v>
      </c>
      <c r="O500" t="str">
        <f t="shared" si="23"/>
        <v>Medium</v>
      </c>
      <c r="P500" t="str">
        <f>_xlfn.XLOOKUP(Orders[[#This Row],[Customer ID]],customers!$A$1:$A$1001,customers!$I$1:$I$1001,,)</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IF(_xlfn.XLOOKUP(C501,customers!A500:A1500,customers!C500:C1500,,0)=0,"",_xlfn.XLOOKUP(C501,customers!A500:A1500,customers!C500:C1500,,0))</f>
        <v/>
      </c>
      <c r="H501" s="2" t="str">
        <f>_xlfn.XLOOKUP(C501,customers!$A$1:$A$1001,customers!$G$1:$G$1001,,0)</f>
        <v>Ireland</v>
      </c>
      <c r="I501" t="str">
        <f>INDEX(products!$A$1:$G$49,MATCH(orders!$D501,products!$A:$A,0),MATCH(orders!I$1,products!$A$1:$G$1,0))</f>
        <v>Rob</v>
      </c>
      <c r="J501" t="str">
        <f>INDEX(products!$A$1:$G$49,MATCH(orders!$D501,products!$A:$A,0),MATCH(orders!J$1,products!$A$1:$G$1,0))</f>
        <v>D</v>
      </c>
      <c r="K501" s="4">
        <f>INDEX(products!$A$1:$G$49,MATCH(orders!$D501,products!$A:$A,0),MATCH(orders!K$1,products!$A$1:$G$1,0))</f>
        <v>0.2</v>
      </c>
      <c r="L501" s="5">
        <f>INDEX(products!$A$1:$G$49,MATCH(orders!$D501,products!$A:$A,0),MATCH(orders!L$1,products!$A$1:$G$1,0))</f>
        <v>2.6849999999999996</v>
      </c>
      <c r="M501" s="5">
        <f t="shared" si="22"/>
        <v>8.0549999999999997</v>
      </c>
      <c r="N501" t="str">
        <f t="shared" si="21"/>
        <v>Robusta</v>
      </c>
      <c r="O501" t="str">
        <f t="shared" si="23"/>
        <v>Dark</v>
      </c>
      <c r="P501" t="str">
        <f>_xlfn.XLOOKUP(Orders[[#This Row],[Customer ID]],customers!$A$1:$A$1001,customers!$I$1:$I$1001,,)</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IF(_xlfn.XLOOKUP(C502,customers!A501:A1501,customers!C501:C1501,,0)=0,"",_xlfn.XLOOKUP(C502,customers!A501:A1501,customers!C501:C1501,,0))</f>
        <v/>
      </c>
      <c r="H502" s="2" t="str">
        <f>_xlfn.XLOOKUP(C502,customers!$A$1:$A$1001,customers!$G$1:$G$1001,,0)</f>
        <v>United States</v>
      </c>
      <c r="I502" t="str">
        <f>INDEX(products!$A$1:$G$49,MATCH(orders!$D502,products!$A:$A,0),MATCH(orders!I$1,products!$A$1:$G$1,0))</f>
        <v>Rob</v>
      </c>
      <c r="J502" t="str">
        <f>INDEX(products!$A$1:$G$49,MATCH(orders!$D502,products!$A:$A,0),MATCH(orders!J$1,products!$A$1:$G$1,0))</f>
        <v>L</v>
      </c>
      <c r="K502" s="4">
        <f>INDEX(products!$A$1:$G$49,MATCH(orders!$D502,products!$A:$A,0),MATCH(orders!K$1,products!$A$1:$G$1,0))</f>
        <v>1</v>
      </c>
      <c r="L502" s="5">
        <f>INDEX(products!$A$1:$G$49,MATCH(orders!$D502,products!$A:$A,0),MATCH(orders!L$1,products!$A$1:$G$1,0))</f>
        <v>11.95</v>
      </c>
      <c r="M502" s="5">
        <f t="shared" si="22"/>
        <v>47.8</v>
      </c>
      <c r="N502" t="str">
        <f t="shared" si="21"/>
        <v>Robusta</v>
      </c>
      <c r="O502" t="str">
        <f t="shared" si="23"/>
        <v>Light</v>
      </c>
      <c r="P502" t="str">
        <f>_xlfn.XLOOKUP(Orders[[#This Row],[Customer ID]],customers!$A$1:$A$1001,customers!$I$1:$I$1001,,)</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IF(_xlfn.XLOOKUP(C503,customers!A502:A1502,customers!C502:C1502,,0)=0,"",_xlfn.XLOOKUP(C503,customers!A502:A1502,customers!C502:C1502,,0))</f>
        <v>gduckerdx@patch.com</v>
      </c>
      <c r="H503" s="2" t="str">
        <f>_xlfn.XLOOKUP(C503,customers!$A$1:$A$1001,customers!$G$1:$G$1001,,0)</f>
        <v>United Kingdom</v>
      </c>
      <c r="I503" t="str">
        <f>INDEX(products!$A$1:$G$49,MATCH(orders!$D503,products!$A:$A,0),MATCH(orders!I$1,products!$A$1:$G$1,0))</f>
        <v>Rob</v>
      </c>
      <c r="J503" t="str">
        <f>INDEX(products!$A$1:$G$49,MATCH(orders!$D503,products!$A:$A,0),MATCH(orders!J$1,products!$A$1:$G$1,0))</f>
        <v>M</v>
      </c>
      <c r="K503" s="4">
        <f>INDEX(products!$A$1:$G$49,MATCH(orders!$D503,products!$A:$A,0),MATCH(orders!K$1,products!$A$1:$G$1,0))</f>
        <v>0.2</v>
      </c>
      <c r="L503" s="5">
        <f>INDEX(products!$A$1:$G$49,MATCH(orders!$D503,products!$A:$A,0),MATCH(orders!L$1,products!$A$1:$G$1,0))</f>
        <v>2.9849999999999999</v>
      </c>
      <c r="M503" s="5">
        <f t="shared" si="22"/>
        <v>11.94</v>
      </c>
      <c r="N503" t="str">
        <f t="shared" si="21"/>
        <v>Robusta</v>
      </c>
      <c r="O503" t="str">
        <f t="shared" si="23"/>
        <v>Medium</v>
      </c>
      <c r="P503" t="str">
        <f>_xlfn.XLOOKUP(Orders[[#This Row],[Customer ID]],customers!$A$1:$A$1001,customers!$I$1:$I$1001,,)</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IF(_xlfn.XLOOKUP(C504,customers!A503:A1503,customers!C503:C1503,,0)=0,"",_xlfn.XLOOKUP(C504,customers!A503:A1503,customers!C503:C1503,,0))</f>
        <v>gduckerdx@patch.com</v>
      </c>
      <c r="H504" s="2" t="str">
        <f>_xlfn.XLOOKUP(C504,customers!$A$1:$A$1001,customers!$G$1:$G$1001,,0)</f>
        <v>United Kingdom</v>
      </c>
      <c r="I504" t="str">
        <f>INDEX(products!$A$1:$G$49,MATCH(orders!$D504,products!$A:$A,0),MATCH(orders!I$1,products!$A$1:$G$1,0))</f>
        <v>Exc</v>
      </c>
      <c r="J504" t="str">
        <f>INDEX(products!$A$1:$G$49,MATCH(orders!$D504,products!$A:$A,0),MATCH(orders!J$1,products!$A$1:$G$1,0))</f>
        <v>M</v>
      </c>
      <c r="K504" s="4">
        <f>INDEX(products!$A$1:$G$49,MATCH(orders!$D504,products!$A:$A,0),MATCH(orders!K$1,products!$A$1:$G$1,0))</f>
        <v>0.2</v>
      </c>
      <c r="L504" s="5">
        <f>INDEX(products!$A$1:$G$49,MATCH(orders!$D504,products!$A:$A,0),MATCH(orders!L$1,products!$A$1:$G$1,0))</f>
        <v>4.125</v>
      </c>
      <c r="M504" s="5">
        <f t="shared" si="22"/>
        <v>16.5</v>
      </c>
      <c r="N504" t="str">
        <f t="shared" si="21"/>
        <v>Excelsa</v>
      </c>
      <c r="O504" t="str">
        <f t="shared" si="23"/>
        <v>Medium</v>
      </c>
      <c r="P504" t="str">
        <f>_xlfn.XLOOKUP(Orders[[#This Row],[Customer ID]],customers!$A$1:$A$1001,customers!$I$1:$I$1001,,)</f>
        <v>No</v>
      </c>
    </row>
    <row r="505" spans="1:16" x14ac:dyDescent="0.2">
      <c r="A505" s="2" t="s">
        <v>3323</v>
      </c>
      <c r="B505" s="3">
        <v>43467</v>
      </c>
      <c r="C505" s="2" t="s">
        <v>3324</v>
      </c>
      <c r="D505" t="s">
        <v>6143</v>
      </c>
      <c r="E505" s="2">
        <v>4</v>
      </c>
      <c r="F505" s="2" t="str">
        <f>_xlfn.XLOOKUP(C505,customers!$A$1:$A$1001,customers!$B$1:$B$1001,,0)</f>
        <v>Gladi Ducker</v>
      </c>
      <c r="G505" s="2" t="e">
        <f>IF(_xlfn.XLOOKUP(C505,customers!A504:A1504,customers!C504:C1504,,0)=0,"",_xlfn.XLOOKUP(C505,customers!A504:A1504,customers!C504:C1504,,0))</f>
        <v>#N/A</v>
      </c>
      <c r="H505" s="2" t="str">
        <f>_xlfn.XLOOKUP(C505,customers!$A$1:$A$1001,customers!$G$1:$G$1001,,0)</f>
        <v>United Kingdom</v>
      </c>
      <c r="I505" t="str">
        <f>INDEX(products!$A$1:$G$49,MATCH(orders!$D505,products!$A:$A,0),MATCH(orders!I$1,products!$A$1:$G$1,0))</f>
        <v>Lib</v>
      </c>
      <c r="J505" t="str">
        <f>INDEX(products!$A$1:$G$49,MATCH(orders!$D505,products!$A:$A,0),MATCH(orders!J$1,products!$A$1:$G$1,0))</f>
        <v>D</v>
      </c>
      <c r="K505" s="4">
        <f>INDEX(products!$A$1:$G$49,MATCH(orders!$D505,products!$A:$A,0),MATCH(orders!K$1,products!$A$1:$G$1,0))</f>
        <v>1</v>
      </c>
      <c r="L505" s="5">
        <f>INDEX(products!$A$1:$G$49,MATCH(orders!$D505,products!$A:$A,0),MATCH(orders!L$1,products!$A$1:$G$1,0))</f>
        <v>12.95</v>
      </c>
      <c r="M505" s="5">
        <f t="shared" si="22"/>
        <v>51.8</v>
      </c>
      <c r="N505" t="str">
        <f t="shared" si="21"/>
        <v>Librica</v>
      </c>
      <c r="O505" t="str">
        <f t="shared" si="23"/>
        <v>Dark</v>
      </c>
      <c r="P505" t="str">
        <f>_xlfn.XLOOKUP(Orders[[#This Row],[Customer ID]],customers!$A$1:$A$1001,customers!$I$1:$I$1001,,)</f>
        <v>No</v>
      </c>
    </row>
    <row r="506" spans="1:16" x14ac:dyDescent="0.2">
      <c r="A506" s="2" t="s">
        <v>3323</v>
      </c>
      <c r="B506" s="3">
        <v>43467</v>
      </c>
      <c r="C506" s="2" t="s">
        <v>3324</v>
      </c>
      <c r="D506" t="s">
        <v>6145</v>
      </c>
      <c r="E506" s="2">
        <v>3</v>
      </c>
      <c r="F506" s="2" t="str">
        <f>_xlfn.XLOOKUP(C506,customers!$A$1:$A$1001,customers!$B$1:$B$1001,,0)</f>
        <v>Gladi Ducker</v>
      </c>
      <c r="G506" s="2" t="e">
        <f>IF(_xlfn.XLOOKUP(C506,customers!A505:A1505,customers!C505:C1505,,0)=0,"",_xlfn.XLOOKUP(C506,customers!A505:A1505,customers!C505:C1505,,0))</f>
        <v>#N/A</v>
      </c>
      <c r="H506" s="2" t="str">
        <f>_xlfn.XLOOKUP(C506,customers!$A$1:$A$1001,customers!$G$1:$G$1001,,0)</f>
        <v>United Kingdom</v>
      </c>
      <c r="I506" t="str">
        <f>INDEX(products!$A$1:$G$49,MATCH(orders!$D506,products!$A:$A,0),MATCH(orders!I$1,products!$A$1:$G$1,0))</f>
        <v>Lib</v>
      </c>
      <c r="J506" t="str">
        <f>INDEX(products!$A$1:$G$49,MATCH(orders!$D506,products!$A:$A,0),MATCH(orders!J$1,products!$A$1:$G$1,0))</f>
        <v>L</v>
      </c>
      <c r="K506" s="4">
        <f>INDEX(products!$A$1:$G$49,MATCH(orders!$D506,products!$A:$A,0),MATCH(orders!K$1,products!$A$1:$G$1,0))</f>
        <v>0.2</v>
      </c>
      <c r="L506" s="5">
        <f>INDEX(products!$A$1:$G$49,MATCH(orders!$D506,products!$A:$A,0),MATCH(orders!L$1,products!$A$1:$G$1,0))</f>
        <v>4.7549999999999999</v>
      </c>
      <c r="M506" s="5">
        <f t="shared" si="22"/>
        <v>14.265000000000001</v>
      </c>
      <c r="N506" t="str">
        <f t="shared" si="21"/>
        <v>Librica</v>
      </c>
      <c r="O506" t="str">
        <f t="shared" si="23"/>
        <v>Light</v>
      </c>
      <c r="P506" t="str">
        <f>_xlfn.XLOOKUP(Orders[[#This Row],[Customer ID]],customers!$A$1:$A$1001,customers!$I$1:$I$1001,,)</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IF(_xlfn.XLOOKUP(C507,customers!A506:A1506,customers!C506:C1506,,0)=0,"",_xlfn.XLOOKUP(C507,customers!A506:A1506,customers!C506:C1506,,0))</f>
        <v>wstearleye1@census.gov</v>
      </c>
      <c r="H507" s="2" t="str">
        <f>_xlfn.XLOOKUP(C507,customers!$A$1:$A$1001,customers!$G$1:$G$1001,,0)</f>
        <v>United States</v>
      </c>
      <c r="I507" t="str">
        <f>INDEX(products!$A$1:$G$49,MATCH(orders!$D507,products!$A:$A,0),MATCH(orders!I$1,products!$A$1:$G$1,0))</f>
        <v>Lib</v>
      </c>
      <c r="J507" t="str">
        <f>INDEX(products!$A$1:$G$49,MATCH(orders!$D507,products!$A:$A,0),MATCH(orders!J$1,products!$A$1:$G$1,0))</f>
        <v>M</v>
      </c>
      <c r="K507" s="4">
        <f>INDEX(products!$A$1:$G$49,MATCH(orders!$D507,products!$A:$A,0),MATCH(orders!K$1,products!$A$1:$G$1,0))</f>
        <v>0.2</v>
      </c>
      <c r="L507" s="5">
        <f>INDEX(products!$A$1:$G$49,MATCH(orders!$D507,products!$A:$A,0),MATCH(orders!L$1,products!$A$1:$G$1,0))</f>
        <v>4.3650000000000002</v>
      </c>
      <c r="M507" s="5">
        <f t="shared" si="22"/>
        <v>26.19</v>
      </c>
      <c r="N507" t="str">
        <f t="shared" si="21"/>
        <v>Librica</v>
      </c>
      <c r="O507" t="str">
        <f t="shared" si="23"/>
        <v>Medium</v>
      </c>
      <c r="P507" t="str">
        <f>_xlfn.XLOOKUP(Orders[[#This Row],[Customer ID]],customers!$A$1:$A$1001,customers!$I$1:$I$1001,,)</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IF(_xlfn.XLOOKUP(C508,customers!A507:A1507,customers!C507:C1507,,0)=0,"",_xlfn.XLOOKUP(C508,customers!A507:A1507,customers!C507:C1507,,0))</f>
        <v>dwincere2@marriott.com</v>
      </c>
      <c r="H508" s="2" t="str">
        <f>_xlfn.XLOOKUP(C508,customers!$A$1:$A$1001,customers!$G$1:$G$1001,,0)</f>
        <v>United States</v>
      </c>
      <c r="I508" t="str">
        <f>INDEX(products!$A$1:$G$49,MATCH(orders!$D508,products!$A:$A,0),MATCH(orders!I$1,products!$A$1:$G$1,0))</f>
        <v>Ara</v>
      </c>
      <c r="J508" t="str">
        <f>INDEX(products!$A$1:$G$49,MATCH(orders!$D508,products!$A:$A,0),MATCH(orders!J$1,products!$A$1:$G$1,0))</f>
        <v>L</v>
      </c>
      <c r="K508" s="4">
        <f>INDEX(products!$A$1:$G$49,MATCH(orders!$D508,products!$A:$A,0),MATCH(orders!K$1,products!$A$1:$G$1,0))</f>
        <v>1</v>
      </c>
      <c r="L508" s="5">
        <f>INDEX(products!$A$1:$G$49,MATCH(orders!$D508,products!$A:$A,0),MATCH(orders!L$1,products!$A$1:$G$1,0))</f>
        <v>12.95</v>
      </c>
      <c r="M508" s="5">
        <f t="shared" si="22"/>
        <v>25.9</v>
      </c>
      <c r="N508" t="str">
        <f t="shared" si="21"/>
        <v>Arabica</v>
      </c>
      <c r="O508" t="str">
        <f t="shared" si="23"/>
        <v>Light</v>
      </c>
      <c r="P508" t="str">
        <f>_xlfn.XLOOKUP(Orders[[#This Row],[Customer ID]],customers!$A$1:$A$1001,customers!$I$1:$I$1001,,)</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IF(_xlfn.XLOOKUP(C509,customers!A508:A1508,customers!C508:C1508,,0)=0,"",_xlfn.XLOOKUP(C509,customers!A508:A1508,customers!C508:C1508,,0))</f>
        <v>plyfielde3@baidu.com</v>
      </c>
      <c r="H509" s="2" t="str">
        <f>_xlfn.XLOOKUP(C509,customers!$A$1:$A$1001,customers!$G$1:$G$1001,,0)</f>
        <v>United States</v>
      </c>
      <c r="I509" t="str">
        <f>INDEX(products!$A$1:$G$49,MATCH(orders!$D509,products!$A:$A,0),MATCH(orders!I$1,products!$A$1:$G$1,0))</f>
        <v>Ara</v>
      </c>
      <c r="J509" t="str">
        <f>INDEX(products!$A$1:$G$49,MATCH(orders!$D509,products!$A:$A,0),MATCH(orders!J$1,products!$A$1:$G$1,0))</f>
        <v>L</v>
      </c>
      <c r="K509" s="4">
        <f>INDEX(products!$A$1:$G$49,MATCH(orders!$D509,products!$A:$A,0),MATCH(orders!K$1,products!$A$1:$G$1,0))</f>
        <v>2.5</v>
      </c>
      <c r="L509" s="5">
        <f>INDEX(products!$A$1:$G$49,MATCH(orders!$D509,products!$A:$A,0),MATCH(orders!L$1,products!$A$1:$G$1,0))</f>
        <v>29.784999999999997</v>
      </c>
      <c r="M509" s="5">
        <f t="shared" si="22"/>
        <v>89.35499999999999</v>
      </c>
      <c r="N509" t="str">
        <f t="shared" si="21"/>
        <v>Arabica</v>
      </c>
      <c r="O509" t="str">
        <f t="shared" si="23"/>
        <v>Light</v>
      </c>
      <c r="P509" t="str">
        <f>_xlfn.XLOOKUP(Orders[[#This Row],[Customer ID]],customers!$A$1:$A$1001,customers!$I$1:$I$1001,,)</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IF(_xlfn.XLOOKUP(C510,customers!A509:A1509,customers!C509:C1509,,0)=0,"",_xlfn.XLOOKUP(C510,customers!A509:A1509,customers!C509:C1509,,0))</f>
        <v>hperrise4@studiopress.com</v>
      </c>
      <c r="H510" s="2" t="str">
        <f>_xlfn.XLOOKUP(C510,customers!$A$1:$A$1001,customers!$G$1:$G$1001,,0)</f>
        <v>Ireland</v>
      </c>
      <c r="I510" t="str">
        <f>INDEX(products!$A$1:$G$49,MATCH(orders!$D510,products!$A:$A,0),MATCH(orders!I$1,products!$A$1:$G$1,0))</f>
        <v>Lib</v>
      </c>
      <c r="J510" t="str">
        <f>INDEX(products!$A$1:$G$49,MATCH(orders!$D510,products!$A:$A,0),MATCH(orders!J$1,products!$A$1:$G$1,0))</f>
        <v>D</v>
      </c>
      <c r="K510" s="4">
        <f>INDEX(products!$A$1:$G$49,MATCH(orders!$D510,products!$A:$A,0),MATCH(orders!K$1,products!$A$1:$G$1,0))</f>
        <v>0.5</v>
      </c>
      <c r="L510" s="5">
        <f>INDEX(products!$A$1:$G$49,MATCH(orders!$D510,products!$A:$A,0),MATCH(orders!L$1,products!$A$1:$G$1,0))</f>
        <v>7.77</v>
      </c>
      <c r="M510" s="5">
        <f t="shared" si="22"/>
        <v>46.62</v>
      </c>
      <c r="N510" t="str">
        <f t="shared" si="21"/>
        <v>Librica</v>
      </c>
      <c r="O510" t="str">
        <f t="shared" si="23"/>
        <v>Dark</v>
      </c>
      <c r="P510" t="str">
        <f>_xlfn.XLOOKUP(Orders[[#This Row],[Customer ID]],customers!$A$1:$A$1001,customers!$I$1:$I$1001,,)</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IF(_xlfn.XLOOKUP(C511,customers!A510:A1510,customers!C510:C1510,,0)=0,"",_xlfn.XLOOKUP(C511,customers!A510:A1510,customers!C510:C1510,,0))</f>
        <v>murione5@alexa.com</v>
      </c>
      <c r="H511" s="2" t="str">
        <f>_xlfn.XLOOKUP(C511,customers!$A$1:$A$1001,customers!$G$1:$G$1001,,0)</f>
        <v>Ireland</v>
      </c>
      <c r="I511" t="str">
        <f>INDEX(products!$A$1:$G$49,MATCH(orders!$D511,products!$A:$A,0),MATCH(orders!I$1,products!$A$1:$G$1,0))</f>
        <v>Ara</v>
      </c>
      <c r="J511" t="str">
        <f>INDEX(products!$A$1:$G$49,MATCH(orders!$D511,products!$A:$A,0),MATCH(orders!J$1,products!$A$1:$G$1,0))</f>
        <v>D</v>
      </c>
      <c r="K511" s="4">
        <f>INDEX(products!$A$1:$G$49,MATCH(orders!$D511,products!$A:$A,0),MATCH(orders!K$1,products!$A$1:$G$1,0))</f>
        <v>1</v>
      </c>
      <c r="L511" s="5">
        <f>INDEX(products!$A$1:$G$49,MATCH(orders!$D511,products!$A:$A,0),MATCH(orders!L$1,products!$A$1:$G$1,0))</f>
        <v>9.9499999999999993</v>
      </c>
      <c r="M511" s="5">
        <f t="shared" si="22"/>
        <v>29.849999999999998</v>
      </c>
      <c r="N511" t="str">
        <f t="shared" si="21"/>
        <v>Arabica</v>
      </c>
      <c r="O511" t="str">
        <f t="shared" si="23"/>
        <v>Dark</v>
      </c>
      <c r="P511" t="str">
        <f>_xlfn.XLOOKUP(Orders[[#This Row],[Customer ID]],customers!$A$1:$A$1001,customers!$I$1:$I$1001,,)</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IF(_xlfn.XLOOKUP(C512,customers!A511:A1511,customers!C511:C1511,,0)=0,"",_xlfn.XLOOKUP(C512,customers!A511:A1511,customers!C511:C1511,,0))</f>
        <v>ckide6@narod.ru</v>
      </c>
      <c r="H512" s="2" t="str">
        <f>_xlfn.XLOOKUP(C512,customers!$A$1:$A$1001,customers!$G$1:$G$1001,,0)</f>
        <v>Ireland</v>
      </c>
      <c r="I512" t="str">
        <f>INDEX(products!$A$1:$G$49,MATCH(orders!$D512,products!$A:$A,0),MATCH(orders!I$1,products!$A$1:$G$1,0))</f>
        <v>Rob</v>
      </c>
      <c r="J512" t="str">
        <f>INDEX(products!$A$1:$G$49,MATCH(orders!$D512,products!$A:$A,0),MATCH(orders!J$1,products!$A$1:$G$1,0))</f>
        <v>L</v>
      </c>
      <c r="K512" s="4">
        <f>INDEX(products!$A$1:$G$49,MATCH(orders!$D512,products!$A:$A,0),MATCH(orders!K$1,products!$A$1:$G$1,0))</f>
        <v>0.2</v>
      </c>
      <c r="L512" s="5">
        <f>INDEX(products!$A$1:$G$49,MATCH(orders!$D512,products!$A:$A,0),MATCH(orders!L$1,products!$A$1:$G$1,0))</f>
        <v>3.5849999999999995</v>
      </c>
      <c r="M512" s="5">
        <f t="shared" si="22"/>
        <v>10.754999999999999</v>
      </c>
      <c r="N512" t="str">
        <f t="shared" si="21"/>
        <v>Robusta</v>
      </c>
      <c r="O512" t="str">
        <f t="shared" si="23"/>
        <v>Light</v>
      </c>
      <c r="P512" t="str">
        <f>_xlfn.XLOOKUP(Orders[[#This Row],[Customer ID]],customers!$A$1:$A$1001,customers!$I$1:$I$1001,,)</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IF(_xlfn.XLOOKUP(C513,customers!A512:A1512,customers!C512:C1512,,0)=0,"",_xlfn.XLOOKUP(C513,customers!A512:A1512,customers!C512:C1512,,0))</f>
        <v>cbeinee7@xinhuanet.com</v>
      </c>
      <c r="H513" s="2" t="str">
        <f>_xlfn.XLOOKUP(C513,customers!$A$1:$A$1001,customers!$G$1:$G$1001,,0)</f>
        <v>United States</v>
      </c>
      <c r="I513" t="str">
        <f>INDEX(products!$A$1:$G$49,MATCH(orders!$D513,products!$A:$A,0),MATCH(orders!I$1,products!$A$1:$G$1,0))</f>
        <v>Ara</v>
      </c>
      <c r="J513" t="str">
        <f>INDEX(products!$A$1:$G$49,MATCH(orders!$D513,products!$A:$A,0),MATCH(orders!J$1,products!$A$1:$G$1,0))</f>
        <v>M</v>
      </c>
      <c r="K513" s="4">
        <f>INDEX(products!$A$1:$G$49,MATCH(orders!$D513,products!$A:$A,0),MATCH(orders!K$1,products!$A$1:$G$1,0))</f>
        <v>0.2</v>
      </c>
      <c r="L513" s="5">
        <f>INDEX(products!$A$1:$G$49,MATCH(orders!$D513,products!$A:$A,0),MATCH(orders!L$1,products!$A$1:$G$1,0))</f>
        <v>3.375</v>
      </c>
      <c r="M513" s="5">
        <f t="shared" si="22"/>
        <v>13.5</v>
      </c>
      <c r="N513" t="str">
        <f t="shared" si="21"/>
        <v>Arabica</v>
      </c>
      <c r="O513" t="str">
        <f t="shared" si="23"/>
        <v>Medium</v>
      </c>
      <c r="P513" t="str">
        <f>_xlfn.XLOOKUP(Orders[[#This Row],[Customer ID]],customers!$A$1:$A$1001,customers!$I$1:$I$1001,,)</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IF(_xlfn.XLOOKUP(C514,customers!A513:A1513,customers!C513:C1513,,0)=0,"",_xlfn.XLOOKUP(C514,customers!A513:A1513,customers!C513:C1513,,0))</f>
        <v>cbakeupe8@globo.com</v>
      </c>
      <c r="H514" s="2" t="str">
        <f>_xlfn.XLOOKUP(C514,customers!$A$1:$A$1001,customers!$G$1:$G$1001,,0)</f>
        <v>United States</v>
      </c>
      <c r="I514" t="str">
        <f>INDEX(products!$A$1:$G$49,MATCH(orders!$D514,products!$A:$A,0),MATCH(orders!I$1,products!$A$1:$G$1,0))</f>
        <v>Lib</v>
      </c>
      <c r="J514" t="str">
        <f>INDEX(products!$A$1:$G$49,MATCH(orders!$D514,products!$A:$A,0),MATCH(orders!J$1,products!$A$1:$G$1,0))</f>
        <v>L</v>
      </c>
      <c r="K514" s="4">
        <f>INDEX(products!$A$1:$G$49,MATCH(orders!$D514,products!$A:$A,0),MATCH(orders!K$1,products!$A$1:$G$1,0))</f>
        <v>1</v>
      </c>
      <c r="L514" s="5">
        <f>INDEX(products!$A$1:$G$49,MATCH(orders!$D514,products!$A:$A,0),MATCH(orders!L$1,products!$A$1:$G$1,0))</f>
        <v>15.85</v>
      </c>
      <c r="M514" s="5">
        <f t="shared" si="22"/>
        <v>47.55</v>
      </c>
      <c r="N514" t="str">
        <f t="shared" ref="N514:N577" si="24">IF(I514="Rob","Robusta",IF(I514="Exc","Excelsa",IF(I514="Ara","Arabica",IF(I514="Lib","Librica",""))))</f>
        <v>Librica</v>
      </c>
      <c r="O514" t="str">
        <f t="shared" si="23"/>
        <v>Light</v>
      </c>
      <c r="P514" t="str">
        <f>_xlfn.XLOOKUP(Orders[[#This Row],[Customer ID]],customers!$A$1:$A$1001,customers!$I$1:$I$1001,,)</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IF(_xlfn.XLOOKUP(C515,customers!A514:A1514,customers!C514:C1514,,0)=0,"",_xlfn.XLOOKUP(C515,customers!A514:A1514,customers!C514:C1514,,0))</f>
        <v>nhelkine9@example.com</v>
      </c>
      <c r="H515" s="2" t="str">
        <f>_xlfn.XLOOKUP(C515,customers!$A$1:$A$1001,customers!$G$1:$G$1001,,0)</f>
        <v>United States</v>
      </c>
      <c r="I515" t="str">
        <f>INDEX(products!$A$1:$G$49,MATCH(orders!$D515,products!$A:$A,0),MATCH(orders!I$1,products!$A$1:$G$1,0))</f>
        <v>Lib</v>
      </c>
      <c r="J515" t="str">
        <f>INDEX(products!$A$1:$G$49,MATCH(orders!$D515,products!$A:$A,0),MATCH(orders!J$1,products!$A$1:$G$1,0))</f>
        <v>L</v>
      </c>
      <c r="K515" s="4">
        <f>INDEX(products!$A$1:$G$49,MATCH(orders!$D515,products!$A:$A,0),MATCH(orders!K$1,products!$A$1:$G$1,0))</f>
        <v>1</v>
      </c>
      <c r="L515" s="5">
        <f>INDEX(products!$A$1:$G$49,MATCH(orders!$D515,products!$A:$A,0),MATCH(orders!L$1,products!$A$1:$G$1,0))</f>
        <v>15.85</v>
      </c>
      <c r="M515" s="5">
        <f t="shared" ref="M515:M578" si="25">L515*E515</f>
        <v>79.25</v>
      </c>
      <c r="N515" t="str">
        <f t="shared" si="24"/>
        <v>Librica</v>
      </c>
      <c r="O515" t="str">
        <f t="shared" ref="O515:O578" si="26">IF(J515="M","Medium",IF(J515 = "L","Light",IF(J515="D","Dark","")))</f>
        <v>Light</v>
      </c>
      <c r="P515" t="str">
        <f>_xlfn.XLOOKUP(Orders[[#This Row],[Customer ID]],customers!$A$1:$A$1001,customers!$I$1:$I$1001,,)</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IF(_xlfn.XLOOKUP(C516,customers!A515:A1515,customers!C515:C1515,,0)=0,"",_xlfn.XLOOKUP(C516,customers!A515:A1515,customers!C515:C1515,,0))</f>
        <v>pwitheringtonea@networkadvertising.org</v>
      </c>
      <c r="H516" s="2" t="str">
        <f>_xlfn.XLOOKUP(C516,customers!$A$1:$A$1001,customers!$G$1:$G$1001,,0)</f>
        <v>United States</v>
      </c>
      <c r="I516" t="str">
        <f>INDEX(products!$A$1:$G$49,MATCH(orders!$D516,products!$A:$A,0),MATCH(orders!I$1,products!$A$1:$G$1,0))</f>
        <v>Lib</v>
      </c>
      <c r="J516" t="str">
        <f>INDEX(products!$A$1:$G$49,MATCH(orders!$D516,products!$A:$A,0),MATCH(orders!J$1,products!$A$1:$G$1,0))</f>
        <v>M</v>
      </c>
      <c r="K516" s="4">
        <f>INDEX(products!$A$1:$G$49,MATCH(orders!$D516,products!$A:$A,0),MATCH(orders!K$1,products!$A$1:$G$1,0))</f>
        <v>0.2</v>
      </c>
      <c r="L516" s="5">
        <f>INDEX(products!$A$1:$G$49,MATCH(orders!$D516,products!$A:$A,0),MATCH(orders!L$1,products!$A$1:$G$1,0))</f>
        <v>4.3650000000000002</v>
      </c>
      <c r="M516" s="5">
        <f t="shared" si="25"/>
        <v>26.19</v>
      </c>
      <c r="N516" t="str">
        <f t="shared" si="24"/>
        <v>Librica</v>
      </c>
      <c r="O516" t="str">
        <f t="shared" si="26"/>
        <v>Medium</v>
      </c>
      <c r="P516" t="str">
        <f>_xlfn.XLOOKUP(Orders[[#This Row],[Customer ID]],customers!$A$1:$A$1001,customers!$I$1:$I$1001,,)</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IF(_xlfn.XLOOKUP(C517,customers!A516:A1516,customers!C516:C1516,,0)=0,"",_xlfn.XLOOKUP(C517,customers!A516:A1516,customers!C516:C1516,,0))</f>
        <v>ttilzeyeb@hostgator.com</v>
      </c>
      <c r="H517" s="2" t="str">
        <f>_xlfn.XLOOKUP(C517,customers!$A$1:$A$1001,customers!$G$1:$G$1001,,0)</f>
        <v>United States</v>
      </c>
      <c r="I517" t="str">
        <f>INDEX(products!$A$1:$G$49,MATCH(orders!$D517,products!$A:$A,0),MATCH(orders!I$1,products!$A$1:$G$1,0))</f>
        <v>Rob</v>
      </c>
      <c r="J517" t="str">
        <f>INDEX(products!$A$1:$G$49,MATCH(orders!$D517,products!$A:$A,0),MATCH(orders!J$1,products!$A$1:$G$1,0))</f>
        <v>L</v>
      </c>
      <c r="K517" s="4">
        <f>INDEX(products!$A$1:$G$49,MATCH(orders!$D517,products!$A:$A,0),MATCH(orders!K$1,products!$A$1:$G$1,0))</f>
        <v>0.5</v>
      </c>
      <c r="L517" s="5">
        <f>INDEX(products!$A$1:$G$49,MATCH(orders!$D517,products!$A:$A,0),MATCH(orders!L$1,products!$A$1:$G$1,0))</f>
        <v>7.169999999999999</v>
      </c>
      <c r="M517" s="5">
        <f t="shared" si="25"/>
        <v>21.509999999999998</v>
      </c>
      <c r="N517" t="str">
        <f t="shared" si="24"/>
        <v>Robusta</v>
      </c>
      <c r="O517" t="str">
        <f t="shared" si="26"/>
        <v>Light</v>
      </c>
      <c r="P517" t="str">
        <f>_xlfn.XLOOKUP(Orders[[#This Row],[Customer ID]],customers!$A$1:$A$1001,customers!$I$1:$I$1001,,)</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IF(_xlfn.XLOOKUP(C518,customers!A517:A1517,customers!C517:C1517,,0)=0,"",_xlfn.XLOOKUP(C518,customers!A517:A1517,customers!C517:C1517,,0))</f>
        <v/>
      </c>
      <c r="H518" s="2" t="str">
        <f>_xlfn.XLOOKUP(C518,customers!$A$1:$A$1001,customers!$G$1:$G$1001,,0)</f>
        <v>United States</v>
      </c>
      <c r="I518" t="str">
        <f>INDEX(products!$A$1:$G$49,MATCH(orders!$D518,products!$A:$A,0),MATCH(orders!I$1,products!$A$1:$G$1,0))</f>
        <v>Rob</v>
      </c>
      <c r="J518" t="str">
        <f>INDEX(products!$A$1:$G$49,MATCH(orders!$D518,products!$A:$A,0),MATCH(orders!J$1,products!$A$1:$G$1,0))</f>
        <v>D</v>
      </c>
      <c r="K518" s="4">
        <f>INDEX(products!$A$1:$G$49,MATCH(orders!$D518,products!$A:$A,0),MATCH(orders!K$1,products!$A$1:$G$1,0))</f>
        <v>2.5</v>
      </c>
      <c r="L518" s="5">
        <f>INDEX(products!$A$1:$G$49,MATCH(orders!$D518,products!$A:$A,0),MATCH(orders!L$1,products!$A$1:$G$1,0))</f>
        <v>20.584999999999997</v>
      </c>
      <c r="M518" s="5">
        <f t="shared" si="25"/>
        <v>102.92499999999998</v>
      </c>
      <c r="N518" t="str">
        <f t="shared" si="24"/>
        <v>Robusta</v>
      </c>
      <c r="O518" t="str">
        <f t="shared" si="26"/>
        <v>Dark</v>
      </c>
      <c r="P518" t="str">
        <f>_xlfn.XLOOKUP(Orders[[#This Row],[Customer ID]],customers!$A$1:$A$1001,customers!$I$1:$I$1001,,)</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IF(_xlfn.XLOOKUP(C519,customers!A518:A1518,customers!C518:C1518,,0)=0,"",_xlfn.XLOOKUP(C519,customers!A518:A1518,customers!C518:C1518,,0))</f>
        <v/>
      </c>
      <c r="H519" s="2" t="str">
        <f>_xlfn.XLOOKUP(C519,customers!$A$1:$A$1001,customers!$G$1:$G$1001,,0)</f>
        <v>United States</v>
      </c>
      <c r="I519" t="str">
        <f>INDEX(products!$A$1:$G$49,MATCH(orders!$D519,products!$A:$A,0),MATCH(orders!I$1,products!$A$1:$G$1,0))</f>
        <v>Lib</v>
      </c>
      <c r="J519" t="str">
        <f>INDEX(products!$A$1:$G$49,MATCH(orders!$D519,products!$A:$A,0),MATCH(orders!J$1,products!$A$1:$G$1,0))</f>
        <v>D</v>
      </c>
      <c r="K519" s="4">
        <f>INDEX(products!$A$1:$G$49,MATCH(orders!$D519,products!$A:$A,0),MATCH(orders!K$1,products!$A$1:$G$1,0))</f>
        <v>0.2</v>
      </c>
      <c r="L519" s="5">
        <f>INDEX(products!$A$1:$G$49,MATCH(orders!$D519,products!$A:$A,0),MATCH(orders!L$1,products!$A$1:$G$1,0))</f>
        <v>3.8849999999999998</v>
      </c>
      <c r="M519" s="5">
        <f t="shared" si="25"/>
        <v>7.77</v>
      </c>
      <c r="N519" t="str">
        <f t="shared" si="24"/>
        <v>Librica</v>
      </c>
      <c r="O519" t="str">
        <f t="shared" si="26"/>
        <v>Dark</v>
      </c>
      <c r="P519" t="str">
        <f>_xlfn.XLOOKUP(Orders[[#This Row],[Customer ID]],customers!$A$1:$A$1001,customers!$I$1:$I$1001,,)</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IF(_xlfn.XLOOKUP(C520,customers!A519:A1519,customers!C519:C1519,,0)=0,"",_xlfn.XLOOKUP(C520,customers!A519:A1519,customers!C519:C1519,,0))</f>
        <v>kimortsee@alexa.com</v>
      </c>
      <c r="H520" s="2" t="str">
        <f>_xlfn.XLOOKUP(C520,customers!$A$1:$A$1001,customers!$G$1:$G$1001,,0)</f>
        <v>United States</v>
      </c>
      <c r="I520" t="str">
        <f>INDEX(products!$A$1:$G$49,MATCH(orders!$D520,products!$A:$A,0),MATCH(orders!I$1,products!$A$1:$G$1,0))</f>
        <v>Exc</v>
      </c>
      <c r="J520" t="str">
        <f>INDEX(products!$A$1:$G$49,MATCH(orders!$D520,products!$A:$A,0),MATCH(orders!J$1,products!$A$1:$G$1,0))</f>
        <v>D</v>
      </c>
      <c r="K520" s="4">
        <f>INDEX(products!$A$1:$G$49,MATCH(orders!$D520,products!$A:$A,0),MATCH(orders!K$1,products!$A$1:$G$1,0))</f>
        <v>2.5</v>
      </c>
      <c r="L520" s="5">
        <f>INDEX(products!$A$1:$G$49,MATCH(orders!$D520,products!$A:$A,0),MATCH(orders!L$1,products!$A$1:$G$1,0))</f>
        <v>27.945</v>
      </c>
      <c r="M520" s="5">
        <f t="shared" si="25"/>
        <v>139.72499999999999</v>
      </c>
      <c r="N520" t="str">
        <f t="shared" si="24"/>
        <v>Excelsa</v>
      </c>
      <c r="O520" t="str">
        <f t="shared" si="26"/>
        <v>Dark</v>
      </c>
      <c r="P520" t="str">
        <f>_xlfn.XLOOKUP(Orders[[#This Row],[Customer ID]],customers!$A$1:$A$1001,customers!$I$1:$I$1001,,)</f>
        <v>No</v>
      </c>
    </row>
    <row r="521" spans="1:16" x14ac:dyDescent="0.2">
      <c r="A521" s="2" t="s">
        <v>3424</v>
      </c>
      <c r="B521" s="3">
        <v>44026</v>
      </c>
      <c r="C521" s="2" t="s">
        <v>3368</v>
      </c>
      <c r="D521" t="s">
        <v>6158</v>
      </c>
      <c r="E521" s="2">
        <v>2</v>
      </c>
      <c r="F521" s="2" t="str">
        <f>_xlfn.XLOOKUP(C521,customers!$A$1:$A$1001,customers!$B$1:$B$1001,,0)</f>
        <v>Marja Urion</v>
      </c>
      <c r="G521" s="2" t="e">
        <f>IF(_xlfn.XLOOKUP(C521,customers!A520:A1520,customers!C520:C1520,,0)=0,"",_xlfn.XLOOKUP(C521,customers!A520:A1520,customers!C520:C1520,,0))</f>
        <v>#N/A</v>
      </c>
      <c r="H521" s="2" t="str">
        <f>_xlfn.XLOOKUP(C521,customers!$A$1:$A$1001,customers!$G$1:$G$1001,,0)</f>
        <v>Ireland</v>
      </c>
      <c r="I521" t="str">
        <f>INDEX(products!$A$1:$G$49,MATCH(orders!$D521,products!$A:$A,0),MATCH(orders!I$1,products!$A$1:$G$1,0))</f>
        <v>Ara</v>
      </c>
      <c r="J521" t="str">
        <f>INDEX(products!$A$1:$G$49,MATCH(orders!$D521,products!$A:$A,0),MATCH(orders!J$1,products!$A$1:$G$1,0))</f>
        <v>D</v>
      </c>
      <c r="K521" s="4">
        <f>INDEX(products!$A$1:$G$49,MATCH(orders!$D521,products!$A:$A,0),MATCH(orders!K$1,products!$A$1:$G$1,0))</f>
        <v>0.5</v>
      </c>
      <c r="L521" s="5">
        <f>INDEX(products!$A$1:$G$49,MATCH(orders!$D521,products!$A:$A,0),MATCH(orders!L$1,products!$A$1:$G$1,0))</f>
        <v>5.97</v>
      </c>
      <c r="M521" s="5">
        <f t="shared" si="25"/>
        <v>11.94</v>
      </c>
      <c r="N521" t="str">
        <f t="shared" si="24"/>
        <v>Arabica</v>
      </c>
      <c r="O521" t="str">
        <f t="shared" si="26"/>
        <v>Dark</v>
      </c>
      <c r="P521" t="str">
        <f>_xlfn.XLOOKUP(Orders[[#This Row],[Customer ID]],customers!$A$1:$A$1001,customers!$I$1:$I$1001,,)</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IF(_xlfn.XLOOKUP(C522,customers!A521:A1521,customers!C521:C1521,,0)=0,"",_xlfn.XLOOKUP(C522,customers!A521:A1521,customers!C521:C1521,,0))</f>
        <v>marmisteadeg@blogtalkradio.com</v>
      </c>
      <c r="H522" s="2" t="str">
        <f>_xlfn.XLOOKUP(C522,customers!$A$1:$A$1001,customers!$G$1:$G$1001,,0)</f>
        <v>United States</v>
      </c>
      <c r="I522" t="str">
        <f>INDEX(products!$A$1:$G$49,MATCH(orders!$D522,products!$A:$A,0),MATCH(orders!I$1,products!$A$1:$G$1,0))</f>
        <v>Lib</v>
      </c>
      <c r="J522" t="str">
        <f>INDEX(products!$A$1:$G$49,MATCH(orders!$D522,products!$A:$A,0),MATCH(orders!J$1,products!$A$1:$G$1,0))</f>
        <v>D</v>
      </c>
      <c r="K522" s="4">
        <f>INDEX(products!$A$1:$G$49,MATCH(orders!$D522,products!$A:$A,0),MATCH(orders!K$1,products!$A$1:$G$1,0))</f>
        <v>0.2</v>
      </c>
      <c r="L522" s="5">
        <f>INDEX(products!$A$1:$G$49,MATCH(orders!$D522,products!$A:$A,0),MATCH(orders!L$1,products!$A$1:$G$1,0))</f>
        <v>3.8849999999999998</v>
      </c>
      <c r="M522" s="5">
        <f t="shared" si="25"/>
        <v>3.8849999999999998</v>
      </c>
      <c r="N522" t="str">
        <f t="shared" si="24"/>
        <v>Librica</v>
      </c>
      <c r="O522" t="str">
        <f t="shared" si="26"/>
        <v>Dark</v>
      </c>
      <c r="P522" t="str">
        <f>_xlfn.XLOOKUP(Orders[[#This Row],[Customer ID]],customers!$A$1:$A$1001,customers!$I$1:$I$1001,,)</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IF(_xlfn.XLOOKUP(C523,customers!A522:A1522,customers!C522:C1522,,0)=0,"",_xlfn.XLOOKUP(C523,customers!A522:A1522,customers!C522:C1522,,0))</f>
        <v>marmisteadeg@blogtalkradio.com</v>
      </c>
      <c r="H523" s="2" t="str">
        <f>_xlfn.XLOOKUP(C523,customers!$A$1:$A$1001,customers!$G$1:$G$1001,,0)</f>
        <v>United States</v>
      </c>
      <c r="I523" t="str">
        <f>INDEX(products!$A$1:$G$49,MATCH(orders!$D523,products!$A:$A,0),MATCH(orders!I$1,products!$A$1:$G$1,0))</f>
        <v>Rob</v>
      </c>
      <c r="J523" t="str">
        <f>INDEX(products!$A$1:$G$49,MATCH(orders!$D523,products!$A:$A,0),MATCH(orders!J$1,products!$A$1:$G$1,0))</f>
        <v>M</v>
      </c>
      <c r="K523" s="4">
        <f>INDEX(products!$A$1:$G$49,MATCH(orders!$D523,products!$A:$A,0),MATCH(orders!K$1,products!$A$1:$G$1,0))</f>
        <v>1</v>
      </c>
      <c r="L523" s="5">
        <f>INDEX(products!$A$1:$G$49,MATCH(orders!$D523,products!$A:$A,0),MATCH(orders!L$1,products!$A$1:$G$1,0))</f>
        <v>9.9499999999999993</v>
      </c>
      <c r="M523" s="5">
        <f t="shared" si="25"/>
        <v>39.799999999999997</v>
      </c>
      <c r="N523" t="str">
        <f t="shared" si="24"/>
        <v>Robusta</v>
      </c>
      <c r="O523" t="str">
        <f t="shared" si="26"/>
        <v>Medium</v>
      </c>
      <c r="P523" t="str">
        <f>_xlfn.XLOOKUP(Orders[[#This Row],[Customer ID]],customers!$A$1:$A$1001,customers!$I$1:$I$1001,,)</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IF(_xlfn.XLOOKUP(C524,customers!A523:A1523,customers!C523:C1523,,0)=0,"",_xlfn.XLOOKUP(C524,customers!A523:A1523,customers!C523:C1523,,0))</f>
        <v>vupstoneei@google.pl</v>
      </c>
      <c r="H524" s="2" t="str">
        <f>_xlfn.XLOOKUP(C524,customers!$A$1:$A$1001,customers!$G$1:$G$1001,,0)</f>
        <v>United States</v>
      </c>
      <c r="I524" t="str">
        <f>INDEX(products!$A$1:$G$49,MATCH(orders!$D524,products!$A:$A,0),MATCH(orders!I$1,products!$A$1:$G$1,0))</f>
        <v>Rob</v>
      </c>
      <c r="J524" t="str">
        <f>INDEX(products!$A$1:$G$49,MATCH(orders!$D524,products!$A:$A,0),MATCH(orders!J$1,products!$A$1:$G$1,0))</f>
        <v>M</v>
      </c>
      <c r="K524" s="4">
        <f>INDEX(products!$A$1:$G$49,MATCH(orders!$D524,products!$A:$A,0),MATCH(orders!K$1,products!$A$1:$G$1,0))</f>
        <v>0.5</v>
      </c>
      <c r="L524" s="5">
        <f>INDEX(products!$A$1:$G$49,MATCH(orders!$D524,products!$A:$A,0),MATCH(orders!L$1,products!$A$1:$G$1,0))</f>
        <v>5.97</v>
      </c>
      <c r="M524" s="5">
        <f t="shared" si="25"/>
        <v>29.849999999999998</v>
      </c>
      <c r="N524" t="str">
        <f t="shared" si="24"/>
        <v>Robusta</v>
      </c>
      <c r="O524" t="str">
        <f t="shared" si="26"/>
        <v>Medium</v>
      </c>
      <c r="P524" t="str">
        <f>_xlfn.XLOOKUP(Orders[[#This Row],[Customer ID]],customers!$A$1:$A$1001,customers!$I$1:$I$1001,,)</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IF(_xlfn.XLOOKUP(C525,customers!A524:A1524,customers!C524:C1524,,0)=0,"",_xlfn.XLOOKUP(C525,customers!A524:A1524,customers!C524:C1524,,0))</f>
        <v>bbeelbyej@rediff.com</v>
      </c>
      <c r="H525" s="2" t="str">
        <f>_xlfn.XLOOKUP(C525,customers!$A$1:$A$1001,customers!$G$1:$G$1001,,0)</f>
        <v>Ireland</v>
      </c>
      <c r="I525" t="str">
        <f>INDEX(products!$A$1:$G$49,MATCH(orders!$D525,products!$A:$A,0),MATCH(orders!I$1,products!$A$1:$G$1,0))</f>
        <v>Lib</v>
      </c>
      <c r="J525" t="str">
        <f>INDEX(products!$A$1:$G$49,MATCH(orders!$D525,products!$A:$A,0),MATCH(orders!J$1,products!$A$1:$G$1,0))</f>
        <v>D</v>
      </c>
      <c r="K525" s="4">
        <f>INDEX(products!$A$1:$G$49,MATCH(orders!$D525,products!$A:$A,0),MATCH(orders!K$1,products!$A$1:$G$1,0))</f>
        <v>2.5</v>
      </c>
      <c r="L525" s="5">
        <f>INDEX(products!$A$1:$G$49,MATCH(orders!$D525,products!$A:$A,0),MATCH(orders!L$1,products!$A$1:$G$1,0))</f>
        <v>29.784999999999997</v>
      </c>
      <c r="M525" s="5">
        <f t="shared" si="25"/>
        <v>29.784999999999997</v>
      </c>
      <c r="N525" t="str">
        <f t="shared" si="24"/>
        <v>Librica</v>
      </c>
      <c r="O525" t="str">
        <f t="shared" si="26"/>
        <v>Dark</v>
      </c>
      <c r="P525" t="str">
        <f>_xlfn.XLOOKUP(Orders[[#This Row],[Customer ID]],customers!$A$1:$A$1001,customers!$I$1:$I$1001,,)</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IF(_xlfn.XLOOKUP(C526,customers!A525:A1525,customers!C525:C1525,,0)=0,"",_xlfn.XLOOKUP(C526,customers!A525:A1525,customers!C525:C1525,,0))</f>
        <v/>
      </c>
      <c r="H526" s="2" t="str">
        <f>_xlfn.XLOOKUP(C526,customers!$A$1:$A$1001,customers!$G$1:$G$1001,,0)</f>
        <v>United States</v>
      </c>
      <c r="I526" t="str">
        <f>INDEX(products!$A$1:$G$49,MATCH(orders!$D526,products!$A:$A,0),MATCH(orders!I$1,products!$A$1:$G$1,0))</f>
        <v>Lib</v>
      </c>
      <c r="J526" t="str">
        <f>INDEX(products!$A$1:$G$49,MATCH(orders!$D526,products!$A:$A,0),MATCH(orders!J$1,products!$A$1:$G$1,0))</f>
        <v>L</v>
      </c>
      <c r="K526" s="4">
        <f>INDEX(products!$A$1:$G$49,MATCH(orders!$D526,products!$A:$A,0),MATCH(orders!K$1,products!$A$1:$G$1,0))</f>
        <v>2.5</v>
      </c>
      <c r="L526" s="5">
        <f>INDEX(products!$A$1:$G$49,MATCH(orders!$D526,products!$A:$A,0),MATCH(orders!L$1,products!$A$1:$G$1,0))</f>
        <v>36.454999999999998</v>
      </c>
      <c r="M526" s="5">
        <f t="shared" si="25"/>
        <v>72.91</v>
      </c>
      <c r="N526" t="str">
        <f t="shared" si="24"/>
        <v>Librica</v>
      </c>
      <c r="O526" t="str">
        <f t="shared" si="26"/>
        <v>Light</v>
      </c>
      <c r="P526" t="str">
        <f>_xlfn.XLOOKUP(Orders[[#This Row],[Customer ID]],customers!$A$1:$A$1001,customers!$I$1:$I$1001,,)</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IF(_xlfn.XLOOKUP(C527,customers!A526:A1526,customers!C526:C1526,,0)=0,"",_xlfn.XLOOKUP(C527,customers!A526:A1526,customers!C526:C1526,,0))</f>
        <v/>
      </c>
      <c r="H527" s="2" t="str">
        <f>_xlfn.XLOOKUP(C527,customers!$A$1:$A$1001,customers!$G$1:$G$1001,,0)</f>
        <v>United States</v>
      </c>
      <c r="I527" t="str">
        <f>INDEX(products!$A$1:$G$49,MATCH(orders!$D527,products!$A:$A,0),MATCH(orders!I$1,products!$A$1:$G$1,0))</f>
        <v>Rob</v>
      </c>
      <c r="J527" t="str">
        <f>INDEX(products!$A$1:$G$49,MATCH(orders!$D527,products!$A:$A,0),MATCH(orders!J$1,products!$A$1:$G$1,0))</f>
        <v>D</v>
      </c>
      <c r="K527" s="4">
        <f>INDEX(products!$A$1:$G$49,MATCH(orders!$D527,products!$A:$A,0),MATCH(orders!K$1,products!$A$1:$G$1,0))</f>
        <v>0.2</v>
      </c>
      <c r="L527" s="5">
        <f>INDEX(products!$A$1:$G$49,MATCH(orders!$D527,products!$A:$A,0),MATCH(orders!L$1,products!$A$1:$G$1,0))</f>
        <v>2.6849999999999996</v>
      </c>
      <c r="M527" s="5">
        <f t="shared" si="25"/>
        <v>13.424999999999997</v>
      </c>
      <c r="N527" t="str">
        <f t="shared" si="24"/>
        <v>Robusta</v>
      </c>
      <c r="O527" t="str">
        <f t="shared" si="26"/>
        <v>Dark</v>
      </c>
      <c r="P527" t="str">
        <f>_xlfn.XLOOKUP(Orders[[#This Row],[Customer ID]],customers!$A$1:$A$1001,customers!$I$1:$I$1001,,)</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IF(_xlfn.XLOOKUP(C528,customers!A527:A1527,customers!C527:C1527,,0)=0,"",_xlfn.XLOOKUP(C528,customers!A527:A1527,customers!C527:C1527,,0))</f>
        <v>wspeechlyem@amazon.com</v>
      </c>
      <c r="H528" s="2" t="str">
        <f>_xlfn.XLOOKUP(C528,customers!$A$1:$A$1001,customers!$G$1:$G$1001,,0)</f>
        <v>United States</v>
      </c>
      <c r="I528" t="str">
        <f>INDEX(products!$A$1:$G$49,MATCH(orders!$D528,products!$A:$A,0),MATCH(orders!I$1,products!$A$1:$G$1,0))</f>
        <v>Exc</v>
      </c>
      <c r="J528" t="str">
        <f>INDEX(products!$A$1:$G$49,MATCH(orders!$D528,products!$A:$A,0),MATCH(orders!J$1,products!$A$1:$G$1,0))</f>
        <v>M</v>
      </c>
      <c r="K528" s="4">
        <f>INDEX(products!$A$1:$G$49,MATCH(orders!$D528,products!$A:$A,0),MATCH(orders!K$1,products!$A$1:$G$1,0))</f>
        <v>2.5</v>
      </c>
      <c r="L528" s="5">
        <f>INDEX(products!$A$1:$G$49,MATCH(orders!$D528,products!$A:$A,0),MATCH(orders!L$1,products!$A$1:$G$1,0))</f>
        <v>31.624999999999996</v>
      </c>
      <c r="M528" s="5">
        <f t="shared" si="25"/>
        <v>126.49999999999999</v>
      </c>
      <c r="N528" t="str">
        <f t="shared" si="24"/>
        <v>Excelsa</v>
      </c>
      <c r="O528" t="str">
        <f t="shared" si="26"/>
        <v>Medium</v>
      </c>
      <c r="P528" t="str">
        <f>_xlfn.XLOOKUP(Orders[[#This Row],[Customer ID]],customers!$A$1:$A$1001,customers!$I$1:$I$1001,,)</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IF(_xlfn.XLOOKUP(C529,customers!A528:A1528,customers!C528:C1528,,0)=0,"",_xlfn.XLOOKUP(C529,customers!A528:A1528,customers!C528:C1528,,0))</f>
        <v>iphillpoten@buzzfeed.com</v>
      </c>
      <c r="H529" s="2" t="str">
        <f>_xlfn.XLOOKUP(C529,customers!$A$1:$A$1001,customers!$G$1:$G$1001,,0)</f>
        <v>United Kingdom</v>
      </c>
      <c r="I529" t="str">
        <f>INDEX(products!$A$1:$G$49,MATCH(orders!$D529,products!$A:$A,0),MATCH(orders!I$1,products!$A$1:$G$1,0))</f>
        <v>Exc</v>
      </c>
      <c r="J529" t="str">
        <f>INDEX(products!$A$1:$G$49,MATCH(orders!$D529,products!$A:$A,0),MATCH(orders!J$1,products!$A$1:$G$1,0))</f>
        <v>M</v>
      </c>
      <c r="K529" s="4">
        <f>INDEX(products!$A$1:$G$49,MATCH(orders!$D529,products!$A:$A,0),MATCH(orders!K$1,products!$A$1:$G$1,0))</f>
        <v>0.5</v>
      </c>
      <c r="L529" s="5">
        <f>INDEX(products!$A$1:$G$49,MATCH(orders!$D529,products!$A:$A,0),MATCH(orders!L$1,products!$A$1:$G$1,0))</f>
        <v>8.25</v>
      </c>
      <c r="M529" s="5">
        <f t="shared" si="25"/>
        <v>41.25</v>
      </c>
      <c r="N529" t="str">
        <f t="shared" si="24"/>
        <v>Excelsa</v>
      </c>
      <c r="O529" t="str">
        <f t="shared" si="26"/>
        <v>Medium</v>
      </c>
      <c r="P529" t="str">
        <f>_xlfn.XLOOKUP(Orders[[#This Row],[Customer ID]],customers!$A$1:$A$1001,customers!$I$1:$I$1001,,)</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IF(_xlfn.XLOOKUP(C530,customers!A529:A1529,customers!C529:C1529,,0)=0,"",_xlfn.XLOOKUP(C530,customers!A529:A1529,customers!C529:C1529,,0))</f>
        <v>lpennaccieo@statcounter.com</v>
      </c>
      <c r="H530" s="2" t="str">
        <f>_xlfn.XLOOKUP(C530,customers!$A$1:$A$1001,customers!$G$1:$G$1001,,0)</f>
        <v>United States</v>
      </c>
      <c r="I530" t="str">
        <f>INDEX(products!$A$1:$G$49,MATCH(orders!$D530,products!$A:$A,0),MATCH(orders!I$1,products!$A$1:$G$1,0))</f>
        <v>Exc</v>
      </c>
      <c r="J530" t="str">
        <f>INDEX(products!$A$1:$G$49,MATCH(orders!$D530,products!$A:$A,0),MATCH(orders!J$1,products!$A$1:$G$1,0))</f>
        <v>L</v>
      </c>
      <c r="K530" s="4">
        <f>INDEX(products!$A$1:$G$49,MATCH(orders!$D530,products!$A:$A,0),MATCH(orders!K$1,products!$A$1:$G$1,0))</f>
        <v>0.5</v>
      </c>
      <c r="L530" s="5">
        <f>INDEX(products!$A$1:$G$49,MATCH(orders!$D530,products!$A:$A,0),MATCH(orders!L$1,products!$A$1:$G$1,0))</f>
        <v>8.91</v>
      </c>
      <c r="M530" s="5">
        <f t="shared" si="25"/>
        <v>53.46</v>
      </c>
      <c r="N530" t="str">
        <f t="shared" si="24"/>
        <v>Excelsa</v>
      </c>
      <c r="O530" t="str">
        <f t="shared" si="26"/>
        <v>Light</v>
      </c>
      <c r="P530" t="str">
        <f>_xlfn.XLOOKUP(Orders[[#This Row],[Customer ID]],customers!$A$1:$A$1001,customers!$I$1:$I$1001,,)</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IF(_xlfn.XLOOKUP(C531,customers!A530:A1530,customers!C530:C1530,,0)=0,"",_xlfn.XLOOKUP(C531,customers!A530:A1530,customers!C530:C1530,,0))</f>
        <v>sarpinep@moonfruit.com</v>
      </c>
      <c r="H531" s="2" t="str">
        <f>_xlfn.XLOOKUP(C531,customers!$A$1:$A$1001,customers!$G$1:$G$1001,,0)</f>
        <v>United States</v>
      </c>
      <c r="I531" t="str">
        <f>INDEX(products!$A$1:$G$49,MATCH(orders!$D531,products!$A:$A,0),MATCH(orders!I$1,products!$A$1:$G$1,0))</f>
        <v>Rob</v>
      </c>
      <c r="J531" t="str">
        <f>INDEX(products!$A$1:$G$49,MATCH(orders!$D531,products!$A:$A,0),MATCH(orders!J$1,products!$A$1:$G$1,0))</f>
        <v>M</v>
      </c>
      <c r="K531" s="4">
        <f>INDEX(products!$A$1:$G$49,MATCH(orders!$D531,products!$A:$A,0),MATCH(orders!K$1,products!$A$1:$G$1,0))</f>
        <v>1</v>
      </c>
      <c r="L531" s="5">
        <f>INDEX(products!$A$1:$G$49,MATCH(orders!$D531,products!$A:$A,0),MATCH(orders!L$1,products!$A$1:$G$1,0))</f>
        <v>9.9499999999999993</v>
      </c>
      <c r="M531" s="5">
        <f t="shared" si="25"/>
        <v>59.699999999999996</v>
      </c>
      <c r="N531" t="str">
        <f t="shared" si="24"/>
        <v>Robusta</v>
      </c>
      <c r="O531" t="str">
        <f t="shared" si="26"/>
        <v>Medium</v>
      </c>
      <c r="P531" t="str">
        <f>_xlfn.XLOOKUP(Orders[[#This Row],[Customer ID]],customers!$A$1:$A$1001,customers!$I$1:$I$1001,,)</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IF(_xlfn.XLOOKUP(C532,customers!A531:A1531,customers!C531:C1531,,0)=0,"",_xlfn.XLOOKUP(C532,customers!A531:A1531,customers!C531:C1531,,0))</f>
        <v>dfrieseq@cargocollective.com</v>
      </c>
      <c r="H532" s="2" t="str">
        <f>_xlfn.XLOOKUP(C532,customers!$A$1:$A$1001,customers!$G$1:$G$1001,,0)</f>
        <v>United States</v>
      </c>
      <c r="I532" t="str">
        <f>INDEX(products!$A$1:$G$49,MATCH(orders!$D532,products!$A:$A,0),MATCH(orders!I$1,products!$A$1:$G$1,0))</f>
        <v>Rob</v>
      </c>
      <c r="J532" t="str">
        <f>INDEX(products!$A$1:$G$49,MATCH(orders!$D532,products!$A:$A,0),MATCH(orders!J$1,products!$A$1:$G$1,0))</f>
        <v>M</v>
      </c>
      <c r="K532" s="4">
        <f>INDEX(products!$A$1:$G$49,MATCH(orders!$D532,products!$A:$A,0),MATCH(orders!K$1,products!$A$1:$G$1,0))</f>
        <v>1</v>
      </c>
      <c r="L532" s="5">
        <f>INDEX(products!$A$1:$G$49,MATCH(orders!$D532,products!$A:$A,0),MATCH(orders!L$1,products!$A$1:$G$1,0))</f>
        <v>9.9499999999999993</v>
      </c>
      <c r="M532" s="5">
        <f t="shared" si="25"/>
        <v>59.699999999999996</v>
      </c>
      <c r="N532" t="str">
        <f t="shared" si="24"/>
        <v>Robusta</v>
      </c>
      <c r="O532" t="str">
        <f t="shared" si="26"/>
        <v>Medium</v>
      </c>
      <c r="P532" t="str">
        <f>_xlfn.XLOOKUP(Orders[[#This Row],[Customer ID]],customers!$A$1:$A$1001,customers!$I$1:$I$1001,,)</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IF(_xlfn.XLOOKUP(C533,customers!A532:A1532,customers!C532:C1532,,0)=0,"",_xlfn.XLOOKUP(C533,customers!A532:A1532,customers!C532:C1532,,0))</f>
        <v>rsharerer@flavors.me</v>
      </c>
      <c r="H533" s="2" t="str">
        <f>_xlfn.XLOOKUP(C533,customers!$A$1:$A$1001,customers!$G$1:$G$1001,,0)</f>
        <v>United States</v>
      </c>
      <c r="I533" t="str">
        <f>INDEX(products!$A$1:$G$49,MATCH(orders!$D533,products!$A:$A,0),MATCH(orders!I$1,products!$A$1:$G$1,0))</f>
        <v>Rob</v>
      </c>
      <c r="J533" t="str">
        <f>INDEX(products!$A$1:$G$49,MATCH(orders!$D533,products!$A:$A,0),MATCH(orders!J$1,products!$A$1:$G$1,0))</f>
        <v>D</v>
      </c>
      <c r="K533" s="4">
        <f>INDEX(products!$A$1:$G$49,MATCH(orders!$D533,products!$A:$A,0),MATCH(orders!K$1,products!$A$1:$G$1,0))</f>
        <v>1</v>
      </c>
      <c r="L533" s="5">
        <f>INDEX(products!$A$1:$G$49,MATCH(orders!$D533,products!$A:$A,0),MATCH(orders!L$1,products!$A$1:$G$1,0))</f>
        <v>8.9499999999999993</v>
      </c>
      <c r="M533" s="5">
        <f t="shared" si="25"/>
        <v>44.75</v>
      </c>
      <c r="N533" t="str">
        <f t="shared" si="24"/>
        <v>Robusta</v>
      </c>
      <c r="O533" t="str">
        <f t="shared" si="26"/>
        <v>Dark</v>
      </c>
      <c r="P533" t="str">
        <f>_xlfn.XLOOKUP(Orders[[#This Row],[Customer ID]],customers!$A$1:$A$1001,customers!$I$1:$I$1001,,)</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IF(_xlfn.XLOOKUP(C534,customers!A533:A1533,customers!C533:C1533,,0)=0,"",_xlfn.XLOOKUP(C534,customers!A533:A1533,customers!C533:C1533,,0))</f>
        <v>nnasebyes@umich.edu</v>
      </c>
      <c r="H534" s="2" t="str">
        <f>_xlfn.XLOOKUP(C534,customers!$A$1:$A$1001,customers!$G$1:$G$1001,,0)</f>
        <v>United States</v>
      </c>
      <c r="I534" t="str">
        <f>INDEX(products!$A$1:$G$49,MATCH(orders!$D534,products!$A:$A,0),MATCH(orders!I$1,products!$A$1:$G$1,0))</f>
        <v>Exc</v>
      </c>
      <c r="J534" t="str">
        <f>INDEX(products!$A$1:$G$49,MATCH(orders!$D534,products!$A:$A,0),MATCH(orders!J$1,products!$A$1:$G$1,0))</f>
        <v>M</v>
      </c>
      <c r="K534" s="4">
        <f>INDEX(products!$A$1:$G$49,MATCH(orders!$D534,products!$A:$A,0),MATCH(orders!K$1,products!$A$1:$G$1,0))</f>
        <v>0.5</v>
      </c>
      <c r="L534" s="5">
        <f>INDEX(products!$A$1:$G$49,MATCH(orders!$D534,products!$A:$A,0),MATCH(orders!L$1,products!$A$1:$G$1,0))</f>
        <v>8.25</v>
      </c>
      <c r="M534" s="5">
        <f t="shared" si="25"/>
        <v>16.5</v>
      </c>
      <c r="N534" t="str">
        <f t="shared" si="24"/>
        <v>Excelsa</v>
      </c>
      <c r="O534" t="str">
        <f t="shared" si="26"/>
        <v>Medium</v>
      </c>
      <c r="P534" t="str">
        <f>_xlfn.XLOOKUP(Orders[[#This Row],[Customer ID]],customers!$A$1:$A$1001,customers!$I$1:$I$1001,,)</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IF(_xlfn.XLOOKUP(C535,customers!A534:A1534,customers!C534:C1534,,0)=0,"",_xlfn.XLOOKUP(C535,customers!A534:A1534,customers!C534:C1534,,0))</f>
        <v/>
      </c>
      <c r="H535" s="2" t="str">
        <f>_xlfn.XLOOKUP(C535,customers!$A$1:$A$1001,customers!$G$1:$G$1001,,0)</f>
        <v>United States</v>
      </c>
      <c r="I535" t="str">
        <f>INDEX(products!$A$1:$G$49,MATCH(orders!$D535,products!$A:$A,0),MATCH(orders!I$1,products!$A$1:$G$1,0))</f>
        <v>Rob</v>
      </c>
      <c r="J535" t="str">
        <f>INDEX(products!$A$1:$G$49,MATCH(orders!$D535,products!$A:$A,0),MATCH(orders!J$1,products!$A$1:$G$1,0))</f>
        <v>D</v>
      </c>
      <c r="K535" s="4">
        <f>INDEX(products!$A$1:$G$49,MATCH(orders!$D535,products!$A:$A,0),MATCH(orders!K$1,products!$A$1:$G$1,0))</f>
        <v>0.5</v>
      </c>
      <c r="L535" s="5">
        <f>INDEX(products!$A$1:$G$49,MATCH(orders!$D535,products!$A:$A,0),MATCH(orders!L$1,products!$A$1:$G$1,0))</f>
        <v>5.3699999999999992</v>
      </c>
      <c r="M535" s="5">
        <f t="shared" si="25"/>
        <v>21.479999999999997</v>
      </c>
      <c r="N535" t="str">
        <f t="shared" si="24"/>
        <v>Robusta</v>
      </c>
      <c r="O535" t="str">
        <f t="shared" si="26"/>
        <v>Dark</v>
      </c>
      <c r="P535" t="str">
        <f>_xlfn.XLOOKUP(Orders[[#This Row],[Customer ID]],customers!$A$1:$A$1001,customers!$I$1:$I$1001,,)</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IF(_xlfn.XLOOKUP(C536,customers!A535:A1535,customers!C535:C1535,,0)=0,"",_xlfn.XLOOKUP(C536,customers!A535:A1535,customers!C535:C1535,,0))</f>
        <v>koculleneu@ca.gov</v>
      </c>
      <c r="H536" s="2" t="str">
        <f>_xlfn.XLOOKUP(C536,customers!$A$1:$A$1001,customers!$G$1:$G$1001,,0)</f>
        <v>Ireland</v>
      </c>
      <c r="I536" t="str">
        <f>INDEX(products!$A$1:$G$49,MATCH(orders!$D536,products!$A:$A,0),MATCH(orders!I$1,products!$A$1:$G$1,0))</f>
        <v>Rob</v>
      </c>
      <c r="J536" t="str">
        <f>INDEX(products!$A$1:$G$49,MATCH(orders!$D536,products!$A:$A,0),MATCH(orders!J$1,products!$A$1:$G$1,0))</f>
        <v>M</v>
      </c>
      <c r="K536" s="4">
        <f>INDEX(products!$A$1:$G$49,MATCH(orders!$D536,products!$A:$A,0),MATCH(orders!K$1,products!$A$1:$G$1,0))</f>
        <v>2.5</v>
      </c>
      <c r="L536" s="5">
        <f>INDEX(products!$A$1:$G$49,MATCH(orders!$D536,products!$A:$A,0),MATCH(orders!L$1,products!$A$1:$G$1,0))</f>
        <v>22.884999999999998</v>
      </c>
      <c r="M536" s="5">
        <f t="shared" si="25"/>
        <v>45.769999999999996</v>
      </c>
      <c r="N536" t="str">
        <f t="shared" si="24"/>
        <v>Robusta</v>
      </c>
      <c r="O536" t="str">
        <f t="shared" si="26"/>
        <v>Medium</v>
      </c>
      <c r="P536" t="str">
        <f>_xlfn.XLOOKUP(Orders[[#This Row],[Customer ID]],customers!$A$1:$A$1001,customers!$I$1:$I$1001,,)</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IF(_xlfn.XLOOKUP(C537,customers!A536:A1536,customers!C536:C1536,,0)=0,"",_xlfn.XLOOKUP(C537,customers!A536:A1536,customers!C536:C1536,,0))</f>
        <v/>
      </c>
      <c r="H537" s="2" t="str">
        <f>_xlfn.XLOOKUP(C537,customers!$A$1:$A$1001,customers!$G$1:$G$1001,,0)</f>
        <v>Ireland</v>
      </c>
      <c r="I537" t="str">
        <f>INDEX(products!$A$1:$G$49,MATCH(orders!$D537,products!$A:$A,0),MATCH(orders!I$1,products!$A$1:$G$1,0))</f>
        <v>Lib</v>
      </c>
      <c r="J537" t="str">
        <f>INDEX(products!$A$1:$G$49,MATCH(orders!$D537,products!$A:$A,0),MATCH(orders!J$1,products!$A$1:$G$1,0))</f>
        <v>L</v>
      </c>
      <c r="K537" s="4">
        <f>INDEX(products!$A$1:$G$49,MATCH(orders!$D537,products!$A:$A,0),MATCH(orders!K$1,products!$A$1:$G$1,0))</f>
        <v>0.2</v>
      </c>
      <c r="L537" s="5">
        <f>INDEX(products!$A$1:$G$49,MATCH(orders!$D537,products!$A:$A,0),MATCH(orders!L$1,products!$A$1:$G$1,0))</f>
        <v>4.7549999999999999</v>
      </c>
      <c r="M537" s="5">
        <f t="shared" si="25"/>
        <v>9.51</v>
      </c>
      <c r="N537" t="str">
        <f t="shared" si="24"/>
        <v>Librica</v>
      </c>
      <c r="O537" t="str">
        <f t="shared" si="26"/>
        <v>Light</v>
      </c>
      <c r="P537" t="str">
        <f>_xlfn.XLOOKUP(Orders[[#This Row],[Customer ID]],customers!$A$1:$A$1001,customers!$I$1:$I$1001,,)</f>
        <v>No</v>
      </c>
    </row>
    <row r="538" spans="1:16" x14ac:dyDescent="0.2">
      <c r="A538" s="2" t="s">
        <v>3521</v>
      </c>
      <c r="B538" s="3">
        <v>43544</v>
      </c>
      <c r="C538" s="2" t="s">
        <v>3368</v>
      </c>
      <c r="D538" t="s">
        <v>6163</v>
      </c>
      <c r="E538" s="2">
        <v>3</v>
      </c>
      <c r="F538" s="2" t="str">
        <f>_xlfn.XLOOKUP(C538,customers!$A$1:$A$1001,customers!$B$1:$B$1001,,0)</f>
        <v>Marja Urion</v>
      </c>
      <c r="G538" s="2" t="e">
        <f>IF(_xlfn.XLOOKUP(C538,customers!A537:A1537,customers!C537:C1537,,0)=0,"",_xlfn.XLOOKUP(C538,customers!A537:A1537,customers!C537:C1537,,0))</f>
        <v>#N/A</v>
      </c>
      <c r="H538" s="2" t="str">
        <f>_xlfn.XLOOKUP(C538,customers!$A$1:$A$1001,customers!$G$1:$G$1001,,0)</f>
        <v>Ireland</v>
      </c>
      <c r="I538" t="str">
        <f>INDEX(products!$A$1:$G$49,MATCH(orders!$D538,products!$A:$A,0),MATCH(orders!I$1,products!$A$1:$G$1,0))</f>
        <v>Rob</v>
      </c>
      <c r="J538" t="str">
        <f>INDEX(products!$A$1:$G$49,MATCH(orders!$D538,products!$A:$A,0),MATCH(orders!J$1,products!$A$1:$G$1,0))</f>
        <v>D</v>
      </c>
      <c r="K538" s="4">
        <f>INDEX(products!$A$1:$G$49,MATCH(orders!$D538,products!$A:$A,0),MATCH(orders!K$1,products!$A$1:$G$1,0))</f>
        <v>0.2</v>
      </c>
      <c r="L538" s="5">
        <f>INDEX(products!$A$1:$G$49,MATCH(orders!$D538,products!$A:$A,0),MATCH(orders!L$1,products!$A$1:$G$1,0))</f>
        <v>2.6849999999999996</v>
      </c>
      <c r="M538" s="5">
        <f t="shared" si="25"/>
        <v>8.0549999999999997</v>
      </c>
      <c r="N538" t="str">
        <f t="shared" si="24"/>
        <v>Robusta</v>
      </c>
      <c r="O538" t="str">
        <f t="shared" si="26"/>
        <v>Dark</v>
      </c>
      <c r="P538" t="str">
        <f>_xlfn.XLOOKUP(Orders[[#This Row],[Customer ID]],customers!$A$1:$A$1001,customers!$I$1:$I$1001,,)</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IF(_xlfn.XLOOKUP(C539,customers!A538:A1538,customers!C538:C1538,,0)=0,"",_xlfn.XLOOKUP(C539,customers!A538:A1538,customers!C538:C1538,,0))</f>
        <v>hbranganex@woothemes.com</v>
      </c>
      <c r="H539" s="2" t="str">
        <f>_xlfn.XLOOKUP(C539,customers!$A$1:$A$1001,customers!$G$1:$G$1001,,0)</f>
        <v>United States</v>
      </c>
      <c r="I539" t="str">
        <f>INDEX(products!$A$1:$G$49,MATCH(orders!$D539,products!$A:$A,0),MATCH(orders!I$1,products!$A$1:$G$1,0))</f>
        <v>Exc</v>
      </c>
      <c r="J539" t="str">
        <f>INDEX(products!$A$1:$G$49,MATCH(orders!$D539,products!$A:$A,0),MATCH(orders!J$1,products!$A$1:$G$1,0))</f>
        <v>D</v>
      </c>
      <c r="K539" s="4">
        <f>INDEX(products!$A$1:$G$49,MATCH(orders!$D539,products!$A:$A,0),MATCH(orders!K$1,products!$A$1:$G$1,0))</f>
        <v>2.5</v>
      </c>
      <c r="L539" s="5">
        <f>INDEX(products!$A$1:$G$49,MATCH(orders!$D539,products!$A:$A,0),MATCH(orders!L$1,products!$A$1:$G$1,0))</f>
        <v>27.945</v>
      </c>
      <c r="M539" s="5">
        <f t="shared" si="25"/>
        <v>111.78</v>
      </c>
      <c r="N539" t="str">
        <f t="shared" si="24"/>
        <v>Excelsa</v>
      </c>
      <c r="O539" t="str">
        <f t="shared" si="26"/>
        <v>Dark</v>
      </c>
      <c r="P539" t="str">
        <f>_xlfn.XLOOKUP(Orders[[#This Row],[Customer ID]],customers!$A$1:$A$1001,customers!$I$1:$I$1001,,)</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IF(_xlfn.XLOOKUP(C540,customers!A539:A1539,customers!C539:C1539,,0)=0,"",_xlfn.XLOOKUP(C540,customers!A539:A1539,customers!C539:C1539,,0))</f>
        <v>agallyoney@engadget.com</v>
      </c>
      <c r="H540" s="2" t="str">
        <f>_xlfn.XLOOKUP(C540,customers!$A$1:$A$1001,customers!$G$1:$G$1001,,0)</f>
        <v>United States</v>
      </c>
      <c r="I540" t="str">
        <f>INDEX(products!$A$1:$G$49,MATCH(orders!$D540,products!$A:$A,0),MATCH(orders!I$1,products!$A$1:$G$1,0))</f>
        <v>Rob</v>
      </c>
      <c r="J540" t="str">
        <f>INDEX(products!$A$1:$G$49,MATCH(orders!$D540,products!$A:$A,0),MATCH(orders!J$1,products!$A$1:$G$1,0))</f>
        <v>D</v>
      </c>
      <c r="K540" s="4">
        <f>INDEX(products!$A$1:$G$49,MATCH(orders!$D540,products!$A:$A,0),MATCH(orders!K$1,products!$A$1:$G$1,0))</f>
        <v>0.2</v>
      </c>
      <c r="L540" s="5">
        <f>INDEX(products!$A$1:$G$49,MATCH(orders!$D540,products!$A:$A,0),MATCH(orders!L$1,products!$A$1:$G$1,0))</f>
        <v>2.6849999999999996</v>
      </c>
      <c r="M540" s="5">
        <f t="shared" si="25"/>
        <v>10.739999999999998</v>
      </c>
      <c r="N540" t="str">
        <f t="shared" si="24"/>
        <v>Robusta</v>
      </c>
      <c r="O540" t="str">
        <f t="shared" si="26"/>
        <v>Dark</v>
      </c>
      <c r="P540" t="str">
        <f>_xlfn.XLOOKUP(Orders[[#This Row],[Customer ID]],customers!$A$1:$A$1001,customers!$I$1:$I$1001,,)</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IF(_xlfn.XLOOKUP(C541,customers!A540:A1540,customers!C540:C1540,,0)=0,"",_xlfn.XLOOKUP(C541,customers!A540:A1540,customers!C540:C1540,,0))</f>
        <v>bdomangeez@yahoo.co.jp</v>
      </c>
      <c r="H541" s="2" t="str">
        <f>_xlfn.XLOOKUP(C541,customers!$A$1:$A$1001,customers!$G$1:$G$1001,,0)</f>
        <v>United States</v>
      </c>
      <c r="I541" t="str">
        <f>INDEX(products!$A$1:$G$49,MATCH(orders!$D541,products!$A:$A,0),MATCH(orders!I$1,products!$A$1:$G$1,0))</f>
        <v>Rob</v>
      </c>
      <c r="J541" t="str">
        <f>INDEX(products!$A$1:$G$49,MATCH(orders!$D541,products!$A:$A,0),MATCH(orders!J$1,products!$A$1:$G$1,0))</f>
        <v>D</v>
      </c>
      <c r="K541" s="4">
        <f>INDEX(products!$A$1:$G$49,MATCH(orders!$D541,products!$A:$A,0),MATCH(orders!K$1,products!$A$1:$G$1,0))</f>
        <v>0.5</v>
      </c>
      <c r="L541" s="5">
        <f>INDEX(products!$A$1:$G$49,MATCH(orders!$D541,products!$A:$A,0),MATCH(orders!L$1,products!$A$1:$G$1,0))</f>
        <v>5.3699999999999992</v>
      </c>
      <c r="M541" s="5">
        <f t="shared" si="25"/>
        <v>26.849999999999994</v>
      </c>
      <c r="N541" t="str">
        <f t="shared" si="24"/>
        <v>Robusta</v>
      </c>
      <c r="O541" t="str">
        <f t="shared" si="26"/>
        <v>Dark</v>
      </c>
      <c r="P541" t="str">
        <f>_xlfn.XLOOKUP(Orders[[#This Row],[Customer ID]],customers!$A$1:$A$1001,customers!$I$1:$I$1001,,)</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IF(_xlfn.XLOOKUP(C542,customers!A541:A1541,customers!C541:C1541,,0)=0,"",_xlfn.XLOOKUP(C542,customers!A541:A1541,customers!C541:C1541,,0))</f>
        <v>koslerf0@gmpg.org</v>
      </c>
      <c r="H542" s="2" t="str">
        <f>_xlfn.XLOOKUP(C542,customers!$A$1:$A$1001,customers!$G$1:$G$1001,,0)</f>
        <v>United States</v>
      </c>
      <c r="I542" t="str">
        <f>INDEX(products!$A$1:$G$49,MATCH(orders!$D542,products!$A:$A,0),MATCH(orders!I$1,products!$A$1:$G$1,0))</f>
        <v>Lib</v>
      </c>
      <c r="J542" t="str">
        <f>INDEX(products!$A$1:$G$49,MATCH(orders!$D542,products!$A:$A,0),MATCH(orders!J$1,products!$A$1:$G$1,0))</f>
        <v>L</v>
      </c>
      <c r="K542" s="4">
        <f>INDEX(products!$A$1:$G$49,MATCH(orders!$D542,products!$A:$A,0),MATCH(orders!K$1,products!$A$1:$G$1,0))</f>
        <v>1</v>
      </c>
      <c r="L542" s="5">
        <f>INDEX(products!$A$1:$G$49,MATCH(orders!$D542,products!$A:$A,0),MATCH(orders!L$1,products!$A$1:$G$1,0))</f>
        <v>15.85</v>
      </c>
      <c r="M542" s="5">
        <f t="shared" si="25"/>
        <v>63.4</v>
      </c>
      <c r="N542" t="str">
        <f t="shared" si="24"/>
        <v>Librica</v>
      </c>
      <c r="O542" t="str">
        <f t="shared" si="26"/>
        <v>Light</v>
      </c>
      <c r="P542" t="str">
        <f>_xlfn.XLOOKUP(Orders[[#This Row],[Customer ID]],customers!$A$1:$A$1001,customers!$I$1:$I$1001,,)</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IF(_xlfn.XLOOKUP(C543,customers!A542:A1542,customers!C542:C1542,,0)=0,"",_xlfn.XLOOKUP(C543,customers!A542:A1542,customers!C542:C1542,,0))</f>
        <v/>
      </c>
      <c r="H543" s="2" t="str">
        <f>_xlfn.XLOOKUP(C543,customers!$A$1:$A$1001,customers!$G$1:$G$1001,,0)</f>
        <v>Ireland</v>
      </c>
      <c r="I543" t="str">
        <f>INDEX(products!$A$1:$G$49,MATCH(orders!$D543,products!$A:$A,0),MATCH(orders!I$1,products!$A$1:$G$1,0))</f>
        <v>Ara</v>
      </c>
      <c r="J543" t="str">
        <f>INDEX(products!$A$1:$G$49,MATCH(orders!$D543,products!$A:$A,0),MATCH(orders!J$1,products!$A$1:$G$1,0))</f>
        <v>D</v>
      </c>
      <c r="K543" s="4">
        <f>INDEX(products!$A$1:$G$49,MATCH(orders!$D543,products!$A:$A,0),MATCH(orders!K$1,products!$A$1:$G$1,0))</f>
        <v>2.5</v>
      </c>
      <c r="L543" s="5">
        <f>INDEX(products!$A$1:$G$49,MATCH(orders!$D543,products!$A:$A,0),MATCH(orders!L$1,products!$A$1:$G$1,0))</f>
        <v>22.884999999999998</v>
      </c>
      <c r="M543" s="5">
        <f t="shared" si="25"/>
        <v>22.884999999999998</v>
      </c>
      <c r="N543" t="str">
        <f t="shared" si="24"/>
        <v>Arabica</v>
      </c>
      <c r="O543" t="str">
        <f t="shared" si="26"/>
        <v>Dark</v>
      </c>
      <c r="P543" t="str">
        <f>_xlfn.XLOOKUP(Orders[[#This Row],[Customer ID]],customers!$A$1:$A$1001,customers!$I$1:$I$1001,,)</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IF(_xlfn.XLOOKUP(C544,customers!A543:A1543,customers!C543:C1543,,0)=0,"",_xlfn.XLOOKUP(C544,customers!A543:A1543,customers!C543:C1543,,0))</f>
        <v>zpellettf2@dailymotion.com</v>
      </c>
      <c r="H544" s="2" t="str">
        <f>_xlfn.XLOOKUP(C544,customers!$A$1:$A$1001,customers!$G$1:$G$1001,,0)</f>
        <v>United States</v>
      </c>
      <c r="I544" t="str">
        <f>INDEX(products!$A$1:$G$49,MATCH(orders!$D544,products!$A:$A,0),MATCH(orders!I$1,products!$A$1:$G$1,0))</f>
        <v>Ara</v>
      </c>
      <c r="J544" t="str">
        <f>INDEX(products!$A$1:$G$49,MATCH(orders!$D544,products!$A:$A,0),MATCH(orders!J$1,products!$A$1:$G$1,0))</f>
        <v>M</v>
      </c>
      <c r="K544" s="4">
        <f>INDEX(products!$A$1:$G$49,MATCH(orders!$D544,products!$A:$A,0),MATCH(orders!K$1,products!$A$1:$G$1,0))</f>
        <v>2.5</v>
      </c>
      <c r="L544" s="5">
        <f>INDEX(products!$A$1:$G$49,MATCH(orders!$D544,products!$A:$A,0),MATCH(orders!L$1,products!$A$1:$G$1,0))</f>
        <v>25.874999999999996</v>
      </c>
      <c r="M544" s="5">
        <f t="shared" si="25"/>
        <v>103.49999999999999</v>
      </c>
      <c r="N544" t="str">
        <f t="shared" si="24"/>
        <v>Arabica</v>
      </c>
      <c r="O544" t="str">
        <f t="shared" si="26"/>
        <v>Medium</v>
      </c>
      <c r="P544" t="str">
        <f>_xlfn.XLOOKUP(Orders[[#This Row],[Customer ID]],customers!$A$1:$A$1001,customers!$I$1:$I$1001,,)</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IF(_xlfn.XLOOKUP(C545,customers!A544:A1544,customers!C544:C1544,,0)=0,"",_xlfn.XLOOKUP(C545,customers!A544:A1544,customers!C544:C1544,,0))</f>
        <v>isprakesf3@spiegel.de</v>
      </c>
      <c r="H545" s="2" t="str">
        <f>_xlfn.XLOOKUP(C545,customers!$A$1:$A$1001,customers!$G$1:$G$1001,,0)</f>
        <v>United States</v>
      </c>
      <c r="I545" t="str">
        <f>INDEX(products!$A$1:$G$49,MATCH(orders!$D545,products!$A:$A,0),MATCH(orders!I$1,products!$A$1:$G$1,0))</f>
        <v>Rob</v>
      </c>
      <c r="J545" t="str">
        <f>INDEX(products!$A$1:$G$49,MATCH(orders!$D545,products!$A:$A,0),MATCH(orders!J$1,products!$A$1:$G$1,0))</f>
        <v>L</v>
      </c>
      <c r="K545" s="4">
        <f>INDEX(products!$A$1:$G$49,MATCH(orders!$D545,products!$A:$A,0),MATCH(orders!K$1,products!$A$1:$G$1,0))</f>
        <v>2.5</v>
      </c>
      <c r="L545" s="5">
        <f>INDEX(products!$A$1:$G$49,MATCH(orders!$D545,products!$A:$A,0),MATCH(orders!L$1,products!$A$1:$G$1,0))</f>
        <v>27.484999999999996</v>
      </c>
      <c r="M545" s="5">
        <f t="shared" si="25"/>
        <v>54.969999999999992</v>
      </c>
      <c r="N545" t="str">
        <f t="shared" si="24"/>
        <v>Robusta</v>
      </c>
      <c r="O545" t="str">
        <f t="shared" si="26"/>
        <v>Light</v>
      </c>
      <c r="P545" t="str">
        <f>_xlfn.XLOOKUP(Orders[[#This Row],[Customer ID]],customers!$A$1:$A$1001,customers!$I$1:$I$1001,,)</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IF(_xlfn.XLOOKUP(C546,customers!A545:A1545,customers!C545:C1545,,0)=0,"",_xlfn.XLOOKUP(C546,customers!A545:A1545,customers!C545:C1545,,0))</f>
        <v>hfromantf4@ucsd.edu</v>
      </c>
      <c r="H546" s="2" t="str">
        <f>_xlfn.XLOOKUP(C546,customers!$A$1:$A$1001,customers!$G$1:$G$1001,,0)</f>
        <v>United States</v>
      </c>
      <c r="I546" t="str">
        <f>INDEX(products!$A$1:$G$49,MATCH(orders!$D546,products!$A:$A,0),MATCH(orders!I$1,products!$A$1:$G$1,0))</f>
        <v>Ara</v>
      </c>
      <c r="J546" t="str">
        <f>INDEX(products!$A$1:$G$49,MATCH(orders!$D546,products!$A:$A,0),MATCH(orders!J$1,products!$A$1:$G$1,0))</f>
        <v>L</v>
      </c>
      <c r="K546" s="4">
        <f>INDEX(products!$A$1:$G$49,MATCH(orders!$D546,products!$A:$A,0),MATCH(orders!K$1,products!$A$1:$G$1,0))</f>
        <v>0.5</v>
      </c>
      <c r="L546" s="5">
        <f>INDEX(products!$A$1:$G$49,MATCH(orders!$D546,products!$A:$A,0),MATCH(orders!L$1,products!$A$1:$G$1,0))</f>
        <v>7.77</v>
      </c>
      <c r="M546" s="5">
        <f t="shared" si="25"/>
        <v>15.54</v>
      </c>
      <c r="N546" t="str">
        <f t="shared" si="24"/>
        <v>Arabica</v>
      </c>
      <c r="O546" t="str">
        <f t="shared" si="26"/>
        <v>Light</v>
      </c>
      <c r="P546" t="str">
        <f>_xlfn.XLOOKUP(Orders[[#This Row],[Customer ID]],customers!$A$1:$A$1001,customers!$I$1:$I$1001,,)</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IF(_xlfn.XLOOKUP(C547,customers!A546:A1546,customers!C546:C1546,,0)=0,"",_xlfn.XLOOKUP(C547,customers!A546:A1546,customers!C546:C1546,,0))</f>
        <v>rflearf5@artisteer.com</v>
      </c>
      <c r="H547" s="2" t="str">
        <f>_xlfn.XLOOKUP(C547,customers!$A$1:$A$1001,customers!$G$1:$G$1001,,0)</f>
        <v>United Kingdom</v>
      </c>
      <c r="I547" t="str">
        <f>INDEX(products!$A$1:$G$49,MATCH(orders!$D547,products!$A:$A,0),MATCH(orders!I$1,products!$A$1:$G$1,0))</f>
        <v>Lib</v>
      </c>
      <c r="J547" t="str">
        <f>INDEX(products!$A$1:$G$49,MATCH(orders!$D547,products!$A:$A,0),MATCH(orders!J$1,products!$A$1:$G$1,0))</f>
        <v>D</v>
      </c>
      <c r="K547" s="4">
        <f>INDEX(products!$A$1:$G$49,MATCH(orders!$D547,products!$A:$A,0),MATCH(orders!K$1,products!$A$1:$G$1,0))</f>
        <v>0.2</v>
      </c>
      <c r="L547" s="5">
        <f>INDEX(products!$A$1:$G$49,MATCH(orders!$D547,products!$A:$A,0),MATCH(orders!L$1,products!$A$1:$G$1,0))</f>
        <v>3.8849999999999998</v>
      </c>
      <c r="M547" s="5">
        <f t="shared" si="25"/>
        <v>15.54</v>
      </c>
      <c r="N547" t="str">
        <f t="shared" si="24"/>
        <v>Librica</v>
      </c>
      <c r="O547" t="str">
        <f t="shared" si="26"/>
        <v>Dark</v>
      </c>
      <c r="P547" t="str">
        <f>_xlfn.XLOOKUP(Orders[[#This Row],[Customer ID]],customers!$A$1:$A$1001,customers!$I$1:$I$1001,,)</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IF(_xlfn.XLOOKUP(C548,customers!A547:A1547,customers!C547:C1547,,0)=0,"",_xlfn.XLOOKUP(C548,customers!A547:A1547,customers!C547:C1547,,0))</f>
        <v/>
      </c>
      <c r="H548" s="2" t="str">
        <f>_xlfn.XLOOKUP(C548,customers!$A$1:$A$1001,customers!$G$1:$G$1001,,0)</f>
        <v>Ireland</v>
      </c>
      <c r="I548" t="str">
        <f>INDEX(products!$A$1:$G$49,MATCH(orders!$D548,products!$A:$A,0),MATCH(orders!I$1,products!$A$1:$G$1,0))</f>
        <v>Exc</v>
      </c>
      <c r="J548" t="str">
        <f>INDEX(products!$A$1:$G$49,MATCH(orders!$D548,products!$A:$A,0),MATCH(orders!J$1,products!$A$1:$G$1,0))</f>
        <v>D</v>
      </c>
      <c r="K548" s="4">
        <f>INDEX(products!$A$1:$G$49,MATCH(orders!$D548,products!$A:$A,0),MATCH(orders!K$1,products!$A$1:$G$1,0))</f>
        <v>2.5</v>
      </c>
      <c r="L548" s="5">
        <f>INDEX(products!$A$1:$G$49,MATCH(orders!$D548,products!$A:$A,0),MATCH(orders!L$1,products!$A$1:$G$1,0))</f>
        <v>27.945</v>
      </c>
      <c r="M548" s="5">
        <f t="shared" si="25"/>
        <v>83.835000000000008</v>
      </c>
      <c r="N548" t="str">
        <f t="shared" si="24"/>
        <v>Excelsa</v>
      </c>
      <c r="O548" t="str">
        <f t="shared" si="26"/>
        <v>Dark</v>
      </c>
      <c r="P548" t="str">
        <f>_xlfn.XLOOKUP(Orders[[#This Row],[Customer ID]],customers!$A$1:$A$1001,customers!$I$1:$I$1001,,)</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IF(_xlfn.XLOOKUP(C549,customers!A548:A1548,customers!C548:C1548,,0)=0,"",_xlfn.XLOOKUP(C549,customers!A548:A1548,customers!C548:C1548,,0))</f>
        <v>wlightollersf9@baidu.com</v>
      </c>
      <c r="H549" s="2" t="str">
        <f>_xlfn.XLOOKUP(C549,customers!$A$1:$A$1001,customers!$G$1:$G$1001,,0)</f>
        <v>United States</v>
      </c>
      <c r="I549" t="str">
        <f>INDEX(products!$A$1:$G$49,MATCH(orders!$D549,products!$A:$A,0),MATCH(orders!I$1,products!$A$1:$G$1,0))</f>
        <v>Rob</v>
      </c>
      <c r="J549" t="str">
        <f>INDEX(products!$A$1:$G$49,MATCH(orders!$D549,products!$A:$A,0),MATCH(orders!J$1,products!$A$1:$G$1,0))</f>
        <v>L</v>
      </c>
      <c r="K549" s="4">
        <f>INDEX(products!$A$1:$G$49,MATCH(orders!$D549,products!$A:$A,0),MATCH(orders!K$1,products!$A$1:$G$1,0))</f>
        <v>0.2</v>
      </c>
      <c r="L549" s="5">
        <f>INDEX(products!$A$1:$G$49,MATCH(orders!$D549,products!$A:$A,0),MATCH(orders!L$1,products!$A$1:$G$1,0))</f>
        <v>3.5849999999999995</v>
      </c>
      <c r="M549" s="5">
        <f t="shared" si="25"/>
        <v>10.754999999999999</v>
      </c>
      <c r="N549" t="str">
        <f t="shared" si="24"/>
        <v>Robusta</v>
      </c>
      <c r="O549" t="str">
        <f t="shared" si="26"/>
        <v>Light</v>
      </c>
      <c r="P549" t="str">
        <f>_xlfn.XLOOKUP(Orders[[#This Row],[Customer ID]],customers!$A$1:$A$1001,customers!$I$1:$I$1001,,)</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IF(_xlfn.XLOOKUP(C550,customers!A549:A1549,customers!C549:C1549,,0)=0,"",_xlfn.XLOOKUP(C550,customers!A549:A1549,customers!C549:C1549,,0))</f>
        <v>bmundenf8@elpais.com</v>
      </c>
      <c r="H550" s="2" t="str">
        <f>_xlfn.XLOOKUP(C550,customers!$A$1:$A$1001,customers!$G$1:$G$1001,,0)</f>
        <v>United States</v>
      </c>
      <c r="I550" t="str">
        <f>INDEX(products!$A$1:$G$49,MATCH(orders!$D550,products!$A:$A,0),MATCH(orders!I$1,products!$A$1:$G$1,0))</f>
        <v>Exc</v>
      </c>
      <c r="J550" t="str">
        <f>INDEX(products!$A$1:$G$49,MATCH(orders!$D550,products!$A:$A,0),MATCH(orders!J$1,products!$A$1:$G$1,0))</f>
        <v>L</v>
      </c>
      <c r="K550" s="4">
        <f>INDEX(products!$A$1:$G$49,MATCH(orders!$D550,products!$A:$A,0),MATCH(orders!K$1,products!$A$1:$G$1,0))</f>
        <v>0.2</v>
      </c>
      <c r="L550" s="5">
        <f>INDEX(products!$A$1:$G$49,MATCH(orders!$D550,products!$A:$A,0),MATCH(orders!L$1,products!$A$1:$G$1,0))</f>
        <v>4.4550000000000001</v>
      </c>
      <c r="M550" s="5">
        <f t="shared" si="25"/>
        <v>13.365</v>
      </c>
      <c r="N550" t="str">
        <f t="shared" si="24"/>
        <v>Excelsa</v>
      </c>
      <c r="O550" t="str">
        <f t="shared" si="26"/>
        <v>Light</v>
      </c>
      <c r="P550" t="str">
        <f>_xlfn.XLOOKUP(Orders[[#This Row],[Customer ID]],customers!$A$1:$A$1001,customers!$I$1:$I$1001,,)</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IF(_xlfn.XLOOKUP(C551,customers!A550:A1550,customers!C550:C1550,,0)=0,"",_xlfn.XLOOKUP(C551,customers!A550:A1550,customers!C550:C1550,,0))</f>
        <v>wlightollersf9@baidu.com</v>
      </c>
      <c r="H551" s="2" t="str">
        <f>_xlfn.XLOOKUP(C551,customers!$A$1:$A$1001,customers!$G$1:$G$1001,,0)</f>
        <v>United States</v>
      </c>
      <c r="I551" t="str">
        <f>INDEX(products!$A$1:$G$49,MATCH(orders!$D551,products!$A:$A,0),MATCH(orders!I$1,products!$A$1:$G$1,0))</f>
        <v>Exc</v>
      </c>
      <c r="J551" t="str">
        <f>INDEX(products!$A$1:$G$49,MATCH(orders!$D551,products!$A:$A,0),MATCH(orders!J$1,products!$A$1:$G$1,0))</f>
        <v>L</v>
      </c>
      <c r="K551" s="4">
        <f>INDEX(products!$A$1:$G$49,MATCH(orders!$D551,products!$A:$A,0),MATCH(orders!K$1,products!$A$1:$G$1,0))</f>
        <v>0.2</v>
      </c>
      <c r="L551" s="5">
        <f>INDEX(products!$A$1:$G$49,MATCH(orders!$D551,products!$A:$A,0),MATCH(orders!L$1,products!$A$1:$G$1,0))</f>
        <v>4.4550000000000001</v>
      </c>
      <c r="M551" s="5">
        <f t="shared" si="25"/>
        <v>17.82</v>
      </c>
      <c r="N551" t="str">
        <f t="shared" si="24"/>
        <v>Excelsa</v>
      </c>
      <c r="O551" t="str">
        <f t="shared" si="26"/>
        <v>Light</v>
      </c>
      <c r="P551" t="str">
        <f>_xlfn.XLOOKUP(Orders[[#This Row],[Customer ID]],customers!$A$1:$A$1001,customers!$I$1:$I$1001,,)</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IF(_xlfn.XLOOKUP(C552,customers!A551:A1551,customers!C551:C1551,,0)=0,"",_xlfn.XLOOKUP(C552,customers!A551:A1551,customers!C551:C1551,,0))</f>
        <v>nbrakespearfa@rediff.com</v>
      </c>
      <c r="H552" s="2" t="str">
        <f>_xlfn.XLOOKUP(C552,customers!$A$1:$A$1001,customers!$G$1:$G$1001,,0)</f>
        <v>United States</v>
      </c>
      <c r="I552" t="str">
        <f>INDEX(products!$A$1:$G$49,MATCH(orders!$D552,products!$A:$A,0),MATCH(orders!I$1,products!$A$1:$G$1,0))</f>
        <v>Lib</v>
      </c>
      <c r="J552" t="str">
        <f>INDEX(products!$A$1:$G$49,MATCH(orders!$D552,products!$A:$A,0),MATCH(orders!J$1,products!$A$1:$G$1,0))</f>
        <v>D</v>
      </c>
      <c r="K552" s="4">
        <f>INDEX(products!$A$1:$G$49,MATCH(orders!$D552,products!$A:$A,0),MATCH(orders!K$1,products!$A$1:$G$1,0))</f>
        <v>0.2</v>
      </c>
      <c r="L552" s="5">
        <f>INDEX(products!$A$1:$G$49,MATCH(orders!$D552,products!$A:$A,0),MATCH(orders!L$1,products!$A$1:$G$1,0))</f>
        <v>3.8849999999999998</v>
      </c>
      <c r="M552" s="5">
        <f t="shared" si="25"/>
        <v>23.31</v>
      </c>
      <c r="N552" t="str">
        <f t="shared" si="24"/>
        <v>Librica</v>
      </c>
      <c r="O552" t="str">
        <f t="shared" si="26"/>
        <v>Dark</v>
      </c>
      <c r="P552" t="str">
        <f>_xlfn.XLOOKUP(Orders[[#This Row],[Customer ID]],customers!$A$1:$A$1001,customers!$I$1:$I$1001,,)</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IF(_xlfn.XLOOKUP(C553,customers!A552:A1552,customers!C552:C1552,,0)=0,"",_xlfn.XLOOKUP(C553,customers!A552:A1552,customers!C552:C1552,,0))</f>
        <v>mglawsopfb@reverbnation.com</v>
      </c>
      <c r="H553" s="2" t="str">
        <f>_xlfn.XLOOKUP(C553,customers!$A$1:$A$1001,customers!$G$1:$G$1001,,0)</f>
        <v>United States</v>
      </c>
      <c r="I553" t="str">
        <f>INDEX(products!$A$1:$G$49,MATCH(orders!$D553,products!$A:$A,0),MATCH(orders!I$1,products!$A$1:$G$1,0))</f>
        <v>Exc</v>
      </c>
      <c r="J553" t="str">
        <f>INDEX(products!$A$1:$G$49,MATCH(orders!$D553,products!$A:$A,0),MATCH(orders!J$1,products!$A$1:$G$1,0))</f>
        <v>D</v>
      </c>
      <c r="K553" s="4">
        <f>INDEX(products!$A$1:$G$49,MATCH(orders!$D553,products!$A:$A,0),MATCH(orders!K$1,products!$A$1:$G$1,0))</f>
        <v>0.2</v>
      </c>
      <c r="L553" s="5">
        <f>INDEX(products!$A$1:$G$49,MATCH(orders!$D553,products!$A:$A,0),MATCH(orders!L$1,products!$A$1:$G$1,0))</f>
        <v>3.645</v>
      </c>
      <c r="M553" s="5">
        <f t="shared" si="25"/>
        <v>7.29</v>
      </c>
      <c r="N553" t="str">
        <f t="shared" si="24"/>
        <v>Excelsa</v>
      </c>
      <c r="O553" t="str">
        <f t="shared" si="26"/>
        <v>Dark</v>
      </c>
      <c r="P553" t="str">
        <f>_xlfn.XLOOKUP(Orders[[#This Row],[Customer ID]],customers!$A$1:$A$1001,customers!$I$1:$I$1001,,)</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IF(_xlfn.XLOOKUP(C554,customers!A553:A1553,customers!C553:C1553,,0)=0,"",_xlfn.XLOOKUP(C554,customers!A553:A1553,customers!C553:C1553,,0))</f>
        <v>galbertsfc@etsy.com</v>
      </c>
      <c r="H554" s="2" t="str">
        <f>_xlfn.XLOOKUP(C554,customers!$A$1:$A$1001,customers!$G$1:$G$1001,,0)</f>
        <v>United Kingdom</v>
      </c>
      <c r="I554" t="str">
        <f>INDEX(products!$A$1:$G$49,MATCH(orders!$D554,products!$A:$A,0),MATCH(orders!I$1,products!$A$1:$G$1,0))</f>
        <v>Exc</v>
      </c>
      <c r="J554" t="str">
        <f>INDEX(products!$A$1:$G$49,MATCH(orders!$D554,products!$A:$A,0),MATCH(orders!J$1,products!$A$1:$G$1,0))</f>
        <v>L</v>
      </c>
      <c r="K554" s="4">
        <f>INDEX(products!$A$1:$G$49,MATCH(orders!$D554,products!$A:$A,0),MATCH(orders!K$1,products!$A$1:$G$1,0))</f>
        <v>0.2</v>
      </c>
      <c r="L554" s="5">
        <f>INDEX(products!$A$1:$G$49,MATCH(orders!$D554,products!$A:$A,0),MATCH(orders!L$1,products!$A$1:$G$1,0))</f>
        <v>4.4550000000000001</v>
      </c>
      <c r="M554" s="5">
        <f t="shared" si="25"/>
        <v>17.82</v>
      </c>
      <c r="N554" t="str">
        <f t="shared" si="24"/>
        <v>Excelsa</v>
      </c>
      <c r="O554" t="str">
        <f t="shared" si="26"/>
        <v>Light</v>
      </c>
      <c r="P554" t="str">
        <f>_xlfn.XLOOKUP(Orders[[#This Row],[Customer ID]],customers!$A$1:$A$1001,customers!$I$1:$I$1001,,)</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IF(_xlfn.XLOOKUP(C555,customers!A554:A1554,customers!C554:C1554,,0)=0,"",_xlfn.XLOOKUP(C555,customers!A554:A1554,customers!C554:C1554,,0))</f>
        <v>vpolglasefd@about.me</v>
      </c>
      <c r="H555" s="2" t="str">
        <f>_xlfn.XLOOKUP(C555,customers!$A$1:$A$1001,customers!$G$1:$G$1001,,0)</f>
        <v>United States</v>
      </c>
      <c r="I555" t="str">
        <f>INDEX(products!$A$1:$G$49,MATCH(orders!$D555,products!$A:$A,0),MATCH(orders!I$1,products!$A$1:$G$1,0))</f>
        <v>Exc</v>
      </c>
      <c r="J555" t="str">
        <f>INDEX(products!$A$1:$G$49,MATCH(orders!$D555,products!$A:$A,0),MATCH(orders!J$1,products!$A$1:$G$1,0))</f>
        <v>M</v>
      </c>
      <c r="K555" s="4">
        <f>INDEX(products!$A$1:$G$49,MATCH(orders!$D555,products!$A:$A,0),MATCH(orders!K$1,products!$A$1:$G$1,0))</f>
        <v>1</v>
      </c>
      <c r="L555" s="5">
        <f>INDEX(products!$A$1:$G$49,MATCH(orders!$D555,products!$A:$A,0),MATCH(orders!L$1,products!$A$1:$G$1,0))</f>
        <v>13.75</v>
      </c>
      <c r="M555" s="5">
        <f t="shared" si="25"/>
        <v>68.75</v>
      </c>
      <c r="N555" t="str">
        <f t="shared" si="24"/>
        <v>Excelsa</v>
      </c>
      <c r="O555" t="str">
        <f t="shared" si="26"/>
        <v>Medium</v>
      </c>
      <c r="P555" t="str">
        <f>_xlfn.XLOOKUP(Orders[[#This Row],[Customer ID]],customers!$A$1:$A$1001,customers!$I$1:$I$1001,,)</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IF(_xlfn.XLOOKUP(C556,customers!A555:A1555,customers!C555:C1555,,0)=0,"",_xlfn.XLOOKUP(C556,customers!A555:A1555,customers!C555:C1555,,0))</f>
        <v/>
      </c>
      <c r="H556" s="2" t="str">
        <f>_xlfn.XLOOKUP(C556,customers!$A$1:$A$1001,customers!$G$1:$G$1001,,0)</f>
        <v>United Kingdom</v>
      </c>
      <c r="I556" t="str">
        <f>INDEX(products!$A$1:$G$49,MATCH(orders!$D556,products!$A:$A,0),MATCH(orders!I$1,products!$A$1:$G$1,0))</f>
        <v>Rob</v>
      </c>
      <c r="J556" t="str">
        <f>INDEX(products!$A$1:$G$49,MATCH(orders!$D556,products!$A:$A,0),MATCH(orders!J$1,products!$A$1:$G$1,0))</f>
        <v>L</v>
      </c>
      <c r="K556" s="4">
        <f>INDEX(products!$A$1:$G$49,MATCH(orders!$D556,products!$A:$A,0),MATCH(orders!K$1,products!$A$1:$G$1,0))</f>
        <v>2.5</v>
      </c>
      <c r="L556" s="5">
        <f>INDEX(products!$A$1:$G$49,MATCH(orders!$D556,products!$A:$A,0),MATCH(orders!L$1,products!$A$1:$G$1,0))</f>
        <v>27.484999999999996</v>
      </c>
      <c r="M556" s="5">
        <f t="shared" si="25"/>
        <v>54.969999999999992</v>
      </c>
      <c r="N556" t="str">
        <f t="shared" si="24"/>
        <v>Robusta</v>
      </c>
      <c r="O556" t="str">
        <f t="shared" si="26"/>
        <v>Light</v>
      </c>
      <c r="P556" t="str">
        <f>_xlfn.XLOOKUP(Orders[[#This Row],[Customer ID]],customers!$A$1:$A$1001,customers!$I$1:$I$1001,,)</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IF(_xlfn.XLOOKUP(C557,customers!A556:A1556,customers!C556:C1556,,0)=0,"",_xlfn.XLOOKUP(C557,customers!A556:A1556,customers!C556:C1556,,0))</f>
        <v>sbuschff@so-net.ne.jp</v>
      </c>
      <c r="H557" s="2" t="str">
        <f>_xlfn.XLOOKUP(C557,customers!$A$1:$A$1001,customers!$G$1:$G$1001,,0)</f>
        <v>Ireland</v>
      </c>
      <c r="I557" t="str">
        <f>INDEX(products!$A$1:$G$49,MATCH(orders!$D557,products!$A:$A,0),MATCH(orders!I$1,products!$A$1:$G$1,0))</f>
        <v>Exc</v>
      </c>
      <c r="J557" t="str">
        <f>INDEX(products!$A$1:$G$49,MATCH(orders!$D557,products!$A:$A,0),MATCH(orders!J$1,products!$A$1:$G$1,0))</f>
        <v>M</v>
      </c>
      <c r="K557" s="4">
        <f>INDEX(products!$A$1:$G$49,MATCH(orders!$D557,products!$A:$A,0),MATCH(orders!K$1,products!$A$1:$G$1,0))</f>
        <v>1</v>
      </c>
      <c r="L557" s="5">
        <f>INDEX(products!$A$1:$G$49,MATCH(orders!$D557,products!$A:$A,0),MATCH(orders!L$1,products!$A$1:$G$1,0))</f>
        <v>13.75</v>
      </c>
      <c r="M557" s="5">
        <f t="shared" si="25"/>
        <v>82.5</v>
      </c>
      <c r="N557" t="str">
        <f t="shared" si="24"/>
        <v>Excelsa</v>
      </c>
      <c r="O557" t="str">
        <f t="shared" si="26"/>
        <v>Medium</v>
      </c>
      <c r="P557" t="str">
        <f>_xlfn.XLOOKUP(Orders[[#This Row],[Customer ID]],customers!$A$1:$A$1001,customers!$I$1:$I$1001,,)</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IF(_xlfn.XLOOKUP(C558,customers!A557:A1557,customers!C557:C1557,,0)=0,"",_xlfn.XLOOKUP(C558,customers!A557:A1557,customers!C557:C1557,,0))</f>
        <v>craisbeckfg@webnode.com</v>
      </c>
      <c r="H558" s="2" t="str">
        <f>_xlfn.XLOOKUP(C558,customers!$A$1:$A$1001,customers!$G$1:$G$1001,,0)</f>
        <v>United States</v>
      </c>
      <c r="I558" t="str">
        <f>INDEX(products!$A$1:$G$49,MATCH(orders!$D558,products!$A:$A,0),MATCH(orders!I$1,products!$A$1:$G$1,0))</f>
        <v>Lib</v>
      </c>
      <c r="J558" t="str">
        <f>INDEX(products!$A$1:$G$49,MATCH(orders!$D558,products!$A:$A,0),MATCH(orders!J$1,products!$A$1:$G$1,0))</f>
        <v>M</v>
      </c>
      <c r="K558" s="4">
        <f>INDEX(products!$A$1:$G$49,MATCH(orders!$D558,products!$A:$A,0),MATCH(orders!K$1,products!$A$1:$G$1,0))</f>
        <v>0.2</v>
      </c>
      <c r="L558" s="5">
        <f>INDEX(products!$A$1:$G$49,MATCH(orders!$D558,products!$A:$A,0),MATCH(orders!L$1,products!$A$1:$G$1,0))</f>
        <v>4.3650000000000002</v>
      </c>
      <c r="M558" s="5">
        <f t="shared" si="25"/>
        <v>8.73</v>
      </c>
      <c r="N558" t="str">
        <f t="shared" si="24"/>
        <v>Librica</v>
      </c>
      <c r="O558" t="str">
        <f t="shared" si="26"/>
        <v>Medium</v>
      </c>
      <c r="P558" t="str">
        <f>_xlfn.XLOOKUP(Orders[[#This Row],[Customer ID]],customers!$A$1:$A$1001,customers!$I$1:$I$1001,,)</f>
        <v>Yes</v>
      </c>
    </row>
    <row r="559" spans="1:16" x14ac:dyDescent="0.2">
      <c r="A559" s="2" t="s">
        <v>3638</v>
      </c>
      <c r="B559" s="3">
        <v>44506</v>
      </c>
      <c r="C559" s="2" t="s">
        <v>3368</v>
      </c>
      <c r="D559" t="s">
        <v>6171</v>
      </c>
      <c r="E559" s="2">
        <v>4</v>
      </c>
      <c r="F559" s="2" t="str">
        <f>_xlfn.XLOOKUP(C559,customers!$A$1:$A$1001,customers!$B$1:$B$1001,,0)</f>
        <v>Marja Urion</v>
      </c>
      <c r="G559" s="2" t="e">
        <f>IF(_xlfn.XLOOKUP(C559,customers!A558:A1558,customers!C558:C1558,,0)=0,"",_xlfn.XLOOKUP(C559,customers!A558:A1558,customers!C558:C1558,,0))</f>
        <v>#N/A</v>
      </c>
      <c r="H559" s="2" t="str">
        <f>_xlfn.XLOOKUP(C559,customers!$A$1:$A$1001,customers!$G$1:$G$1001,,0)</f>
        <v>Ireland</v>
      </c>
      <c r="I559" t="str">
        <f>INDEX(products!$A$1:$G$49,MATCH(orders!$D559,products!$A:$A,0),MATCH(orders!I$1,products!$A$1:$G$1,0))</f>
        <v>Exc</v>
      </c>
      <c r="J559" t="str">
        <f>INDEX(products!$A$1:$G$49,MATCH(orders!$D559,products!$A:$A,0),MATCH(orders!J$1,products!$A$1:$G$1,0))</f>
        <v>L</v>
      </c>
      <c r="K559" s="4">
        <f>INDEX(products!$A$1:$G$49,MATCH(orders!$D559,products!$A:$A,0),MATCH(orders!K$1,products!$A$1:$G$1,0))</f>
        <v>1</v>
      </c>
      <c r="L559" s="5">
        <f>INDEX(products!$A$1:$G$49,MATCH(orders!$D559,products!$A:$A,0),MATCH(orders!L$1,products!$A$1:$G$1,0))</f>
        <v>14.85</v>
      </c>
      <c r="M559" s="5">
        <f t="shared" si="25"/>
        <v>59.4</v>
      </c>
      <c r="N559" t="str">
        <f t="shared" si="24"/>
        <v>Excelsa</v>
      </c>
      <c r="O559" t="str">
        <f t="shared" si="26"/>
        <v>Light</v>
      </c>
      <c r="P559" t="str">
        <f>_xlfn.XLOOKUP(Orders[[#This Row],[Customer ID]],customers!$A$1:$A$1001,customers!$I$1:$I$1001,,)</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IF(_xlfn.XLOOKUP(C560,customers!A559:A1559,customers!C559:C1559,,0)=0,"",_xlfn.XLOOKUP(C560,customers!A559:A1559,customers!C559:C1559,,0))</f>
        <v/>
      </c>
      <c r="H560" s="2" t="str">
        <f>_xlfn.XLOOKUP(C560,customers!$A$1:$A$1001,customers!$G$1:$G$1001,,0)</f>
        <v>United States</v>
      </c>
      <c r="I560" t="str">
        <f>INDEX(products!$A$1:$G$49,MATCH(orders!$D560,products!$A:$A,0),MATCH(orders!I$1,products!$A$1:$G$1,0))</f>
        <v>Lib</v>
      </c>
      <c r="J560" t="str">
        <f>INDEX(products!$A$1:$G$49,MATCH(orders!$D560,products!$A:$A,0),MATCH(orders!J$1,products!$A$1:$G$1,0))</f>
        <v>D</v>
      </c>
      <c r="K560" s="4">
        <f>INDEX(products!$A$1:$G$49,MATCH(orders!$D560,products!$A:$A,0),MATCH(orders!K$1,products!$A$1:$G$1,0))</f>
        <v>0.2</v>
      </c>
      <c r="L560" s="5">
        <f>INDEX(products!$A$1:$G$49,MATCH(orders!$D560,products!$A:$A,0),MATCH(orders!L$1,products!$A$1:$G$1,0))</f>
        <v>3.8849999999999998</v>
      </c>
      <c r="M560" s="5">
        <f t="shared" si="25"/>
        <v>15.54</v>
      </c>
      <c r="N560" t="str">
        <f t="shared" si="24"/>
        <v>Librica</v>
      </c>
      <c r="O560" t="str">
        <f t="shared" si="26"/>
        <v>Dark</v>
      </c>
      <c r="P560" t="str">
        <f>_xlfn.XLOOKUP(Orders[[#This Row],[Customer ID]],customers!$A$1:$A$1001,customers!$I$1:$I$1001,,)</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IF(_xlfn.XLOOKUP(C561,customers!A560:A1560,customers!C560:C1560,,0)=0,"",_xlfn.XLOOKUP(C561,customers!A560:A1560,customers!C560:C1560,,0))</f>
        <v>raynoldfj@ustream.tv</v>
      </c>
      <c r="H561" s="2" t="str">
        <f>_xlfn.XLOOKUP(C561,customers!$A$1:$A$1001,customers!$G$1:$G$1001,,0)</f>
        <v>United States</v>
      </c>
      <c r="I561" t="str">
        <f>INDEX(products!$A$1:$G$49,MATCH(orders!$D561,products!$A:$A,0),MATCH(orders!I$1,products!$A$1:$G$1,0))</f>
        <v>Ara</v>
      </c>
      <c r="J561" t="str">
        <f>INDEX(products!$A$1:$G$49,MATCH(orders!$D561,products!$A:$A,0),MATCH(orders!J$1,products!$A$1:$G$1,0))</f>
        <v>L</v>
      </c>
      <c r="K561" s="4">
        <f>INDEX(products!$A$1:$G$49,MATCH(orders!$D561,products!$A:$A,0),MATCH(orders!K$1,products!$A$1:$G$1,0))</f>
        <v>1</v>
      </c>
      <c r="L561" s="5">
        <f>INDEX(products!$A$1:$G$49,MATCH(orders!$D561,products!$A:$A,0),MATCH(orders!L$1,products!$A$1:$G$1,0))</f>
        <v>12.95</v>
      </c>
      <c r="M561" s="5">
        <f t="shared" si="25"/>
        <v>38.849999999999994</v>
      </c>
      <c r="N561" t="str">
        <f t="shared" si="24"/>
        <v>Arabica</v>
      </c>
      <c r="O561" t="str">
        <f t="shared" si="26"/>
        <v>Light</v>
      </c>
      <c r="P561" t="str">
        <f>_xlfn.XLOOKUP(Orders[[#This Row],[Customer ID]],customers!$A$1:$A$1001,customers!$I$1:$I$1001,,)</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IF(_xlfn.XLOOKUP(C562,customers!A561:A1561,customers!C561:C1561,,0)=0,"",_xlfn.XLOOKUP(C562,customers!A561:A1561,customers!C561:C1561,,0))</f>
        <v/>
      </c>
      <c r="H562" s="2" t="str">
        <f>_xlfn.XLOOKUP(C562,customers!$A$1:$A$1001,customers!$G$1:$G$1001,,0)</f>
        <v>United States</v>
      </c>
      <c r="I562" t="str">
        <f>INDEX(products!$A$1:$G$49,MATCH(orders!$D562,products!$A:$A,0),MATCH(orders!I$1,products!$A$1:$G$1,0))</f>
        <v>Exc</v>
      </c>
      <c r="J562" t="str">
        <f>INDEX(products!$A$1:$G$49,MATCH(orders!$D562,products!$A:$A,0),MATCH(orders!J$1,products!$A$1:$G$1,0))</f>
        <v>M</v>
      </c>
      <c r="K562" s="4">
        <f>INDEX(products!$A$1:$G$49,MATCH(orders!$D562,products!$A:$A,0),MATCH(orders!K$1,products!$A$1:$G$1,0))</f>
        <v>2.5</v>
      </c>
      <c r="L562" s="5">
        <f>INDEX(products!$A$1:$G$49,MATCH(orders!$D562,products!$A:$A,0),MATCH(orders!L$1,products!$A$1:$G$1,0))</f>
        <v>31.624999999999996</v>
      </c>
      <c r="M562" s="5">
        <f t="shared" si="25"/>
        <v>189.74999999999997</v>
      </c>
      <c r="N562" t="str">
        <f t="shared" si="24"/>
        <v>Excelsa</v>
      </c>
      <c r="O562" t="str">
        <f t="shared" si="26"/>
        <v>Medium</v>
      </c>
      <c r="P562" t="str">
        <f>_xlfn.XLOOKUP(Orders[[#This Row],[Customer ID]],customers!$A$1:$A$1001,customers!$I$1:$I$1001,,)</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IF(_xlfn.XLOOKUP(C563,customers!A562:A1562,customers!C562:C1562,,0)=0,"",_xlfn.XLOOKUP(C563,customers!A562:A1562,customers!C562:C1562,,0))</f>
        <v/>
      </c>
      <c r="H563" s="2" t="str">
        <f>_xlfn.XLOOKUP(C563,customers!$A$1:$A$1001,customers!$G$1:$G$1001,,0)</f>
        <v>Ireland</v>
      </c>
      <c r="I563" t="str">
        <f>INDEX(products!$A$1:$G$49,MATCH(orders!$D563,products!$A:$A,0),MATCH(orders!I$1,products!$A$1:$G$1,0))</f>
        <v>Ara</v>
      </c>
      <c r="J563" t="str">
        <f>INDEX(products!$A$1:$G$49,MATCH(orders!$D563,products!$A:$A,0),MATCH(orders!J$1,products!$A$1:$G$1,0))</f>
        <v>D</v>
      </c>
      <c r="K563" s="4">
        <f>INDEX(products!$A$1:$G$49,MATCH(orders!$D563,products!$A:$A,0),MATCH(orders!K$1,products!$A$1:$G$1,0))</f>
        <v>0.2</v>
      </c>
      <c r="L563" s="5">
        <f>INDEX(products!$A$1:$G$49,MATCH(orders!$D563,products!$A:$A,0),MATCH(orders!L$1,products!$A$1:$G$1,0))</f>
        <v>2.9849999999999999</v>
      </c>
      <c r="M563" s="5">
        <f t="shared" si="25"/>
        <v>17.91</v>
      </c>
      <c r="N563" t="str">
        <f t="shared" si="24"/>
        <v>Arabica</v>
      </c>
      <c r="O563" t="str">
        <f t="shared" si="26"/>
        <v>Dark</v>
      </c>
      <c r="P563" t="str">
        <f>_xlfn.XLOOKUP(Orders[[#This Row],[Customer ID]],customers!$A$1:$A$1001,customers!$I$1:$I$1001,,)</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IF(_xlfn.XLOOKUP(C564,customers!A563:A1563,customers!C563:C1563,,0)=0,"",_xlfn.XLOOKUP(C564,customers!A563:A1563,customers!C563:C1563,,0))</f>
        <v>bgrecefm@naver.com</v>
      </c>
      <c r="H564" s="2" t="str">
        <f>_xlfn.XLOOKUP(C564,customers!$A$1:$A$1001,customers!$G$1:$G$1001,,0)</f>
        <v>United Kingdom</v>
      </c>
      <c r="I564" t="str">
        <f>INDEX(products!$A$1:$G$49,MATCH(orders!$D564,products!$A:$A,0),MATCH(orders!I$1,products!$A$1:$G$1,0))</f>
        <v>Lib</v>
      </c>
      <c r="J564" t="str">
        <f>INDEX(products!$A$1:$G$49,MATCH(orders!$D564,products!$A:$A,0),MATCH(orders!J$1,products!$A$1:$G$1,0))</f>
        <v>L</v>
      </c>
      <c r="K564" s="4">
        <f>INDEX(products!$A$1:$G$49,MATCH(orders!$D564,products!$A:$A,0),MATCH(orders!K$1,products!$A$1:$G$1,0))</f>
        <v>0.2</v>
      </c>
      <c r="L564" s="5">
        <f>INDEX(products!$A$1:$G$49,MATCH(orders!$D564,products!$A:$A,0),MATCH(orders!L$1,products!$A$1:$G$1,0))</f>
        <v>4.7549999999999999</v>
      </c>
      <c r="M564" s="5">
        <f t="shared" si="25"/>
        <v>28.53</v>
      </c>
      <c r="N564" t="str">
        <f t="shared" si="24"/>
        <v>Librica</v>
      </c>
      <c r="O564" t="str">
        <f t="shared" si="26"/>
        <v>Light</v>
      </c>
      <c r="P564" t="str">
        <f>_xlfn.XLOOKUP(Orders[[#This Row],[Customer ID]],customers!$A$1:$A$1001,customers!$I$1:$I$1001,,)</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IF(_xlfn.XLOOKUP(C565,customers!A564:A1564,customers!C564:C1564,,0)=0,"",_xlfn.XLOOKUP(C565,customers!A564:A1564,customers!C564:C1564,,0))</f>
        <v>dflintiffg1@e-recht24.de</v>
      </c>
      <c r="H565" s="2" t="str">
        <f>_xlfn.XLOOKUP(C565,customers!$A$1:$A$1001,customers!$G$1:$G$1001,,0)</f>
        <v>United Kingdom</v>
      </c>
      <c r="I565" t="str">
        <f>INDEX(products!$A$1:$G$49,MATCH(orders!$D565,products!$A:$A,0),MATCH(orders!I$1,products!$A$1:$G$1,0))</f>
        <v>Exc</v>
      </c>
      <c r="J565" t="str">
        <f>INDEX(products!$A$1:$G$49,MATCH(orders!$D565,products!$A:$A,0),MATCH(orders!J$1,products!$A$1:$G$1,0))</f>
        <v>M</v>
      </c>
      <c r="K565" s="4">
        <f>INDEX(products!$A$1:$G$49,MATCH(orders!$D565,products!$A:$A,0),MATCH(orders!K$1,products!$A$1:$G$1,0))</f>
        <v>1</v>
      </c>
      <c r="L565" s="5">
        <f>INDEX(products!$A$1:$G$49,MATCH(orders!$D565,products!$A:$A,0),MATCH(orders!L$1,products!$A$1:$G$1,0))</f>
        <v>13.75</v>
      </c>
      <c r="M565" s="5">
        <f t="shared" si="25"/>
        <v>82.5</v>
      </c>
      <c r="N565" t="str">
        <f t="shared" si="24"/>
        <v>Excelsa</v>
      </c>
      <c r="O565" t="str">
        <f t="shared" si="26"/>
        <v>Medium</v>
      </c>
      <c r="P565" t="str">
        <f>_xlfn.XLOOKUP(Orders[[#This Row],[Customer ID]],customers!$A$1:$A$1001,customers!$I$1:$I$1001,,)</f>
        <v>No</v>
      </c>
    </row>
    <row r="566" spans="1:16" x14ac:dyDescent="0.2">
      <c r="A566" s="2" t="s">
        <v>3677</v>
      </c>
      <c r="B566" s="3">
        <v>43883</v>
      </c>
      <c r="C566" s="2" t="s">
        <v>3678</v>
      </c>
      <c r="D566" t="s">
        <v>6173</v>
      </c>
      <c r="E566" s="2">
        <v>2</v>
      </c>
      <c r="F566" s="2" t="str">
        <f>_xlfn.XLOOKUP(C566,customers!$A$1:$A$1001,customers!$B$1:$B$1001,,0)</f>
        <v>Abbe Thys</v>
      </c>
      <c r="G566" s="2" t="str">
        <f>IF(_xlfn.XLOOKUP(C566,customers!A565:A1565,customers!C565:C1565,,0)=0,"",_xlfn.XLOOKUP(C566,customers!A565:A1565,customers!C565:C1565,,0))</f>
        <v>athysfo@cdc.gov</v>
      </c>
      <c r="H566" s="2" t="str">
        <f>_xlfn.XLOOKUP(C566,customers!$A$1:$A$1001,customers!$G$1:$G$1001,,0)</f>
        <v>United States</v>
      </c>
      <c r="I566" t="str">
        <f>INDEX(products!$A$1:$G$49,MATCH(orders!$D566,products!$A:$A,0),MATCH(orders!I$1,products!$A$1:$G$1,0))</f>
        <v>Rob</v>
      </c>
      <c r="J566" t="str">
        <f>INDEX(products!$A$1:$G$49,MATCH(orders!$D566,products!$A:$A,0),MATCH(orders!J$1,products!$A$1:$G$1,0))</f>
        <v>L</v>
      </c>
      <c r="K566" s="4">
        <f>INDEX(products!$A$1:$G$49,MATCH(orders!$D566,products!$A:$A,0),MATCH(orders!K$1,products!$A$1:$G$1,0))</f>
        <v>0.5</v>
      </c>
      <c r="L566" s="5">
        <f>INDEX(products!$A$1:$G$49,MATCH(orders!$D566,products!$A:$A,0),MATCH(orders!L$1,products!$A$1:$G$1,0))</f>
        <v>7.169999999999999</v>
      </c>
      <c r="M566" s="5">
        <f t="shared" si="25"/>
        <v>14.339999999999998</v>
      </c>
      <c r="N566" t="str">
        <f t="shared" si="24"/>
        <v>Robusta</v>
      </c>
      <c r="O566" t="str">
        <f t="shared" si="26"/>
        <v>Light</v>
      </c>
      <c r="P566" t="str">
        <f>_xlfn.XLOOKUP(Orders[[#This Row],[Customer ID]],customers!$A$1:$A$1001,customers!$I$1:$I$1001,,)</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IF(_xlfn.XLOOKUP(C567,customers!A566:A1566,customers!C566:C1566,,0)=0,"",_xlfn.XLOOKUP(C567,customers!A566:A1566,customers!C566:C1566,,0))</f>
        <v>jchuggfp@about.me</v>
      </c>
      <c r="H567" s="2" t="str">
        <f>_xlfn.XLOOKUP(C567,customers!$A$1:$A$1001,customers!$G$1:$G$1001,,0)</f>
        <v>United States</v>
      </c>
      <c r="I567" t="str">
        <f>INDEX(products!$A$1:$G$49,MATCH(orders!$D567,products!$A:$A,0),MATCH(orders!I$1,products!$A$1:$G$1,0))</f>
        <v>Rob</v>
      </c>
      <c r="J567" t="str">
        <f>INDEX(products!$A$1:$G$49,MATCH(orders!$D567,products!$A:$A,0),MATCH(orders!J$1,products!$A$1:$G$1,0))</f>
        <v>D</v>
      </c>
      <c r="K567" s="4">
        <f>INDEX(products!$A$1:$G$49,MATCH(orders!$D567,products!$A:$A,0),MATCH(orders!K$1,products!$A$1:$G$1,0))</f>
        <v>2.5</v>
      </c>
      <c r="L567" s="5">
        <f>INDEX(products!$A$1:$G$49,MATCH(orders!$D567,products!$A:$A,0),MATCH(orders!L$1,products!$A$1:$G$1,0))</f>
        <v>20.584999999999997</v>
      </c>
      <c r="M567" s="5">
        <f t="shared" si="25"/>
        <v>82.339999999999989</v>
      </c>
      <c r="N567" t="str">
        <f t="shared" si="24"/>
        <v>Robusta</v>
      </c>
      <c r="O567" t="str">
        <f t="shared" si="26"/>
        <v>Dark</v>
      </c>
      <c r="P567" t="str">
        <f>_xlfn.XLOOKUP(Orders[[#This Row],[Customer ID]],customers!$A$1:$A$1001,customers!$I$1:$I$1001,,)</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IF(_xlfn.XLOOKUP(C568,customers!A567:A1567,customers!C567:C1567,,0)=0,"",_xlfn.XLOOKUP(C568,customers!A567:A1567,customers!C567:C1567,,0))</f>
        <v>akelstonfq@sakura.ne.jp</v>
      </c>
      <c r="H568" s="2" t="str">
        <f>_xlfn.XLOOKUP(C568,customers!$A$1:$A$1001,customers!$G$1:$G$1001,,0)</f>
        <v>United States</v>
      </c>
      <c r="I568" t="str">
        <f>INDEX(products!$A$1:$G$49,MATCH(orders!$D568,products!$A:$A,0),MATCH(orders!I$1,products!$A$1:$G$1,0))</f>
        <v>Ara</v>
      </c>
      <c r="J568" t="str">
        <f>INDEX(products!$A$1:$G$49,MATCH(orders!$D568,products!$A:$A,0),MATCH(orders!J$1,products!$A$1:$G$1,0))</f>
        <v>M</v>
      </c>
      <c r="K568" s="4">
        <f>INDEX(products!$A$1:$G$49,MATCH(orders!$D568,products!$A:$A,0),MATCH(orders!K$1,products!$A$1:$G$1,0))</f>
        <v>0.2</v>
      </c>
      <c r="L568" s="5">
        <f>INDEX(products!$A$1:$G$49,MATCH(orders!$D568,products!$A:$A,0),MATCH(orders!L$1,products!$A$1:$G$1,0))</f>
        <v>3.375</v>
      </c>
      <c r="M568" s="5">
        <f t="shared" si="25"/>
        <v>20.25</v>
      </c>
      <c r="N568" t="str">
        <f t="shared" si="24"/>
        <v>Arabica</v>
      </c>
      <c r="O568" t="str">
        <f t="shared" si="26"/>
        <v>Medium</v>
      </c>
      <c r="P568" t="str">
        <f>_xlfn.XLOOKUP(Orders[[#This Row],[Customer ID]],customers!$A$1:$A$1001,customers!$I$1:$I$1001,,)</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IF(_xlfn.XLOOKUP(C569,customers!A568:A1568,customers!C568:C1568,,0)=0,"",_xlfn.XLOOKUP(C569,customers!A568:A1568,customers!C568:C1568,,0))</f>
        <v/>
      </c>
      <c r="H569" s="2" t="str">
        <f>_xlfn.XLOOKUP(C569,customers!$A$1:$A$1001,customers!$G$1:$G$1001,,0)</f>
        <v>Ireland</v>
      </c>
      <c r="I569" t="str">
        <f>INDEX(products!$A$1:$G$49,MATCH(orders!$D569,products!$A:$A,0),MATCH(orders!I$1,products!$A$1:$G$1,0))</f>
        <v>Rob</v>
      </c>
      <c r="J569" t="str">
        <f>INDEX(products!$A$1:$G$49,MATCH(orders!$D569,products!$A:$A,0),MATCH(orders!J$1,products!$A$1:$G$1,0))</f>
        <v>L</v>
      </c>
      <c r="K569" s="4">
        <f>INDEX(products!$A$1:$G$49,MATCH(orders!$D569,products!$A:$A,0),MATCH(orders!K$1,products!$A$1:$G$1,0))</f>
        <v>2.5</v>
      </c>
      <c r="L569" s="5">
        <f>INDEX(products!$A$1:$G$49,MATCH(orders!$D569,products!$A:$A,0),MATCH(orders!L$1,products!$A$1:$G$1,0))</f>
        <v>27.484999999999996</v>
      </c>
      <c r="M569" s="5">
        <f t="shared" si="25"/>
        <v>164.90999999999997</v>
      </c>
      <c r="N569" t="str">
        <f t="shared" si="24"/>
        <v>Robusta</v>
      </c>
      <c r="O569" t="str">
        <f t="shared" si="26"/>
        <v>Light</v>
      </c>
      <c r="P569" t="str">
        <f>_xlfn.XLOOKUP(Orders[[#This Row],[Customer ID]],customers!$A$1:$A$1001,customers!$I$1:$I$1001,,)</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IF(_xlfn.XLOOKUP(C570,customers!A569:A1569,customers!C569:C1569,,0)=0,"",_xlfn.XLOOKUP(C570,customers!A569:A1569,customers!C569:C1569,,0))</f>
        <v>cmottramfs@harvard.edu</v>
      </c>
      <c r="H570" s="2" t="str">
        <f>_xlfn.XLOOKUP(C570,customers!$A$1:$A$1001,customers!$G$1:$G$1001,,0)</f>
        <v>United States</v>
      </c>
      <c r="I570" t="str">
        <f>INDEX(products!$A$1:$G$49,MATCH(orders!$D570,products!$A:$A,0),MATCH(orders!I$1,products!$A$1:$G$1,0))</f>
        <v>Lib</v>
      </c>
      <c r="J570" t="str">
        <f>INDEX(products!$A$1:$G$49,MATCH(orders!$D570,products!$A:$A,0),MATCH(orders!J$1,products!$A$1:$G$1,0))</f>
        <v>L</v>
      </c>
      <c r="K570" s="4">
        <f>INDEX(products!$A$1:$G$49,MATCH(orders!$D570,products!$A:$A,0),MATCH(orders!K$1,products!$A$1:$G$1,0))</f>
        <v>0.2</v>
      </c>
      <c r="L570" s="5">
        <f>INDEX(products!$A$1:$G$49,MATCH(orders!$D570,products!$A:$A,0),MATCH(orders!L$1,products!$A$1:$G$1,0))</f>
        <v>4.7549999999999999</v>
      </c>
      <c r="M570" s="5">
        <f t="shared" si="25"/>
        <v>19.02</v>
      </c>
      <c r="N570" t="str">
        <f t="shared" si="24"/>
        <v>Librica</v>
      </c>
      <c r="O570" t="str">
        <f t="shared" si="26"/>
        <v>Light</v>
      </c>
      <c r="P570" t="str">
        <f>_xlfn.XLOOKUP(Orders[[#This Row],[Customer ID]],customers!$A$1:$A$1001,customers!$I$1:$I$1001,,)</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IF(_xlfn.XLOOKUP(C571,customers!A570:A1570,customers!C570:C1570,,0)=0,"",_xlfn.XLOOKUP(C571,customers!A570:A1570,customers!C570:C1570,,0))</f>
        <v>dflintiffg1@e-recht24.de</v>
      </c>
      <c r="H571" s="2" t="str">
        <f>_xlfn.XLOOKUP(C571,customers!$A$1:$A$1001,customers!$G$1:$G$1001,,0)</f>
        <v>United Kingdom</v>
      </c>
      <c r="I571" t="str">
        <f>INDEX(products!$A$1:$G$49,MATCH(orders!$D571,products!$A:$A,0),MATCH(orders!I$1,products!$A$1:$G$1,0))</f>
        <v>Ara</v>
      </c>
      <c r="J571" t="str">
        <f>INDEX(products!$A$1:$G$49,MATCH(orders!$D571,products!$A:$A,0),MATCH(orders!J$1,products!$A$1:$G$1,0))</f>
        <v>D</v>
      </c>
      <c r="K571" s="4">
        <f>INDEX(products!$A$1:$G$49,MATCH(orders!$D571,products!$A:$A,0),MATCH(orders!K$1,products!$A$1:$G$1,0))</f>
        <v>2.5</v>
      </c>
      <c r="L571" s="5">
        <f>INDEX(products!$A$1:$G$49,MATCH(orders!$D571,products!$A:$A,0),MATCH(orders!L$1,products!$A$1:$G$1,0))</f>
        <v>22.884999999999998</v>
      </c>
      <c r="M571" s="5">
        <f t="shared" si="25"/>
        <v>137.31</v>
      </c>
      <c r="N571" t="str">
        <f t="shared" si="24"/>
        <v>Arabica</v>
      </c>
      <c r="O571" t="str">
        <f t="shared" si="26"/>
        <v>Dark</v>
      </c>
      <c r="P571" t="str">
        <f>_xlfn.XLOOKUP(Orders[[#This Row],[Customer ID]],customers!$A$1:$A$1001,customers!$I$1:$I$1001,,)</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IF(_xlfn.XLOOKUP(C572,customers!A571:A1571,customers!C571:C1571,,0)=0,"",_xlfn.XLOOKUP(C572,customers!A571:A1571,customers!C571:C1571,,0))</f>
        <v>dsangwinfu@weebly.com</v>
      </c>
      <c r="H572" s="2" t="str">
        <f>_xlfn.XLOOKUP(C572,customers!$A$1:$A$1001,customers!$G$1:$G$1001,,0)</f>
        <v>United States</v>
      </c>
      <c r="I572" t="str">
        <f>INDEX(products!$A$1:$G$49,MATCH(orders!$D572,products!$A:$A,0),MATCH(orders!I$1,products!$A$1:$G$1,0))</f>
        <v>Ara</v>
      </c>
      <c r="J572" t="str">
        <f>INDEX(products!$A$1:$G$49,MATCH(orders!$D572,products!$A:$A,0),MATCH(orders!J$1,products!$A$1:$G$1,0))</f>
        <v>M</v>
      </c>
      <c r="K572" s="4">
        <f>INDEX(products!$A$1:$G$49,MATCH(orders!$D572,products!$A:$A,0),MATCH(orders!K$1,products!$A$1:$G$1,0))</f>
        <v>0.5</v>
      </c>
      <c r="L572" s="5">
        <f>INDEX(products!$A$1:$G$49,MATCH(orders!$D572,products!$A:$A,0),MATCH(orders!L$1,products!$A$1:$G$1,0))</f>
        <v>6.75</v>
      </c>
      <c r="M572" s="5">
        <f t="shared" si="25"/>
        <v>27</v>
      </c>
      <c r="N572" t="str">
        <f t="shared" si="24"/>
        <v>Arabica</v>
      </c>
      <c r="O572" t="str">
        <f t="shared" si="26"/>
        <v>Medium</v>
      </c>
      <c r="P572" t="str">
        <f>_xlfn.XLOOKUP(Orders[[#This Row],[Customer ID]],customers!$A$1:$A$1001,customers!$I$1:$I$1001,,)</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IF(_xlfn.XLOOKUP(C573,customers!A572:A1572,customers!C572:C1572,,0)=0,"",_xlfn.XLOOKUP(C573,customers!A572:A1572,customers!C572:C1572,,0))</f>
        <v>eaizikowitzfv@virginia.edu</v>
      </c>
      <c r="H573" s="2" t="str">
        <f>_xlfn.XLOOKUP(C573,customers!$A$1:$A$1001,customers!$G$1:$G$1001,,0)</f>
        <v>United Kingdom</v>
      </c>
      <c r="I573" t="str">
        <f>INDEX(products!$A$1:$G$49,MATCH(orders!$D573,products!$A:$A,0),MATCH(orders!I$1,products!$A$1:$G$1,0))</f>
        <v>Exc</v>
      </c>
      <c r="J573" t="str">
        <f>INDEX(products!$A$1:$G$49,MATCH(orders!$D573,products!$A:$A,0),MATCH(orders!J$1,products!$A$1:$G$1,0))</f>
        <v>L</v>
      </c>
      <c r="K573" s="4">
        <f>INDEX(products!$A$1:$G$49,MATCH(orders!$D573,products!$A:$A,0),MATCH(orders!K$1,products!$A$1:$G$1,0))</f>
        <v>0.5</v>
      </c>
      <c r="L573" s="5">
        <f>INDEX(products!$A$1:$G$49,MATCH(orders!$D573,products!$A:$A,0),MATCH(orders!L$1,products!$A$1:$G$1,0))</f>
        <v>8.91</v>
      </c>
      <c r="M573" s="5">
        <f t="shared" si="25"/>
        <v>35.64</v>
      </c>
      <c r="N573" t="str">
        <f t="shared" si="24"/>
        <v>Excelsa</v>
      </c>
      <c r="O573" t="str">
        <f t="shared" si="26"/>
        <v>Light</v>
      </c>
      <c r="P573" t="str">
        <f>_xlfn.XLOOKUP(Orders[[#This Row],[Customer ID]],customers!$A$1:$A$1001,customers!$I$1:$I$1001,,)</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IF(_xlfn.XLOOKUP(C574,customers!A573:A1573,customers!C573:C1573,,0)=0,"",_xlfn.XLOOKUP(C574,customers!A573:A1573,customers!C573:C1573,,0))</f>
        <v/>
      </c>
      <c r="H574" s="2" t="str">
        <f>_xlfn.XLOOKUP(C574,customers!$A$1:$A$1001,customers!$G$1:$G$1001,,0)</f>
        <v>United States</v>
      </c>
      <c r="I574" t="str">
        <f>INDEX(products!$A$1:$G$49,MATCH(orders!$D574,products!$A:$A,0),MATCH(orders!I$1,products!$A$1:$G$1,0))</f>
        <v>Ara</v>
      </c>
      <c r="J574" t="str">
        <f>INDEX(products!$A$1:$G$49,MATCH(orders!$D574,products!$A:$A,0),MATCH(orders!J$1,products!$A$1:$G$1,0))</f>
        <v>D</v>
      </c>
      <c r="K574" s="4">
        <f>INDEX(products!$A$1:$G$49,MATCH(orders!$D574,products!$A:$A,0),MATCH(orders!K$1,products!$A$1:$G$1,0))</f>
        <v>0.2</v>
      </c>
      <c r="L574" s="5">
        <f>INDEX(products!$A$1:$G$49,MATCH(orders!$D574,products!$A:$A,0),MATCH(orders!L$1,products!$A$1:$G$1,0))</f>
        <v>2.9849999999999999</v>
      </c>
      <c r="M574" s="5">
        <f t="shared" si="25"/>
        <v>5.97</v>
      </c>
      <c r="N574" t="str">
        <f t="shared" si="24"/>
        <v>Arabica</v>
      </c>
      <c r="O574" t="str">
        <f t="shared" si="26"/>
        <v>Dark</v>
      </c>
      <c r="P574" t="str">
        <f>_xlfn.XLOOKUP(Orders[[#This Row],[Customer ID]],customers!$A$1:$A$1001,customers!$I$1:$I$1001,,)</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IF(_xlfn.XLOOKUP(C575,customers!A574:A1574,customers!C574:C1574,,0)=0,"",_xlfn.XLOOKUP(C575,customers!A574:A1574,customers!C574:C1574,,0))</f>
        <v>cvenourfx@ask.com</v>
      </c>
      <c r="H575" s="2" t="str">
        <f>_xlfn.XLOOKUP(C575,customers!$A$1:$A$1001,customers!$G$1:$G$1001,,0)</f>
        <v>United States</v>
      </c>
      <c r="I575" t="str">
        <f>INDEX(products!$A$1:$G$49,MATCH(orders!$D575,products!$A:$A,0),MATCH(orders!I$1,products!$A$1:$G$1,0))</f>
        <v>Ara</v>
      </c>
      <c r="J575" t="str">
        <f>INDEX(products!$A$1:$G$49,MATCH(orders!$D575,products!$A:$A,0),MATCH(orders!J$1,products!$A$1:$G$1,0))</f>
        <v>M</v>
      </c>
      <c r="K575" s="4">
        <f>INDEX(products!$A$1:$G$49,MATCH(orders!$D575,products!$A:$A,0),MATCH(orders!K$1,products!$A$1:$G$1,0))</f>
        <v>1</v>
      </c>
      <c r="L575" s="5">
        <f>INDEX(products!$A$1:$G$49,MATCH(orders!$D575,products!$A:$A,0),MATCH(orders!L$1,products!$A$1:$G$1,0))</f>
        <v>11.25</v>
      </c>
      <c r="M575" s="5">
        <f t="shared" si="25"/>
        <v>67.5</v>
      </c>
      <c r="N575" t="str">
        <f t="shared" si="24"/>
        <v>Arabica</v>
      </c>
      <c r="O575" t="str">
        <f t="shared" si="26"/>
        <v>Medium</v>
      </c>
      <c r="P575" t="str">
        <f>_xlfn.XLOOKUP(Orders[[#This Row],[Customer ID]],customers!$A$1:$A$1001,customers!$I$1:$I$1001,,)</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IF(_xlfn.XLOOKUP(C576,customers!A575:A1575,customers!C575:C1575,,0)=0,"",_xlfn.XLOOKUP(C576,customers!A575:A1575,customers!C575:C1575,,0))</f>
        <v>mharbyfy@163.com</v>
      </c>
      <c r="H576" s="2" t="str">
        <f>_xlfn.XLOOKUP(C576,customers!$A$1:$A$1001,customers!$G$1:$G$1001,,0)</f>
        <v>United States</v>
      </c>
      <c r="I576" t="str">
        <f>INDEX(products!$A$1:$G$49,MATCH(orders!$D576,products!$A:$A,0),MATCH(orders!I$1,products!$A$1:$G$1,0))</f>
        <v>Rob</v>
      </c>
      <c r="J576" t="str">
        <f>INDEX(products!$A$1:$G$49,MATCH(orders!$D576,products!$A:$A,0),MATCH(orders!J$1,products!$A$1:$G$1,0))</f>
        <v>L</v>
      </c>
      <c r="K576" s="4">
        <f>INDEX(products!$A$1:$G$49,MATCH(orders!$D576,products!$A:$A,0),MATCH(orders!K$1,products!$A$1:$G$1,0))</f>
        <v>0.2</v>
      </c>
      <c r="L576" s="5">
        <f>INDEX(products!$A$1:$G$49,MATCH(orders!$D576,products!$A:$A,0),MATCH(orders!L$1,products!$A$1:$G$1,0))</f>
        <v>3.5849999999999995</v>
      </c>
      <c r="M576" s="5">
        <f t="shared" si="25"/>
        <v>21.509999999999998</v>
      </c>
      <c r="N576" t="str">
        <f t="shared" si="24"/>
        <v>Robusta</v>
      </c>
      <c r="O576" t="str">
        <f t="shared" si="26"/>
        <v>Light</v>
      </c>
      <c r="P576" t="str">
        <f>_xlfn.XLOOKUP(Orders[[#This Row],[Customer ID]],customers!$A$1:$A$1001,customers!$I$1:$I$1001,,)</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IF(_xlfn.XLOOKUP(C577,customers!A576:A1576,customers!C576:C1576,,0)=0,"",_xlfn.XLOOKUP(C577,customers!A576:A1576,customers!C576:C1576,,0))</f>
        <v>rthickpennyfz@cafepress.com</v>
      </c>
      <c r="H577" s="2" t="str">
        <f>_xlfn.XLOOKUP(C577,customers!$A$1:$A$1001,customers!$G$1:$G$1001,,0)</f>
        <v>United States</v>
      </c>
      <c r="I577" t="str">
        <f>INDEX(products!$A$1:$G$49,MATCH(orders!$D577,products!$A:$A,0),MATCH(orders!I$1,products!$A$1:$G$1,0))</f>
        <v>Lib</v>
      </c>
      <c r="J577" t="str">
        <f>INDEX(products!$A$1:$G$49,MATCH(orders!$D577,products!$A:$A,0),MATCH(orders!J$1,products!$A$1:$G$1,0))</f>
        <v>M</v>
      </c>
      <c r="K577" s="4">
        <f>INDEX(products!$A$1:$G$49,MATCH(orders!$D577,products!$A:$A,0),MATCH(orders!K$1,products!$A$1:$G$1,0))</f>
        <v>2.5</v>
      </c>
      <c r="L577" s="5">
        <f>INDEX(products!$A$1:$G$49,MATCH(orders!$D577,products!$A:$A,0),MATCH(orders!L$1,products!$A$1:$G$1,0))</f>
        <v>33.464999999999996</v>
      </c>
      <c r="M577" s="5">
        <f t="shared" si="25"/>
        <v>66.929999999999993</v>
      </c>
      <c r="N577" t="str">
        <f t="shared" si="24"/>
        <v>Librica</v>
      </c>
      <c r="O577" t="str">
        <f t="shared" si="26"/>
        <v>Medium</v>
      </c>
      <c r="P577" t="str">
        <f>_xlfn.XLOOKUP(Orders[[#This Row],[Customer ID]],customers!$A$1:$A$1001,customers!$I$1:$I$1001,,)</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IF(_xlfn.XLOOKUP(C578,customers!A577:A1577,customers!C577:C1577,,0)=0,"",_xlfn.XLOOKUP(C578,customers!A577:A1577,customers!C577:C1577,,0))</f>
        <v>pormerodg0@redcross.org</v>
      </c>
      <c r="H578" s="2" t="str">
        <f>_xlfn.XLOOKUP(C578,customers!$A$1:$A$1001,customers!$G$1:$G$1001,,0)</f>
        <v>United States</v>
      </c>
      <c r="I578" t="str">
        <f>INDEX(products!$A$1:$G$49,MATCH(orders!$D578,products!$A:$A,0),MATCH(orders!I$1,products!$A$1:$G$1,0))</f>
        <v>Ara</v>
      </c>
      <c r="J578" t="str">
        <f>INDEX(products!$A$1:$G$49,MATCH(orders!$D578,products!$A:$A,0),MATCH(orders!J$1,products!$A$1:$G$1,0))</f>
        <v>D</v>
      </c>
      <c r="K578" s="4">
        <f>INDEX(products!$A$1:$G$49,MATCH(orders!$D578,products!$A:$A,0),MATCH(orders!K$1,products!$A$1:$G$1,0))</f>
        <v>0.2</v>
      </c>
      <c r="L578" s="5">
        <f>INDEX(products!$A$1:$G$49,MATCH(orders!$D578,products!$A:$A,0),MATCH(orders!L$1,products!$A$1:$G$1,0))</f>
        <v>2.9849999999999999</v>
      </c>
      <c r="M578" s="5">
        <f t="shared" si="25"/>
        <v>17.91</v>
      </c>
      <c r="N578" t="str">
        <f t="shared" ref="N578:N641" si="27">IF(I578="Rob","Robusta",IF(I578="Exc","Excelsa",IF(I578="Ara","Arabica",IF(I578="Lib","Librica",""))))</f>
        <v>Arabica</v>
      </c>
      <c r="O578" t="str">
        <f t="shared" si="26"/>
        <v>Dark</v>
      </c>
      <c r="P578" t="str">
        <f>_xlfn.XLOOKUP(Orders[[#This Row],[Customer ID]],customers!$A$1:$A$1001,customers!$I$1:$I$1001,,)</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IF(_xlfn.XLOOKUP(C579,customers!A578:A1578,customers!C578:C1578,,0)=0,"",_xlfn.XLOOKUP(C579,customers!A578:A1578,customers!C578:C1578,,0))</f>
        <v>dflintiffg1@e-recht24.de</v>
      </c>
      <c r="H579" s="2" t="str">
        <f>_xlfn.XLOOKUP(C579,customers!$A$1:$A$1001,customers!$G$1:$G$1001,,0)</f>
        <v>United Kingdom</v>
      </c>
      <c r="I579" t="str">
        <f>INDEX(products!$A$1:$G$49,MATCH(orders!$D579,products!$A:$A,0),MATCH(orders!I$1,products!$A$1:$G$1,0))</f>
        <v>Lib</v>
      </c>
      <c r="J579" t="str">
        <f>INDEX(products!$A$1:$G$49,MATCH(orders!$D579,products!$A:$A,0),MATCH(orders!J$1,products!$A$1:$G$1,0))</f>
        <v>M</v>
      </c>
      <c r="K579" s="4">
        <f>INDEX(products!$A$1:$G$49,MATCH(orders!$D579,products!$A:$A,0),MATCH(orders!K$1,products!$A$1:$G$1,0))</f>
        <v>1</v>
      </c>
      <c r="L579" s="5">
        <f>INDEX(products!$A$1:$G$49,MATCH(orders!$D579,products!$A:$A,0),MATCH(orders!L$1,products!$A$1:$G$1,0))</f>
        <v>14.55</v>
      </c>
      <c r="M579" s="5">
        <f t="shared" ref="M579:M642" si="28">L579*E579</f>
        <v>58.2</v>
      </c>
      <c r="N579" t="str">
        <f t="shared" si="27"/>
        <v>Librica</v>
      </c>
      <c r="O579" t="str">
        <f t="shared" ref="O579:O642" si="29">IF(J579="M","Medium",IF(J579 = "L","Light",IF(J579="D","Dark","")))</f>
        <v>Medium</v>
      </c>
      <c r="P579" t="str">
        <f>_xlfn.XLOOKUP(Orders[[#This Row],[Customer ID]],customers!$A$1:$A$1001,customers!$I$1:$I$1001,,)</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IF(_xlfn.XLOOKUP(C580,customers!A579:A1579,customers!C579:C1579,,0)=0,"",_xlfn.XLOOKUP(C580,customers!A579:A1579,customers!C579:C1579,,0))</f>
        <v>tzanettig2@gravatar.com</v>
      </c>
      <c r="H580" s="2" t="str">
        <f>_xlfn.XLOOKUP(C580,customers!$A$1:$A$1001,customers!$G$1:$G$1001,,0)</f>
        <v>Ireland</v>
      </c>
      <c r="I580" t="str">
        <f>INDEX(products!$A$1:$G$49,MATCH(orders!$D580,products!$A:$A,0),MATCH(orders!I$1,products!$A$1:$G$1,0))</f>
        <v>Exc</v>
      </c>
      <c r="J580" t="str">
        <f>INDEX(products!$A$1:$G$49,MATCH(orders!$D580,products!$A:$A,0),MATCH(orders!J$1,products!$A$1:$G$1,0))</f>
        <v>L</v>
      </c>
      <c r="K580" s="4">
        <f>INDEX(products!$A$1:$G$49,MATCH(orders!$D580,products!$A:$A,0),MATCH(orders!K$1,products!$A$1:$G$1,0))</f>
        <v>0.2</v>
      </c>
      <c r="L580" s="5">
        <f>INDEX(products!$A$1:$G$49,MATCH(orders!$D580,products!$A:$A,0),MATCH(orders!L$1,products!$A$1:$G$1,0))</f>
        <v>4.4550000000000001</v>
      </c>
      <c r="M580" s="5">
        <f t="shared" si="28"/>
        <v>13.365</v>
      </c>
      <c r="N580" t="str">
        <f t="shared" si="27"/>
        <v>Excelsa</v>
      </c>
      <c r="O580" t="str">
        <f t="shared" si="29"/>
        <v>Light</v>
      </c>
      <c r="P580" t="str">
        <f>_xlfn.XLOOKUP(Orders[[#This Row],[Customer ID]],customers!$A$1:$A$1001,customers!$I$1:$I$1001,,)</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IF(_xlfn.XLOOKUP(C581,customers!A580:A1580,customers!C580:C1580,,0)=0,"",_xlfn.XLOOKUP(C581,customers!A580:A1580,customers!C580:C1580,,0))</f>
        <v>tzanettig2@gravatar.com</v>
      </c>
      <c r="H581" s="2" t="str">
        <f>_xlfn.XLOOKUP(C581,customers!$A$1:$A$1001,customers!$G$1:$G$1001,,0)</f>
        <v>Ireland</v>
      </c>
      <c r="I581" t="str">
        <f>INDEX(products!$A$1:$G$49,MATCH(orders!$D581,products!$A:$A,0),MATCH(orders!I$1,products!$A$1:$G$1,0))</f>
        <v>Ara</v>
      </c>
      <c r="J581" t="str">
        <f>INDEX(products!$A$1:$G$49,MATCH(orders!$D581,products!$A:$A,0),MATCH(orders!J$1,products!$A$1:$G$1,0))</f>
        <v>M</v>
      </c>
      <c r="K581" s="4">
        <f>INDEX(products!$A$1:$G$49,MATCH(orders!$D581,products!$A:$A,0),MATCH(orders!K$1,products!$A$1:$G$1,0))</f>
        <v>0.5</v>
      </c>
      <c r="L581" s="5">
        <f>INDEX(products!$A$1:$G$49,MATCH(orders!$D581,products!$A:$A,0),MATCH(orders!L$1,products!$A$1:$G$1,0))</f>
        <v>6.75</v>
      </c>
      <c r="M581" s="5">
        <f t="shared" si="28"/>
        <v>33.75</v>
      </c>
      <c r="N581" t="str">
        <f t="shared" si="27"/>
        <v>Arabica</v>
      </c>
      <c r="O581" t="str">
        <f t="shared" si="29"/>
        <v>Medium</v>
      </c>
      <c r="P581" t="str">
        <f>_xlfn.XLOOKUP(Orders[[#This Row],[Customer ID]],customers!$A$1:$A$1001,customers!$I$1:$I$1001,,)</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IF(_xlfn.XLOOKUP(C582,customers!A581:A1581,customers!C581:C1581,,0)=0,"",_xlfn.XLOOKUP(C582,customers!A581:A1581,customers!C581:C1581,,0))</f>
        <v>rkirtleyg4@hatena.ne.jp</v>
      </c>
      <c r="H582" s="2" t="str">
        <f>_xlfn.XLOOKUP(C582,customers!$A$1:$A$1001,customers!$G$1:$G$1001,,0)</f>
        <v>United States</v>
      </c>
      <c r="I582" t="str">
        <f>INDEX(products!$A$1:$G$49,MATCH(orders!$D582,products!$A:$A,0),MATCH(orders!I$1,products!$A$1:$G$1,0))</f>
        <v>Exc</v>
      </c>
      <c r="J582" t="str">
        <f>INDEX(products!$A$1:$G$49,MATCH(orders!$D582,products!$A:$A,0),MATCH(orders!J$1,products!$A$1:$G$1,0))</f>
        <v>L</v>
      </c>
      <c r="K582" s="4">
        <f>INDEX(products!$A$1:$G$49,MATCH(orders!$D582,products!$A:$A,0),MATCH(orders!K$1,products!$A$1:$G$1,0))</f>
        <v>1</v>
      </c>
      <c r="L582" s="5">
        <f>INDEX(products!$A$1:$G$49,MATCH(orders!$D582,products!$A:$A,0),MATCH(orders!L$1,products!$A$1:$G$1,0))</f>
        <v>14.85</v>
      </c>
      <c r="M582" s="5">
        <f t="shared" si="28"/>
        <v>44.55</v>
      </c>
      <c r="N582" t="str">
        <f t="shared" si="27"/>
        <v>Excelsa</v>
      </c>
      <c r="O582" t="str">
        <f t="shared" si="29"/>
        <v>Light</v>
      </c>
      <c r="P582" t="str">
        <f>_xlfn.XLOOKUP(Orders[[#This Row],[Customer ID]],customers!$A$1:$A$1001,customers!$I$1:$I$1001,,)</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IF(_xlfn.XLOOKUP(C583,customers!A582:A1582,customers!C582:C1582,,0)=0,"",_xlfn.XLOOKUP(C583,customers!A582:A1582,customers!C582:C1582,,0))</f>
        <v>cclemencetg5@weather.com</v>
      </c>
      <c r="H583" s="2" t="str">
        <f>_xlfn.XLOOKUP(C583,customers!$A$1:$A$1001,customers!$G$1:$G$1001,,0)</f>
        <v>United Kingdom</v>
      </c>
      <c r="I583" t="str">
        <f>INDEX(products!$A$1:$G$49,MATCH(orders!$D583,products!$A:$A,0),MATCH(orders!I$1,products!$A$1:$G$1,0))</f>
        <v>Exc</v>
      </c>
      <c r="J583" t="str">
        <f>INDEX(products!$A$1:$G$49,MATCH(orders!$D583,products!$A:$A,0),MATCH(orders!J$1,products!$A$1:$G$1,0))</f>
        <v>L</v>
      </c>
      <c r="K583" s="4">
        <f>INDEX(products!$A$1:$G$49,MATCH(orders!$D583,products!$A:$A,0),MATCH(orders!K$1,products!$A$1:$G$1,0))</f>
        <v>0.5</v>
      </c>
      <c r="L583" s="5">
        <f>INDEX(products!$A$1:$G$49,MATCH(orders!$D583,products!$A:$A,0),MATCH(orders!L$1,products!$A$1:$G$1,0))</f>
        <v>8.91</v>
      </c>
      <c r="M583" s="5">
        <f t="shared" si="28"/>
        <v>44.55</v>
      </c>
      <c r="N583" t="str">
        <f t="shared" si="27"/>
        <v>Excelsa</v>
      </c>
      <c r="O583" t="str">
        <f t="shared" si="29"/>
        <v>Light</v>
      </c>
      <c r="P583" t="str">
        <f>_xlfn.XLOOKUP(Orders[[#This Row],[Customer ID]],customers!$A$1:$A$1001,customers!$I$1:$I$1001,,)</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IF(_xlfn.XLOOKUP(C584,customers!A583:A1583,customers!C583:C1583,,0)=0,"",_xlfn.XLOOKUP(C584,customers!A583:A1583,customers!C583:C1583,,0))</f>
        <v>rdonetg6@oakley.com</v>
      </c>
      <c r="H584" s="2" t="str">
        <f>_xlfn.XLOOKUP(C584,customers!$A$1:$A$1001,customers!$G$1:$G$1001,,0)</f>
        <v>United States</v>
      </c>
      <c r="I584" t="str">
        <f>INDEX(products!$A$1:$G$49,MATCH(orders!$D584,products!$A:$A,0),MATCH(orders!I$1,products!$A$1:$G$1,0))</f>
        <v>Exc</v>
      </c>
      <c r="J584" t="str">
        <f>INDEX(products!$A$1:$G$49,MATCH(orders!$D584,products!$A:$A,0),MATCH(orders!J$1,products!$A$1:$G$1,0))</f>
        <v>D</v>
      </c>
      <c r="K584" s="4">
        <f>INDEX(products!$A$1:$G$49,MATCH(orders!$D584,products!$A:$A,0),MATCH(orders!K$1,products!$A$1:$G$1,0))</f>
        <v>1</v>
      </c>
      <c r="L584" s="5">
        <f>INDEX(products!$A$1:$G$49,MATCH(orders!$D584,products!$A:$A,0),MATCH(orders!L$1,products!$A$1:$G$1,0))</f>
        <v>12.15</v>
      </c>
      <c r="M584" s="5">
        <f t="shared" si="28"/>
        <v>60.75</v>
      </c>
      <c r="N584" t="str">
        <f t="shared" si="27"/>
        <v>Excelsa</v>
      </c>
      <c r="O584" t="str">
        <f t="shared" si="29"/>
        <v>Dark</v>
      </c>
      <c r="P584" t="str">
        <f>_xlfn.XLOOKUP(Orders[[#This Row],[Customer ID]],customers!$A$1:$A$1001,customers!$I$1:$I$1001,,)</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IF(_xlfn.XLOOKUP(C585,customers!A584:A1584,customers!C584:C1584,,0)=0,"",_xlfn.XLOOKUP(C585,customers!A584:A1584,customers!C584:C1584,,0))</f>
        <v>sgaweng7@creativecommons.org</v>
      </c>
      <c r="H585" s="2" t="str">
        <f>_xlfn.XLOOKUP(C585,customers!$A$1:$A$1001,customers!$G$1:$G$1001,,0)</f>
        <v>United States</v>
      </c>
      <c r="I585" t="str">
        <f>INDEX(products!$A$1:$G$49,MATCH(orders!$D585,products!$A:$A,0),MATCH(orders!I$1,products!$A$1:$G$1,0))</f>
        <v>Rob</v>
      </c>
      <c r="J585" t="str">
        <f>INDEX(products!$A$1:$G$49,MATCH(orders!$D585,products!$A:$A,0),MATCH(orders!J$1,products!$A$1:$G$1,0))</f>
        <v>L</v>
      </c>
      <c r="K585" s="4">
        <f>INDEX(products!$A$1:$G$49,MATCH(orders!$D585,products!$A:$A,0),MATCH(orders!K$1,products!$A$1:$G$1,0))</f>
        <v>0.2</v>
      </c>
      <c r="L585" s="5">
        <f>INDEX(products!$A$1:$G$49,MATCH(orders!$D585,products!$A:$A,0),MATCH(orders!L$1,products!$A$1:$G$1,0))</f>
        <v>3.5849999999999995</v>
      </c>
      <c r="M585" s="5">
        <f t="shared" si="28"/>
        <v>3.5849999999999995</v>
      </c>
      <c r="N585" t="str">
        <f t="shared" si="27"/>
        <v>Robusta</v>
      </c>
      <c r="O585" t="str">
        <f t="shared" si="29"/>
        <v>Light</v>
      </c>
      <c r="P585" t="str">
        <f>_xlfn.XLOOKUP(Orders[[#This Row],[Customer ID]],customers!$A$1:$A$1001,customers!$I$1:$I$1001,,)</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IF(_xlfn.XLOOKUP(C586,customers!A585:A1585,customers!C585:C1585,,0)=0,"",_xlfn.XLOOKUP(C586,customers!A585:A1585,customers!C585:C1585,,0))</f>
        <v>rreadieg8@guardian.co.uk</v>
      </c>
      <c r="H586" s="2" t="str">
        <f>_xlfn.XLOOKUP(C586,customers!$A$1:$A$1001,customers!$G$1:$G$1001,,0)</f>
        <v>United States</v>
      </c>
      <c r="I586" t="str">
        <f>INDEX(products!$A$1:$G$49,MATCH(orders!$D586,products!$A:$A,0),MATCH(orders!I$1,products!$A$1:$G$1,0))</f>
        <v>Rob</v>
      </c>
      <c r="J586" t="str">
        <f>INDEX(products!$A$1:$G$49,MATCH(orders!$D586,products!$A:$A,0),MATCH(orders!J$1,products!$A$1:$G$1,0))</f>
        <v>L</v>
      </c>
      <c r="K586" s="4">
        <f>INDEX(products!$A$1:$G$49,MATCH(orders!$D586,products!$A:$A,0),MATCH(orders!K$1,products!$A$1:$G$1,0))</f>
        <v>0.2</v>
      </c>
      <c r="L586" s="5">
        <f>INDEX(products!$A$1:$G$49,MATCH(orders!$D586,products!$A:$A,0),MATCH(orders!L$1,products!$A$1:$G$1,0))</f>
        <v>3.5849999999999995</v>
      </c>
      <c r="M586" s="5">
        <f t="shared" si="28"/>
        <v>21.509999999999998</v>
      </c>
      <c r="N586" t="str">
        <f t="shared" si="27"/>
        <v>Robusta</v>
      </c>
      <c r="O586" t="str">
        <f t="shared" si="29"/>
        <v>Light</v>
      </c>
      <c r="P586" t="str">
        <f>_xlfn.XLOOKUP(Orders[[#This Row],[Customer ID]],customers!$A$1:$A$1001,customers!$I$1:$I$1001,,)</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IF(_xlfn.XLOOKUP(C587,customers!A586:A1586,customers!C586:C1586,,0)=0,"",_xlfn.XLOOKUP(C587,customers!A586:A1586,customers!C586:C1586,,0))</f>
        <v>cverissimogh@theglobeandmail.com</v>
      </c>
      <c r="H587" s="2" t="str">
        <f>_xlfn.XLOOKUP(C587,customers!$A$1:$A$1001,customers!$G$1:$G$1001,,0)</f>
        <v>United Kingdom</v>
      </c>
      <c r="I587" t="str">
        <f>INDEX(products!$A$1:$G$49,MATCH(orders!$D587,products!$A:$A,0),MATCH(orders!I$1,products!$A$1:$G$1,0))</f>
        <v>Exc</v>
      </c>
      <c r="J587" t="str">
        <f>INDEX(products!$A$1:$G$49,MATCH(orders!$D587,products!$A:$A,0),MATCH(orders!J$1,products!$A$1:$G$1,0))</f>
        <v>M</v>
      </c>
      <c r="K587" s="4">
        <f>INDEX(products!$A$1:$G$49,MATCH(orders!$D587,products!$A:$A,0),MATCH(orders!K$1,products!$A$1:$G$1,0))</f>
        <v>0.5</v>
      </c>
      <c r="L587" s="5">
        <f>INDEX(products!$A$1:$G$49,MATCH(orders!$D587,products!$A:$A,0),MATCH(orders!L$1,products!$A$1:$G$1,0))</f>
        <v>8.25</v>
      </c>
      <c r="M587" s="5">
        <f t="shared" si="28"/>
        <v>16.5</v>
      </c>
      <c r="N587" t="str">
        <f t="shared" si="27"/>
        <v>Excelsa</v>
      </c>
      <c r="O587" t="str">
        <f t="shared" si="29"/>
        <v>Medium</v>
      </c>
      <c r="P587" t="str">
        <f>_xlfn.XLOOKUP(Orders[[#This Row],[Customer ID]],customers!$A$1:$A$1001,customers!$I$1:$I$1001,,)</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IF(_xlfn.XLOOKUP(C588,customers!A587:A1587,customers!C587:C1587,,0)=0,"",_xlfn.XLOOKUP(C588,customers!A587:A1587,customers!C587:C1587,,0))</f>
        <v/>
      </c>
      <c r="H588" s="2" t="str">
        <f>_xlfn.XLOOKUP(C588,customers!$A$1:$A$1001,customers!$G$1:$G$1001,,0)</f>
        <v>United States</v>
      </c>
      <c r="I588" t="str">
        <f>INDEX(products!$A$1:$G$49,MATCH(orders!$D588,products!$A:$A,0),MATCH(orders!I$1,products!$A$1:$G$1,0))</f>
        <v>Rob</v>
      </c>
      <c r="J588" t="str">
        <f>INDEX(products!$A$1:$G$49,MATCH(orders!$D588,products!$A:$A,0),MATCH(orders!J$1,products!$A$1:$G$1,0))</f>
        <v>L</v>
      </c>
      <c r="K588" s="4">
        <f>INDEX(products!$A$1:$G$49,MATCH(orders!$D588,products!$A:$A,0),MATCH(orders!K$1,products!$A$1:$G$1,0))</f>
        <v>2.5</v>
      </c>
      <c r="L588" s="5">
        <f>INDEX(products!$A$1:$G$49,MATCH(orders!$D588,products!$A:$A,0),MATCH(orders!L$1,products!$A$1:$G$1,0))</f>
        <v>27.484999999999996</v>
      </c>
      <c r="M588" s="5">
        <f t="shared" si="28"/>
        <v>82.454999999999984</v>
      </c>
      <c r="N588" t="str">
        <f t="shared" si="27"/>
        <v>Robusta</v>
      </c>
      <c r="O588" t="str">
        <f t="shared" si="29"/>
        <v>Light</v>
      </c>
      <c r="P588" t="str">
        <f>_xlfn.XLOOKUP(Orders[[#This Row],[Customer ID]],customers!$A$1:$A$1001,customers!$I$1:$I$1001,,)</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IF(_xlfn.XLOOKUP(C589,customers!A588:A1588,customers!C588:C1588,,0)=0,"",_xlfn.XLOOKUP(C589,customers!A588:A1588,customers!C588:C1588,,0))</f>
        <v>bogb@elpais.com</v>
      </c>
      <c r="H589" s="2" t="str">
        <f>_xlfn.XLOOKUP(C589,customers!$A$1:$A$1001,customers!$G$1:$G$1001,,0)</f>
        <v>United States</v>
      </c>
      <c r="I589" t="str">
        <f>INDEX(products!$A$1:$G$49,MATCH(orders!$D589,products!$A:$A,0),MATCH(orders!I$1,products!$A$1:$G$1,0))</f>
        <v>Lib</v>
      </c>
      <c r="J589" t="str">
        <f>INDEX(products!$A$1:$G$49,MATCH(orders!$D589,products!$A:$A,0),MATCH(orders!J$1,products!$A$1:$G$1,0))</f>
        <v>D</v>
      </c>
      <c r="K589" s="4">
        <f>INDEX(products!$A$1:$G$49,MATCH(orders!$D589,products!$A:$A,0),MATCH(orders!K$1,products!$A$1:$G$1,0))</f>
        <v>0.5</v>
      </c>
      <c r="L589" s="5">
        <f>INDEX(products!$A$1:$G$49,MATCH(orders!$D589,products!$A:$A,0),MATCH(orders!L$1,products!$A$1:$G$1,0))</f>
        <v>7.77</v>
      </c>
      <c r="M589" s="5">
        <f t="shared" si="28"/>
        <v>7.77</v>
      </c>
      <c r="N589" t="str">
        <f t="shared" si="27"/>
        <v>Librica</v>
      </c>
      <c r="O589" t="str">
        <f t="shared" si="29"/>
        <v>Dark</v>
      </c>
      <c r="P589" t="str">
        <f>_xlfn.XLOOKUP(Orders[[#This Row],[Customer ID]],customers!$A$1:$A$1001,customers!$I$1:$I$1001,,)</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IF(_xlfn.XLOOKUP(C590,customers!A589:A1589,customers!C589:C1589,,0)=0,"",_xlfn.XLOOKUP(C590,customers!A589:A1589,customers!C589:C1589,,0))</f>
        <v>vstansburygc@unblog.fr</v>
      </c>
      <c r="H590" s="2" t="str">
        <f>_xlfn.XLOOKUP(C590,customers!$A$1:$A$1001,customers!$G$1:$G$1001,,0)</f>
        <v>United States</v>
      </c>
      <c r="I590" t="str">
        <f>INDEX(products!$A$1:$G$49,MATCH(orders!$D590,products!$A:$A,0),MATCH(orders!I$1,products!$A$1:$G$1,0))</f>
        <v>Rob</v>
      </c>
      <c r="J590" t="str">
        <f>INDEX(products!$A$1:$G$49,MATCH(orders!$D590,products!$A:$A,0),MATCH(orders!J$1,products!$A$1:$G$1,0))</f>
        <v>M</v>
      </c>
      <c r="K590" s="4">
        <f>INDEX(products!$A$1:$G$49,MATCH(orders!$D590,products!$A:$A,0),MATCH(orders!K$1,products!$A$1:$G$1,0))</f>
        <v>0.5</v>
      </c>
      <c r="L590" s="5">
        <f>INDEX(products!$A$1:$G$49,MATCH(orders!$D590,products!$A:$A,0),MATCH(orders!L$1,products!$A$1:$G$1,0))</f>
        <v>5.97</v>
      </c>
      <c r="M590" s="5">
        <f t="shared" si="28"/>
        <v>11.94</v>
      </c>
      <c r="N590" t="str">
        <f t="shared" si="27"/>
        <v>Robusta</v>
      </c>
      <c r="O590" t="str">
        <f t="shared" si="29"/>
        <v>Medium</v>
      </c>
      <c r="P590" t="str">
        <f>_xlfn.XLOOKUP(Orders[[#This Row],[Customer ID]],customers!$A$1:$A$1001,customers!$I$1:$I$1001,,)</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IF(_xlfn.XLOOKUP(C591,customers!A590:A1590,customers!C590:C1590,,0)=0,"",_xlfn.XLOOKUP(C591,customers!A590:A1590,customers!C590:C1590,,0))</f>
        <v>dheinonengd@printfriendly.com</v>
      </c>
      <c r="H591" s="2" t="str">
        <f>_xlfn.XLOOKUP(C591,customers!$A$1:$A$1001,customers!$G$1:$G$1001,,0)</f>
        <v>United States</v>
      </c>
      <c r="I591" t="str">
        <f>INDEX(products!$A$1:$G$49,MATCH(orders!$D591,products!$A:$A,0),MATCH(orders!I$1,products!$A$1:$G$1,0))</f>
        <v>Exc</v>
      </c>
      <c r="J591" t="str">
        <f>INDEX(products!$A$1:$G$49,MATCH(orders!$D591,products!$A:$A,0),MATCH(orders!J$1,products!$A$1:$G$1,0))</f>
        <v>L</v>
      </c>
      <c r="K591" s="4">
        <f>INDEX(products!$A$1:$G$49,MATCH(orders!$D591,products!$A:$A,0),MATCH(orders!K$1,products!$A$1:$G$1,0))</f>
        <v>2.5</v>
      </c>
      <c r="L591" s="5">
        <f>INDEX(products!$A$1:$G$49,MATCH(orders!$D591,products!$A:$A,0),MATCH(orders!L$1,products!$A$1:$G$1,0))</f>
        <v>34.154999999999994</v>
      </c>
      <c r="M591" s="5">
        <f t="shared" si="28"/>
        <v>204.92999999999995</v>
      </c>
      <c r="N591" t="str">
        <f t="shared" si="27"/>
        <v>Excelsa</v>
      </c>
      <c r="O591" t="str">
        <f t="shared" si="29"/>
        <v>Light</v>
      </c>
      <c r="P591" t="str">
        <f>_xlfn.XLOOKUP(Orders[[#This Row],[Customer ID]],customers!$A$1:$A$1001,customers!$I$1:$I$1001,,)</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IF(_xlfn.XLOOKUP(C592,customers!A591:A1591,customers!C591:C1591,,0)=0,"",_xlfn.XLOOKUP(C592,customers!A591:A1591,customers!C591:C1591,,0))</f>
        <v>jshentonge@google.com.hk</v>
      </c>
      <c r="H592" s="2" t="str">
        <f>_xlfn.XLOOKUP(C592,customers!$A$1:$A$1001,customers!$G$1:$G$1001,,0)</f>
        <v>United States</v>
      </c>
      <c r="I592" t="str">
        <f>INDEX(products!$A$1:$G$49,MATCH(orders!$D592,products!$A:$A,0),MATCH(orders!I$1,products!$A$1:$G$1,0))</f>
        <v>Exc</v>
      </c>
      <c r="J592" t="str">
        <f>INDEX(products!$A$1:$G$49,MATCH(orders!$D592,products!$A:$A,0),MATCH(orders!J$1,products!$A$1:$G$1,0))</f>
        <v>M</v>
      </c>
      <c r="K592" s="4">
        <f>INDEX(products!$A$1:$G$49,MATCH(orders!$D592,products!$A:$A,0),MATCH(orders!K$1,products!$A$1:$G$1,0))</f>
        <v>2.5</v>
      </c>
      <c r="L592" s="5">
        <f>INDEX(products!$A$1:$G$49,MATCH(orders!$D592,products!$A:$A,0),MATCH(orders!L$1,products!$A$1:$G$1,0))</f>
        <v>31.624999999999996</v>
      </c>
      <c r="M592" s="5">
        <f t="shared" si="28"/>
        <v>63.249999999999993</v>
      </c>
      <c r="N592" t="str">
        <f t="shared" si="27"/>
        <v>Excelsa</v>
      </c>
      <c r="O592" t="str">
        <f t="shared" si="29"/>
        <v>Medium</v>
      </c>
      <c r="P592" t="str">
        <f>_xlfn.XLOOKUP(Orders[[#This Row],[Customer ID]],customers!$A$1:$A$1001,customers!$I$1:$I$1001,,)</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IF(_xlfn.XLOOKUP(C593,customers!A592:A1592,customers!C592:C1592,,0)=0,"",_xlfn.XLOOKUP(C593,customers!A592:A1592,customers!C592:C1592,,0))</f>
        <v>jwilkissongf@nba.com</v>
      </c>
      <c r="H593" s="2" t="str">
        <f>_xlfn.XLOOKUP(C593,customers!$A$1:$A$1001,customers!$G$1:$G$1001,,0)</f>
        <v>United States</v>
      </c>
      <c r="I593" t="str">
        <f>INDEX(products!$A$1:$G$49,MATCH(orders!$D593,products!$A:$A,0),MATCH(orders!I$1,products!$A$1:$G$1,0))</f>
        <v>Rob</v>
      </c>
      <c r="J593" t="str">
        <f>INDEX(products!$A$1:$G$49,MATCH(orders!$D593,products!$A:$A,0),MATCH(orders!J$1,products!$A$1:$G$1,0))</f>
        <v>D</v>
      </c>
      <c r="K593" s="4">
        <f>INDEX(products!$A$1:$G$49,MATCH(orders!$D593,products!$A:$A,0),MATCH(orders!K$1,products!$A$1:$G$1,0))</f>
        <v>0.2</v>
      </c>
      <c r="L593" s="5">
        <f>INDEX(products!$A$1:$G$49,MATCH(orders!$D593,products!$A:$A,0),MATCH(orders!L$1,products!$A$1:$G$1,0))</f>
        <v>2.6849999999999996</v>
      </c>
      <c r="M593" s="5">
        <f t="shared" si="28"/>
        <v>8.0549999999999997</v>
      </c>
      <c r="N593" t="str">
        <f t="shared" si="27"/>
        <v>Robusta</v>
      </c>
      <c r="O593" t="str">
        <f t="shared" si="29"/>
        <v>Dark</v>
      </c>
      <c r="P593" t="str">
        <f>_xlfn.XLOOKUP(Orders[[#This Row],[Customer ID]],customers!$A$1:$A$1001,customers!$I$1:$I$1001,,)</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IF(_xlfn.XLOOKUP(C594,customers!A593:A1593,customers!C593:C1593,,0)=0,"",_xlfn.XLOOKUP(C594,customers!A593:A1593,customers!C593:C1593,,0))</f>
        <v/>
      </c>
      <c r="H594" s="2" t="str">
        <f>_xlfn.XLOOKUP(C594,customers!$A$1:$A$1001,customers!$G$1:$G$1001,,0)</f>
        <v>United States</v>
      </c>
      <c r="I594" t="str">
        <f>INDEX(products!$A$1:$G$49,MATCH(orders!$D594,products!$A:$A,0),MATCH(orders!I$1,products!$A$1:$G$1,0))</f>
        <v>Ara</v>
      </c>
      <c r="J594" t="str">
        <f>INDEX(products!$A$1:$G$49,MATCH(orders!$D594,products!$A:$A,0),MATCH(orders!J$1,products!$A$1:$G$1,0))</f>
        <v>M</v>
      </c>
      <c r="K594" s="4">
        <f>INDEX(products!$A$1:$G$49,MATCH(orders!$D594,products!$A:$A,0),MATCH(orders!K$1,products!$A$1:$G$1,0))</f>
        <v>2.5</v>
      </c>
      <c r="L594" s="5">
        <f>INDEX(products!$A$1:$G$49,MATCH(orders!$D594,products!$A:$A,0),MATCH(orders!L$1,products!$A$1:$G$1,0))</f>
        <v>25.874999999999996</v>
      </c>
      <c r="M594" s="5">
        <f t="shared" si="28"/>
        <v>51.749999999999993</v>
      </c>
      <c r="N594" t="str">
        <f t="shared" si="27"/>
        <v>Arabica</v>
      </c>
      <c r="O594" t="str">
        <f t="shared" si="29"/>
        <v>Medium</v>
      </c>
      <c r="P594" t="str">
        <f>_xlfn.XLOOKUP(Orders[[#This Row],[Customer ID]],customers!$A$1:$A$1001,customers!$I$1:$I$1001,,)</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IF(_xlfn.XLOOKUP(C595,customers!A594:A1594,customers!C594:C1594,,0)=0,"",_xlfn.XLOOKUP(C595,customers!A594:A1594,customers!C594:C1594,,0))</f>
        <v>cverissimogh@theglobeandmail.com</v>
      </c>
      <c r="H595" s="2" t="str">
        <f>_xlfn.XLOOKUP(C595,customers!$A$1:$A$1001,customers!$G$1:$G$1001,,0)</f>
        <v>United Kingdom</v>
      </c>
      <c r="I595" t="str">
        <f>INDEX(products!$A$1:$G$49,MATCH(orders!$D595,products!$A:$A,0),MATCH(orders!I$1,products!$A$1:$G$1,0))</f>
        <v>Exc</v>
      </c>
      <c r="J595" t="str">
        <f>INDEX(products!$A$1:$G$49,MATCH(orders!$D595,products!$A:$A,0),MATCH(orders!J$1,products!$A$1:$G$1,0))</f>
        <v>D</v>
      </c>
      <c r="K595" s="4">
        <f>INDEX(products!$A$1:$G$49,MATCH(orders!$D595,products!$A:$A,0),MATCH(orders!K$1,products!$A$1:$G$1,0))</f>
        <v>2.5</v>
      </c>
      <c r="L595" s="5">
        <f>INDEX(products!$A$1:$G$49,MATCH(orders!$D595,products!$A:$A,0),MATCH(orders!L$1,products!$A$1:$G$1,0))</f>
        <v>27.945</v>
      </c>
      <c r="M595" s="5">
        <f t="shared" si="28"/>
        <v>27.945</v>
      </c>
      <c r="N595" t="str">
        <f t="shared" si="27"/>
        <v>Excelsa</v>
      </c>
      <c r="O595" t="str">
        <f t="shared" si="29"/>
        <v>Dark</v>
      </c>
      <c r="P595" t="str">
        <f>_xlfn.XLOOKUP(Orders[[#This Row],[Customer ID]],customers!$A$1:$A$1001,customers!$I$1:$I$1001,,)</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IF(_xlfn.XLOOKUP(C596,customers!A595:A1595,customers!C595:C1595,,0)=0,"",_xlfn.XLOOKUP(C596,customers!A595:A1595,customers!C595:C1595,,0))</f>
        <v>gstarcksgi@abc.net.au</v>
      </c>
      <c r="H596" s="2" t="str">
        <f>_xlfn.XLOOKUP(C596,customers!$A$1:$A$1001,customers!$G$1:$G$1001,,0)</f>
        <v>United States</v>
      </c>
      <c r="I596" t="str">
        <f>INDEX(products!$A$1:$G$49,MATCH(orders!$D596,products!$A:$A,0),MATCH(orders!I$1,products!$A$1:$G$1,0))</f>
        <v>Ara</v>
      </c>
      <c r="J596" t="str">
        <f>INDEX(products!$A$1:$G$49,MATCH(orders!$D596,products!$A:$A,0),MATCH(orders!J$1,products!$A$1:$G$1,0))</f>
        <v>L</v>
      </c>
      <c r="K596" s="4">
        <f>INDEX(products!$A$1:$G$49,MATCH(orders!$D596,products!$A:$A,0),MATCH(orders!K$1,products!$A$1:$G$1,0))</f>
        <v>2.5</v>
      </c>
      <c r="L596" s="5">
        <f>INDEX(products!$A$1:$G$49,MATCH(orders!$D596,products!$A:$A,0),MATCH(orders!L$1,products!$A$1:$G$1,0))</f>
        <v>29.784999999999997</v>
      </c>
      <c r="M596" s="5">
        <f t="shared" si="28"/>
        <v>59.569999999999993</v>
      </c>
      <c r="N596" t="str">
        <f t="shared" si="27"/>
        <v>Arabica</v>
      </c>
      <c r="O596" t="str">
        <f t="shared" si="29"/>
        <v>Light</v>
      </c>
      <c r="P596" t="str">
        <f>_xlfn.XLOOKUP(Orders[[#This Row],[Customer ID]],customers!$A$1:$A$1001,customers!$I$1:$I$1001,,)</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IF(_xlfn.XLOOKUP(C597,customers!A596:A1596,customers!C596:C1596,,0)=0,"",_xlfn.XLOOKUP(C597,customers!A596:A1596,customers!C596:C1596,,0))</f>
        <v/>
      </c>
      <c r="H597" s="2" t="str">
        <f>_xlfn.XLOOKUP(C597,customers!$A$1:$A$1001,customers!$G$1:$G$1001,,0)</f>
        <v>United Kingdom</v>
      </c>
      <c r="I597" t="str">
        <f>INDEX(products!$A$1:$G$49,MATCH(orders!$D597,products!$A:$A,0),MATCH(orders!I$1,products!$A$1:$G$1,0))</f>
        <v>Exc</v>
      </c>
      <c r="J597" t="str">
        <f>INDEX(products!$A$1:$G$49,MATCH(orders!$D597,products!$A:$A,0),MATCH(orders!J$1,products!$A$1:$G$1,0))</f>
        <v>L</v>
      </c>
      <c r="K597" s="4">
        <f>INDEX(products!$A$1:$G$49,MATCH(orders!$D597,products!$A:$A,0),MATCH(orders!K$1,products!$A$1:$G$1,0))</f>
        <v>1</v>
      </c>
      <c r="L597" s="5">
        <f>INDEX(products!$A$1:$G$49,MATCH(orders!$D597,products!$A:$A,0),MATCH(orders!L$1,products!$A$1:$G$1,0))</f>
        <v>14.85</v>
      </c>
      <c r="M597" s="5">
        <f t="shared" si="28"/>
        <v>14.85</v>
      </c>
      <c r="N597" t="str">
        <f t="shared" si="27"/>
        <v>Excelsa</v>
      </c>
      <c r="O597" t="str">
        <f t="shared" si="29"/>
        <v>Light</v>
      </c>
      <c r="P597" t="str">
        <f>_xlfn.XLOOKUP(Orders[[#This Row],[Customer ID]],customers!$A$1:$A$1001,customers!$I$1:$I$1001,,)</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IF(_xlfn.XLOOKUP(C598,customers!A597:A1597,customers!C597:C1597,,0)=0,"",_xlfn.XLOOKUP(C598,customers!A597:A1597,customers!C597:C1597,,0))</f>
        <v>kscholardgk@sbwire.com</v>
      </c>
      <c r="H598" s="2" t="str">
        <f>_xlfn.XLOOKUP(C598,customers!$A$1:$A$1001,customers!$G$1:$G$1001,,0)</f>
        <v>United States</v>
      </c>
      <c r="I598" t="str">
        <f>INDEX(products!$A$1:$G$49,MATCH(orders!$D598,products!$A:$A,0),MATCH(orders!I$1,products!$A$1:$G$1,0))</f>
        <v>Ara</v>
      </c>
      <c r="J598" t="str">
        <f>INDEX(products!$A$1:$G$49,MATCH(orders!$D598,products!$A:$A,0),MATCH(orders!J$1,products!$A$1:$G$1,0))</f>
        <v>M</v>
      </c>
      <c r="K598" s="4">
        <f>INDEX(products!$A$1:$G$49,MATCH(orders!$D598,products!$A:$A,0),MATCH(orders!K$1,products!$A$1:$G$1,0))</f>
        <v>0.5</v>
      </c>
      <c r="L598" s="5">
        <f>INDEX(products!$A$1:$G$49,MATCH(orders!$D598,products!$A:$A,0),MATCH(orders!L$1,products!$A$1:$G$1,0))</f>
        <v>6.75</v>
      </c>
      <c r="M598" s="5">
        <f t="shared" si="28"/>
        <v>33.75</v>
      </c>
      <c r="N598" t="str">
        <f t="shared" si="27"/>
        <v>Arabica</v>
      </c>
      <c r="O598" t="str">
        <f t="shared" si="29"/>
        <v>Medium</v>
      </c>
      <c r="P598" t="str">
        <f>_xlfn.XLOOKUP(Orders[[#This Row],[Customer ID]],customers!$A$1:$A$1001,customers!$I$1:$I$1001,,)</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IF(_xlfn.XLOOKUP(C599,customers!A598:A1598,customers!C598:C1598,,0)=0,"",_xlfn.XLOOKUP(C599,customers!A598:A1598,customers!C598:C1598,,0))</f>
        <v>bkindleygl@wikimedia.org</v>
      </c>
      <c r="H599" s="2" t="str">
        <f>_xlfn.XLOOKUP(C599,customers!$A$1:$A$1001,customers!$G$1:$G$1001,,0)</f>
        <v>United States</v>
      </c>
      <c r="I599" t="str">
        <f>INDEX(products!$A$1:$G$49,MATCH(orders!$D599,products!$A:$A,0),MATCH(orders!I$1,products!$A$1:$G$1,0))</f>
        <v>Lib</v>
      </c>
      <c r="J599" t="str">
        <f>INDEX(products!$A$1:$G$49,MATCH(orders!$D599,products!$A:$A,0),MATCH(orders!J$1,products!$A$1:$G$1,0))</f>
        <v>L</v>
      </c>
      <c r="K599" s="4">
        <f>INDEX(products!$A$1:$G$49,MATCH(orders!$D599,products!$A:$A,0),MATCH(orders!K$1,products!$A$1:$G$1,0))</f>
        <v>2.5</v>
      </c>
      <c r="L599" s="5">
        <f>INDEX(products!$A$1:$G$49,MATCH(orders!$D599,products!$A:$A,0),MATCH(orders!L$1,products!$A$1:$G$1,0))</f>
        <v>36.454999999999998</v>
      </c>
      <c r="M599" s="5">
        <f t="shared" si="28"/>
        <v>145.82</v>
      </c>
      <c r="N599" t="str">
        <f t="shared" si="27"/>
        <v>Librica</v>
      </c>
      <c r="O599" t="str">
        <f t="shared" si="29"/>
        <v>Light</v>
      </c>
      <c r="P599" t="str">
        <f>_xlfn.XLOOKUP(Orders[[#This Row],[Customer ID]],customers!$A$1:$A$1001,customers!$I$1:$I$1001,,)</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IF(_xlfn.XLOOKUP(C600,customers!A599:A1599,customers!C599:C1599,,0)=0,"",_xlfn.XLOOKUP(C600,customers!A599:A1599,customers!C599:C1599,,0))</f>
        <v>khammettgm@dmoz.org</v>
      </c>
      <c r="H600" s="2" t="str">
        <f>_xlfn.XLOOKUP(C600,customers!$A$1:$A$1001,customers!$G$1:$G$1001,,0)</f>
        <v>United States</v>
      </c>
      <c r="I600" t="str">
        <f>INDEX(products!$A$1:$G$49,MATCH(orders!$D600,products!$A:$A,0),MATCH(orders!I$1,products!$A$1:$G$1,0))</f>
        <v>Rob</v>
      </c>
      <c r="J600" t="str">
        <f>INDEX(products!$A$1:$G$49,MATCH(orders!$D600,products!$A:$A,0),MATCH(orders!J$1,products!$A$1:$G$1,0))</f>
        <v>M</v>
      </c>
      <c r="K600" s="4">
        <f>INDEX(products!$A$1:$G$49,MATCH(orders!$D600,products!$A:$A,0),MATCH(orders!K$1,products!$A$1:$G$1,0))</f>
        <v>0.2</v>
      </c>
      <c r="L600" s="5">
        <f>INDEX(products!$A$1:$G$49,MATCH(orders!$D600,products!$A:$A,0),MATCH(orders!L$1,products!$A$1:$G$1,0))</f>
        <v>2.9849999999999999</v>
      </c>
      <c r="M600" s="5">
        <f t="shared" si="28"/>
        <v>11.94</v>
      </c>
      <c r="N600" t="str">
        <f t="shared" si="27"/>
        <v>Robusta</v>
      </c>
      <c r="O600" t="str">
        <f t="shared" si="29"/>
        <v>Medium</v>
      </c>
      <c r="P600" t="str">
        <f>_xlfn.XLOOKUP(Orders[[#This Row],[Customer ID]],customers!$A$1:$A$1001,customers!$I$1:$I$1001,,)</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IF(_xlfn.XLOOKUP(C601,customers!A600:A1600,customers!C600:C1600,,0)=0,"",_xlfn.XLOOKUP(C601,customers!A600:A1600,customers!C600:C1600,,0))</f>
        <v>ahulburtgn@fda.gov</v>
      </c>
      <c r="H601" s="2" t="str">
        <f>_xlfn.XLOOKUP(C601,customers!$A$1:$A$1001,customers!$G$1:$G$1001,,0)</f>
        <v>United States</v>
      </c>
      <c r="I601" t="str">
        <f>INDEX(products!$A$1:$G$49,MATCH(orders!$D601,products!$A:$A,0),MATCH(orders!I$1,products!$A$1:$G$1,0))</f>
        <v>Ara</v>
      </c>
      <c r="J601" t="str">
        <f>INDEX(products!$A$1:$G$49,MATCH(orders!$D601,products!$A:$A,0),MATCH(orders!J$1,products!$A$1:$G$1,0))</f>
        <v>D</v>
      </c>
      <c r="K601" s="4">
        <f>INDEX(products!$A$1:$G$49,MATCH(orders!$D601,products!$A:$A,0),MATCH(orders!K$1,products!$A$1:$G$1,0))</f>
        <v>0.2</v>
      </c>
      <c r="L601" s="5">
        <f>INDEX(products!$A$1:$G$49,MATCH(orders!$D601,products!$A:$A,0),MATCH(orders!L$1,products!$A$1:$G$1,0))</f>
        <v>2.9849999999999999</v>
      </c>
      <c r="M601" s="5">
        <f t="shared" si="28"/>
        <v>11.94</v>
      </c>
      <c r="N601" t="str">
        <f t="shared" si="27"/>
        <v>Arabica</v>
      </c>
      <c r="O601" t="str">
        <f t="shared" si="29"/>
        <v>Dark</v>
      </c>
      <c r="P601" t="str">
        <f>_xlfn.XLOOKUP(Orders[[#This Row],[Customer ID]],customers!$A$1:$A$1001,customers!$I$1:$I$1001,,)</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IF(_xlfn.XLOOKUP(C602,customers!A601:A1601,customers!C601:C1601,,0)=0,"",_xlfn.XLOOKUP(C602,customers!A601:A1601,customers!C601:C1601,,0))</f>
        <v>plauritzengo@photobucket.com</v>
      </c>
      <c r="H602" s="2" t="str">
        <f>_xlfn.XLOOKUP(C602,customers!$A$1:$A$1001,customers!$G$1:$G$1001,,0)</f>
        <v>United States</v>
      </c>
      <c r="I602" t="str">
        <f>INDEX(products!$A$1:$G$49,MATCH(orders!$D602,products!$A:$A,0),MATCH(orders!I$1,products!$A$1:$G$1,0))</f>
        <v>Lib</v>
      </c>
      <c r="J602" t="str">
        <f>INDEX(products!$A$1:$G$49,MATCH(orders!$D602,products!$A:$A,0),MATCH(orders!J$1,products!$A$1:$G$1,0))</f>
        <v>D</v>
      </c>
      <c r="K602" s="4">
        <f>INDEX(products!$A$1:$G$49,MATCH(orders!$D602,products!$A:$A,0),MATCH(orders!K$1,products!$A$1:$G$1,0))</f>
        <v>0.5</v>
      </c>
      <c r="L602" s="5">
        <f>INDEX(products!$A$1:$G$49,MATCH(orders!$D602,products!$A:$A,0),MATCH(orders!L$1,products!$A$1:$G$1,0))</f>
        <v>7.77</v>
      </c>
      <c r="M602" s="5">
        <f t="shared" si="28"/>
        <v>7.77</v>
      </c>
      <c r="N602" t="str">
        <f t="shared" si="27"/>
        <v>Librica</v>
      </c>
      <c r="O602" t="str">
        <f t="shared" si="29"/>
        <v>Dark</v>
      </c>
      <c r="P602" t="str">
        <f>_xlfn.XLOOKUP(Orders[[#This Row],[Customer ID]],customers!$A$1:$A$1001,customers!$I$1:$I$1001,,)</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IF(_xlfn.XLOOKUP(C603,customers!A602:A1602,customers!C602:C1602,,0)=0,"",_xlfn.XLOOKUP(C603,customers!A602:A1602,customers!C602:C1602,,0))</f>
        <v>aburgwingp@redcross.org</v>
      </c>
      <c r="H603" s="2" t="str">
        <f>_xlfn.XLOOKUP(C603,customers!$A$1:$A$1001,customers!$G$1:$G$1001,,0)</f>
        <v>United States</v>
      </c>
      <c r="I603" t="str">
        <f>INDEX(products!$A$1:$G$49,MATCH(orders!$D603,products!$A:$A,0),MATCH(orders!I$1,products!$A$1:$G$1,0))</f>
        <v>Rob</v>
      </c>
      <c r="J603" t="str">
        <f>INDEX(products!$A$1:$G$49,MATCH(orders!$D603,products!$A:$A,0),MATCH(orders!J$1,products!$A$1:$G$1,0))</f>
        <v>L</v>
      </c>
      <c r="K603" s="4">
        <f>INDEX(products!$A$1:$G$49,MATCH(orders!$D603,products!$A:$A,0),MATCH(orders!K$1,products!$A$1:$G$1,0))</f>
        <v>2.5</v>
      </c>
      <c r="L603" s="5">
        <f>INDEX(products!$A$1:$G$49,MATCH(orders!$D603,products!$A:$A,0),MATCH(orders!L$1,products!$A$1:$G$1,0))</f>
        <v>27.484999999999996</v>
      </c>
      <c r="M603" s="5">
        <f t="shared" si="28"/>
        <v>109.93999999999998</v>
      </c>
      <c r="N603" t="str">
        <f t="shared" si="27"/>
        <v>Robusta</v>
      </c>
      <c r="O603" t="str">
        <f t="shared" si="29"/>
        <v>Light</v>
      </c>
      <c r="P603" t="str">
        <f>_xlfn.XLOOKUP(Orders[[#This Row],[Customer ID]],customers!$A$1:$A$1001,customers!$I$1:$I$1001,,)</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IF(_xlfn.XLOOKUP(C604,customers!A603:A1603,customers!C603:C1603,,0)=0,"",_xlfn.XLOOKUP(C604,customers!A603:A1603,customers!C603:C1603,,0))</f>
        <v>erolingq@google.fr</v>
      </c>
      <c r="H604" s="2" t="str">
        <f>_xlfn.XLOOKUP(C604,customers!$A$1:$A$1001,customers!$G$1:$G$1001,,0)</f>
        <v>United States</v>
      </c>
      <c r="I604" t="str">
        <f>INDEX(products!$A$1:$G$49,MATCH(orders!$D604,products!$A:$A,0),MATCH(orders!I$1,products!$A$1:$G$1,0))</f>
        <v>Exc</v>
      </c>
      <c r="J604" t="str">
        <f>INDEX(products!$A$1:$G$49,MATCH(orders!$D604,products!$A:$A,0),MATCH(orders!J$1,products!$A$1:$G$1,0))</f>
        <v>L</v>
      </c>
      <c r="K604" s="4">
        <f>INDEX(products!$A$1:$G$49,MATCH(orders!$D604,products!$A:$A,0),MATCH(orders!K$1,products!$A$1:$G$1,0))</f>
        <v>0.2</v>
      </c>
      <c r="L604" s="5">
        <f>INDEX(products!$A$1:$G$49,MATCH(orders!$D604,products!$A:$A,0),MATCH(orders!L$1,products!$A$1:$G$1,0))</f>
        <v>4.4550000000000001</v>
      </c>
      <c r="M604" s="5">
        <f t="shared" si="28"/>
        <v>22.274999999999999</v>
      </c>
      <c r="N604" t="str">
        <f t="shared" si="27"/>
        <v>Excelsa</v>
      </c>
      <c r="O604" t="str">
        <f t="shared" si="29"/>
        <v>Light</v>
      </c>
      <c r="P604" t="str">
        <f>_xlfn.XLOOKUP(Orders[[#This Row],[Customer ID]],customers!$A$1:$A$1001,customers!$I$1:$I$1001,,)</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IF(_xlfn.XLOOKUP(C605,customers!A604:A1604,customers!C604:C1604,,0)=0,"",_xlfn.XLOOKUP(C605,customers!A604:A1604,customers!C604:C1604,,0))</f>
        <v>dfowlegr@epa.gov</v>
      </c>
      <c r="H605" s="2" t="str">
        <f>_xlfn.XLOOKUP(C605,customers!$A$1:$A$1001,customers!$G$1:$G$1001,,0)</f>
        <v>United States</v>
      </c>
      <c r="I605" t="str">
        <f>INDEX(products!$A$1:$G$49,MATCH(orders!$D605,products!$A:$A,0),MATCH(orders!I$1,products!$A$1:$G$1,0))</f>
        <v>Rob</v>
      </c>
      <c r="J605" t="str">
        <f>INDEX(products!$A$1:$G$49,MATCH(orders!$D605,products!$A:$A,0),MATCH(orders!J$1,products!$A$1:$G$1,0))</f>
        <v>M</v>
      </c>
      <c r="K605" s="4">
        <f>INDEX(products!$A$1:$G$49,MATCH(orders!$D605,products!$A:$A,0),MATCH(orders!K$1,products!$A$1:$G$1,0))</f>
        <v>0.2</v>
      </c>
      <c r="L605" s="5">
        <f>INDEX(products!$A$1:$G$49,MATCH(orders!$D605,products!$A:$A,0),MATCH(orders!L$1,products!$A$1:$G$1,0))</f>
        <v>2.9849999999999999</v>
      </c>
      <c r="M605" s="5">
        <f t="shared" si="28"/>
        <v>8.9550000000000001</v>
      </c>
      <c r="N605" t="str">
        <f t="shared" si="27"/>
        <v>Robusta</v>
      </c>
      <c r="O605" t="str">
        <f t="shared" si="29"/>
        <v>Medium</v>
      </c>
      <c r="P605" t="str">
        <f>_xlfn.XLOOKUP(Orders[[#This Row],[Customer ID]],customers!$A$1:$A$1001,customers!$I$1:$I$1001,,)</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IF(_xlfn.XLOOKUP(C606,customers!A605:A1605,customers!C605:C1605,,0)=0,"",_xlfn.XLOOKUP(C606,customers!A605:A1605,customers!C605:C1605,,0))</f>
        <v/>
      </c>
      <c r="H606" s="2" t="str">
        <f>_xlfn.XLOOKUP(C606,customers!$A$1:$A$1001,customers!$G$1:$G$1001,,0)</f>
        <v>Ireland</v>
      </c>
      <c r="I606" t="str">
        <f>INDEX(products!$A$1:$G$49,MATCH(orders!$D606,products!$A:$A,0),MATCH(orders!I$1,products!$A$1:$G$1,0))</f>
        <v>Lib</v>
      </c>
      <c r="J606" t="str">
        <f>INDEX(products!$A$1:$G$49,MATCH(orders!$D606,products!$A:$A,0),MATCH(orders!J$1,products!$A$1:$G$1,0))</f>
        <v>D</v>
      </c>
      <c r="K606" s="4">
        <f>INDEX(products!$A$1:$G$49,MATCH(orders!$D606,products!$A:$A,0),MATCH(orders!K$1,products!$A$1:$G$1,0))</f>
        <v>2.5</v>
      </c>
      <c r="L606" s="5">
        <f>INDEX(products!$A$1:$G$49,MATCH(orders!$D606,products!$A:$A,0),MATCH(orders!L$1,products!$A$1:$G$1,0))</f>
        <v>29.784999999999997</v>
      </c>
      <c r="M606" s="5">
        <f t="shared" si="28"/>
        <v>119.13999999999999</v>
      </c>
      <c r="N606" t="str">
        <f t="shared" si="27"/>
        <v>Librica</v>
      </c>
      <c r="O606" t="str">
        <f t="shared" si="29"/>
        <v>Dark</v>
      </c>
      <c r="P606" t="str">
        <f>_xlfn.XLOOKUP(Orders[[#This Row],[Customer ID]],customers!$A$1:$A$1001,customers!$I$1:$I$1001,,)</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IF(_xlfn.XLOOKUP(C607,customers!A606:A1606,customers!C606:C1606,,0)=0,"",_xlfn.XLOOKUP(C607,customers!A606:A1606,customers!C606:C1606,,0))</f>
        <v>wpowleslandgt@soundcloud.com</v>
      </c>
      <c r="H607" s="2" t="str">
        <f>_xlfn.XLOOKUP(C607,customers!$A$1:$A$1001,customers!$G$1:$G$1001,,0)</f>
        <v>United States</v>
      </c>
      <c r="I607" t="str">
        <f>INDEX(products!$A$1:$G$49,MATCH(orders!$D607,products!$A:$A,0),MATCH(orders!I$1,products!$A$1:$G$1,0))</f>
        <v>Ara</v>
      </c>
      <c r="J607" t="str">
        <f>INDEX(products!$A$1:$G$49,MATCH(orders!$D607,products!$A:$A,0),MATCH(orders!J$1,products!$A$1:$G$1,0))</f>
        <v>L</v>
      </c>
      <c r="K607" s="4">
        <f>INDEX(products!$A$1:$G$49,MATCH(orders!$D607,products!$A:$A,0),MATCH(orders!K$1,products!$A$1:$G$1,0))</f>
        <v>2.5</v>
      </c>
      <c r="L607" s="5">
        <f>INDEX(products!$A$1:$G$49,MATCH(orders!$D607,products!$A:$A,0),MATCH(orders!L$1,products!$A$1:$G$1,0))</f>
        <v>29.784999999999997</v>
      </c>
      <c r="M607" s="5">
        <f t="shared" si="28"/>
        <v>148.92499999999998</v>
      </c>
      <c r="N607" t="str">
        <f t="shared" si="27"/>
        <v>Arabica</v>
      </c>
      <c r="O607" t="str">
        <f t="shared" si="29"/>
        <v>Light</v>
      </c>
      <c r="P607" t="str">
        <f>_xlfn.XLOOKUP(Orders[[#This Row],[Customer ID]],customers!$A$1:$A$1001,customers!$I$1:$I$1001,,)</f>
        <v>Yes</v>
      </c>
    </row>
    <row r="608" spans="1:16" x14ac:dyDescent="0.2">
      <c r="A608" s="2" t="s">
        <v>3911</v>
      </c>
      <c r="B608" s="3">
        <v>44138</v>
      </c>
      <c r="C608" s="2" t="s">
        <v>3840</v>
      </c>
      <c r="D608" t="s">
        <v>6164</v>
      </c>
      <c r="E608" s="2">
        <v>3</v>
      </c>
      <c r="F608" s="2" t="str">
        <f>_xlfn.XLOOKUP(C608,customers!$A$1:$A$1001,customers!$B$1:$B$1001,,0)</f>
        <v>Cody Verissimo</v>
      </c>
      <c r="G608" s="2" t="e">
        <f>IF(_xlfn.XLOOKUP(C608,customers!A607:A1607,customers!C607:C1607,,0)=0,"",_xlfn.XLOOKUP(C608,customers!A607:A1607,customers!C607:C1607,,0))</f>
        <v>#N/A</v>
      </c>
      <c r="H608" s="2" t="str">
        <f>_xlfn.XLOOKUP(C608,customers!$A$1:$A$1001,customers!$G$1:$G$1001,,0)</f>
        <v>United Kingdom</v>
      </c>
      <c r="I608" t="str">
        <f>INDEX(products!$A$1:$G$49,MATCH(orders!$D608,products!$A:$A,0),MATCH(orders!I$1,products!$A$1:$G$1,0))</f>
        <v>Lib</v>
      </c>
      <c r="J608" t="str">
        <f>INDEX(products!$A$1:$G$49,MATCH(orders!$D608,products!$A:$A,0),MATCH(orders!J$1,products!$A$1:$G$1,0))</f>
        <v>L</v>
      </c>
      <c r="K608" s="4">
        <f>INDEX(products!$A$1:$G$49,MATCH(orders!$D608,products!$A:$A,0),MATCH(orders!K$1,products!$A$1:$G$1,0))</f>
        <v>2.5</v>
      </c>
      <c r="L608" s="5">
        <f>INDEX(products!$A$1:$G$49,MATCH(orders!$D608,products!$A:$A,0),MATCH(orders!L$1,products!$A$1:$G$1,0))</f>
        <v>36.454999999999998</v>
      </c>
      <c r="M608" s="5">
        <f t="shared" si="28"/>
        <v>109.36499999999999</v>
      </c>
      <c r="N608" t="str">
        <f t="shared" si="27"/>
        <v>Librica</v>
      </c>
      <c r="O608" t="str">
        <f t="shared" si="29"/>
        <v>Light</v>
      </c>
      <c r="P608" t="str">
        <f>_xlfn.XLOOKUP(Orders[[#This Row],[Customer ID]],customers!$A$1:$A$1001,customers!$I$1:$I$1001,,)</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IF(_xlfn.XLOOKUP(C609,customers!A608:A1608,customers!C608:C1608,,0)=0,"",_xlfn.XLOOKUP(C609,customers!A608:A1608,customers!C608:C1608,,0))</f>
        <v>lellinghamgv@sciencedaily.com</v>
      </c>
      <c r="H609" s="2" t="str">
        <f>_xlfn.XLOOKUP(C609,customers!$A$1:$A$1001,customers!$G$1:$G$1001,,0)</f>
        <v>United States</v>
      </c>
      <c r="I609" t="str">
        <f>INDEX(products!$A$1:$G$49,MATCH(orders!$D609,products!$A:$A,0),MATCH(orders!I$1,products!$A$1:$G$1,0))</f>
        <v>Exc</v>
      </c>
      <c r="J609" t="str">
        <f>INDEX(products!$A$1:$G$49,MATCH(orders!$D609,products!$A:$A,0),MATCH(orders!J$1,products!$A$1:$G$1,0))</f>
        <v>D</v>
      </c>
      <c r="K609" s="4">
        <f>INDEX(products!$A$1:$G$49,MATCH(orders!$D609,products!$A:$A,0),MATCH(orders!K$1,products!$A$1:$G$1,0))</f>
        <v>0.2</v>
      </c>
      <c r="L609" s="5">
        <f>INDEX(products!$A$1:$G$49,MATCH(orders!$D609,products!$A:$A,0),MATCH(orders!L$1,products!$A$1:$G$1,0))</f>
        <v>3.645</v>
      </c>
      <c r="M609" s="5">
        <f t="shared" si="28"/>
        <v>3.645</v>
      </c>
      <c r="N609" t="str">
        <f t="shared" si="27"/>
        <v>Excelsa</v>
      </c>
      <c r="O609" t="str">
        <f t="shared" si="29"/>
        <v>Dark</v>
      </c>
      <c r="P609" t="str">
        <f>_xlfn.XLOOKUP(Orders[[#This Row],[Customer ID]],customers!$A$1:$A$1001,customers!$I$1:$I$1001,,)</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IF(_xlfn.XLOOKUP(C610,customers!A609:A1609,customers!C609:C1609,,0)=0,"",_xlfn.XLOOKUP(C610,customers!A609:A1609,customers!C609:C1609,,0))</f>
        <v/>
      </c>
      <c r="H610" s="2" t="str">
        <f>_xlfn.XLOOKUP(C610,customers!$A$1:$A$1001,customers!$G$1:$G$1001,,0)</f>
        <v>United States</v>
      </c>
      <c r="I610" t="str">
        <f>INDEX(products!$A$1:$G$49,MATCH(orders!$D610,products!$A:$A,0),MATCH(orders!I$1,products!$A$1:$G$1,0))</f>
        <v>Exc</v>
      </c>
      <c r="J610" t="str">
        <f>INDEX(products!$A$1:$G$49,MATCH(orders!$D610,products!$A:$A,0),MATCH(orders!J$1,products!$A$1:$G$1,0))</f>
        <v>D</v>
      </c>
      <c r="K610" s="4">
        <f>INDEX(products!$A$1:$G$49,MATCH(orders!$D610,products!$A:$A,0),MATCH(orders!K$1,products!$A$1:$G$1,0))</f>
        <v>2.5</v>
      </c>
      <c r="L610" s="5">
        <f>INDEX(products!$A$1:$G$49,MATCH(orders!$D610,products!$A:$A,0),MATCH(orders!L$1,products!$A$1:$G$1,0))</f>
        <v>27.945</v>
      </c>
      <c r="M610" s="5">
        <f t="shared" si="28"/>
        <v>55.89</v>
      </c>
      <c r="N610" t="str">
        <f t="shared" si="27"/>
        <v>Excelsa</v>
      </c>
      <c r="O610" t="str">
        <f t="shared" si="29"/>
        <v>Dark</v>
      </c>
      <c r="P610" t="str">
        <f>_xlfn.XLOOKUP(Orders[[#This Row],[Customer ID]],customers!$A$1:$A$1001,customers!$I$1:$I$1001,,)</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IF(_xlfn.XLOOKUP(C611,customers!A610:A1610,customers!C610:C1610,,0)=0,"",_xlfn.XLOOKUP(C611,customers!A610:A1610,customers!C610:C1610,,0))</f>
        <v>afendtgx@forbes.com</v>
      </c>
      <c r="H611" s="2" t="str">
        <f>_xlfn.XLOOKUP(C611,customers!$A$1:$A$1001,customers!$G$1:$G$1001,,0)</f>
        <v>United States</v>
      </c>
      <c r="I611" t="str">
        <f>INDEX(products!$A$1:$G$49,MATCH(orders!$D611,products!$A:$A,0),MATCH(orders!I$1,products!$A$1:$G$1,0))</f>
        <v>Lib</v>
      </c>
      <c r="J611" t="str">
        <f>INDEX(products!$A$1:$G$49,MATCH(orders!$D611,products!$A:$A,0),MATCH(orders!J$1,products!$A$1:$G$1,0))</f>
        <v>M</v>
      </c>
      <c r="K611" s="4">
        <f>INDEX(products!$A$1:$G$49,MATCH(orders!$D611,products!$A:$A,0),MATCH(orders!K$1,products!$A$1:$G$1,0))</f>
        <v>0.2</v>
      </c>
      <c r="L611" s="5">
        <f>INDEX(products!$A$1:$G$49,MATCH(orders!$D611,products!$A:$A,0),MATCH(orders!L$1,products!$A$1:$G$1,0))</f>
        <v>4.3650000000000002</v>
      </c>
      <c r="M611" s="5">
        <f t="shared" si="28"/>
        <v>26.19</v>
      </c>
      <c r="N611" t="str">
        <f t="shared" si="27"/>
        <v>Librica</v>
      </c>
      <c r="O611" t="str">
        <f t="shared" si="29"/>
        <v>Medium</v>
      </c>
      <c r="P611" t="str">
        <f>_xlfn.XLOOKUP(Orders[[#This Row],[Customer ID]],customers!$A$1:$A$1001,customers!$I$1:$I$1001,,)</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IF(_xlfn.XLOOKUP(C612,customers!A611:A1611,customers!C611:C1611,,0)=0,"",_xlfn.XLOOKUP(C612,customers!A611:A1611,customers!C611:C1611,,0))</f>
        <v>acleyburngy@lycos.com</v>
      </c>
      <c r="H612" s="2" t="str">
        <f>_xlfn.XLOOKUP(C612,customers!$A$1:$A$1001,customers!$G$1:$G$1001,,0)</f>
        <v>United States</v>
      </c>
      <c r="I612" t="str">
        <f>INDEX(products!$A$1:$G$49,MATCH(orders!$D612,products!$A:$A,0),MATCH(orders!I$1,products!$A$1:$G$1,0))</f>
        <v>Rob</v>
      </c>
      <c r="J612" t="str">
        <f>INDEX(products!$A$1:$G$49,MATCH(orders!$D612,products!$A:$A,0),MATCH(orders!J$1,products!$A$1:$G$1,0))</f>
        <v>M</v>
      </c>
      <c r="K612" s="4">
        <f>INDEX(products!$A$1:$G$49,MATCH(orders!$D612,products!$A:$A,0),MATCH(orders!K$1,products!$A$1:$G$1,0))</f>
        <v>1</v>
      </c>
      <c r="L612" s="5">
        <f>INDEX(products!$A$1:$G$49,MATCH(orders!$D612,products!$A:$A,0),MATCH(orders!L$1,products!$A$1:$G$1,0))</f>
        <v>9.9499999999999993</v>
      </c>
      <c r="M612" s="5">
        <f t="shared" si="28"/>
        <v>39.799999999999997</v>
      </c>
      <c r="N612" t="str">
        <f t="shared" si="27"/>
        <v>Robusta</v>
      </c>
      <c r="O612" t="str">
        <f t="shared" si="29"/>
        <v>Medium</v>
      </c>
      <c r="P612" t="str">
        <f>_xlfn.XLOOKUP(Orders[[#This Row],[Customer ID]],customers!$A$1:$A$1001,customers!$I$1:$I$1001,,)</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IF(_xlfn.XLOOKUP(C613,customers!A612:A1612,customers!C612:C1612,,0)=0,"",_xlfn.XLOOKUP(C613,customers!A612:A1612,customers!C612:C1612,,0))</f>
        <v>tcastiglionegz@xing.com</v>
      </c>
      <c r="H613" s="2" t="str">
        <f>_xlfn.XLOOKUP(C613,customers!$A$1:$A$1001,customers!$G$1:$G$1001,,0)</f>
        <v>United States</v>
      </c>
      <c r="I613" t="str">
        <f>INDEX(products!$A$1:$G$49,MATCH(orders!$D613,products!$A:$A,0),MATCH(orders!I$1,products!$A$1:$G$1,0))</f>
        <v>Exc</v>
      </c>
      <c r="J613" t="str">
        <f>INDEX(products!$A$1:$G$49,MATCH(orders!$D613,products!$A:$A,0),MATCH(orders!J$1,products!$A$1:$G$1,0))</f>
        <v>L</v>
      </c>
      <c r="K613" s="4">
        <f>INDEX(products!$A$1:$G$49,MATCH(orders!$D613,products!$A:$A,0),MATCH(orders!K$1,products!$A$1:$G$1,0))</f>
        <v>2.5</v>
      </c>
      <c r="L613" s="5">
        <f>INDEX(products!$A$1:$G$49,MATCH(orders!$D613,products!$A:$A,0),MATCH(orders!L$1,products!$A$1:$G$1,0))</f>
        <v>34.154999999999994</v>
      </c>
      <c r="M613" s="5">
        <f t="shared" si="28"/>
        <v>68.309999999999988</v>
      </c>
      <c r="N613" t="str">
        <f t="shared" si="27"/>
        <v>Excelsa</v>
      </c>
      <c r="O613" t="str">
        <f t="shared" si="29"/>
        <v>Light</v>
      </c>
      <c r="P613" t="str">
        <f>_xlfn.XLOOKUP(Orders[[#This Row],[Customer ID]],customers!$A$1:$A$1001,customers!$I$1:$I$1001,,)</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IF(_xlfn.XLOOKUP(C614,customers!A613:A1613,customers!C613:C1613,,0)=0,"",_xlfn.XLOOKUP(C614,customers!A613:A1613,customers!C613:C1613,,0))</f>
        <v/>
      </c>
      <c r="H614" s="2" t="str">
        <f>_xlfn.XLOOKUP(C614,customers!$A$1:$A$1001,customers!$G$1:$G$1001,,0)</f>
        <v>Ireland</v>
      </c>
      <c r="I614" t="str">
        <f>INDEX(products!$A$1:$G$49,MATCH(orders!$D614,products!$A:$A,0),MATCH(orders!I$1,products!$A$1:$G$1,0))</f>
        <v>Ara</v>
      </c>
      <c r="J614" t="str">
        <f>INDEX(products!$A$1:$G$49,MATCH(orders!$D614,products!$A:$A,0),MATCH(orders!J$1,products!$A$1:$G$1,0))</f>
        <v>M</v>
      </c>
      <c r="K614" s="4">
        <f>INDEX(products!$A$1:$G$49,MATCH(orders!$D614,products!$A:$A,0),MATCH(orders!K$1,products!$A$1:$G$1,0))</f>
        <v>0.2</v>
      </c>
      <c r="L614" s="5">
        <f>INDEX(products!$A$1:$G$49,MATCH(orders!$D614,products!$A:$A,0),MATCH(orders!L$1,products!$A$1:$G$1,0))</f>
        <v>3.375</v>
      </c>
      <c r="M614" s="5">
        <f t="shared" si="28"/>
        <v>13.5</v>
      </c>
      <c r="N614" t="str">
        <f t="shared" si="27"/>
        <v>Arabica</v>
      </c>
      <c r="O614" t="str">
        <f t="shared" si="29"/>
        <v>Medium</v>
      </c>
      <c r="P614" t="str">
        <f>_xlfn.XLOOKUP(Orders[[#This Row],[Customer ID]],customers!$A$1:$A$1001,customers!$I$1:$I$1001,,)</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IF(_xlfn.XLOOKUP(C615,customers!A614:A1614,customers!C614:C1614,,0)=0,"",_xlfn.XLOOKUP(C615,customers!A614:A1614,customers!C614:C1614,,0))</f>
        <v/>
      </c>
      <c r="H615" s="2" t="str">
        <f>_xlfn.XLOOKUP(C615,customers!$A$1:$A$1001,customers!$G$1:$G$1001,,0)</f>
        <v>United States</v>
      </c>
      <c r="I615" t="str">
        <f>INDEX(products!$A$1:$G$49,MATCH(orders!$D615,products!$A:$A,0),MATCH(orders!I$1,products!$A$1:$G$1,0))</f>
        <v>Rob</v>
      </c>
      <c r="J615" t="str">
        <f>INDEX(products!$A$1:$G$49,MATCH(orders!$D615,products!$A:$A,0),MATCH(orders!J$1,products!$A$1:$G$1,0))</f>
        <v>M</v>
      </c>
      <c r="K615" s="4">
        <f>INDEX(products!$A$1:$G$49,MATCH(orders!$D615,products!$A:$A,0),MATCH(orders!K$1,products!$A$1:$G$1,0))</f>
        <v>0.5</v>
      </c>
      <c r="L615" s="5">
        <f>INDEX(products!$A$1:$G$49,MATCH(orders!$D615,products!$A:$A,0),MATCH(orders!L$1,products!$A$1:$G$1,0))</f>
        <v>5.97</v>
      </c>
      <c r="M615" s="5">
        <f t="shared" si="28"/>
        <v>5.97</v>
      </c>
      <c r="N615" t="str">
        <f t="shared" si="27"/>
        <v>Robusta</v>
      </c>
      <c r="O615" t="str">
        <f t="shared" si="29"/>
        <v>Medium</v>
      </c>
      <c r="P615" t="str">
        <f>_xlfn.XLOOKUP(Orders[[#This Row],[Customer ID]],customers!$A$1:$A$1001,customers!$I$1:$I$1001,,)</f>
        <v>No</v>
      </c>
    </row>
    <row r="616" spans="1:16" x14ac:dyDescent="0.2">
      <c r="A616" s="2" t="s">
        <v>3955</v>
      </c>
      <c r="B616" s="3">
        <v>43944</v>
      </c>
      <c r="C616" s="2" t="s">
        <v>3840</v>
      </c>
      <c r="D616" t="s">
        <v>6146</v>
      </c>
      <c r="E616" s="2">
        <v>5</v>
      </c>
      <c r="F616" s="2" t="str">
        <f>_xlfn.XLOOKUP(C616,customers!$A$1:$A$1001,customers!$B$1:$B$1001,,0)</f>
        <v>Cody Verissimo</v>
      </c>
      <c r="G616" s="2" t="e">
        <f>IF(_xlfn.XLOOKUP(C616,customers!A615:A1615,customers!C615:C1615,,0)=0,"",_xlfn.XLOOKUP(C616,customers!A615:A1615,customers!C615:C1615,,0))</f>
        <v>#N/A</v>
      </c>
      <c r="H616" s="2" t="str">
        <f>_xlfn.XLOOKUP(C616,customers!$A$1:$A$1001,customers!$G$1:$G$1001,,0)</f>
        <v>United Kingdom</v>
      </c>
      <c r="I616" t="str">
        <f>INDEX(products!$A$1:$G$49,MATCH(orders!$D616,products!$A:$A,0),MATCH(orders!I$1,products!$A$1:$G$1,0))</f>
        <v>Rob</v>
      </c>
      <c r="J616" t="str">
        <f>INDEX(products!$A$1:$G$49,MATCH(orders!$D616,products!$A:$A,0),MATCH(orders!J$1,products!$A$1:$G$1,0))</f>
        <v>M</v>
      </c>
      <c r="K616" s="4">
        <f>INDEX(products!$A$1:$G$49,MATCH(orders!$D616,products!$A:$A,0),MATCH(orders!K$1,products!$A$1:$G$1,0))</f>
        <v>0.5</v>
      </c>
      <c r="L616" s="5">
        <f>INDEX(products!$A$1:$G$49,MATCH(orders!$D616,products!$A:$A,0),MATCH(orders!L$1,products!$A$1:$G$1,0))</f>
        <v>5.97</v>
      </c>
      <c r="M616" s="5">
        <f t="shared" si="28"/>
        <v>29.849999999999998</v>
      </c>
      <c r="N616" t="str">
        <f t="shared" si="27"/>
        <v>Robusta</v>
      </c>
      <c r="O616" t="str">
        <f t="shared" si="29"/>
        <v>Medium</v>
      </c>
      <c r="P616" t="str">
        <f>_xlfn.XLOOKUP(Orders[[#This Row],[Customer ID]],customers!$A$1:$A$1001,customers!$I$1:$I$1001,,)</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IF(_xlfn.XLOOKUP(C617,customers!A616:A1616,customers!C616:C1616,,0)=0,"",_xlfn.XLOOKUP(C617,customers!A616:A1616,customers!C616:C1616,,0))</f>
        <v>scouronneh3@mozilla.org</v>
      </c>
      <c r="H617" s="2" t="str">
        <f>_xlfn.XLOOKUP(C617,customers!$A$1:$A$1001,customers!$G$1:$G$1001,,0)</f>
        <v>United States</v>
      </c>
      <c r="I617" t="str">
        <f>INDEX(products!$A$1:$G$49,MATCH(orders!$D617,products!$A:$A,0),MATCH(orders!I$1,products!$A$1:$G$1,0))</f>
        <v>Lib</v>
      </c>
      <c r="J617" t="str">
        <f>INDEX(products!$A$1:$G$49,MATCH(orders!$D617,products!$A:$A,0),MATCH(orders!J$1,products!$A$1:$G$1,0))</f>
        <v>L</v>
      </c>
      <c r="K617" s="4">
        <f>INDEX(products!$A$1:$G$49,MATCH(orders!$D617,products!$A:$A,0),MATCH(orders!K$1,products!$A$1:$G$1,0))</f>
        <v>2.5</v>
      </c>
      <c r="L617" s="5">
        <f>INDEX(products!$A$1:$G$49,MATCH(orders!$D617,products!$A:$A,0),MATCH(orders!L$1,products!$A$1:$G$1,0))</f>
        <v>36.454999999999998</v>
      </c>
      <c r="M617" s="5">
        <f t="shared" si="28"/>
        <v>72.91</v>
      </c>
      <c r="N617" t="str">
        <f t="shared" si="27"/>
        <v>Librica</v>
      </c>
      <c r="O617" t="str">
        <f t="shared" si="29"/>
        <v>Light</v>
      </c>
      <c r="P617" t="str">
        <f>_xlfn.XLOOKUP(Orders[[#This Row],[Customer ID]],customers!$A$1:$A$1001,customers!$I$1:$I$1001,,)</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IF(_xlfn.XLOOKUP(C618,customers!A617:A1617,customers!C617:C1617,,0)=0,"",_xlfn.XLOOKUP(C618,customers!A617:A1617,customers!C617:C1617,,0))</f>
        <v>lflippellih4@github.io</v>
      </c>
      <c r="H618" s="2" t="str">
        <f>_xlfn.XLOOKUP(C618,customers!$A$1:$A$1001,customers!$G$1:$G$1001,,0)</f>
        <v>United Kingdom</v>
      </c>
      <c r="I618" t="str">
        <f>INDEX(products!$A$1:$G$49,MATCH(orders!$D618,products!$A:$A,0),MATCH(orders!I$1,products!$A$1:$G$1,0))</f>
        <v>Exc</v>
      </c>
      <c r="J618" t="str">
        <f>INDEX(products!$A$1:$G$49,MATCH(orders!$D618,products!$A:$A,0),MATCH(orders!J$1,products!$A$1:$G$1,0))</f>
        <v>M</v>
      </c>
      <c r="K618" s="4">
        <f>INDEX(products!$A$1:$G$49,MATCH(orders!$D618,products!$A:$A,0),MATCH(orders!K$1,products!$A$1:$G$1,0))</f>
        <v>2.5</v>
      </c>
      <c r="L618" s="5">
        <f>INDEX(products!$A$1:$G$49,MATCH(orders!$D618,products!$A:$A,0),MATCH(orders!L$1,products!$A$1:$G$1,0))</f>
        <v>31.624999999999996</v>
      </c>
      <c r="M618" s="5">
        <f t="shared" si="28"/>
        <v>126.49999999999999</v>
      </c>
      <c r="N618" t="str">
        <f t="shared" si="27"/>
        <v>Excelsa</v>
      </c>
      <c r="O618" t="str">
        <f t="shared" si="29"/>
        <v>Medium</v>
      </c>
      <c r="P618" t="str">
        <f>_xlfn.XLOOKUP(Orders[[#This Row],[Customer ID]],customers!$A$1:$A$1001,customers!$I$1:$I$1001,,)</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IF(_xlfn.XLOOKUP(C619,customers!A618:A1618,customers!C618:C1618,,0)=0,"",_xlfn.XLOOKUP(C619,customers!A618:A1618,customers!C618:C1618,,0))</f>
        <v>relizabethh5@live.com</v>
      </c>
      <c r="H619" s="2" t="str">
        <f>_xlfn.XLOOKUP(C619,customers!$A$1:$A$1001,customers!$G$1:$G$1001,,0)</f>
        <v>United States</v>
      </c>
      <c r="I619" t="str">
        <f>INDEX(products!$A$1:$G$49,MATCH(orders!$D619,products!$A:$A,0),MATCH(orders!I$1,products!$A$1:$G$1,0))</f>
        <v>Lib</v>
      </c>
      <c r="J619" t="str">
        <f>INDEX(products!$A$1:$G$49,MATCH(orders!$D619,products!$A:$A,0),MATCH(orders!J$1,products!$A$1:$G$1,0))</f>
        <v>M</v>
      </c>
      <c r="K619" s="4">
        <f>INDEX(products!$A$1:$G$49,MATCH(orders!$D619,products!$A:$A,0),MATCH(orders!K$1,products!$A$1:$G$1,0))</f>
        <v>2.5</v>
      </c>
      <c r="L619" s="5">
        <f>INDEX(products!$A$1:$G$49,MATCH(orders!$D619,products!$A:$A,0),MATCH(orders!L$1,products!$A$1:$G$1,0))</f>
        <v>33.464999999999996</v>
      </c>
      <c r="M619" s="5">
        <f t="shared" si="28"/>
        <v>33.464999999999996</v>
      </c>
      <c r="N619" t="str">
        <f t="shared" si="27"/>
        <v>Librica</v>
      </c>
      <c r="O619" t="str">
        <f t="shared" si="29"/>
        <v>Medium</v>
      </c>
      <c r="P619" t="str">
        <f>_xlfn.XLOOKUP(Orders[[#This Row],[Customer ID]],customers!$A$1:$A$1001,customers!$I$1:$I$1001,,)</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IF(_xlfn.XLOOKUP(C620,customers!A619:A1619,customers!C619:C1619,,0)=0,"",_xlfn.XLOOKUP(C620,customers!A619:A1619,customers!C619:C1619,,0))</f>
        <v>irenhardh6@i2i.jp</v>
      </c>
      <c r="H620" s="2" t="str">
        <f>_xlfn.XLOOKUP(C620,customers!$A$1:$A$1001,customers!$G$1:$G$1001,,0)</f>
        <v>United States</v>
      </c>
      <c r="I620" t="str">
        <f>INDEX(products!$A$1:$G$49,MATCH(orders!$D620,products!$A:$A,0),MATCH(orders!I$1,products!$A$1:$G$1,0))</f>
        <v>Exc</v>
      </c>
      <c r="J620" t="str">
        <f>INDEX(products!$A$1:$G$49,MATCH(orders!$D620,products!$A:$A,0),MATCH(orders!J$1,products!$A$1:$G$1,0))</f>
        <v>D</v>
      </c>
      <c r="K620" s="4">
        <f>INDEX(products!$A$1:$G$49,MATCH(orders!$D620,products!$A:$A,0),MATCH(orders!K$1,products!$A$1:$G$1,0))</f>
        <v>1</v>
      </c>
      <c r="L620" s="5">
        <f>INDEX(products!$A$1:$G$49,MATCH(orders!$D620,products!$A:$A,0),MATCH(orders!L$1,products!$A$1:$G$1,0))</f>
        <v>12.15</v>
      </c>
      <c r="M620" s="5">
        <f t="shared" si="28"/>
        <v>72.900000000000006</v>
      </c>
      <c r="N620" t="str">
        <f t="shared" si="27"/>
        <v>Excelsa</v>
      </c>
      <c r="O620" t="str">
        <f t="shared" si="29"/>
        <v>Dark</v>
      </c>
      <c r="P620" t="str">
        <f>_xlfn.XLOOKUP(Orders[[#This Row],[Customer ID]],customers!$A$1:$A$1001,customers!$I$1:$I$1001,,)</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IF(_xlfn.XLOOKUP(C621,customers!A620:A1620,customers!C620:C1620,,0)=0,"",_xlfn.XLOOKUP(C621,customers!A620:A1620,customers!C620:C1620,,0))</f>
        <v>wrocheh7@xinhuanet.com</v>
      </c>
      <c r="H621" s="2" t="str">
        <f>_xlfn.XLOOKUP(C621,customers!$A$1:$A$1001,customers!$G$1:$G$1001,,0)</f>
        <v>United States</v>
      </c>
      <c r="I621" t="str">
        <f>INDEX(products!$A$1:$G$49,MATCH(orders!$D621,products!$A:$A,0),MATCH(orders!I$1,products!$A$1:$G$1,0))</f>
        <v>Lib</v>
      </c>
      <c r="J621" t="str">
        <f>INDEX(products!$A$1:$G$49,MATCH(orders!$D621,products!$A:$A,0),MATCH(orders!J$1,products!$A$1:$G$1,0))</f>
        <v>D</v>
      </c>
      <c r="K621" s="4">
        <f>INDEX(products!$A$1:$G$49,MATCH(orders!$D621,products!$A:$A,0),MATCH(orders!K$1,products!$A$1:$G$1,0))</f>
        <v>0.5</v>
      </c>
      <c r="L621" s="5">
        <f>INDEX(products!$A$1:$G$49,MATCH(orders!$D621,products!$A:$A,0),MATCH(orders!L$1,products!$A$1:$G$1,0))</f>
        <v>7.77</v>
      </c>
      <c r="M621" s="5">
        <f t="shared" si="28"/>
        <v>15.54</v>
      </c>
      <c r="N621" t="str">
        <f t="shared" si="27"/>
        <v>Librica</v>
      </c>
      <c r="O621" t="str">
        <f t="shared" si="29"/>
        <v>Dark</v>
      </c>
      <c r="P621" t="str">
        <f>_xlfn.XLOOKUP(Orders[[#This Row],[Customer ID]],customers!$A$1:$A$1001,customers!$I$1:$I$1001,,)</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IF(_xlfn.XLOOKUP(C622,customers!A621:A1621,customers!C621:C1621,,0)=0,"",_xlfn.XLOOKUP(C622,customers!A621:A1621,customers!C621:C1621,,0))</f>
        <v>lalawayhh@weather.com</v>
      </c>
      <c r="H622" s="2" t="str">
        <f>_xlfn.XLOOKUP(C622,customers!$A$1:$A$1001,customers!$G$1:$G$1001,,0)</f>
        <v>United States</v>
      </c>
      <c r="I622" t="str">
        <f>INDEX(products!$A$1:$G$49,MATCH(orders!$D622,products!$A:$A,0),MATCH(orders!I$1,products!$A$1:$G$1,0))</f>
        <v>Ara</v>
      </c>
      <c r="J622" t="str">
        <f>INDEX(products!$A$1:$G$49,MATCH(orders!$D622,products!$A:$A,0),MATCH(orders!J$1,products!$A$1:$G$1,0))</f>
        <v>M</v>
      </c>
      <c r="K622" s="4">
        <f>INDEX(products!$A$1:$G$49,MATCH(orders!$D622,products!$A:$A,0),MATCH(orders!K$1,products!$A$1:$G$1,0))</f>
        <v>0.2</v>
      </c>
      <c r="L622" s="5">
        <f>INDEX(products!$A$1:$G$49,MATCH(orders!$D622,products!$A:$A,0),MATCH(orders!L$1,products!$A$1:$G$1,0))</f>
        <v>3.375</v>
      </c>
      <c r="M622" s="5">
        <f t="shared" si="28"/>
        <v>20.25</v>
      </c>
      <c r="N622" t="str">
        <f t="shared" si="27"/>
        <v>Arabica</v>
      </c>
      <c r="O622" t="str">
        <f t="shared" si="29"/>
        <v>Medium</v>
      </c>
      <c r="P622" t="str">
        <f>_xlfn.XLOOKUP(Orders[[#This Row],[Customer ID]],customers!$A$1:$A$1001,customers!$I$1:$I$1001,,)</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IF(_xlfn.XLOOKUP(C623,customers!A622:A1622,customers!C622:C1622,,0)=0,"",_xlfn.XLOOKUP(C623,customers!A622:A1622,customers!C622:C1622,,0))</f>
        <v>codgaardh9@nsw.gov.au</v>
      </c>
      <c r="H623" s="2" t="str">
        <f>_xlfn.XLOOKUP(C623,customers!$A$1:$A$1001,customers!$G$1:$G$1001,,0)</f>
        <v>United States</v>
      </c>
      <c r="I623" t="str">
        <f>INDEX(products!$A$1:$G$49,MATCH(orders!$D623,products!$A:$A,0),MATCH(orders!I$1,products!$A$1:$G$1,0))</f>
        <v>Ara</v>
      </c>
      <c r="J623" t="str">
        <f>INDEX(products!$A$1:$G$49,MATCH(orders!$D623,products!$A:$A,0),MATCH(orders!J$1,products!$A$1:$G$1,0))</f>
        <v>L</v>
      </c>
      <c r="K623" s="4">
        <f>INDEX(products!$A$1:$G$49,MATCH(orders!$D623,products!$A:$A,0),MATCH(orders!K$1,products!$A$1:$G$1,0))</f>
        <v>1</v>
      </c>
      <c r="L623" s="5">
        <f>INDEX(products!$A$1:$G$49,MATCH(orders!$D623,products!$A:$A,0),MATCH(orders!L$1,products!$A$1:$G$1,0))</f>
        <v>12.95</v>
      </c>
      <c r="M623" s="5">
        <f t="shared" si="28"/>
        <v>77.699999999999989</v>
      </c>
      <c r="N623" t="str">
        <f t="shared" si="27"/>
        <v>Arabica</v>
      </c>
      <c r="O623" t="str">
        <f t="shared" si="29"/>
        <v>Light</v>
      </c>
      <c r="P623" t="str">
        <f>_xlfn.XLOOKUP(Orders[[#This Row],[Customer ID]],customers!$A$1:$A$1001,customers!$I$1:$I$1001,,)</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IF(_xlfn.XLOOKUP(C624,customers!A623:A1623,customers!C623:C1623,,0)=0,"",_xlfn.XLOOKUP(C624,customers!A623:A1623,customers!C623:C1623,,0))</f>
        <v>bbyrdha@4shared.com</v>
      </c>
      <c r="H624" s="2" t="str">
        <f>_xlfn.XLOOKUP(C624,customers!$A$1:$A$1001,customers!$G$1:$G$1001,,0)</f>
        <v>United States</v>
      </c>
      <c r="I624" t="str">
        <f>INDEX(products!$A$1:$G$49,MATCH(orders!$D624,products!$A:$A,0),MATCH(orders!I$1,products!$A$1:$G$1,0))</f>
        <v>Lib</v>
      </c>
      <c r="J624" t="str">
        <f>INDEX(products!$A$1:$G$49,MATCH(orders!$D624,products!$A:$A,0),MATCH(orders!J$1,products!$A$1:$G$1,0))</f>
        <v>M</v>
      </c>
      <c r="K624" s="4">
        <f>INDEX(products!$A$1:$G$49,MATCH(orders!$D624,products!$A:$A,0),MATCH(orders!K$1,products!$A$1:$G$1,0))</f>
        <v>2.5</v>
      </c>
      <c r="L624" s="5">
        <f>INDEX(products!$A$1:$G$49,MATCH(orders!$D624,products!$A:$A,0),MATCH(orders!L$1,products!$A$1:$G$1,0))</f>
        <v>33.464999999999996</v>
      </c>
      <c r="M624" s="5">
        <f t="shared" si="28"/>
        <v>133.85999999999999</v>
      </c>
      <c r="N624" t="str">
        <f t="shared" si="27"/>
        <v>Librica</v>
      </c>
      <c r="O624" t="str">
        <f t="shared" si="29"/>
        <v>Medium</v>
      </c>
      <c r="P624" t="str">
        <f>_xlfn.XLOOKUP(Orders[[#This Row],[Customer ID]],customers!$A$1:$A$1001,customers!$I$1:$I$1001,,)</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IF(_xlfn.XLOOKUP(C625,customers!A624:A1624,customers!C624:C1624,,0)=0,"",_xlfn.XLOOKUP(C625,customers!A624:A1624,customers!C624:C1624,,0))</f>
        <v/>
      </c>
      <c r="H625" s="2" t="str">
        <f>_xlfn.XLOOKUP(C625,customers!$A$1:$A$1001,customers!$G$1:$G$1001,,0)</f>
        <v>United Kingdom</v>
      </c>
      <c r="I625" t="str">
        <f>INDEX(products!$A$1:$G$49,MATCH(orders!$D625,products!$A:$A,0),MATCH(orders!I$1,products!$A$1:$G$1,0))</f>
        <v>Exc</v>
      </c>
      <c r="J625" t="str">
        <f>INDEX(products!$A$1:$G$49,MATCH(orders!$D625,products!$A:$A,0),MATCH(orders!J$1,products!$A$1:$G$1,0))</f>
        <v>D</v>
      </c>
      <c r="K625" s="4">
        <f>INDEX(products!$A$1:$G$49,MATCH(orders!$D625,products!$A:$A,0),MATCH(orders!K$1,products!$A$1:$G$1,0))</f>
        <v>1</v>
      </c>
      <c r="L625" s="5">
        <f>INDEX(products!$A$1:$G$49,MATCH(orders!$D625,products!$A:$A,0),MATCH(orders!L$1,products!$A$1:$G$1,0))</f>
        <v>12.15</v>
      </c>
      <c r="M625" s="5">
        <f t="shared" si="28"/>
        <v>12.15</v>
      </c>
      <c r="N625" t="str">
        <f t="shared" si="27"/>
        <v>Excelsa</v>
      </c>
      <c r="O625" t="str">
        <f t="shared" si="29"/>
        <v>Dark</v>
      </c>
      <c r="P625" t="str">
        <f>_xlfn.XLOOKUP(Orders[[#This Row],[Customer ID]],customers!$A$1:$A$1001,customers!$I$1:$I$1001,,)</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IF(_xlfn.XLOOKUP(C626,customers!A625:A1625,customers!C625:C1625,,0)=0,"",_xlfn.XLOOKUP(C626,customers!A625:A1625,customers!C625:C1625,,0))</f>
        <v>dchardinhc@nhs.uk</v>
      </c>
      <c r="H626" s="2" t="str">
        <f>_xlfn.XLOOKUP(C626,customers!$A$1:$A$1001,customers!$G$1:$G$1001,,0)</f>
        <v>Ireland</v>
      </c>
      <c r="I626" t="str">
        <f>INDEX(products!$A$1:$G$49,MATCH(orders!$D626,products!$A:$A,0),MATCH(orders!I$1,products!$A$1:$G$1,0))</f>
        <v>Exc</v>
      </c>
      <c r="J626" t="str">
        <f>INDEX(products!$A$1:$G$49,MATCH(orders!$D626,products!$A:$A,0),MATCH(orders!J$1,products!$A$1:$G$1,0))</f>
        <v>M</v>
      </c>
      <c r="K626" s="4">
        <f>INDEX(products!$A$1:$G$49,MATCH(orders!$D626,products!$A:$A,0),MATCH(orders!K$1,products!$A$1:$G$1,0))</f>
        <v>2.5</v>
      </c>
      <c r="L626" s="5">
        <f>INDEX(products!$A$1:$G$49,MATCH(orders!$D626,products!$A:$A,0),MATCH(orders!L$1,products!$A$1:$G$1,0))</f>
        <v>31.624999999999996</v>
      </c>
      <c r="M626" s="5">
        <f t="shared" si="28"/>
        <v>63.249999999999993</v>
      </c>
      <c r="N626" t="str">
        <f t="shared" si="27"/>
        <v>Excelsa</v>
      </c>
      <c r="O626" t="str">
        <f t="shared" si="29"/>
        <v>Medium</v>
      </c>
      <c r="P626" t="str">
        <f>_xlfn.XLOOKUP(Orders[[#This Row],[Customer ID]],customers!$A$1:$A$1001,customers!$I$1:$I$1001,,)</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IF(_xlfn.XLOOKUP(C627,customers!A626:A1626,customers!C626:C1626,,0)=0,"",_xlfn.XLOOKUP(C627,customers!A626:A1626,customers!C626:C1626,,0))</f>
        <v>hradbonehd@newsvine.com</v>
      </c>
      <c r="H627" s="2" t="str">
        <f>_xlfn.XLOOKUP(C627,customers!$A$1:$A$1001,customers!$G$1:$G$1001,,0)</f>
        <v>United States</v>
      </c>
      <c r="I627" t="str">
        <f>INDEX(products!$A$1:$G$49,MATCH(orders!$D627,products!$A:$A,0),MATCH(orders!I$1,products!$A$1:$G$1,0))</f>
        <v>Rob</v>
      </c>
      <c r="J627" t="str">
        <f>INDEX(products!$A$1:$G$49,MATCH(orders!$D627,products!$A:$A,0),MATCH(orders!J$1,products!$A$1:$G$1,0))</f>
        <v>L</v>
      </c>
      <c r="K627" s="4">
        <f>INDEX(products!$A$1:$G$49,MATCH(orders!$D627,products!$A:$A,0),MATCH(orders!K$1,products!$A$1:$G$1,0))</f>
        <v>0.5</v>
      </c>
      <c r="L627" s="5">
        <f>INDEX(products!$A$1:$G$49,MATCH(orders!$D627,products!$A:$A,0),MATCH(orders!L$1,products!$A$1:$G$1,0))</f>
        <v>7.169999999999999</v>
      </c>
      <c r="M627" s="5">
        <f t="shared" si="28"/>
        <v>35.849999999999994</v>
      </c>
      <c r="N627" t="str">
        <f t="shared" si="27"/>
        <v>Robusta</v>
      </c>
      <c r="O627" t="str">
        <f t="shared" si="29"/>
        <v>Light</v>
      </c>
      <c r="P627" t="str">
        <f>_xlfn.XLOOKUP(Orders[[#This Row],[Customer ID]],customers!$A$1:$A$1001,customers!$I$1:$I$1001,,)</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IF(_xlfn.XLOOKUP(C628,customers!A627:A1627,customers!C627:C1627,,0)=0,"",_xlfn.XLOOKUP(C628,customers!A627:A1627,customers!C627:C1627,,0))</f>
        <v>wbernthhe@miitbeian.gov.cn</v>
      </c>
      <c r="H628" s="2" t="str">
        <f>_xlfn.XLOOKUP(C628,customers!$A$1:$A$1001,customers!$G$1:$G$1001,,0)</f>
        <v>United States</v>
      </c>
      <c r="I628" t="str">
        <f>INDEX(products!$A$1:$G$49,MATCH(orders!$D628,products!$A:$A,0),MATCH(orders!I$1,products!$A$1:$G$1,0))</f>
        <v>Ara</v>
      </c>
      <c r="J628" t="str">
        <f>INDEX(products!$A$1:$G$49,MATCH(orders!$D628,products!$A:$A,0),MATCH(orders!J$1,products!$A$1:$G$1,0))</f>
        <v>M</v>
      </c>
      <c r="K628" s="4">
        <f>INDEX(products!$A$1:$G$49,MATCH(orders!$D628,products!$A:$A,0),MATCH(orders!K$1,products!$A$1:$G$1,0))</f>
        <v>2.5</v>
      </c>
      <c r="L628" s="5">
        <f>INDEX(products!$A$1:$G$49,MATCH(orders!$D628,products!$A:$A,0),MATCH(orders!L$1,products!$A$1:$G$1,0))</f>
        <v>25.874999999999996</v>
      </c>
      <c r="M628" s="5">
        <f t="shared" si="28"/>
        <v>77.624999999999986</v>
      </c>
      <c r="N628" t="str">
        <f t="shared" si="27"/>
        <v>Arabica</v>
      </c>
      <c r="O628" t="str">
        <f t="shared" si="29"/>
        <v>Medium</v>
      </c>
      <c r="P628" t="str">
        <f>_xlfn.XLOOKUP(Orders[[#This Row],[Customer ID]],customers!$A$1:$A$1001,customers!$I$1:$I$1001,,)</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IF(_xlfn.XLOOKUP(C629,customers!A628:A1628,customers!C628:C1628,,0)=0,"",_xlfn.XLOOKUP(C629,customers!A628:A1628,customers!C628:C1628,,0))</f>
        <v>bacarsonhf@cnn.com</v>
      </c>
      <c r="H629" s="2" t="str">
        <f>_xlfn.XLOOKUP(C629,customers!$A$1:$A$1001,customers!$G$1:$G$1001,,0)</f>
        <v>United States</v>
      </c>
      <c r="I629" t="str">
        <f>INDEX(products!$A$1:$G$49,MATCH(orders!$D629,products!$A:$A,0),MATCH(orders!I$1,products!$A$1:$G$1,0))</f>
        <v>Exc</v>
      </c>
      <c r="J629" t="str">
        <f>INDEX(products!$A$1:$G$49,MATCH(orders!$D629,products!$A:$A,0),MATCH(orders!J$1,products!$A$1:$G$1,0))</f>
        <v>M</v>
      </c>
      <c r="K629" s="4">
        <f>INDEX(products!$A$1:$G$49,MATCH(orders!$D629,products!$A:$A,0),MATCH(orders!K$1,products!$A$1:$G$1,0))</f>
        <v>2.5</v>
      </c>
      <c r="L629" s="5">
        <f>INDEX(products!$A$1:$G$49,MATCH(orders!$D629,products!$A:$A,0),MATCH(orders!L$1,products!$A$1:$G$1,0))</f>
        <v>31.624999999999996</v>
      </c>
      <c r="M629" s="5">
        <f t="shared" si="28"/>
        <v>63.249999999999993</v>
      </c>
      <c r="N629" t="str">
        <f t="shared" si="27"/>
        <v>Excelsa</v>
      </c>
      <c r="O629" t="str">
        <f t="shared" si="29"/>
        <v>Medium</v>
      </c>
      <c r="P629" t="str">
        <f>_xlfn.XLOOKUP(Orders[[#This Row],[Customer ID]],customers!$A$1:$A$1001,customers!$I$1:$I$1001,,)</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IF(_xlfn.XLOOKUP(C630,customers!A629:A1629,customers!C629:C1629,,0)=0,"",_xlfn.XLOOKUP(C630,customers!A629:A1629,customers!C629:C1629,,0))</f>
        <v>fbrighamhg@blog.com</v>
      </c>
      <c r="H630" s="2" t="str">
        <f>_xlfn.XLOOKUP(C630,customers!$A$1:$A$1001,customers!$G$1:$G$1001,,0)</f>
        <v>Ireland</v>
      </c>
      <c r="I630" t="str">
        <f>INDEX(products!$A$1:$G$49,MATCH(orders!$D630,products!$A:$A,0),MATCH(orders!I$1,products!$A$1:$G$1,0))</f>
        <v>Exc</v>
      </c>
      <c r="J630" t="str">
        <f>INDEX(products!$A$1:$G$49,MATCH(orders!$D630,products!$A:$A,0),MATCH(orders!J$1,products!$A$1:$G$1,0))</f>
        <v>L</v>
      </c>
      <c r="K630" s="4">
        <f>INDEX(products!$A$1:$G$49,MATCH(orders!$D630,products!$A:$A,0),MATCH(orders!K$1,products!$A$1:$G$1,0))</f>
        <v>0.2</v>
      </c>
      <c r="L630" s="5">
        <f>INDEX(products!$A$1:$G$49,MATCH(orders!$D630,products!$A:$A,0),MATCH(orders!L$1,products!$A$1:$G$1,0))</f>
        <v>4.4550000000000001</v>
      </c>
      <c r="M630" s="5">
        <f t="shared" si="28"/>
        <v>26.73</v>
      </c>
      <c r="N630" t="str">
        <f t="shared" si="27"/>
        <v>Excelsa</v>
      </c>
      <c r="O630" t="str">
        <f t="shared" si="29"/>
        <v>Light</v>
      </c>
      <c r="P630" t="str">
        <f>_xlfn.XLOOKUP(Orders[[#This Row],[Customer ID]],customers!$A$1:$A$1001,customers!$I$1:$I$1001,,)</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IF(_xlfn.XLOOKUP(C631,customers!A630:A1630,customers!C630:C1630,,0)=0,"",_xlfn.XLOOKUP(C631,customers!A630:A1630,customers!C630:C1630,,0))</f>
        <v>fbrighamhg@blog.com</v>
      </c>
      <c r="H631" s="2" t="str">
        <f>_xlfn.XLOOKUP(C631,customers!$A$1:$A$1001,customers!$G$1:$G$1001,,0)</f>
        <v>Ireland</v>
      </c>
      <c r="I631" t="str">
        <f>INDEX(products!$A$1:$G$49,MATCH(orders!$D631,products!$A:$A,0),MATCH(orders!I$1,products!$A$1:$G$1,0))</f>
        <v>Lib</v>
      </c>
      <c r="J631" t="str">
        <f>INDEX(products!$A$1:$G$49,MATCH(orders!$D631,products!$A:$A,0),MATCH(orders!J$1,products!$A$1:$G$1,0))</f>
        <v>D</v>
      </c>
      <c r="K631" s="4">
        <f>INDEX(products!$A$1:$G$49,MATCH(orders!$D631,products!$A:$A,0),MATCH(orders!K$1,products!$A$1:$G$1,0))</f>
        <v>0.5</v>
      </c>
      <c r="L631" s="5">
        <f>INDEX(products!$A$1:$G$49,MATCH(orders!$D631,products!$A:$A,0),MATCH(orders!L$1,products!$A$1:$G$1,0))</f>
        <v>7.77</v>
      </c>
      <c r="M631" s="5">
        <f t="shared" si="28"/>
        <v>31.08</v>
      </c>
      <c r="N631" t="str">
        <f t="shared" si="27"/>
        <v>Librica</v>
      </c>
      <c r="O631" t="str">
        <f t="shared" si="29"/>
        <v>Dark</v>
      </c>
      <c r="P631" t="str">
        <f>_xlfn.XLOOKUP(Orders[[#This Row],[Customer ID]],customers!$A$1:$A$1001,customers!$I$1:$I$1001,,)</f>
        <v>Yes</v>
      </c>
    </row>
    <row r="632" spans="1:16" x14ac:dyDescent="0.2">
      <c r="A632" s="2" t="s">
        <v>4035</v>
      </c>
      <c r="B632" s="3">
        <v>44680</v>
      </c>
      <c r="C632" s="2" t="s">
        <v>4036</v>
      </c>
      <c r="D632" t="s">
        <v>6154</v>
      </c>
      <c r="E632" s="2">
        <v>1</v>
      </c>
      <c r="F632" s="2" t="str">
        <f>_xlfn.XLOOKUP(C632,customers!$A$1:$A$1001,customers!$B$1:$B$1001,,0)</f>
        <v>Faunie Brigham</v>
      </c>
      <c r="G632" s="2" t="e">
        <f>IF(_xlfn.XLOOKUP(C632,customers!A631:A1631,customers!C631:C1631,,0)=0,"",_xlfn.XLOOKUP(C632,customers!A631:A1631,customers!C631:C1631,,0))</f>
        <v>#N/A</v>
      </c>
      <c r="H632" s="2" t="str">
        <f>_xlfn.XLOOKUP(C632,customers!$A$1:$A$1001,customers!$G$1:$G$1001,,0)</f>
        <v>Ireland</v>
      </c>
      <c r="I632" t="str">
        <f>INDEX(products!$A$1:$G$49,MATCH(orders!$D632,products!$A:$A,0),MATCH(orders!I$1,products!$A$1:$G$1,0))</f>
        <v>Ara</v>
      </c>
      <c r="J632" t="str">
        <f>INDEX(products!$A$1:$G$49,MATCH(orders!$D632,products!$A:$A,0),MATCH(orders!J$1,products!$A$1:$G$1,0))</f>
        <v>D</v>
      </c>
      <c r="K632" s="4">
        <f>INDEX(products!$A$1:$G$49,MATCH(orders!$D632,products!$A:$A,0),MATCH(orders!K$1,products!$A$1:$G$1,0))</f>
        <v>0.2</v>
      </c>
      <c r="L632" s="5">
        <f>INDEX(products!$A$1:$G$49,MATCH(orders!$D632,products!$A:$A,0),MATCH(orders!L$1,products!$A$1:$G$1,0))</f>
        <v>2.9849999999999999</v>
      </c>
      <c r="M632" s="5">
        <f t="shared" si="28"/>
        <v>2.9849999999999999</v>
      </c>
      <c r="N632" t="str">
        <f t="shared" si="27"/>
        <v>Arabica</v>
      </c>
      <c r="O632" t="str">
        <f t="shared" si="29"/>
        <v>Dark</v>
      </c>
      <c r="P632" t="str">
        <f>_xlfn.XLOOKUP(Orders[[#This Row],[Customer ID]],customers!$A$1:$A$1001,customers!$I$1:$I$1001,,)</f>
        <v>Yes</v>
      </c>
    </row>
    <row r="633" spans="1:16" x14ac:dyDescent="0.2">
      <c r="A633" s="2" t="s">
        <v>4035</v>
      </c>
      <c r="B633" s="3">
        <v>44680</v>
      </c>
      <c r="C633" s="2" t="s">
        <v>4036</v>
      </c>
      <c r="D633" t="s">
        <v>6149</v>
      </c>
      <c r="E633" s="2">
        <v>5</v>
      </c>
      <c r="F633" s="2" t="str">
        <f>_xlfn.XLOOKUP(C633,customers!$A$1:$A$1001,customers!$B$1:$B$1001,,0)</f>
        <v>Faunie Brigham</v>
      </c>
      <c r="G633" s="2" t="e">
        <f>IF(_xlfn.XLOOKUP(C633,customers!A632:A1632,customers!C632:C1632,,0)=0,"",_xlfn.XLOOKUP(C633,customers!A632:A1632,customers!C632:C1632,,0))</f>
        <v>#N/A</v>
      </c>
      <c r="H633" s="2" t="str">
        <f>_xlfn.XLOOKUP(C633,customers!$A$1:$A$1001,customers!$G$1:$G$1001,,0)</f>
        <v>Ireland</v>
      </c>
      <c r="I633" t="str">
        <f>INDEX(products!$A$1:$G$49,MATCH(orders!$D633,products!$A:$A,0),MATCH(orders!I$1,products!$A$1:$G$1,0))</f>
        <v>Rob</v>
      </c>
      <c r="J633" t="str">
        <f>INDEX(products!$A$1:$G$49,MATCH(orders!$D633,products!$A:$A,0),MATCH(orders!J$1,products!$A$1:$G$1,0))</f>
        <v>D</v>
      </c>
      <c r="K633" s="4">
        <f>INDEX(products!$A$1:$G$49,MATCH(orders!$D633,products!$A:$A,0),MATCH(orders!K$1,products!$A$1:$G$1,0))</f>
        <v>2.5</v>
      </c>
      <c r="L633" s="5">
        <f>INDEX(products!$A$1:$G$49,MATCH(orders!$D633,products!$A:$A,0),MATCH(orders!L$1,products!$A$1:$G$1,0))</f>
        <v>20.584999999999997</v>
      </c>
      <c r="M633" s="5">
        <f t="shared" si="28"/>
        <v>102.92499999999998</v>
      </c>
      <c r="N633" t="str">
        <f t="shared" si="27"/>
        <v>Robusta</v>
      </c>
      <c r="O633" t="str">
        <f t="shared" si="29"/>
        <v>Dark</v>
      </c>
      <c r="P633" t="str">
        <f>_xlfn.XLOOKUP(Orders[[#This Row],[Customer ID]],customers!$A$1:$A$1001,customers!$I$1:$I$1001,,)</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IF(_xlfn.XLOOKUP(C634,customers!A633:A1633,customers!C633:C1633,,0)=0,"",_xlfn.XLOOKUP(C634,customers!A633:A1633,customers!C633:C1633,,0))</f>
        <v>myoxenhk@google.com</v>
      </c>
      <c r="H634" s="2" t="str">
        <f>_xlfn.XLOOKUP(C634,customers!$A$1:$A$1001,customers!$G$1:$G$1001,,0)</f>
        <v>United States</v>
      </c>
      <c r="I634" t="str">
        <f>INDEX(products!$A$1:$G$49,MATCH(orders!$D634,products!$A:$A,0),MATCH(orders!I$1,products!$A$1:$G$1,0))</f>
        <v>Exc</v>
      </c>
      <c r="J634" t="str">
        <f>INDEX(products!$A$1:$G$49,MATCH(orders!$D634,products!$A:$A,0),MATCH(orders!J$1,products!$A$1:$G$1,0))</f>
        <v>L</v>
      </c>
      <c r="K634" s="4">
        <f>INDEX(products!$A$1:$G$49,MATCH(orders!$D634,products!$A:$A,0),MATCH(orders!K$1,products!$A$1:$G$1,0))</f>
        <v>0.5</v>
      </c>
      <c r="L634" s="5">
        <f>INDEX(products!$A$1:$G$49,MATCH(orders!$D634,products!$A:$A,0),MATCH(orders!L$1,products!$A$1:$G$1,0))</f>
        <v>8.91</v>
      </c>
      <c r="M634" s="5">
        <f t="shared" si="28"/>
        <v>35.64</v>
      </c>
      <c r="N634" t="str">
        <f t="shared" si="27"/>
        <v>Excelsa</v>
      </c>
      <c r="O634" t="str">
        <f t="shared" si="29"/>
        <v>Light</v>
      </c>
      <c r="P634" t="str">
        <f>_xlfn.XLOOKUP(Orders[[#This Row],[Customer ID]],customers!$A$1:$A$1001,customers!$I$1:$I$1001,,)</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IF(_xlfn.XLOOKUP(C635,customers!A634:A1634,customers!C634:C1634,,0)=0,"",_xlfn.XLOOKUP(C635,customers!A634:A1634,customers!C634:C1634,,0))</f>
        <v>gmcgavinhl@histats.com</v>
      </c>
      <c r="H635" s="2" t="str">
        <f>_xlfn.XLOOKUP(C635,customers!$A$1:$A$1001,customers!$G$1:$G$1001,,0)</f>
        <v>United States</v>
      </c>
      <c r="I635" t="str">
        <f>INDEX(products!$A$1:$G$49,MATCH(orders!$D635,products!$A:$A,0),MATCH(orders!I$1,products!$A$1:$G$1,0))</f>
        <v>Rob</v>
      </c>
      <c r="J635" t="str">
        <f>INDEX(products!$A$1:$G$49,MATCH(orders!$D635,products!$A:$A,0),MATCH(orders!J$1,products!$A$1:$G$1,0))</f>
        <v>L</v>
      </c>
      <c r="K635" s="4">
        <f>INDEX(products!$A$1:$G$49,MATCH(orders!$D635,products!$A:$A,0),MATCH(orders!K$1,products!$A$1:$G$1,0))</f>
        <v>1</v>
      </c>
      <c r="L635" s="5">
        <f>INDEX(products!$A$1:$G$49,MATCH(orders!$D635,products!$A:$A,0),MATCH(orders!L$1,products!$A$1:$G$1,0))</f>
        <v>11.95</v>
      </c>
      <c r="M635" s="5">
        <f t="shared" si="28"/>
        <v>47.8</v>
      </c>
      <c r="N635" t="str">
        <f t="shared" si="27"/>
        <v>Robusta</v>
      </c>
      <c r="O635" t="str">
        <f t="shared" si="29"/>
        <v>Light</v>
      </c>
      <c r="P635" t="str">
        <f>_xlfn.XLOOKUP(Orders[[#This Row],[Customer ID]],customers!$A$1:$A$1001,customers!$I$1:$I$1001,,)</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IF(_xlfn.XLOOKUP(C636,customers!A635:A1635,customers!C635:C1635,,0)=0,"",_xlfn.XLOOKUP(C636,customers!A635:A1635,customers!C635:C1635,,0))</f>
        <v>luttermarehm@engadget.com</v>
      </c>
      <c r="H636" s="2" t="str">
        <f>_xlfn.XLOOKUP(C636,customers!$A$1:$A$1001,customers!$G$1:$G$1001,,0)</f>
        <v>United States</v>
      </c>
      <c r="I636" t="str">
        <f>INDEX(products!$A$1:$G$49,MATCH(orders!$D636,products!$A:$A,0),MATCH(orders!I$1,products!$A$1:$G$1,0))</f>
        <v>Lib</v>
      </c>
      <c r="J636" t="str">
        <f>INDEX(products!$A$1:$G$49,MATCH(orders!$D636,products!$A:$A,0),MATCH(orders!J$1,products!$A$1:$G$1,0))</f>
        <v>M</v>
      </c>
      <c r="K636" s="4">
        <f>INDEX(products!$A$1:$G$49,MATCH(orders!$D636,products!$A:$A,0),MATCH(orders!K$1,products!$A$1:$G$1,0))</f>
        <v>1</v>
      </c>
      <c r="L636" s="5">
        <f>INDEX(products!$A$1:$G$49,MATCH(orders!$D636,products!$A:$A,0),MATCH(orders!L$1,products!$A$1:$G$1,0))</f>
        <v>14.55</v>
      </c>
      <c r="M636" s="5">
        <f t="shared" si="28"/>
        <v>43.650000000000006</v>
      </c>
      <c r="N636" t="str">
        <f t="shared" si="27"/>
        <v>Librica</v>
      </c>
      <c r="O636" t="str">
        <f t="shared" si="29"/>
        <v>Medium</v>
      </c>
      <c r="P636" t="str">
        <f>_xlfn.XLOOKUP(Orders[[#This Row],[Customer ID]],customers!$A$1:$A$1001,customers!$I$1:$I$1001,,)</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IF(_xlfn.XLOOKUP(C637,customers!A636:A1636,customers!C636:C1636,,0)=0,"",_xlfn.XLOOKUP(C637,customers!A636:A1636,customers!C636:C1636,,0))</f>
        <v>edambrogiohn@techcrunch.com</v>
      </c>
      <c r="H637" s="2" t="str">
        <f>_xlfn.XLOOKUP(C637,customers!$A$1:$A$1001,customers!$G$1:$G$1001,,0)</f>
        <v>United States</v>
      </c>
      <c r="I637" t="str">
        <f>INDEX(products!$A$1:$G$49,MATCH(orders!$D637,products!$A:$A,0),MATCH(orders!I$1,products!$A$1:$G$1,0))</f>
        <v>Exc</v>
      </c>
      <c r="J637" t="str">
        <f>INDEX(products!$A$1:$G$49,MATCH(orders!$D637,products!$A:$A,0),MATCH(orders!J$1,products!$A$1:$G$1,0))</f>
        <v>L</v>
      </c>
      <c r="K637" s="4">
        <f>INDEX(products!$A$1:$G$49,MATCH(orders!$D637,products!$A:$A,0),MATCH(orders!K$1,products!$A$1:$G$1,0))</f>
        <v>0.5</v>
      </c>
      <c r="L637" s="5">
        <f>INDEX(products!$A$1:$G$49,MATCH(orders!$D637,products!$A:$A,0),MATCH(orders!L$1,products!$A$1:$G$1,0))</f>
        <v>8.91</v>
      </c>
      <c r="M637" s="5">
        <f t="shared" si="28"/>
        <v>35.64</v>
      </c>
      <c r="N637" t="str">
        <f t="shared" si="27"/>
        <v>Excelsa</v>
      </c>
      <c r="O637" t="str">
        <f t="shared" si="29"/>
        <v>Light</v>
      </c>
      <c r="P637" t="str">
        <f>_xlfn.XLOOKUP(Orders[[#This Row],[Customer ID]],customers!$A$1:$A$1001,customers!$I$1:$I$1001,,)</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IF(_xlfn.XLOOKUP(C638,customers!A637:A1637,customers!C637:C1637,,0)=0,"",_xlfn.XLOOKUP(C638,customers!A637:A1637,customers!C637:C1637,,0))</f>
        <v>cwinchcombeho@jiathis.com</v>
      </c>
      <c r="H638" s="2" t="str">
        <f>_xlfn.XLOOKUP(C638,customers!$A$1:$A$1001,customers!$G$1:$G$1001,,0)</f>
        <v>United States</v>
      </c>
      <c r="I638" t="str">
        <f>INDEX(products!$A$1:$G$49,MATCH(orders!$D638,products!$A:$A,0),MATCH(orders!I$1,products!$A$1:$G$1,0))</f>
        <v>Lib</v>
      </c>
      <c r="J638" t="str">
        <f>INDEX(products!$A$1:$G$49,MATCH(orders!$D638,products!$A:$A,0),MATCH(orders!J$1,products!$A$1:$G$1,0))</f>
        <v>L</v>
      </c>
      <c r="K638" s="4">
        <f>INDEX(products!$A$1:$G$49,MATCH(orders!$D638,products!$A:$A,0),MATCH(orders!K$1,products!$A$1:$G$1,0))</f>
        <v>1</v>
      </c>
      <c r="L638" s="5">
        <f>INDEX(products!$A$1:$G$49,MATCH(orders!$D638,products!$A:$A,0),MATCH(orders!L$1,products!$A$1:$G$1,0))</f>
        <v>15.85</v>
      </c>
      <c r="M638" s="5">
        <f t="shared" si="28"/>
        <v>95.1</v>
      </c>
      <c r="N638" t="str">
        <f t="shared" si="27"/>
        <v>Librica</v>
      </c>
      <c r="O638" t="str">
        <f t="shared" si="29"/>
        <v>Light</v>
      </c>
      <c r="P638" t="str">
        <f>_xlfn.XLOOKUP(Orders[[#This Row],[Customer ID]],customers!$A$1:$A$1001,customers!$I$1:$I$1001,,)</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IF(_xlfn.XLOOKUP(C639,customers!A638:A1638,customers!C638:C1638,,0)=0,"",_xlfn.XLOOKUP(C639,customers!A638:A1638,customers!C638:C1638,,0))</f>
        <v>bpaumierhp@umn.edu</v>
      </c>
      <c r="H639" s="2" t="str">
        <f>_xlfn.XLOOKUP(C639,customers!$A$1:$A$1001,customers!$G$1:$G$1001,,0)</f>
        <v>Ireland</v>
      </c>
      <c r="I639" t="str">
        <f>INDEX(products!$A$1:$G$49,MATCH(orders!$D639,products!$A:$A,0),MATCH(orders!I$1,products!$A$1:$G$1,0))</f>
        <v>Exc</v>
      </c>
      <c r="J639" t="str">
        <f>INDEX(products!$A$1:$G$49,MATCH(orders!$D639,products!$A:$A,0),MATCH(orders!J$1,products!$A$1:$G$1,0))</f>
        <v>M</v>
      </c>
      <c r="K639" s="4">
        <f>INDEX(products!$A$1:$G$49,MATCH(orders!$D639,products!$A:$A,0),MATCH(orders!K$1,products!$A$1:$G$1,0))</f>
        <v>2.5</v>
      </c>
      <c r="L639" s="5">
        <f>INDEX(products!$A$1:$G$49,MATCH(orders!$D639,products!$A:$A,0),MATCH(orders!L$1,products!$A$1:$G$1,0))</f>
        <v>31.624999999999996</v>
      </c>
      <c r="M639" s="5">
        <f t="shared" si="28"/>
        <v>31.624999999999996</v>
      </c>
      <c r="N639" t="str">
        <f t="shared" si="27"/>
        <v>Excelsa</v>
      </c>
      <c r="O639" t="str">
        <f t="shared" si="29"/>
        <v>Medium</v>
      </c>
      <c r="P639" t="str">
        <f>_xlfn.XLOOKUP(Orders[[#This Row],[Customer ID]],customers!$A$1:$A$1001,customers!$I$1:$I$1001,,)</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IF(_xlfn.XLOOKUP(C640,customers!A639:A1639,customers!C639:C1639,,0)=0,"",_xlfn.XLOOKUP(C640,customers!A639:A1639,customers!C639:C1639,,0))</f>
        <v/>
      </c>
      <c r="H640" s="2" t="str">
        <f>_xlfn.XLOOKUP(C640,customers!$A$1:$A$1001,customers!$G$1:$G$1001,,0)</f>
        <v>Ireland</v>
      </c>
      <c r="I640" t="str">
        <f>INDEX(products!$A$1:$G$49,MATCH(orders!$D640,products!$A:$A,0),MATCH(orders!I$1,products!$A$1:$G$1,0))</f>
        <v>Ara</v>
      </c>
      <c r="J640" t="str">
        <f>INDEX(products!$A$1:$G$49,MATCH(orders!$D640,products!$A:$A,0),MATCH(orders!J$1,products!$A$1:$G$1,0))</f>
        <v>M</v>
      </c>
      <c r="K640" s="4">
        <f>INDEX(products!$A$1:$G$49,MATCH(orders!$D640,products!$A:$A,0),MATCH(orders!K$1,products!$A$1:$G$1,0))</f>
        <v>2.5</v>
      </c>
      <c r="L640" s="5">
        <f>INDEX(products!$A$1:$G$49,MATCH(orders!$D640,products!$A:$A,0),MATCH(orders!L$1,products!$A$1:$G$1,0))</f>
        <v>25.874999999999996</v>
      </c>
      <c r="M640" s="5">
        <f t="shared" si="28"/>
        <v>77.624999999999986</v>
      </c>
      <c r="N640" t="str">
        <f t="shared" si="27"/>
        <v>Arabica</v>
      </c>
      <c r="O640" t="str">
        <f t="shared" si="29"/>
        <v>Medium</v>
      </c>
      <c r="P640" t="str">
        <f>_xlfn.XLOOKUP(Orders[[#This Row],[Customer ID]],customers!$A$1:$A$1001,customers!$I$1:$I$1001,,)</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IF(_xlfn.XLOOKUP(C641,customers!A640:A1640,customers!C640:C1640,,0)=0,"",_xlfn.XLOOKUP(C641,customers!A640:A1640,customers!C640:C1640,,0))</f>
        <v>jcapeyhr@bravesites.com</v>
      </c>
      <c r="H641" s="2" t="str">
        <f>_xlfn.XLOOKUP(C641,customers!$A$1:$A$1001,customers!$G$1:$G$1001,,0)</f>
        <v>United States</v>
      </c>
      <c r="I641" t="str">
        <f>INDEX(products!$A$1:$G$49,MATCH(orders!$D641,products!$A:$A,0),MATCH(orders!I$1,products!$A$1:$G$1,0))</f>
        <v>Lib</v>
      </c>
      <c r="J641" t="str">
        <f>INDEX(products!$A$1:$G$49,MATCH(orders!$D641,products!$A:$A,0),MATCH(orders!J$1,products!$A$1:$G$1,0))</f>
        <v>D</v>
      </c>
      <c r="K641" s="4">
        <f>INDEX(products!$A$1:$G$49,MATCH(orders!$D641,products!$A:$A,0),MATCH(orders!K$1,products!$A$1:$G$1,0))</f>
        <v>0.2</v>
      </c>
      <c r="L641" s="5">
        <f>INDEX(products!$A$1:$G$49,MATCH(orders!$D641,products!$A:$A,0),MATCH(orders!L$1,products!$A$1:$G$1,0))</f>
        <v>3.8849999999999998</v>
      </c>
      <c r="M641" s="5">
        <f t="shared" si="28"/>
        <v>3.8849999999999998</v>
      </c>
      <c r="N641" t="str">
        <f t="shared" si="27"/>
        <v>Librica</v>
      </c>
      <c r="O641" t="str">
        <f t="shared" si="29"/>
        <v>Dark</v>
      </c>
      <c r="P641" t="str">
        <f>_xlfn.XLOOKUP(Orders[[#This Row],[Customer ID]],customers!$A$1:$A$1001,customers!$I$1:$I$1001,,)</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IF(_xlfn.XLOOKUP(C642,customers!A641:A1641,customers!C641:C1641,,0)=0,"",_xlfn.XLOOKUP(C642,customers!A641:A1641,customers!C641:C1641,,0))</f>
        <v>tmathonneti0@google.co.jp</v>
      </c>
      <c r="H642" s="2" t="str">
        <f>_xlfn.XLOOKUP(C642,customers!$A$1:$A$1001,customers!$G$1:$G$1001,,0)</f>
        <v>United States</v>
      </c>
      <c r="I642" t="str">
        <f>INDEX(products!$A$1:$G$49,MATCH(orders!$D642,products!$A:$A,0),MATCH(orders!I$1,products!$A$1:$G$1,0))</f>
        <v>Rob</v>
      </c>
      <c r="J642" t="str">
        <f>INDEX(products!$A$1:$G$49,MATCH(orders!$D642,products!$A:$A,0),MATCH(orders!J$1,products!$A$1:$G$1,0))</f>
        <v>L</v>
      </c>
      <c r="K642" s="4">
        <f>INDEX(products!$A$1:$G$49,MATCH(orders!$D642,products!$A:$A,0),MATCH(orders!K$1,products!$A$1:$G$1,0))</f>
        <v>2.5</v>
      </c>
      <c r="L642" s="5">
        <f>INDEX(products!$A$1:$G$49,MATCH(orders!$D642,products!$A:$A,0),MATCH(orders!L$1,products!$A$1:$G$1,0))</f>
        <v>27.484999999999996</v>
      </c>
      <c r="M642" s="5">
        <f t="shared" si="28"/>
        <v>137.42499999999998</v>
      </c>
      <c r="N642" t="str">
        <f t="shared" ref="N642:N705" si="30">IF(I642="Rob","Robusta",IF(I642="Exc","Excelsa",IF(I642="Ara","Arabica",IF(I642="Lib","Librica",""))))</f>
        <v>Robusta</v>
      </c>
      <c r="O642" t="str">
        <f t="shared" si="29"/>
        <v>Light</v>
      </c>
      <c r="P642" t="str">
        <f>_xlfn.XLOOKUP(Orders[[#This Row],[Customer ID]],customers!$A$1:$A$1001,customers!$I$1:$I$1001,,)</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IF(_xlfn.XLOOKUP(C643,customers!A642:A1642,customers!C642:C1642,,0)=0,"",_xlfn.XLOOKUP(C643,customers!A642:A1642,customers!C642:C1642,,0))</f>
        <v>ybasillht@theguardian.com</v>
      </c>
      <c r="H643" s="2" t="str">
        <f>_xlfn.XLOOKUP(C643,customers!$A$1:$A$1001,customers!$G$1:$G$1001,,0)</f>
        <v>United States</v>
      </c>
      <c r="I643" t="str">
        <f>INDEX(products!$A$1:$G$49,MATCH(orders!$D643,products!$A:$A,0),MATCH(orders!I$1,products!$A$1:$G$1,0))</f>
        <v>Rob</v>
      </c>
      <c r="J643" t="str">
        <f>INDEX(products!$A$1:$G$49,MATCH(orders!$D643,products!$A:$A,0),MATCH(orders!J$1,products!$A$1:$G$1,0))</f>
        <v>L</v>
      </c>
      <c r="K643" s="4">
        <f>INDEX(products!$A$1:$G$49,MATCH(orders!$D643,products!$A:$A,0),MATCH(orders!K$1,products!$A$1:$G$1,0))</f>
        <v>1</v>
      </c>
      <c r="L643" s="5">
        <f>INDEX(products!$A$1:$G$49,MATCH(orders!$D643,products!$A:$A,0),MATCH(orders!L$1,products!$A$1:$G$1,0))</f>
        <v>11.95</v>
      </c>
      <c r="M643" s="5">
        <f t="shared" ref="M643:M706" si="31">L643*E643</f>
        <v>35.849999999999994</v>
      </c>
      <c r="N643" t="str">
        <f t="shared" si="30"/>
        <v>Robusta</v>
      </c>
      <c r="O643" t="str">
        <f t="shared" ref="O643:O706" si="32">IF(J643="M","Medium",IF(J643 = "L","Light",IF(J643="D","Dark","")))</f>
        <v>Light</v>
      </c>
      <c r="P643" t="str">
        <f>_xlfn.XLOOKUP(Orders[[#This Row],[Customer ID]],customers!$A$1:$A$1001,customers!$I$1:$I$1001,,)</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IF(_xlfn.XLOOKUP(C644,customers!A643:A1643,customers!C643:C1643,,0)=0,"",_xlfn.XLOOKUP(C644,customers!A643:A1643,customers!C643:C1643,,0))</f>
        <v>mbaistowhu@i2i.jp</v>
      </c>
      <c r="H644" s="2" t="str">
        <f>_xlfn.XLOOKUP(C644,customers!$A$1:$A$1001,customers!$G$1:$G$1001,,0)</f>
        <v>United Kingdom</v>
      </c>
      <c r="I644" t="str">
        <f>INDEX(products!$A$1:$G$49,MATCH(orders!$D644,products!$A:$A,0),MATCH(orders!I$1,products!$A$1:$G$1,0))</f>
        <v>Exc</v>
      </c>
      <c r="J644" t="str">
        <f>INDEX(products!$A$1:$G$49,MATCH(orders!$D644,products!$A:$A,0),MATCH(orders!J$1,products!$A$1:$G$1,0))</f>
        <v>M</v>
      </c>
      <c r="K644" s="4">
        <f>INDEX(products!$A$1:$G$49,MATCH(orders!$D644,products!$A:$A,0),MATCH(orders!K$1,products!$A$1:$G$1,0))</f>
        <v>0.2</v>
      </c>
      <c r="L644" s="5">
        <f>INDEX(products!$A$1:$G$49,MATCH(orders!$D644,products!$A:$A,0),MATCH(orders!L$1,products!$A$1:$G$1,0))</f>
        <v>4.125</v>
      </c>
      <c r="M644" s="5">
        <f t="shared" si="31"/>
        <v>8.25</v>
      </c>
      <c r="N644" t="str">
        <f t="shared" si="30"/>
        <v>Excelsa</v>
      </c>
      <c r="O644" t="str">
        <f t="shared" si="32"/>
        <v>Medium</v>
      </c>
      <c r="P644" t="str">
        <f>_xlfn.XLOOKUP(Orders[[#This Row],[Customer ID]],customers!$A$1:$A$1001,customers!$I$1:$I$1001,,)</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IF(_xlfn.XLOOKUP(C645,customers!A644:A1644,customers!C644:C1644,,0)=0,"",_xlfn.XLOOKUP(C645,customers!A644:A1644,customers!C644:C1644,,0))</f>
        <v>cpallanthv@typepad.com</v>
      </c>
      <c r="H645" s="2" t="str">
        <f>_xlfn.XLOOKUP(C645,customers!$A$1:$A$1001,customers!$G$1:$G$1001,,0)</f>
        <v>United States</v>
      </c>
      <c r="I645" t="str">
        <f>INDEX(products!$A$1:$G$49,MATCH(orders!$D645,products!$A:$A,0),MATCH(orders!I$1,products!$A$1:$G$1,0))</f>
        <v>Exc</v>
      </c>
      <c r="J645" t="str">
        <f>INDEX(products!$A$1:$G$49,MATCH(orders!$D645,products!$A:$A,0),MATCH(orders!J$1,products!$A$1:$G$1,0))</f>
        <v>L</v>
      </c>
      <c r="K645" s="4">
        <f>INDEX(products!$A$1:$G$49,MATCH(orders!$D645,products!$A:$A,0),MATCH(orders!K$1,products!$A$1:$G$1,0))</f>
        <v>2.5</v>
      </c>
      <c r="L645" s="5">
        <f>INDEX(products!$A$1:$G$49,MATCH(orders!$D645,products!$A:$A,0),MATCH(orders!L$1,products!$A$1:$G$1,0))</f>
        <v>34.154999999999994</v>
      </c>
      <c r="M645" s="5">
        <f t="shared" si="31"/>
        <v>102.46499999999997</v>
      </c>
      <c r="N645" t="str">
        <f t="shared" si="30"/>
        <v>Excelsa</v>
      </c>
      <c r="O645" t="str">
        <f t="shared" si="32"/>
        <v>Light</v>
      </c>
      <c r="P645" t="str">
        <f>_xlfn.XLOOKUP(Orders[[#This Row],[Customer ID]],customers!$A$1:$A$1001,customers!$I$1:$I$1001,,)</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IF(_xlfn.XLOOKUP(C646,customers!A645:A1645,customers!C645:C1645,,0)=0,"",_xlfn.XLOOKUP(C646,customers!A645:A1645,customers!C645:C1645,,0))</f>
        <v/>
      </c>
      <c r="H646" s="2" t="str">
        <f>_xlfn.XLOOKUP(C646,customers!$A$1:$A$1001,customers!$G$1:$G$1001,,0)</f>
        <v>United States</v>
      </c>
      <c r="I646" t="str">
        <f>INDEX(products!$A$1:$G$49,MATCH(orders!$D646,products!$A:$A,0),MATCH(orders!I$1,products!$A$1:$G$1,0))</f>
        <v>Rob</v>
      </c>
      <c r="J646" t="str">
        <f>INDEX(products!$A$1:$G$49,MATCH(orders!$D646,products!$A:$A,0),MATCH(orders!J$1,products!$A$1:$G$1,0))</f>
        <v>D</v>
      </c>
      <c r="K646" s="4">
        <f>INDEX(products!$A$1:$G$49,MATCH(orders!$D646,products!$A:$A,0),MATCH(orders!K$1,products!$A$1:$G$1,0))</f>
        <v>2.5</v>
      </c>
      <c r="L646" s="5">
        <f>INDEX(products!$A$1:$G$49,MATCH(orders!$D646,products!$A:$A,0),MATCH(orders!L$1,products!$A$1:$G$1,0))</f>
        <v>20.584999999999997</v>
      </c>
      <c r="M646" s="5">
        <f t="shared" si="31"/>
        <v>41.169999999999995</v>
      </c>
      <c r="N646" t="str">
        <f t="shared" si="30"/>
        <v>Robusta</v>
      </c>
      <c r="O646" t="str">
        <f t="shared" si="32"/>
        <v>Dark</v>
      </c>
      <c r="P646" t="str">
        <f>_xlfn.XLOOKUP(Orders[[#This Row],[Customer ID]],customers!$A$1:$A$1001,customers!$I$1:$I$1001,,)</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IF(_xlfn.XLOOKUP(C647,customers!A646:A1646,customers!C646:C1646,,0)=0,"",_xlfn.XLOOKUP(C647,customers!A646:A1646,customers!C646:C1646,,0))</f>
        <v>dohx@redcross.org</v>
      </c>
      <c r="H647" s="2" t="str">
        <f>_xlfn.XLOOKUP(C647,customers!$A$1:$A$1001,customers!$G$1:$G$1001,,0)</f>
        <v>United States</v>
      </c>
      <c r="I647" t="str">
        <f>INDEX(products!$A$1:$G$49,MATCH(orders!$D647,products!$A:$A,0),MATCH(orders!I$1,products!$A$1:$G$1,0))</f>
        <v>Ara</v>
      </c>
      <c r="J647" t="str">
        <f>INDEX(products!$A$1:$G$49,MATCH(orders!$D647,products!$A:$A,0),MATCH(orders!J$1,products!$A$1:$G$1,0))</f>
        <v>D</v>
      </c>
      <c r="K647" s="4">
        <f>INDEX(products!$A$1:$G$49,MATCH(orders!$D647,products!$A:$A,0),MATCH(orders!K$1,products!$A$1:$G$1,0))</f>
        <v>2.5</v>
      </c>
      <c r="L647" s="5">
        <f>INDEX(products!$A$1:$G$49,MATCH(orders!$D647,products!$A:$A,0),MATCH(orders!L$1,products!$A$1:$G$1,0))</f>
        <v>22.884999999999998</v>
      </c>
      <c r="M647" s="5">
        <f t="shared" si="31"/>
        <v>68.655000000000001</v>
      </c>
      <c r="N647" t="str">
        <f t="shared" si="30"/>
        <v>Arabica</v>
      </c>
      <c r="O647" t="str">
        <f t="shared" si="32"/>
        <v>Dark</v>
      </c>
      <c r="P647" t="str">
        <f>_xlfn.XLOOKUP(Orders[[#This Row],[Customer ID]],customers!$A$1:$A$1001,customers!$I$1:$I$1001,,)</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IF(_xlfn.XLOOKUP(C648,customers!A647:A1647,customers!C647:C1647,,0)=0,"",_xlfn.XLOOKUP(C648,customers!A647:A1647,customers!C647:C1647,,0))</f>
        <v>drallinhy@howstuffworks.com</v>
      </c>
      <c r="H648" s="2" t="str">
        <f>_xlfn.XLOOKUP(C648,customers!$A$1:$A$1001,customers!$G$1:$G$1001,,0)</f>
        <v>United States</v>
      </c>
      <c r="I648" t="str">
        <f>INDEX(products!$A$1:$G$49,MATCH(orders!$D648,products!$A:$A,0),MATCH(orders!I$1,products!$A$1:$G$1,0))</f>
        <v>Ara</v>
      </c>
      <c r="J648" t="str">
        <f>INDEX(products!$A$1:$G$49,MATCH(orders!$D648,products!$A:$A,0),MATCH(orders!J$1,products!$A$1:$G$1,0))</f>
        <v>D</v>
      </c>
      <c r="K648" s="4">
        <f>INDEX(products!$A$1:$G$49,MATCH(orders!$D648,products!$A:$A,0),MATCH(orders!K$1,products!$A$1:$G$1,0))</f>
        <v>1</v>
      </c>
      <c r="L648" s="5">
        <f>INDEX(products!$A$1:$G$49,MATCH(orders!$D648,products!$A:$A,0),MATCH(orders!L$1,products!$A$1:$G$1,0))</f>
        <v>9.9499999999999993</v>
      </c>
      <c r="M648" s="5">
        <f t="shared" si="31"/>
        <v>9.9499999999999993</v>
      </c>
      <c r="N648" t="str">
        <f t="shared" si="30"/>
        <v>Arabica</v>
      </c>
      <c r="O648" t="str">
        <f t="shared" si="32"/>
        <v>Dark</v>
      </c>
      <c r="P648" t="str">
        <f>_xlfn.XLOOKUP(Orders[[#This Row],[Customer ID]],customers!$A$1:$A$1001,customers!$I$1:$I$1001,,)</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IF(_xlfn.XLOOKUP(C649,customers!A648:A1648,customers!C648:C1648,,0)=0,"",_xlfn.XLOOKUP(C649,customers!A648:A1648,customers!C648:C1648,,0))</f>
        <v>achillhz@epa.gov</v>
      </c>
      <c r="H649" s="2" t="str">
        <f>_xlfn.XLOOKUP(C649,customers!$A$1:$A$1001,customers!$G$1:$G$1001,,0)</f>
        <v>United Kingdom</v>
      </c>
      <c r="I649" t="str">
        <f>INDEX(products!$A$1:$G$49,MATCH(orders!$D649,products!$A:$A,0),MATCH(orders!I$1,products!$A$1:$G$1,0))</f>
        <v>Lib</v>
      </c>
      <c r="J649" t="str">
        <f>INDEX(products!$A$1:$G$49,MATCH(orders!$D649,products!$A:$A,0),MATCH(orders!J$1,products!$A$1:$G$1,0))</f>
        <v>L</v>
      </c>
      <c r="K649" s="4">
        <f>INDEX(products!$A$1:$G$49,MATCH(orders!$D649,products!$A:$A,0),MATCH(orders!K$1,products!$A$1:$G$1,0))</f>
        <v>0.5</v>
      </c>
      <c r="L649" s="5">
        <f>INDEX(products!$A$1:$G$49,MATCH(orders!$D649,products!$A:$A,0),MATCH(orders!L$1,products!$A$1:$G$1,0))</f>
        <v>9.51</v>
      </c>
      <c r="M649" s="5">
        <f t="shared" si="31"/>
        <v>28.53</v>
      </c>
      <c r="N649" t="str">
        <f t="shared" si="30"/>
        <v>Librica</v>
      </c>
      <c r="O649" t="str">
        <f t="shared" si="32"/>
        <v>Light</v>
      </c>
      <c r="P649" t="str">
        <f>_xlfn.XLOOKUP(Orders[[#This Row],[Customer ID]],customers!$A$1:$A$1001,customers!$I$1:$I$1001,,)</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IF(_xlfn.XLOOKUP(C650,customers!A649:A1649,customers!C649:C1649,,0)=0,"",_xlfn.XLOOKUP(C650,customers!A649:A1649,customers!C649:C1649,,0))</f>
        <v>tmathonneti0@google.co.jp</v>
      </c>
      <c r="H650" s="2" t="str">
        <f>_xlfn.XLOOKUP(C650,customers!$A$1:$A$1001,customers!$G$1:$G$1001,,0)</f>
        <v>United States</v>
      </c>
      <c r="I650" t="str">
        <f>INDEX(products!$A$1:$G$49,MATCH(orders!$D650,products!$A:$A,0),MATCH(orders!I$1,products!$A$1:$G$1,0))</f>
        <v>Rob</v>
      </c>
      <c r="J650" t="str">
        <f>INDEX(products!$A$1:$G$49,MATCH(orders!$D650,products!$A:$A,0),MATCH(orders!J$1,products!$A$1:$G$1,0))</f>
        <v>D</v>
      </c>
      <c r="K650" s="4">
        <f>INDEX(products!$A$1:$G$49,MATCH(orders!$D650,products!$A:$A,0),MATCH(orders!K$1,products!$A$1:$G$1,0))</f>
        <v>0.2</v>
      </c>
      <c r="L650" s="5">
        <f>INDEX(products!$A$1:$G$49,MATCH(orders!$D650,products!$A:$A,0),MATCH(orders!L$1,products!$A$1:$G$1,0))</f>
        <v>2.6849999999999996</v>
      </c>
      <c r="M650" s="5">
        <f t="shared" si="31"/>
        <v>16.11</v>
      </c>
      <c r="N650" t="str">
        <f t="shared" si="30"/>
        <v>Robusta</v>
      </c>
      <c r="O650" t="str">
        <f t="shared" si="32"/>
        <v>Dark</v>
      </c>
      <c r="P650" t="str">
        <f>_xlfn.XLOOKUP(Orders[[#This Row],[Customer ID]],customers!$A$1:$A$1001,customers!$I$1:$I$1001,,)</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IF(_xlfn.XLOOKUP(C651,customers!A650:A1650,customers!C650:C1650,,0)=0,"",_xlfn.XLOOKUP(C651,customers!A650:A1650,customers!C650:C1650,,0))</f>
        <v>cdenysi1@is.gd</v>
      </c>
      <c r="H651" s="2" t="str">
        <f>_xlfn.XLOOKUP(C651,customers!$A$1:$A$1001,customers!$G$1:$G$1001,,0)</f>
        <v>United Kingdom</v>
      </c>
      <c r="I651" t="str">
        <f>INDEX(products!$A$1:$G$49,MATCH(orders!$D651,products!$A:$A,0),MATCH(orders!I$1,products!$A$1:$G$1,0))</f>
        <v>Lib</v>
      </c>
      <c r="J651" t="str">
        <f>INDEX(products!$A$1:$G$49,MATCH(orders!$D651,products!$A:$A,0),MATCH(orders!J$1,products!$A$1:$G$1,0))</f>
        <v>L</v>
      </c>
      <c r="K651" s="4">
        <f>INDEX(products!$A$1:$G$49,MATCH(orders!$D651,products!$A:$A,0),MATCH(orders!K$1,products!$A$1:$G$1,0))</f>
        <v>1</v>
      </c>
      <c r="L651" s="5">
        <f>INDEX(products!$A$1:$G$49,MATCH(orders!$D651,products!$A:$A,0),MATCH(orders!L$1,products!$A$1:$G$1,0))</f>
        <v>15.85</v>
      </c>
      <c r="M651" s="5">
        <f t="shared" si="31"/>
        <v>95.1</v>
      </c>
      <c r="N651" t="str">
        <f t="shared" si="30"/>
        <v>Librica</v>
      </c>
      <c r="O651" t="str">
        <f t="shared" si="32"/>
        <v>Light</v>
      </c>
      <c r="P651" t="str">
        <f>_xlfn.XLOOKUP(Orders[[#This Row],[Customer ID]],customers!$A$1:$A$1001,customers!$I$1:$I$1001,,)</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IF(_xlfn.XLOOKUP(C652,customers!A651:A1651,customers!C651:C1651,,0)=0,"",_xlfn.XLOOKUP(C652,customers!A651:A1651,customers!C651:C1651,,0))</f>
        <v>cstebbingsi2@drupal.org</v>
      </c>
      <c r="H652" s="2" t="str">
        <f>_xlfn.XLOOKUP(C652,customers!$A$1:$A$1001,customers!$G$1:$G$1001,,0)</f>
        <v>United States</v>
      </c>
      <c r="I652" t="str">
        <f>INDEX(products!$A$1:$G$49,MATCH(orders!$D652,products!$A:$A,0),MATCH(orders!I$1,products!$A$1:$G$1,0))</f>
        <v>Rob</v>
      </c>
      <c r="J652" t="str">
        <f>INDEX(products!$A$1:$G$49,MATCH(orders!$D652,products!$A:$A,0),MATCH(orders!J$1,products!$A$1:$G$1,0))</f>
        <v>D</v>
      </c>
      <c r="K652" s="4">
        <f>INDEX(products!$A$1:$G$49,MATCH(orders!$D652,products!$A:$A,0),MATCH(orders!K$1,products!$A$1:$G$1,0))</f>
        <v>0.5</v>
      </c>
      <c r="L652" s="5">
        <f>INDEX(products!$A$1:$G$49,MATCH(orders!$D652,products!$A:$A,0),MATCH(orders!L$1,products!$A$1:$G$1,0))</f>
        <v>5.3699999999999992</v>
      </c>
      <c r="M652" s="5">
        <f t="shared" si="31"/>
        <v>5.3699999999999992</v>
      </c>
      <c r="N652" t="str">
        <f t="shared" si="30"/>
        <v>Robusta</v>
      </c>
      <c r="O652" t="str">
        <f t="shared" si="32"/>
        <v>Dark</v>
      </c>
      <c r="P652" t="str">
        <f>_xlfn.XLOOKUP(Orders[[#This Row],[Customer ID]],customers!$A$1:$A$1001,customers!$I$1:$I$1001,,)</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IF(_xlfn.XLOOKUP(C653,customers!A652:A1652,customers!C652:C1652,,0)=0,"",_xlfn.XLOOKUP(C653,customers!A652:A1652,customers!C652:C1652,,0))</f>
        <v/>
      </c>
      <c r="H653" s="2" t="str">
        <f>_xlfn.XLOOKUP(C653,customers!$A$1:$A$1001,customers!$G$1:$G$1001,,0)</f>
        <v>United States</v>
      </c>
      <c r="I653" t="str">
        <f>INDEX(products!$A$1:$G$49,MATCH(orders!$D653,products!$A:$A,0),MATCH(orders!I$1,products!$A$1:$G$1,0))</f>
        <v>Rob</v>
      </c>
      <c r="J653" t="str">
        <f>INDEX(products!$A$1:$G$49,MATCH(orders!$D653,products!$A:$A,0),MATCH(orders!J$1,products!$A$1:$G$1,0))</f>
        <v>L</v>
      </c>
      <c r="K653" s="4">
        <f>INDEX(products!$A$1:$G$49,MATCH(orders!$D653,products!$A:$A,0),MATCH(orders!K$1,products!$A$1:$G$1,0))</f>
        <v>1</v>
      </c>
      <c r="L653" s="5">
        <f>INDEX(products!$A$1:$G$49,MATCH(orders!$D653,products!$A:$A,0),MATCH(orders!L$1,products!$A$1:$G$1,0))</f>
        <v>11.95</v>
      </c>
      <c r="M653" s="5">
        <f t="shared" si="31"/>
        <v>47.8</v>
      </c>
      <c r="N653" t="str">
        <f t="shared" si="30"/>
        <v>Robusta</v>
      </c>
      <c r="O653" t="str">
        <f t="shared" si="32"/>
        <v>Light</v>
      </c>
      <c r="P653" t="str">
        <f>_xlfn.XLOOKUP(Orders[[#This Row],[Customer ID]],customers!$A$1:$A$1001,customers!$I$1:$I$1001,,)</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IF(_xlfn.XLOOKUP(C654,customers!A653:A1653,customers!C653:C1653,,0)=0,"",_xlfn.XLOOKUP(C654,customers!A653:A1653,customers!C653:C1653,,0))</f>
        <v>rzywickii4@ifeng.com</v>
      </c>
      <c r="H654" s="2" t="str">
        <f>_xlfn.XLOOKUP(C654,customers!$A$1:$A$1001,customers!$G$1:$G$1001,,0)</f>
        <v>Ireland</v>
      </c>
      <c r="I654" t="str">
        <f>INDEX(products!$A$1:$G$49,MATCH(orders!$D654,products!$A:$A,0),MATCH(orders!I$1,products!$A$1:$G$1,0))</f>
        <v>Lib</v>
      </c>
      <c r="J654" t="str">
        <f>INDEX(products!$A$1:$G$49,MATCH(orders!$D654,products!$A:$A,0),MATCH(orders!J$1,products!$A$1:$G$1,0))</f>
        <v>L</v>
      </c>
      <c r="K654" s="4">
        <f>INDEX(products!$A$1:$G$49,MATCH(orders!$D654,products!$A:$A,0),MATCH(orders!K$1,products!$A$1:$G$1,0))</f>
        <v>1</v>
      </c>
      <c r="L654" s="5">
        <f>INDEX(products!$A$1:$G$49,MATCH(orders!$D654,products!$A:$A,0),MATCH(orders!L$1,products!$A$1:$G$1,0))</f>
        <v>15.85</v>
      </c>
      <c r="M654" s="5">
        <f t="shared" si="31"/>
        <v>63.4</v>
      </c>
      <c r="N654" t="str">
        <f t="shared" si="30"/>
        <v>Librica</v>
      </c>
      <c r="O654" t="str">
        <f t="shared" si="32"/>
        <v>Light</v>
      </c>
      <c r="P654" t="str">
        <f>_xlfn.XLOOKUP(Orders[[#This Row],[Customer ID]],customers!$A$1:$A$1001,customers!$I$1:$I$1001,,)</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IF(_xlfn.XLOOKUP(C655,customers!A654:A1654,customers!C654:C1654,,0)=0,"",_xlfn.XLOOKUP(C655,customers!A654:A1654,customers!C654:C1654,,0))</f>
        <v>aburgetti5@moonfruit.com</v>
      </c>
      <c r="H655" s="2" t="str">
        <f>_xlfn.XLOOKUP(C655,customers!$A$1:$A$1001,customers!$G$1:$G$1001,,0)</f>
        <v>United States</v>
      </c>
      <c r="I655" t="str">
        <f>INDEX(products!$A$1:$G$49,MATCH(orders!$D655,products!$A:$A,0),MATCH(orders!I$1,products!$A$1:$G$1,0))</f>
        <v>Ara</v>
      </c>
      <c r="J655" t="str">
        <f>INDEX(products!$A$1:$G$49,MATCH(orders!$D655,products!$A:$A,0),MATCH(orders!J$1,products!$A$1:$G$1,0))</f>
        <v>M</v>
      </c>
      <c r="K655" s="4">
        <f>INDEX(products!$A$1:$G$49,MATCH(orders!$D655,products!$A:$A,0),MATCH(orders!K$1,products!$A$1:$G$1,0))</f>
        <v>2.5</v>
      </c>
      <c r="L655" s="5">
        <f>INDEX(products!$A$1:$G$49,MATCH(orders!$D655,products!$A:$A,0),MATCH(orders!L$1,products!$A$1:$G$1,0))</f>
        <v>25.874999999999996</v>
      </c>
      <c r="M655" s="5">
        <f t="shared" si="31"/>
        <v>103.49999999999999</v>
      </c>
      <c r="N655" t="str">
        <f t="shared" si="30"/>
        <v>Arabica</v>
      </c>
      <c r="O655" t="str">
        <f t="shared" si="32"/>
        <v>Medium</v>
      </c>
      <c r="P655" t="str">
        <f>_xlfn.XLOOKUP(Orders[[#This Row],[Customer ID]],customers!$A$1:$A$1001,customers!$I$1:$I$1001,,)</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IF(_xlfn.XLOOKUP(C656,customers!A655:A1655,customers!C655:C1655,,0)=0,"",_xlfn.XLOOKUP(C656,customers!A655:A1655,customers!C655:C1655,,0))</f>
        <v>mmalloyi6@seattletimes.com</v>
      </c>
      <c r="H656" s="2" t="str">
        <f>_xlfn.XLOOKUP(C656,customers!$A$1:$A$1001,customers!$G$1:$G$1001,,0)</f>
        <v>United States</v>
      </c>
      <c r="I656" t="str">
        <f>INDEX(products!$A$1:$G$49,MATCH(orders!$D656,products!$A:$A,0),MATCH(orders!I$1,products!$A$1:$G$1,0))</f>
        <v>Ara</v>
      </c>
      <c r="J656" t="str">
        <f>INDEX(products!$A$1:$G$49,MATCH(orders!$D656,products!$A:$A,0),MATCH(orders!J$1,products!$A$1:$G$1,0))</f>
        <v>D</v>
      </c>
      <c r="K656" s="4">
        <f>INDEX(products!$A$1:$G$49,MATCH(orders!$D656,products!$A:$A,0),MATCH(orders!K$1,products!$A$1:$G$1,0))</f>
        <v>2.5</v>
      </c>
      <c r="L656" s="5">
        <f>INDEX(products!$A$1:$G$49,MATCH(orders!$D656,products!$A:$A,0),MATCH(orders!L$1,products!$A$1:$G$1,0))</f>
        <v>22.884999999999998</v>
      </c>
      <c r="M656" s="5">
        <f t="shared" si="31"/>
        <v>68.655000000000001</v>
      </c>
      <c r="N656" t="str">
        <f t="shared" si="30"/>
        <v>Arabica</v>
      </c>
      <c r="O656" t="str">
        <f t="shared" si="32"/>
        <v>Dark</v>
      </c>
      <c r="P656" t="str">
        <f>_xlfn.XLOOKUP(Orders[[#This Row],[Customer ID]],customers!$A$1:$A$1001,customers!$I$1:$I$1001,,)</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IF(_xlfn.XLOOKUP(C657,customers!A656:A1656,customers!C656:C1656,,0)=0,"",_xlfn.XLOOKUP(C657,customers!A656:A1656,customers!C656:C1656,,0))</f>
        <v>mmcparlandi7@w3.org</v>
      </c>
      <c r="H657" s="2" t="str">
        <f>_xlfn.XLOOKUP(C657,customers!$A$1:$A$1001,customers!$G$1:$G$1001,,0)</f>
        <v>United States</v>
      </c>
      <c r="I657" t="str">
        <f>INDEX(products!$A$1:$G$49,MATCH(orders!$D657,products!$A:$A,0),MATCH(orders!I$1,products!$A$1:$G$1,0))</f>
        <v>Rob</v>
      </c>
      <c r="J657" t="str">
        <f>INDEX(products!$A$1:$G$49,MATCH(orders!$D657,products!$A:$A,0),MATCH(orders!J$1,products!$A$1:$G$1,0))</f>
        <v>M</v>
      </c>
      <c r="K657" s="4">
        <f>INDEX(products!$A$1:$G$49,MATCH(orders!$D657,products!$A:$A,0),MATCH(orders!K$1,products!$A$1:$G$1,0))</f>
        <v>2.5</v>
      </c>
      <c r="L657" s="5">
        <f>INDEX(products!$A$1:$G$49,MATCH(orders!$D657,products!$A:$A,0),MATCH(orders!L$1,products!$A$1:$G$1,0))</f>
        <v>22.884999999999998</v>
      </c>
      <c r="M657" s="5">
        <f t="shared" si="31"/>
        <v>45.769999999999996</v>
      </c>
      <c r="N657" t="str">
        <f t="shared" si="30"/>
        <v>Robusta</v>
      </c>
      <c r="O657" t="str">
        <f t="shared" si="32"/>
        <v>Medium</v>
      </c>
      <c r="P657" t="str">
        <f>_xlfn.XLOOKUP(Orders[[#This Row],[Customer ID]],customers!$A$1:$A$1001,customers!$I$1:$I$1001,,)</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IF(_xlfn.XLOOKUP(C658,customers!A657:A1657,customers!C657:C1657,,0)=0,"",_xlfn.XLOOKUP(C658,customers!A657:A1657,customers!C657:C1657,,0))</f>
        <v>sjennaroyi8@purevolume.com</v>
      </c>
      <c r="H658" s="2" t="str">
        <f>_xlfn.XLOOKUP(C658,customers!$A$1:$A$1001,customers!$G$1:$G$1001,,0)</f>
        <v>United States</v>
      </c>
      <c r="I658" t="str">
        <f>INDEX(products!$A$1:$G$49,MATCH(orders!$D658,products!$A:$A,0),MATCH(orders!I$1,products!$A$1:$G$1,0))</f>
        <v>Lib</v>
      </c>
      <c r="J658" t="str">
        <f>INDEX(products!$A$1:$G$49,MATCH(orders!$D658,products!$A:$A,0),MATCH(orders!J$1,products!$A$1:$G$1,0))</f>
        <v>D</v>
      </c>
      <c r="K658" s="4">
        <f>INDEX(products!$A$1:$G$49,MATCH(orders!$D658,products!$A:$A,0),MATCH(orders!K$1,products!$A$1:$G$1,0))</f>
        <v>1</v>
      </c>
      <c r="L658" s="5">
        <f>INDEX(products!$A$1:$G$49,MATCH(orders!$D658,products!$A:$A,0),MATCH(orders!L$1,products!$A$1:$G$1,0))</f>
        <v>12.95</v>
      </c>
      <c r="M658" s="5">
        <f t="shared" si="31"/>
        <v>51.8</v>
      </c>
      <c r="N658" t="str">
        <f t="shared" si="30"/>
        <v>Librica</v>
      </c>
      <c r="O658" t="str">
        <f t="shared" si="32"/>
        <v>Dark</v>
      </c>
      <c r="P658" t="str">
        <f>_xlfn.XLOOKUP(Orders[[#This Row],[Customer ID]],customers!$A$1:$A$1001,customers!$I$1:$I$1001,,)</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IF(_xlfn.XLOOKUP(C659,customers!A658:A1658,customers!C658:C1658,,0)=0,"",_xlfn.XLOOKUP(C659,customers!A658:A1658,customers!C658:C1658,,0))</f>
        <v>wplacei9@wsj.com</v>
      </c>
      <c r="H659" s="2" t="str">
        <f>_xlfn.XLOOKUP(C659,customers!$A$1:$A$1001,customers!$G$1:$G$1001,,0)</f>
        <v>United States</v>
      </c>
      <c r="I659" t="str">
        <f>INDEX(products!$A$1:$G$49,MATCH(orders!$D659,products!$A:$A,0),MATCH(orders!I$1,products!$A$1:$G$1,0))</f>
        <v>Ara</v>
      </c>
      <c r="J659" t="str">
        <f>INDEX(products!$A$1:$G$49,MATCH(orders!$D659,products!$A:$A,0),MATCH(orders!J$1,products!$A$1:$G$1,0))</f>
        <v>M</v>
      </c>
      <c r="K659" s="4">
        <f>INDEX(products!$A$1:$G$49,MATCH(orders!$D659,products!$A:$A,0),MATCH(orders!K$1,products!$A$1:$G$1,0))</f>
        <v>0.5</v>
      </c>
      <c r="L659" s="5">
        <f>INDEX(products!$A$1:$G$49,MATCH(orders!$D659,products!$A:$A,0),MATCH(orders!L$1,products!$A$1:$G$1,0))</f>
        <v>6.75</v>
      </c>
      <c r="M659" s="5">
        <f t="shared" si="31"/>
        <v>13.5</v>
      </c>
      <c r="N659" t="str">
        <f t="shared" si="30"/>
        <v>Arabica</v>
      </c>
      <c r="O659" t="str">
        <f t="shared" si="32"/>
        <v>Medium</v>
      </c>
      <c r="P659" t="str">
        <f>_xlfn.XLOOKUP(Orders[[#This Row],[Customer ID]],customers!$A$1:$A$1001,customers!$I$1:$I$1001,,)</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IF(_xlfn.XLOOKUP(C660,customers!A659:A1659,customers!C659:C1659,,0)=0,"",_xlfn.XLOOKUP(C660,customers!A659:A1659,customers!C659:C1659,,0))</f>
        <v>jmillettik@addtoany.com</v>
      </c>
      <c r="H660" s="2" t="str">
        <f>_xlfn.XLOOKUP(C660,customers!$A$1:$A$1001,customers!$G$1:$G$1001,,0)</f>
        <v>United States</v>
      </c>
      <c r="I660" t="str">
        <f>INDEX(products!$A$1:$G$49,MATCH(orders!$D660,products!$A:$A,0),MATCH(orders!I$1,products!$A$1:$G$1,0))</f>
        <v>Exc</v>
      </c>
      <c r="J660" t="str">
        <f>INDEX(products!$A$1:$G$49,MATCH(orders!$D660,products!$A:$A,0),MATCH(orders!J$1,products!$A$1:$G$1,0))</f>
        <v>M</v>
      </c>
      <c r="K660" s="4">
        <f>INDEX(products!$A$1:$G$49,MATCH(orders!$D660,products!$A:$A,0),MATCH(orders!K$1,products!$A$1:$G$1,0))</f>
        <v>0.5</v>
      </c>
      <c r="L660" s="5">
        <f>INDEX(products!$A$1:$G$49,MATCH(orders!$D660,products!$A:$A,0),MATCH(orders!L$1,products!$A$1:$G$1,0))</f>
        <v>8.25</v>
      </c>
      <c r="M660" s="5">
        <f t="shared" si="31"/>
        <v>24.75</v>
      </c>
      <c r="N660" t="str">
        <f t="shared" si="30"/>
        <v>Excelsa</v>
      </c>
      <c r="O660" t="str">
        <f t="shared" si="32"/>
        <v>Medium</v>
      </c>
      <c r="P660" t="str">
        <f>_xlfn.XLOOKUP(Orders[[#This Row],[Customer ID]],customers!$A$1:$A$1001,customers!$I$1:$I$1001,,)</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IF(_xlfn.XLOOKUP(C661,customers!A660:A1660,customers!C660:C1660,,0)=0,"",_xlfn.XLOOKUP(C661,customers!A660:A1660,customers!C660:C1660,,0))</f>
        <v>dgadsdenib@google.com.hk</v>
      </c>
      <c r="H661" s="2" t="str">
        <f>_xlfn.XLOOKUP(C661,customers!$A$1:$A$1001,customers!$G$1:$G$1001,,0)</f>
        <v>Ireland</v>
      </c>
      <c r="I661" t="str">
        <f>INDEX(products!$A$1:$G$49,MATCH(orders!$D661,products!$A:$A,0),MATCH(orders!I$1,products!$A$1:$G$1,0))</f>
        <v>Ara</v>
      </c>
      <c r="J661" t="str">
        <f>INDEX(products!$A$1:$G$49,MATCH(orders!$D661,products!$A:$A,0),MATCH(orders!J$1,products!$A$1:$G$1,0))</f>
        <v>D</v>
      </c>
      <c r="K661" s="4">
        <f>INDEX(products!$A$1:$G$49,MATCH(orders!$D661,products!$A:$A,0),MATCH(orders!K$1,products!$A$1:$G$1,0))</f>
        <v>2.5</v>
      </c>
      <c r="L661" s="5">
        <f>INDEX(products!$A$1:$G$49,MATCH(orders!$D661,products!$A:$A,0),MATCH(orders!L$1,products!$A$1:$G$1,0))</f>
        <v>22.884999999999998</v>
      </c>
      <c r="M661" s="5">
        <f t="shared" si="31"/>
        <v>45.769999999999996</v>
      </c>
      <c r="N661" t="str">
        <f t="shared" si="30"/>
        <v>Arabica</v>
      </c>
      <c r="O661" t="str">
        <f t="shared" si="32"/>
        <v>Dark</v>
      </c>
      <c r="P661" t="str">
        <f>_xlfn.XLOOKUP(Orders[[#This Row],[Customer ID]],customers!$A$1:$A$1001,customers!$I$1:$I$1001,,)</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IF(_xlfn.XLOOKUP(C662,customers!A661:A1661,customers!C661:C1661,,0)=0,"",_xlfn.XLOOKUP(C662,customers!A661:A1661,customers!C661:C1661,,0))</f>
        <v>vwakelinic@unesco.org</v>
      </c>
      <c r="H662" s="2" t="str">
        <f>_xlfn.XLOOKUP(C662,customers!$A$1:$A$1001,customers!$G$1:$G$1001,,0)</f>
        <v>United States</v>
      </c>
      <c r="I662" t="str">
        <f>INDEX(products!$A$1:$G$49,MATCH(orders!$D662,products!$A:$A,0),MATCH(orders!I$1,products!$A$1:$G$1,0))</f>
        <v>Exc</v>
      </c>
      <c r="J662" t="str">
        <f>INDEX(products!$A$1:$G$49,MATCH(orders!$D662,products!$A:$A,0),MATCH(orders!J$1,products!$A$1:$G$1,0))</f>
        <v>L</v>
      </c>
      <c r="K662" s="4">
        <f>INDEX(products!$A$1:$G$49,MATCH(orders!$D662,products!$A:$A,0),MATCH(orders!K$1,products!$A$1:$G$1,0))</f>
        <v>0.5</v>
      </c>
      <c r="L662" s="5">
        <f>INDEX(products!$A$1:$G$49,MATCH(orders!$D662,products!$A:$A,0),MATCH(orders!L$1,products!$A$1:$G$1,0))</f>
        <v>8.91</v>
      </c>
      <c r="M662" s="5">
        <f t="shared" si="31"/>
        <v>53.46</v>
      </c>
      <c r="N662" t="str">
        <f t="shared" si="30"/>
        <v>Excelsa</v>
      </c>
      <c r="O662" t="str">
        <f t="shared" si="32"/>
        <v>Light</v>
      </c>
      <c r="P662" t="str">
        <f>_xlfn.XLOOKUP(Orders[[#This Row],[Customer ID]],customers!$A$1:$A$1001,customers!$I$1:$I$1001,,)</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IF(_xlfn.XLOOKUP(C663,customers!A662:A1662,customers!C662:C1662,,0)=0,"",_xlfn.XLOOKUP(C663,customers!A662:A1662,customers!C662:C1662,,0))</f>
        <v>acampsallid@zimbio.com</v>
      </c>
      <c r="H663" s="2" t="str">
        <f>_xlfn.XLOOKUP(C663,customers!$A$1:$A$1001,customers!$G$1:$G$1001,,0)</f>
        <v>United States</v>
      </c>
      <c r="I663" t="str">
        <f>INDEX(products!$A$1:$G$49,MATCH(orders!$D663,products!$A:$A,0),MATCH(orders!I$1,products!$A$1:$G$1,0))</f>
        <v>Ara</v>
      </c>
      <c r="J663" t="str">
        <f>INDEX(products!$A$1:$G$49,MATCH(orders!$D663,products!$A:$A,0),MATCH(orders!J$1,products!$A$1:$G$1,0))</f>
        <v>M</v>
      </c>
      <c r="K663" s="4">
        <f>INDEX(products!$A$1:$G$49,MATCH(orders!$D663,products!$A:$A,0),MATCH(orders!K$1,products!$A$1:$G$1,0))</f>
        <v>0.2</v>
      </c>
      <c r="L663" s="5">
        <f>INDEX(products!$A$1:$G$49,MATCH(orders!$D663,products!$A:$A,0),MATCH(orders!L$1,products!$A$1:$G$1,0))</f>
        <v>3.375</v>
      </c>
      <c r="M663" s="5">
        <f t="shared" si="31"/>
        <v>20.25</v>
      </c>
      <c r="N663" t="str">
        <f t="shared" si="30"/>
        <v>Arabica</v>
      </c>
      <c r="O663" t="str">
        <f t="shared" si="32"/>
        <v>Medium</v>
      </c>
      <c r="P663" t="str">
        <f>_xlfn.XLOOKUP(Orders[[#This Row],[Customer ID]],customers!$A$1:$A$1001,customers!$I$1:$I$1001,,)</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IF(_xlfn.XLOOKUP(C664,customers!A663:A1663,customers!C663:C1663,,0)=0,"",_xlfn.XLOOKUP(C664,customers!A663:A1663,customers!C663:C1663,,0))</f>
        <v>smosebyie@stanford.edu</v>
      </c>
      <c r="H664" s="2" t="str">
        <f>_xlfn.XLOOKUP(C664,customers!$A$1:$A$1001,customers!$G$1:$G$1001,,0)</f>
        <v>United States</v>
      </c>
      <c r="I664" t="str">
        <f>INDEX(products!$A$1:$G$49,MATCH(orders!$D664,products!$A:$A,0),MATCH(orders!I$1,products!$A$1:$G$1,0))</f>
        <v>Lib</v>
      </c>
      <c r="J664" t="str">
        <f>INDEX(products!$A$1:$G$49,MATCH(orders!$D664,products!$A:$A,0),MATCH(orders!J$1,products!$A$1:$G$1,0))</f>
        <v>D</v>
      </c>
      <c r="K664" s="4">
        <f>INDEX(products!$A$1:$G$49,MATCH(orders!$D664,products!$A:$A,0),MATCH(orders!K$1,products!$A$1:$G$1,0))</f>
        <v>2.5</v>
      </c>
      <c r="L664" s="5">
        <f>INDEX(products!$A$1:$G$49,MATCH(orders!$D664,products!$A:$A,0),MATCH(orders!L$1,products!$A$1:$G$1,0))</f>
        <v>29.784999999999997</v>
      </c>
      <c r="M664" s="5">
        <f t="shared" si="31"/>
        <v>148.92499999999998</v>
      </c>
      <c r="N664" t="str">
        <f t="shared" si="30"/>
        <v>Librica</v>
      </c>
      <c r="O664" t="str">
        <f t="shared" si="32"/>
        <v>Dark</v>
      </c>
      <c r="P664" t="str">
        <f>_xlfn.XLOOKUP(Orders[[#This Row],[Customer ID]],customers!$A$1:$A$1001,customers!$I$1:$I$1001,,)</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IF(_xlfn.XLOOKUP(C665,customers!A664:A1664,customers!C664:C1664,,0)=0,"",_xlfn.XLOOKUP(C665,customers!A664:A1664,customers!C664:C1664,,0))</f>
        <v>cwassif@prweb.com</v>
      </c>
      <c r="H665" s="2" t="str">
        <f>_xlfn.XLOOKUP(C665,customers!$A$1:$A$1001,customers!$G$1:$G$1001,,0)</f>
        <v>United States</v>
      </c>
      <c r="I665" t="str">
        <f>INDEX(products!$A$1:$G$49,MATCH(orders!$D665,products!$A:$A,0),MATCH(orders!I$1,products!$A$1:$G$1,0))</f>
        <v>Ara</v>
      </c>
      <c r="J665" t="str">
        <f>INDEX(products!$A$1:$G$49,MATCH(orders!$D665,products!$A:$A,0),MATCH(orders!J$1,products!$A$1:$G$1,0))</f>
        <v>M</v>
      </c>
      <c r="K665" s="4">
        <f>INDEX(products!$A$1:$G$49,MATCH(orders!$D665,products!$A:$A,0),MATCH(orders!K$1,products!$A$1:$G$1,0))</f>
        <v>1</v>
      </c>
      <c r="L665" s="5">
        <f>INDEX(products!$A$1:$G$49,MATCH(orders!$D665,products!$A:$A,0),MATCH(orders!L$1,products!$A$1:$G$1,0))</f>
        <v>11.25</v>
      </c>
      <c r="M665" s="5">
        <f t="shared" si="31"/>
        <v>67.5</v>
      </c>
      <c r="N665" t="str">
        <f t="shared" si="30"/>
        <v>Arabica</v>
      </c>
      <c r="O665" t="str">
        <f t="shared" si="32"/>
        <v>Medium</v>
      </c>
      <c r="P665" t="str">
        <f>_xlfn.XLOOKUP(Orders[[#This Row],[Customer ID]],customers!$A$1:$A$1001,customers!$I$1:$I$1001,,)</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IF(_xlfn.XLOOKUP(C666,customers!A665:A1665,customers!C665:C1665,,0)=0,"",_xlfn.XLOOKUP(C666,customers!A665:A1665,customers!C665:C1665,,0))</f>
        <v>isjostromig@pbs.org</v>
      </c>
      <c r="H666" s="2" t="str">
        <f>_xlfn.XLOOKUP(C666,customers!$A$1:$A$1001,customers!$G$1:$G$1001,,0)</f>
        <v>United States</v>
      </c>
      <c r="I666" t="str">
        <f>INDEX(products!$A$1:$G$49,MATCH(orders!$D666,products!$A:$A,0),MATCH(orders!I$1,products!$A$1:$G$1,0))</f>
        <v>Exc</v>
      </c>
      <c r="J666" t="str">
        <f>INDEX(products!$A$1:$G$49,MATCH(orders!$D666,products!$A:$A,0),MATCH(orders!J$1,products!$A$1:$G$1,0))</f>
        <v>D</v>
      </c>
      <c r="K666" s="4">
        <f>INDEX(products!$A$1:$G$49,MATCH(orders!$D666,products!$A:$A,0),MATCH(orders!K$1,products!$A$1:$G$1,0))</f>
        <v>1</v>
      </c>
      <c r="L666" s="5">
        <f>INDEX(products!$A$1:$G$49,MATCH(orders!$D666,products!$A:$A,0),MATCH(orders!L$1,products!$A$1:$G$1,0))</f>
        <v>12.15</v>
      </c>
      <c r="M666" s="5">
        <f t="shared" si="31"/>
        <v>72.900000000000006</v>
      </c>
      <c r="N666" t="str">
        <f t="shared" si="30"/>
        <v>Excelsa</v>
      </c>
      <c r="O666" t="str">
        <f t="shared" si="32"/>
        <v>Dark</v>
      </c>
      <c r="P666" t="str">
        <f>_xlfn.XLOOKUP(Orders[[#This Row],[Customer ID]],customers!$A$1:$A$1001,customers!$I$1:$I$1001,,)</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IF(_xlfn.XLOOKUP(C667,customers!A666:A1666,customers!C666:C1666,,0)=0,"",_xlfn.XLOOKUP(C667,customers!A666:A1666,customers!C666:C1666,,0))</f>
        <v>isjostromig@pbs.org</v>
      </c>
      <c r="H667" s="2" t="str">
        <f>_xlfn.XLOOKUP(C667,customers!$A$1:$A$1001,customers!$G$1:$G$1001,,0)</f>
        <v>United States</v>
      </c>
      <c r="I667" t="str">
        <f>INDEX(products!$A$1:$G$49,MATCH(orders!$D667,products!$A:$A,0),MATCH(orders!I$1,products!$A$1:$G$1,0))</f>
        <v>Lib</v>
      </c>
      <c r="J667" t="str">
        <f>INDEX(products!$A$1:$G$49,MATCH(orders!$D667,products!$A:$A,0),MATCH(orders!J$1,products!$A$1:$G$1,0))</f>
        <v>D</v>
      </c>
      <c r="K667" s="4">
        <f>INDEX(products!$A$1:$G$49,MATCH(orders!$D667,products!$A:$A,0),MATCH(orders!K$1,products!$A$1:$G$1,0))</f>
        <v>0.2</v>
      </c>
      <c r="L667" s="5">
        <f>INDEX(products!$A$1:$G$49,MATCH(orders!$D667,products!$A:$A,0),MATCH(orders!L$1,products!$A$1:$G$1,0))</f>
        <v>3.8849999999999998</v>
      </c>
      <c r="M667" s="5">
        <f t="shared" si="31"/>
        <v>7.77</v>
      </c>
      <c r="N667" t="str">
        <f t="shared" si="30"/>
        <v>Librica</v>
      </c>
      <c r="O667" t="str">
        <f t="shared" si="32"/>
        <v>Dark</v>
      </c>
      <c r="P667" t="str">
        <f>_xlfn.XLOOKUP(Orders[[#This Row],[Customer ID]],customers!$A$1:$A$1001,customers!$I$1:$I$1001,,)</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IF(_xlfn.XLOOKUP(C668,customers!A667:A1667,customers!C667:C1667,,0)=0,"",_xlfn.XLOOKUP(C668,customers!A667:A1667,customers!C667:C1667,,0))</f>
        <v>jbranchettii@bravesites.com</v>
      </c>
      <c r="H668" s="2" t="str">
        <f>_xlfn.XLOOKUP(C668,customers!$A$1:$A$1001,customers!$G$1:$G$1001,,0)</f>
        <v>United States</v>
      </c>
      <c r="I668" t="str">
        <f>INDEX(products!$A$1:$G$49,MATCH(orders!$D668,products!$A:$A,0),MATCH(orders!I$1,products!$A$1:$G$1,0))</f>
        <v>Ara</v>
      </c>
      <c r="J668" t="str">
        <f>INDEX(products!$A$1:$G$49,MATCH(orders!$D668,products!$A:$A,0),MATCH(orders!J$1,products!$A$1:$G$1,0))</f>
        <v>D</v>
      </c>
      <c r="K668" s="4">
        <f>INDEX(products!$A$1:$G$49,MATCH(orders!$D668,products!$A:$A,0),MATCH(orders!K$1,products!$A$1:$G$1,0))</f>
        <v>2.5</v>
      </c>
      <c r="L668" s="5">
        <f>INDEX(products!$A$1:$G$49,MATCH(orders!$D668,products!$A:$A,0),MATCH(orders!L$1,products!$A$1:$G$1,0))</f>
        <v>22.884999999999998</v>
      </c>
      <c r="M668" s="5">
        <f t="shared" si="31"/>
        <v>91.539999999999992</v>
      </c>
      <c r="N668" t="str">
        <f t="shared" si="30"/>
        <v>Arabica</v>
      </c>
      <c r="O668" t="str">
        <f t="shared" si="32"/>
        <v>Dark</v>
      </c>
      <c r="P668" t="str">
        <f>_xlfn.XLOOKUP(Orders[[#This Row],[Customer ID]],customers!$A$1:$A$1001,customers!$I$1:$I$1001,,)</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IF(_xlfn.XLOOKUP(C669,customers!A668:A1668,customers!C668:C1668,,0)=0,"",_xlfn.XLOOKUP(C669,customers!A668:A1668,customers!C668:C1668,,0))</f>
        <v>nrudlandij@blogs.com</v>
      </c>
      <c r="H669" s="2" t="str">
        <f>_xlfn.XLOOKUP(C669,customers!$A$1:$A$1001,customers!$G$1:$G$1001,,0)</f>
        <v>Ireland</v>
      </c>
      <c r="I669" t="str">
        <f>INDEX(products!$A$1:$G$49,MATCH(orders!$D669,products!$A:$A,0),MATCH(orders!I$1,products!$A$1:$G$1,0))</f>
        <v>Ara</v>
      </c>
      <c r="J669" t="str">
        <f>INDEX(products!$A$1:$G$49,MATCH(orders!$D669,products!$A:$A,0),MATCH(orders!J$1,products!$A$1:$G$1,0))</f>
        <v>D</v>
      </c>
      <c r="K669" s="4">
        <f>INDEX(products!$A$1:$G$49,MATCH(orders!$D669,products!$A:$A,0),MATCH(orders!K$1,products!$A$1:$G$1,0))</f>
        <v>1</v>
      </c>
      <c r="L669" s="5">
        <f>INDEX(products!$A$1:$G$49,MATCH(orders!$D669,products!$A:$A,0),MATCH(orders!L$1,products!$A$1:$G$1,0))</f>
        <v>9.9499999999999993</v>
      </c>
      <c r="M669" s="5">
        <f t="shared" si="31"/>
        <v>59.699999999999996</v>
      </c>
      <c r="N669" t="str">
        <f t="shared" si="30"/>
        <v>Arabica</v>
      </c>
      <c r="O669" t="str">
        <f t="shared" si="32"/>
        <v>Dark</v>
      </c>
      <c r="P669" t="str">
        <f>_xlfn.XLOOKUP(Orders[[#This Row],[Customer ID]],customers!$A$1:$A$1001,customers!$I$1:$I$1001,,)</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IF(_xlfn.XLOOKUP(C670,customers!A669:A1669,customers!C669:C1669,,0)=0,"",_xlfn.XLOOKUP(C670,customers!A669:A1669,customers!C669:C1669,,0))</f>
        <v>jmillettik@addtoany.com</v>
      </c>
      <c r="H670" s="2" t="str">
        <f>_xlfn.XLOOKUP(C670,customers!$A$1:$A$1001,customers!$G$1:$G$1001,,0)</f>
        <v>United States</v>
      </c>
      <c r="I670" t="str">
        <f>INDEX(products!$A$1:$G$49,MATCH(orders!$D670,products!$A:$A,0),MATCH(orders!I$1,products!$A$1:$G$1,0))</f>
        <v>Rob</v>
      </c>
      <c r="J670" t="str">
        <f>INDEX(products!$A$1:$G$49,MATCH(orders!$D670,products!$A:$A,0),MATCH(orders!J$1,products!$A$1:$G$1,0))</f>
        <v>L</v>
      </c>
      <c r="K670" s="4">
        <f>INDEX(products!$A$1:$G$49,MATCH(orders!$D670,products!$A:$A,0),MATCH(orders!K$1,products!$A$1:$G$1,0))</f>
        <v>2.5</v>
      </c>
      <c r="L670" s="5">
        <f>INDEX(products!$A$1:$G$49,MATCH(orders!$D670,products!$A:$A,0),MATCH(orders!L$1,products!$A$1:$G$1,0))</f>
        <v>27.484999999999996</v>
      </c>
      <c r="M670" s="5">
        <f t="shared" si="31"/>
        <v>137.42499999999998</v>
      </c>
      <c r="N670" t="str">
        <f t="shared" si="30"/>
        <v>Robusta</v>
      </c>
      <c r="O670" t="str">
        <f t="shared" si="32"/>
        <v>Light</v>
      </c>
      <c r="P670" t="str">
        <f>_xlfn.XLOOKUP(Orders[[#This Row],[Customer ID]],customers!$A$1:$A$1001,customers!$I$1:$I$1001,,)</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IF(_xlfn.XLOOKUP(C671,customers!A670:A1670,customers!C670:C1670,,0)=0,"",_xlfn.XLOOKUP(C671,customers!A670:A1670,customers!C670:C1670,,0))</f>
        <v>ftourryil@google.de</v>
      </c>
      <c r="H671" s="2" t="str">
        <f>_xlfn.XLOOKUP(C671,customers!$A$1:$A$1001,customers!$G$1:$G$1001,,0)</f>
        <v>United States</v>
      </c>
      <c r="I671" t="str">
        <f>INDEX(products!$A$1:$G$49,MATCH(orders!$D671,products!$A:$A,0),MATCH(orders!I$1,products!$A$1:$G$1,0))</f>
        <v>Lib</v>
      </c>
      <c r="J671" t="str">
        <f>INDEX(products!$A$1:$G$49,MATCH(orders!$D671,products!$A:$A,0),MATCH(orders!J$1,products!$A$1:$G$1,0))</f>
        <v>M</v>
      </c>
      <c r="K671" s="4">
        <f>INDEX(products!$A$1:$G$49,MATCH(orders!$D671,products!$A:$A,0),MATCH(orders!K$1,products!$A$1:$G$1,0))</f>
        <v>2.5</v>
      </c>
      <c r="L671" s="5">
        <f>INDEX(products!$A$1:$G$49,MATCH(orders!$D671,products!$A:$A,0),MATCH(orders!L$1,products!$A$1:$G$1,0))</f>
        <v>33.464999999999996</v>
      </c>
      <c r="M671" s="5">
        <f t="shared" si="31"/>
        <v>66.929999999999993</v>
      </c>
      <c r="N671" t="str">
        <f t="shared" si="30"/>
        <v>Librica</v>
      </c>
      <c r="O671" t="str">
        <f t="shared" si="32"/>
        <v>Medium</v>
      </c>
      <c r="P671" t="str">
        <f>_xlfn.XLOOKUP(Orders[[#This Row],[Customer ID]],customers!$A$1:$A$1001,customers!$I$1:$I$1001,,)</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IF(_xlfn.XLOOKUP(C672,customers!A671:A1671,customers!C671:C1671,,0)=0,"",_xlfn.XLOOKUP(C672,customers!A671:A1671,customers!C671:C1671,,0))</f>
        <v>cweatherallim@toplist.cz</v>
      </c>
      <c r="H672" s="2" t="str">
        <f>_xlfn.XLOOKUP(C672,customers!$A$1:$A$1001,customers!$G$1:$G$1001,,0)</f>
        <v>United States</v>
      </c>
      <c r="I672" t="str">
        <f>INDEX(products!$A$1:$G$49,MATCH(orders!$D672,products!$A:$A,0),MATCH(orders!I$1,products!$A$1:$G$1,0))</f>
        <v>Lib</v>
      </c>
      <c r="J672" t="str">
        <f>INDEX(products!$A$1:$G$49,MATCH(orders!$D672,products!$A:$A,0),MATCH(orders!J$1,products!$A$1:$G$1,0))</f>
        <v>M</v>
      </c>
      <c r="K672" s="4">
        <f>INDEX(products!$A$1:$G$49,MATCH(orders!$D672,products!$A:$A,0),MATCH(orders!K$1,products!$A$1:$G$1,0))</f>
        <v>0.2</v>
      </c>
      <c r="L672" s="5">
        <f>INDEX(products!$A$1:$G$49,MATCH(orders!$D672,products!$A:$A,0),MATCH(orders!L$1,products!$A$1:$G$1,0))</f>
        <v>4.3650000000000002</v>
      </c>
      <c r="M672" s="5">
        <f t="shared" si="31"/>
        <v>13.095000000000001</v>
      </c>
      <c r="N672" t="str">
        <f t="shared" si="30"/>
        <v>Librica</v>
      </c>
      <c r="O672" t="str">
        <f t="shared" si="32"/>
        <v>Medium</v>
      </c>
      <c r="P672" t="str">
        <f>_xlfn.XLOOKUP(Orders[[#This Row],[Customer ID]],customers!$A$1:$A$1001,customers!$I$1:$I$1001,,)</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IF(_xlfn.XLOOKUP(C673,customers!A672:A1672,customers!C672:C1672,,0)=0,"",_xlfn.XLOOKUP(C673,customers!A672:A1672,customers!C672:C1672,,0))</f>
        <v>gheindrickin@usda.gov</v>
      </c>
      <c r="H673" s="2" t="str">
        <f>_xlfn.XLOOKUP(C673,customers!$A$1:$A$1001,customers!$G$1:$G$1001,,0)</f>
        <v>United States</v>
      </c>
      <c r="I673" t="str">
        <f>INDEX(products!$A$1:$G$49,MATCH(orders!$D673,products!$A:$A,0),MATCH(orders!I$1,products!$A$1:$G$1,0))</f>
        <v>Rob</v>
      </c>
      <c r="J673" t="str">
        <f>INDEX(products!$A$1:$G$49,MATCH(orders!$D673,products!$A:$A,0),MATCH(orders!J$1,products!$A$1:$G$1,0))</f>
        <v>L</v>
      </c>
      <c r="K673" s="4">
        <f>INDEX(products!$A$1:$G$49,MATCH(orders!$D673,products!$A:$A,0),MATCH(orders!K$1,products!$A$1:$G$1,0))</f>
        <v>1</v>
      </c>
      <c r="L673" s="5">
        <f>INDEX(products!$A$1:$G$49,MATCH(orders!$D673,products!$A:$A,0),MATCH(orders!L$1,products!$A$1:$G$1,0))</f>
        <v>11.95</v>
      </c>
      <c r="M673" s="5">
        <f t="shared" si="31"/>
        <v>59.75</v>
      </c>
      <c r="N673" t="str">
        <f t="shared" si="30"/>
        <v>Robusta</v>
      </c>
      <c r="O673" t="str">
        <f t="shared" si="32"/>
        <v>Light</v>
      </c>
      <c r="P673" t="str">
        <f>_xlfn.XLOOKUP(Orders[[#This Row],[Customer ID]],customers!$A$1:$A$1001,customers!$I$1:$I$1001,,)</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IF(_xlfn.XLOOKUP(C674,customers!A673:A1673,customers!C673:C1673,,0)=0,"",_xlfn.XLOOKUP(C674,customers!A673:A1673,customers!C673:C1673,,0))</f>
        <v>limasonio@discuz.net</v>
      </c>
      <c r="H674" s="2" t="str">
        <f>_xlfn.XLOOKUP(C674,customers!$A$1:$A$1001,customers!$G$1:$G$1001,,0)</f>
        <v>United States</v>
      </c>
      <c r="I674" t="str">
        <f>INDEX(products!$A$1:$G$49,MATCH(orders!$D674,products!$A:$A,0),MATCH(orders!I$1,products!$A$1:$G$1,0))</f>
        <v>Lib</v>
      </c>
      <c r="J674" t="str">
        <f>INDEX(products!$A$1:$G$49,MATCH(orders!$D674,products!$A:$A,0),MATCH(orders!J$1,products!$A$1:$G$1,0))</f>
        <v>M</v>
      </c>
      <c r="K674" s="4">
        <f>INDEX(products!$A$1:$G$49,MATCH(orders!$D674,products!$A:$A,0),MATCH(orders!K$1,products!$A$1:$G$1,0))</f>
        <v>0.5</v>
      </c>
      <c r="L674" s="5">
        <f>INDEX(products!$A$1:$G$49,MATCH(orders!$D674,products!$A:$A,0),MATCH(orders!L$1,products!$A$1:$G$1,0))</f>
        <v>8.73</v>
      </c>
      <c r="M674" s="5">
        <f t="shared" si="31"/>
        <v>43.650000000000006</v>
      </c>
      <c r="N674" t="str">
        <f t="shared" si="30"/>
        <v>Librica</v>
      </c>
      <c r="O674" t="str">
        <f t="shared" si="32"/>
        <v>Medium</v>
      </c>
      <c r="P674" t="str">
        <f>_xlfn.XLOOKUP(Orders[[#This Row],[Customer ID]],customers!$A$1:$A$1001,customers!$I$1:$I$1001,,)</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IF(_xlfn.XLOOKUP(C675,customers!A674:A1674,customers!C674:C1674,,0)=0,"",_xlfn.XLOOKUP(C675,customers!A674:A1674,customers!C674:C1674,,0))</f>
        <v>hsaillip@odnoklassniki.ru</v>
      </c>
      <c r="H675" s="2" t="str">
        <f>_xlfn.XLOOKUP(C675,customers!$A$1:$A$1001,customers!$G$1:$G$1001,,0)</f>
        <v>United States</v>
      </c>
      <c r="I675" t="str">
        <f>INDEX(products!$A$1:$G$49,MATCH(orders!$D675,products!$A:$A,0),MATCH(orders!I$1,products!$A$1:$G$1,0))</f>
        <v>Exc</v>
      </c>
      <c r="J675" t="str">
        <f>INDEX(products!$A$1:$G$49,MATCH(orders!$D675,products!$A:$A,0),MATCH(orders!J$1,products!$A$1:$G$1,0))</f>
        <v>M</v>
      </c>
      <c r="K675" s="4">
        <f>INDEX(products!$A$1:$G$49,MATCH(orders!$D675,products!$A:$A,0),MATCH(orders!K$1,products!$A$1:$G$1,0))</f>
        <v>1</v>
      </c>
      <c r="L675" s="5">
        <f>INDEX(products!$A$1:$G$49,MATCH(orders!$D675,products!$A:$A,0),MATCH(orders!L$1,products!$A$1:$G$1,0))</f>
        <v>13.75</v>
      </c>
      <c r="M675" s="5">
        <f t="shared" si="31"/>
        <v>82.5</v>
      </c>
      <c r="N675" t="str">
        <f t="shared" si="30"/>
        <v>Excelsa</v>
      </c>
      <c r="O675" t="str">
        <f t="shared" si="32"/>
        <v>Medium</v>
      </c>
      <c r="P675" t="str">
        <f>_xlfn.XLOOKUP(Orders[[#This Row],[Customer ID]],customers!$A$1:$A$1001,customers!$I$1:$I$1001,,)</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IF(_xlfn.XLOOKUP(C676,customers!A675:A1675,customers!C675:C1675,,0)=0,"",_xlfn.XLOOKUP(C676,customers!A675:A1675,customers!C675:C1675,,0))</f>
        <v>hlarvoriq@last.fm</v>
      </c>
      <c r="H676" s="2" t="str">
        <f>_xlfn.XLOOKUP(C676,customers!$A$1:$A$1001,customers!$G$1:$G$1001,,0)</f>
        <v>United States</v>
      </c>
      <c r="I676" t="str">
        <f>INDEX(products!$A$1:$G$49,MATCH(orders!$D676,products!$A:$A,0),MATCH(orders!I$1,products!$A$1:$G$1,0))</f>
        <v>Ara</v>
      </c>
      <c r="J676" t="str">
        <f>INDEX(products!$A$1:$G$49,MATCH(orders!$D676,products!$A:$A,0),MATCH(orders!J$1,products!$A$1:$G$1,0))</f>
        <v>L</v>
      </c>
      <c r="K676" s="4">
        <f>INDEX(products!$A$1:$G$49,MATCH(orders!$D676,products!$A:$A,0),MATCH(orders!K$1,products!$A$1:$G$1,0))</f>
        <v>2.5</v>
      </c>
      <c r="L676" s="5">
        <f>INDEX(products!$A$1:$G$49,MATCH(orders!$D676,products!$A:$A,0),MATCH(orders!L$1,products!$A$1:$G$1,0))</f>
        <v>29.784999999999997</v>
      </c>
      <c r="M676" s="5">
        <f t="shared" si="31"/>
        <v>178.70999999999998</v>
      </c>
      <c r="N676" t="str">
        <f t="shared" si="30"/>
        <v>Arabica</v>
      </c>
      <c r="O676" t="str">
        <f t="shared" si="32"/>
        <v>Light</v>
      </c>
      <c r="P676" t="str">
        <f>_xlfn.XLOOKUP(Orders[[#This Row],[Customer ID]],customers!$A$1:$A$1001,customers!$I$1:$I$1001,,)</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IF(_xlfn.XLOOKUP(C677,customers!A676:A1676,customers!C676:C1676,,0)=0,"",_xlfn.XLOOKUP(C677,customers!A676:A1676,customers!C676:C1676,,0))</f>
        <v/>
      </c>
      <c r="H677" s="2" t="str">
        <f>_xlfn.XLOOKUP(C677,customers!$A$1:$A$1001,customers!$G$1:$G$1001,,0)</f>
        <v>United States</v>
      </c>
      <c r="I677" t="str">
        <f>INDEX(products!$A$1:$G$49,MATCH(orders!$D677,products!$A:$A,0),MATCH(orders!I$1,products!$A$1:$G$1,0))</f>
        <v>Lib</v>
      </c>
      <c r="J677" t="str">
        <f>INDEX(products!$A$1:$G$49,MATCH(orders!$D677,products!$A:$A,0),MATCH(orders!J$1,products!$A$1:$G$1,0))</f>
        <v>D</v>
      </c>
      <c r="K677" s="4">
        <f>INDEX(products!$A$1:$G$49,MATCH(orders!$D677,products!$A:$A,0),MATCH(orders!K$1,products!$A$1:$G$1,0))</f>
        <v>2.5</v>
      </c>
      <c r="L677" s="5">
        <f>INDEX(products!$A$1:$G$49,MATCH(orders!$D677,products!$A:$A,0),MATCH(orders!L$1,products!$A$1:$G$1,0))</f>
        <v>29.784999999999997</v>
      </c>
      <c r="M677" s="5">
        <f t="shared" si="31"/>
        <v>119.13999999999999</v>
      </c>
      <c r="N677" t="str">
        <f t="shared" si="30"/>
        <v>Librica</v>
      </c>
      <c r="O677" t="str">
        <f t="shared" si="32"/>
        <v>Dark</v>
      </c>
      <c r="P677" t="str">
        <f>_xlfn.XLOOKUP(Orders[[#This Row],[Customer ID]],customers!$A$1:$A$1001,customers!$I$1:$I$1001,,)</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IF(_xlfn.XLOOKUP(C678,customers!A677:A1677,customers!C677:C1677,,0)=0,"",_xlfn.XLOOKUP(C678,customers!A677:A1677,customers!C677:C1677,,0))</f>
        <v/>
      </c>
      <c r="H678" s="2" t="str">
        <f>_xlfn.XLOOKUP(C678,customers!$A$1:$A$1001,customers!$G$1:$G$1001,,0)</f>
        <v>United States</v>
      </c>
      <c r="I678" t="str">
        <f>INDEX(products!$A$1:$G$49,MATCH(orders!$D678,products!$A:$A,0),MATCH(orders!I$1,products!$A$1:$G$1,0))</f>
        <v>Lib</v>
      </c>
      <c r="J678" t="str">
        <f>INDEX(products!$A$1:$G$49,MATCH(orders!$D678,products!$A:$A,0),MATCH(orders!J$1,products!$A$1:$G$1,0))</f>
        <v>L</v>
      </c>
      <c r="K678" s="4">
        <f>INDEX(products!$A$1:$G$49,MATCH(orders!$D678,products!$A:$A,0),MATCH(orders!K$1,products!$A$1:$G$1,0))</f>
        <v>0.5</v>
      </c>
      <c r="L678" s="5">
        <f>INDEX(products!$A$1:$G$49,MATCH(orders!$D678,products!$A:$A,0),MATCH(orders!L$1,products!$A$1:$G$1,0))</f>
        <v>9.51</v>
      </c>
      <c r="M678" s="5">
        <f t="shared" si="31"/>
        <v>47.55</v>
      </c>
      <c r="N678" t="str">
        <f t="shared" si="30"/>
        <v>Librica</v>
      </c>
      <c r="O678" t="str">
        <f t="shared" si="32"/>
        <v>Light</v>
      </c>
      <c r="P678" t="str">
        <f>_xlfn.XLOOKUP(Orders[[#This Row],[Customer ID]],customers!$A$1:$A$1001,customers!$I$1:$I$1001,,)</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IF(_xlfn.XLOOKUP(C679,customers!A678:A1678,customers!C678:C1678,,0)=0,"",_xlfn.XLOOKUP(C679,customers!A678:A1678,customers!C678:C1678,,0))</f>
        <v>cpenwardenit@mlb.com</v>
      </c>
      <c r="H679" s="2" t="str">
        <f>_xlfn.XLOOKUP(C679,customers!$A$1:$A$1001,customers!$G$1:$G$1001,,0)</f>
        <v>Ireland</v>
      </c>
      <c r="I679" t="str">
        <f>INDEX(products!$A$1:$G$49,MATCH(orders!$D679,products!$A:$A,0),MATCH(orders!I$1,products!$A$1:$G$1,0))</f>
        <v>Lib</v>
      </c>
      <c r="J679" t="str">
        <f>INDEX(products!$A$1:$G$49,MATCH(orders!$D679,products!$A:$A,0),MATCH(orders!J$1,products!$A$1:$G$1,0))</f>
        <v>M</v>
      </c>
      <c r="K679" s="4">
        <f>INDEX(products!$A$1:$G$49,MATCH(orders!$D679,products!$A:$A,0),MATCH(orders!K$1,products!$A$1:$G$1,0))</f>
        <v>0.5</v>
      </c>
      <c r="L679" s="5">
        <f>INDEX(products!$A$1:$G$49,MATCH(orders!$D679,products!$A:$A,0),MATCH(orders!L$1,products!$A$1:$G$1,0))</f>
        <v>8.73</v>
      </c>
      <c r="M679" s="5">
        <f t="shared" si="31"/>
        <v>43.650000000000006</v>
      </c>
      <c r="N679" t="str">
        <f t="shared" si="30"/>
        <v>Librica</v>
      </c>
      <c r="O679" t="str">
        <f t="shared" si="32"/>
        <v>Medium</v>
      </c>
      <c r="P679" t="str">
        <f>_xlfn.XLOOKUP(Orders[[#This Row],[Customer ID]],customers!$A$1:$A$1001,customers!$I$1:$I$1001,,)</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IF(_xlfn.XLOOKUP(C680,customers!A679:A1679,customers!C679:C1679,,0)=0,"",_xlfn.XLOOKUP(C680,customers!A679:A1679,customers!C679:C1679,,0))</f>
        <v>mmiddisiu@dmoz.org</v>
      </c>
      <c r="H680" s="2" t="str">
        <f>_xlfn.XLOOKUP(C680,customers!$A$1:$A$1001,customers!$G$1:$G$1001,,0)</f>
        <v>United States</v>
      </c>
      <c r="I680" t="str">
        <f>INDEX(products!$A$1:$G$49,MATCH(orders!$D680,products!$A:$A,0),MATCH(orders!I$1,products!$A$1:$G$1,0))</f>
        <v>Ara</v>
      </c>
      <c r="J680" t="str">
        <f>INDEX(products!$A$1:$G$49,MATCH(orders!$D680,products!$A:$A,0),MATCH(orders!J$1,products!$A$1:$G$1,0))</f>
        <v>L</v>
      </c>
      <c r="K680" s="4">
        <f>INDEX(products!$A$1:$G$49,MATCH(orders!$D680,products!$A:$A,0),MATCH(orders!K$1,products!$A$1:$G$1,0))</f>
        <v>2.5</v>
      </c>
      <c r="L680" s="5">
        <f>INDEX(products!$A$1:$G$49,MATCH(orders!$D680,products!$A:$A,0),MATCH(orders!L$1,products!$A$1:$G$1,0))</f>
        <v>29.784999999999997</v>
      </c>
      <c r="M680" s="5">
        <f t="shared" si="31"/>
        <v>178.70999999999998</v>
      </c>
      <c r="N680" t="str">
        <f t="shared" si="30"/>
        <v>Arabica</v>
      </c>
      <c r="O680" t="str">
        <f t="shared" si="32"/>
        <v>Light</v>
      </c>
      <c r="P680" t="str">
        <f>_xlfn.XLOOKUP(Orders[[#This Row],[Customer ID]],customers!$A$1:$A$1001,customers!$I$1:$I$1001,,)</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IF(_xlfn.XLOOKUP(C681,customers!A680:A1680,customers!C680:C1680,,0)=0,"",_xlfn.XLOOKUP(C681,customers!A680:A1680,customers!C680:C1680,,0))</f>
        <v>avairowiv@studiopress.com</v>
      </c>
      <c r="H681" s="2" t="str">
        <f>_xlfn.XLOOKUP(C681,customers!$A$1:$A$1001,customers!$G$1:$G$1001,,0)</f>
        <v>United Kingdom</v>
      </c>
      <c r="I681" t="str">
        <f>INDEX(products!$A$1:$G$49,MATCH(orders!$D681,products!$A:$A,0),MATCH(orders!I$1,products!$A$1:$G$1,0))</f>
        <v>Rob</v>
      </c>
      <c r="J681" t="str">
        <f>INDEX(products!$A$1:$G$49,MATCH(orders!$D681,products!$A:$A,0),MATCH(orders!J$1,products!$A$1:$G$1,0))</f>
        <v>L</v>
      </c>
      <c r="K681" s="4">
        <f>INDEX(products!$A$1:$G$49,MATCH(orders!$D681,products!$A:$A,0),MATCH(orders!K$1,products!$A$1:$G$1,0))</f>
        <v>2.5</v>
      </c>
      <c r="L681" s="5">
        <f>INDEX(products!$A$1:$G$49,MATCH(orders!$D681,products!$A:$A,0),MATCH(orders!L$1,products!$A$1:$G$1,0))</f>
        <v>27.484999999999996</v>
      </c>
      <c r="M681" s="5">
        <f t="shared" si="31"/>
        <v>27.484999999999996</v>
      </c>
      <c r="N681" t="str">
        <f t="shared" si="30"/>
        <v>Robusta</v>
      </c>
      <c r="O681" t="str">
        <f t="shared" si="32"/>
        <v>Light</v>
      </c>
      <c r="P681" t="str">
        <f>_xlfn.XLOOKUP(Orders[[#This Row],[Customer ID]],customers!$A$1:$A$1001,customers!$I$1:$I$1001,,)</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IF(_xlfn.XLOOKUP(C682,customers!A681:A1681,customers!C681:C1681,,0)=0,"",_xlfn.XLOOKUP(C682,customers!A681:A1681,customers!C681:C1681,,0))</f>
        <v>agoldieiw@goo.gl</v>
      </c>
      <c r="H682" s="2" t="str">
        <f>_xlfn.XLOOKUP(C682,customers!$A$1:$A$1001,customers!$G$1:$G$1001,,0)</f>
        <v>United States</v>
      </c>
      <c r="I682" t="str">
        <f>INDEX(products!$A$1:$G$49,MATCH(orders!$D682,products!$A:$A,0),MATCH(orders!I$1,products!$A$1:$G$1,0))</f>
        <v>Ara</v>
      </c>
      <c r="J682" t="str">
        <f>INDEX(products!$A$1:$G$49,MATCH(orders!$D682,products!$A:$A,0),MATCH(orders!J$1,products!$A$1:$G$1,0))</f>
        <v>M</v>
      </c>
      <c r="K682" s="4">
        <f>INDEX(products!$A$1:$G$49,MATCH(orders!$D682,products!$A:$A,0),MATCH(orders!K$1,products!$A$1:$G$1,0))</f>
        <v>1</v>
      </c>
      <c r="L682" s="5">
        <f>INDEX(products!$A$1:$G$49,MATCH(orders!$D682,products!$A:$A,0),MATCH(orders!L$1,products!$A$1:$G$1,0))</f>
        <v>11.25</v>
      </c>
      <c r="M682" s="5">
        <f t="shared" si="31"/>
        <v>56.25</v>
      </c>
      <c r="N682" t="str">
        <f t="shared" si="30"/>
        <v>Arabica</v>
      </c>
      <c r="O682" t="str">
        <f t="shared" si="32"/>
        <v>Medium</v>
      </c>
      <c r="P682" t="str">
        <f>_xlfn.XLOOKUP(Orders[[#This Row],[Customer ID]],customers!$A$1:$A$1001,customers!$I$1:$I$1001,,)</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IF(_xlfn.XLOOKUP(C683,customers!A682:A1682,customers!C682:C1682,,0)=0,"",_xlfn.XLOOKUP(C683,customers!A682:A1682,customers!C682:C1682,,0))</f>
        <v>nayrisix@t-online.de</v>
      </c>
      <c r="H683" s="2" t="str">
        <f>_xlfn.XLOOKUP(C683,customers!$A$1:$A$1001,customers!$G$1:$G$1001,,0)</f>
        <v>United Kingdom</v>
      </c>
      <c r="I683" t="str">
        <f>INDEX(products!$A$1:$G$49,MATCH(orders!$D683,products!$A:$A,0),MATCH(orders!I$1,products!$A$1:$G$1,0))</f>
        <v>Lib</v>
      </c>
      <c r="J683" t="str">
        <f>INDEX(products!$A$1:$G$49,MATCH(orders!$D683,products!$A:$A,0),MATCH(orders!J$1,products!$A$1:$G$1,0))</f>
        <v>L</v>
      </c>
      <c r="K683" s="4">
        <f>INDEX(products!$A$1:$G$49,MATCH(orders!$D683,products!$A:$A,0),MATCH(orders!K$1,products!$A$1:$G$1,0))</f>
        <v>0.2</v>
      </c>
      <c r="L683" s="5">
        <f>INDEX(products!$A$1:$G$49,MATCH(orders!$D683,products!$A:$A,0),MATCH(orders!L$1,products!$A$1:$G$1,0))</f>
        <v>4.7549999999999999</v>
      </c>
      <c r="M683" s="5">
        <f t="shared" si="31"/>
        <v>9.51</v>
      </c>
      <c r="N683" t="str">
        <f t="shared" si="30"/>
        <v>Librica</v>
      </c>
      <c r="O683" t="str">
        <f t="shared" si="32"/>
        <v>Light</v>
      </c>
      <c r="P683" t="str">
        <f>_xlfn.XLOOKUP(Orders[[#This Row],[Customer ID]],customers!$A$1:$A$1001,customers!$I$1:$I$1001,,)</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IF(_xlfn.XLOOKUP(C684,customers!A683:A1683,customers!C683:C1683,,0)=0,"",_xlfn.XLOOKUP(C684,customers!A683:A1683,customers!C683:C1683,,0))</f>
        <v>lbenediktovichiy@wunderground.com</v>
      </c>
      <c r="H684" s="2" t="str">
        <f>_xlfn.XLOOKUP(C684,customers!$A$1:$A$1001,customers!$G$1:$G$1001,,0)</f>
        <v>United States</v>
      </c>
      <c r="I684" t="str">
        <f>INDEX(products!$A$1:$G$49,MATCH(orders!$D684,products!$A:$A,0),MATCH(orders!I$1,products!$A$1:$G$1,0))</f>
        <v>Exc</v>
      </c>
      <c r="J684" t="str">
        <f>INDEX(products!$A$1:$G$49,MATCH(orders!$D684,products!$A:$A,0),MATCH(orders!J$1,products!$A$1:$G$1,0))</f>
        <v>M</v>
      </c>
      <c r="K684" s="4">
        <f>INDEX(products!$A$1:$G$49,MATCH(orders!$D684,products!$A:$A,0),MATCH(orders!K$1,products!$A$1:$G$1,0))</f>
        <v>0.2</v>
      </c>
      <c r="L684" s="5">
        <f>INDEX(products!$A$1:$G$49,MATCH(orders!$D684,products!$A:$A,0),MATCH(orders!L$1,products!$A$1:$G$1,0))</f>
        <v>4.125</v>
      </c>
      <c r="M684" s="5">
        <f t="shared" si="31"/>
        <v>8.25</v>
      </c>
      <c r="N684" t="str">
        <f t="shared" si="30"/>
        <v>Excelsa</v>
      </c>
      <c r="O684" t="str">
        <f t="shared" si="32"/>
        <v>Medium</v>
      </c>
      <c r="P684" t="str">
        <f>_xlfn.XLOOKUP(Orders[[#This Row],[Customer ID]],customers!$A$1:$A$1001,customers!$I$1:$I$1001,,)</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IF(_xlfn.XLOOKUP(C685,customers!A684:A1684,customers!C684:C1684,,0)=0,"",_xlfn.XLOOKUP(C685,customers!A684:A1684,customers!C684:C1684,,0))</f>
        <v>tjacobovitziz@cbc.ca</v>
      </c>
      <c r="H685" s="2" t="str">
        <f>_xlfn.XLOOKUP(C685,customers!$A$1:$A$1001,customers!$G$1:$G$1001,,0)</f>
        <v>United States</v>
      </c>
      <c r="I685" t="str">
        <f>INDEX(products!$A$1:$G$49,MATCH(orders!$D685,products!$A:$A,0),MATCH(orders!I$1,products!$A$1:$G$1,0))</f>
        <v>Lib</v>
      </c>
      <c r="J685" t="str">
        <f>INDEX(products!$A$1:$G$49,MATCH(orders!$D685,products!$A:$A,0),MATCH(orders!J$1,products!$A$1:$G$1,0))</f>
        <v>D</v>
      </c>
      <c r="K685" s="4">
        <f>INDEX(products!$A$1:$G$49,MATCH(orders!$D685,products!$A:$A,0),MATCH(orders!K$1,products!$A$1:$G$1,0))</f>
        <v>0.5</v>
      </c>
      <c r="L685" s="5">
        <f>INDEX(products!$A$1:$G$49,MATCH(orders!$D685,products!$A:$A,0),MATCH(orders!L$1,products!$A$1:$G$1,0))</f>
        <v>7.77</v>
      </c>
      <c r="M685" s="5">
        <f t="shared" si="31"/>
        <v>46.62</v>
      </c>
      <c r="N685" t="str">
        <f t="shared" si="30"/>
        <v>Librica</v>
      </c>
      <c r="O685" t="str">
        <f t="shared" si="32"/>
        <v>Dark</v>
      </c>
      <c r="P685" t="str">
        <f>_xlfn.XLOOKUP(Orders[[#This Row],[Customer ID]],customers!$A$1:$A$1001,customers!$I$1:$I$1001,,)</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IF(_xlfn.XLOOKUP(C686,customers!A685:A1685,customers!C685:C1685,,0)=0,"",_xlfn.XLOOKUP(C686,customers!A685:A1685,customers!C685:C1685,,0))</f>
        <v/>
      </c>
      <c r="H686" s="2" t="str">
        <f>_xlfn.XLOOKUP(C686,customers!$A$1:$A$1001,customers!$G$1:$G$1001,,0)</f>
        <v>United States</v>
      </c>
      <c r="I686" t="str">
        <f>INDEX(products!$A$1:$G$49,MATCH(orders!$D686,products!$A:$A,0),MATCH(orders!I$1,products!$A$1:$G$1,0))</f>
        <v>Rob</v>
      </c>
      <c r="J686" t="str">
        <f>INDEX(products!$A$1:$G$49,MATCH(orders!$D686,products!$A:$A,0),MATCH(orders!J$1,products!$A$1:$G$1,0))</f>
        <v>L</v>
      </c>
      <c r="K686" s="4">
        <f>INDEX(products!$A$1:$G$49,MATCH(orders!$D686,products!$A:$A,0),MATCH(orders!K$1,products!$A$1:$G$1,0))</f>
        <v>1</v>
      </c>
      <c r="L686" s="5">
        <f>INDEX(products!$A$1:$G$49,MATCH(orders!$D686,products!$A:$A,0),MATCH(orders!L$1,products!$A$1:$G$1,0))</f>
        <v>11.95</v>
      </c>
      <c r="M686" s="5">
        <f t="shared" si="31"/>
        <v>71.699999999999989</v>
      </c>
      <c r="N686" t="str">
        <f t="shared" si="30"/>
        <v>Robusta</v>
      </c>
      <c r="O686" t="str">
        <f t="shared" si="32"/>
        <v>Light</v>
      </c>
      <c r="P686" t="str">
        <f>_xlfn.XLOOKUP(Orders[[#This Row],[Customer ID]],customers!$A$1:$A$1001,customers!$I$1:$I$1001,,)</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IF(_xlfn.XLOOKUP(C687,customers!A686:A1686,customers!C686:C1686,,0)=0,"",_xlfn.XLOOKUP(C687,customers!A686:A1686,customers!C686:C1686,,0))</f>
        <v>jdruittj1@feedburner.com</v>
      </c>
      <c r="H687" s="2" t="str">
        <f>_xlfn.XLOOKUP(C687,customers!$A$1:$A$1001,customers!$G$1:$G$1001,,0)</f>
        <v>United States</v>
      </c>
      <c r="I687" t="str">
        <f>INDEX(products!$A$1:$G$49,MATCH(orders!$D687,products!$A:$A,0),MATCH(orders!I$1,products!$A$1:$G$1,0))</f>
        <v>Lib</v>
      </c>
      <c r="J687" t="str">
        <f>INDEX(products!$A$1:$G$49,MATCH(orders!$D687,products!$A:$A,0),MATCH(orders!J$1,products!$A$1:$G$1,0))</f>
        <v>L</v>
      </c>
      <c r="K687" s="4">
        <f>INDEX(products!$A$1:$G$49,MATCH(orders!$D687,products!$A:$A,0),MATCH(orders!K$1,products!$A$1:$G$1,0))</f>
        <v>2.5</v>
      </c>
      <c r="L687" s="5">
        <f>INDEX(products!$A$1:$G$49,MATCH(orders!$D687,products!$A:$A,0),MATCH(orders!L$1,products!$A$1:$G$1,0))</f>
        <v>36.454999999999998</v>
      </c>
      <c r="M687" s="5">
        <f t="shared" si="31"/>
        <v>72.91</v>
      </c>
      <c r="N687" t="str">
        <f t="shared" si="30"/>
        <v>Librica</v>
      </c>
      <c r="O687" t="str">
        <f t="shared" si="32"/>
        <v>Light</v>
      </c>
      <c r="P687" t="str">
        <f>_xlfn.XLOOKUP(Orders[[#This Row],[Customer ID]],customers!$A$1:$A$1001,customers!$I$1:$I$1001,,)</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IF(_xlfn.XLOOKUP(C688,customers!A687:A1687,customers!C687:C1687,,0)=0,"",_xlfn.XLOOKUP(C688,customers!A687:A1687,customers!C687:C1687,,0))</f>
        <v>dshortallj2@wikipedia.org</v>
      </c>
      <c r="H688" s="2" t="str">
        <f>_xlfn.XLOOKUP(C688,customers!$A$1:$A$1001,customers!$G$1:$G$1001,,0)</f>
        <v>United States</v>
      </c>
      <c r="I688" t="str">
        <f>INDEX(products!$A$1:$G$49,MATCH(orders!$D688,products!$A:$A,0),MATCH(orders!I$1,products!$A$1:$G$1,0))</f>
        <v>Rob</v>
      </c>
      <c r="J688" t="str">
        <f>INDEX(products!$A$1:$G$49,MATCH(orders!$D688,products!$A:$A,0),MATCH(orders!J$1,products!$A$1:$G$1,0))</f>
        <v>D</v>
      </c>
      <c r="K688" s="4">
        <f>INDEX(products!$A$1:$G$49,MATCH(orders!$D688,products!$A:$A,0),MATCH(orders!K$1,products!$A$1:$G$1,0))</f>
        <v>0.2</v>
      </c>
      <c r="L688" s="5">
        <f>INDEX(products!$A$1:$G$49,MATCH(orders!$D688,products!$A:$A,0),MATCH(orders!L$1,products!$A$1:$G$1,0))</f>
        <v>2.6849999999999996</v>
      </c>
      <c r="M688" s="5">
        <f t="shared" si="31"/>
        <v>8.0549999999999997</v>
      </c>
      <c r="N688" t="str">
        <f t="shared" si="30"/>
        <v>Robusta</v>
      </c>
      <c r="O688" t="str">
        <f t="shared" si="32"/>
        <v>Dark</v>
      </c>
      <c r="P688" t="str">
        <f>_xlfn.XLOOKUP(Orders[[#This Row],[Customer ID]],customers!$A$1:$A$1001,customers!$I$1:$I$1001,,)</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IF(_xlfn.XLOOKUP(C689,customers!A688:A1688,customers!C688:C1688,,0)=0,"",_xlfn.XLOOKUP(C689,customers!A688:A1688,customers!C688:C1688,,0))</f>
        <v>wcottierj3@cafepress.com</v>
      </c>
      <c r="H689" s="2" t="str">
        <f>_xlfn.XLOOKUP(C689,customers!$A$1:$A$1001,customers!$G$1:$G$1001,,0)</f>
        <v>United States</v>
      </c>
      <c r="I689" t="str">
        <f>INDEX(products!$A$1:$G$49,MATCH(orders!$D689,products!$A:$A,0),MATCH(orders!I$1,products!$A$1:$G$1,0))</f>
        <v>Exc</v>
      </c>
      <c r="J689" t="str">
        <f>INDEX(products!$A$1:$G$49,MATCH(orders!$D689,products!$A:$A,0),MATCH(orders!J$1,products!$A$1:$G$1,0))</f>
        <v>M</v>
      </c>
      <c r="K689" s="4">
        <f>INDEX(products!$A$1:$G$49,MATCH(orders!$D689,products!$A:$A,0),MATCH(orders!K$1,products!$A$1:$G$1,0))</f>
        <v>0.5</v>
      </c>
      <c r="L689" s="5">
        <f>INDEX(products!$A$1:$G$49,MATCH(orders!$D689,products!$A:$A,0),MATCH(orders!L$1,products!$A$1:$G$1,0))</f>
        <v>8.25</v>
      </c>
      <c r="M689" s="5">
        <f t="shared" si="31"/>
        <v>16.5</v>
      </c>
      <c r="N689" t="str">
        <f t="shared" si="30"/>
        <v>Excelsa</v>
      </c>
      <c r="O689" t="str">
        <f t="shared" si="32"/>
        <v>Medium</v>
      </c>
      <c r="P689" t="str">
        <f>_xlfn.XLOOKUP(Orders[[#This Row],[Customer ID]],customers!$A$1:$A$1001,customers!$I$1:$I$1001,,)</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IF(_xlfn.XLOOKUP(C690,customers!A689:A1689,customers!C689:C1689,,0)=0,"",_xlfn.XLOOKUP(C690,customers!A689:A1689,customers!C689:C1689,,0))</f>
        <v>kgrinstedj4@google.com.br</v>
      </c>
      <c r="H690" s="2" t="str">
        <f>_xlfn.XLOOKUP(C690,customers!$A$1:$A$1001,customers!$G$1:$G$1001,,0)</f>
        <v>Ireland</v>
      </c>
      <c r="I690" t="str">
        <f>INDEX(products!$A$1:$G$49,MATCH(orders!$D690,products!$A:$A,0),MATCH(orders!I$1,products!$A$1:$G$1,0))</f>
        <v>Ara</v>
      </c>
      <c r="J690" t="str">
        <f>INDEX(products!$A$1:$G$49,MATCH(orders!$D690,products!$A:$A,0),MATCH(orders!J$1,products!$A$1:$G$1,0))</f>
        <v>L</v>
      </c>
      <c r="K690" s="4">
        <f>INDEX(products!$A$1:$G$49,MATCH(orders!$D690,products!$A:$A,0),MATCH(orders!K$1,products!$A$1:$G$1,0))</f>
        <v>1</v>
      </c>
      <c r="L690" s="5">
        <f>INDEX(products!$A$1:$G$49,MATCH(orders!$D690,products!$A:$A,0),MATCH(orders!L$1,products!$A$1:$G$1,0))</f>
        <v>12.95</v>
      </c>
      <c r="M690" s="5">
        <f t="shared" si="31"/>
        <v>64.75</v>
      </c>
      <c r="N690" t="str">
        <f t="shared" si="30"/>
        <v>Arabica</v>
      </c>
      <c r="O690" t="str">
        <f t="shared" si="32"/>
        <v>Light</v>
      </c>
      <c r="P690" t="str">
        <f>_xlfn.XLOOKUP(Orders[[#This Row],[Customer ID]],customers!$A$1:$A$1001,customers!$I$1:$I$1001,,)</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IF(_xlfn.XLOOKUP(C691,customers!A690:A1690,customers!C690:C1690,,0)=0,"",_xlfn.XLOOKUP(C691,customers!A690:A1690,customers!C690:C1690,,0))</f>
        <v>dskynerj5@hubpages.com</v>
      </c>
      <c r="H691" s="2" t="str">
        <f>_xlfn.XLOOKUP(C691,customers!$A$1:$A$1001,customers!$G$1:$G$1001,,0)</f>
        <v>United States</v>
      </c>
      <c r="I691" t="str">
        <f>INDEX(products!$A$1:$G$49,MATCH(orders!$D691,products!$A:$A,0),MATCH(orders!I$1,products!$A$1:$G$1,0))</f>
        <v>Ara</v>
      </c>
      <c r="J691" t="str">
        <f>INDEX(products!$A$1:$G$49,MATCH(orders!$D691,products!$A:$A,0),MATCH(orders!J$1,products!$A$1:$G$1,0))</f>
        <v>M</v>
      </c>
      <c r="K691" s="4">
        <f>INDEX(products!$A$1:$G$49,MATCH(orders!$D691,products!$A:$A,0),MATCH(orders!K$1,products!$A$1:$G$1,0))</f>
        <v>0.5</v>
      </c>
      <c r="L691" s="5">
        <f>INDEX(products!$A$1:$G$49,MATCH(orders!$D691,products!$A:$A,0),MATCH(orders!L$1,products!$A$1:$G$1,0))</f>
        <v>6.75</v>
      </c>
      <c r="M691" s="5">
        <f t="shared" si="31"/>
        <v>33.75</v>
      </c>
      <c r="N691" t="str">
        <f t="shared" si="30"/>
        <v>Arabica</v>
      </c>
      <c r="O691" t="str">
        <f t="shared" si="32"/>
        <v>Medium</v>
      </c>
      <c r="P691" t="str">
        <f>_xlfn.XLOOKUP(Orders[[#This Row],[Customer ID]],customers!$A$1:$A$1001,customers!$I$1:$I$1001,,)</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IF(_xlfn.XLOOKUP(C692,customers!A691:A1691,customers!C691:C1691,,0)=0,"",_xlfn.XLOOKUP(C692,customers!A691:A1691,customers!C691:C1691,,0))</f>
        <v/>
      </c>
      <c r="H692" s="2" t="str">
        <f>_xlfn.XLOOKUP(C692,customers!$A$1:$A$1001,customers!$G$1:$G$1001,,0)</f>
        <v>United States</v>
      </c>
      <c r="I692" t="str">
        <f>INDEX(products!$A$1:$G$49,MATCH(orders!$D692,products!$A:$A,0),MATCH(orders!I$1,products!$A$1:$G$1,0))</f>
        <v>Lib</v>
      </c>
      <c r="J692" t="str">
        <f>INDEX(products!$A$1:$G$49,MATCH(orders!$D692,products!$A:$A,0),MATCH(orders!J$1,products!$A$1:$G$1,0))</f>
        <v>D</v>
      </c>
      <c r="K692" s="4">
        <f>INDEX(products!$A$1:$G$49,MATCH(orders!$D692,products!$A:$A,0),MATCH(orders!K$1,products!$A$1:$G$1,0))</f>
        <v>2.5</v>
      </c>
      <c r="L692" s="5">
        <f>INDEX(products!$A$1:$G$49,MATCH(orders!$D692,products!$A:$A,0),MATCH(orders!L$1,products!$A$1:$G$1,0))</f>
        <v>29.784999999999997</v>
      </c>
      <c r="M692" s="5">
        <f t="shared" si="31"/>
        <v>178.70999999999998</v>
      </c>
      <c r="N692" t="str">
        <f t="shared" si="30"/>
        <v>Librica</v>
      </c>
      <c r="O692" t="str">
        <f t="shared" si="32"/>
        <v>Dark</v>
      </c>
      <c r="P692" t="str">
        <f>_xlfn.XLOOKUP(Orders[[#This Row],[Customer ID]],customers!$A$1:$A$1001,customers!$I$1:$I$1001,,)</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IF(_xlfn.XLOOKUP(C693,customers!A692:A1692,customers!C692:C1692,,0)=0,"",_xlfn.XLOOKUP(C693,customers!A692:A1692,customers!C692:C1692,,0))</f>
        <v>jdymokeje@prnewswire.com</v>
      </c>
      <c r="H693" s="2" t="str">
        <f>_xlfn.XLOOKUP(C693,customers!$A$1:$A$1001,customers!$G$1:$G$1001,,0)</f>
        <v>Ireland</v>
      </c>
      <c r="I693" t="str">
        <f>INDEX(products!$A$1:$G$49,MATCH(orders!$D693,products!$A:$A,0),MATCH(orders!I$1,products!$A$1:$G$1,0))</f>
        <v>Ara</v>
      </c>
      <c r="J693" t="str">
        <f>INDEX(products!$A$1:$G$49,MATCH(orders!$D693,products!$A:$A,0),MATCH(orders!J$1,products!$A$1:$G$1,0))</f>
        <v>M</v>
      </c>
      <c r="K693" s="4">
        <f>INDEX(products!$A$1:$G$49,MATCH(orders!$D693,products!$A:$A,0),MATCH(orders!K$1,products!$A$1:$G$1,0))</f>
        <v>1</v>
      </c>
      <c r="L693" s="5">
        <f>INDEX(products!$A$1:$G$49,MATCH(orders!$D693,products!$A:$A,0),MATCH(orders!L$1,products!$A$1:$G$1,0))</f>
        <v>11.25</v>
      </c>
      <c r="M693" s="5">
        <f t="shared" si="31"/>
        <v>22.5</v>
      </c>
      <c r="N693" t="str">
        <f t="shared" si="30"/>
        <v>Arabica</v>
      </c>
      <c r="O693" t="str">
        <f t="shared" si="32"/>
        <v>Medium</v>
      </c>
      <c r="P693" t="str">
        <f>_xlfn.XLOOKUP(Orders[[#This Row],[Customer ID]],customers!$A$1:$A$1001,customers!$I$1:$I$1001,,)</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IF(_xlfn.XLOOKUP(C694,customers!A693:A1693,customers!C693:C1693,,0)=0,"",_xlfn.XLOOKUP(C694,customers!A693:A1693,customers!C693:C1693,,0))</f>
        <v>aweinmannj8@shinystat.com</v>
      </c>
      <c r="H694" s="2" t="str">
        <f>_xlfn.XLOOKUP(C694,customers!$A$1:$A$1001,customers!$G$1:$G$1001,,0)</f>
        <v>United States</v>
      </c>
      <c r="I694" t="str">
        <f>INDEX(products!$A$1:$G$49,MATCH(orders!$D694,products!$A:$A,0),MATCH(orders!I$1,products!$A$1:$G$1,0))</f>
        <v>Lib</v>
      </c>
      <c r="J694" t="str">
        <f>INDEX(products!$A$1:$G$49,MATCH(orders!$D694,products!$A:$A,0),MATCH(orders!J$1,products!$A$1:$G$1,0))</f>
        <v>D</v>
      </c>
      <c r="K694" s="4">
        <f>INDEX(products!$A$1:$G$49,MATCH(orders!$D694,products!$A:$A,0),MATCH(orders!K$1,products!$A$1:$G$1,0))</f>
        <v>1</v>
      </c>
      <c r="L694" s="5">
        <f>INDEX(products!$A$1:$G$49,MATCH(orders!$D694,products!$A:$A,0),MATCH(orders!L$1,products!$A$1:$G$1,0))</f>
        <v>12.95</v>
      </c>
      <c r="M694" s="5">
        <f t="shared" si="31"/>
        <v>12.95</v>
      </c>
      <c r="N694" t="str">
        <f t="shared" si="30"/>
        <v>Librica</v>
      </c>
      <c r="O694" t="str">
        <f t="shared" si="32"/>
        <v>Dark</v>
      </c>
      <c r="P694" t="str">
        <f>_xlfn.XLOOKUP(Orders[[#This Row],[Customer ID]],customers!$A$1:$A$1001,customers!$I$1:$I$1001,,)</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IF(_xlfn.XLOOKUP(C695,customers!A694:A1694,customers!C694:C1694,,0)=0,"",_xlfn.XLOOKUP(C695,customers!A694:A1694,customers!C694:C1694,,0))</f>
        <v>eandriessenj9@europa.eu</v>
      </c>
      <c r="H695" s="2" t="str">
        <f>_xlfn.XLOOKUP(C695,customers!$A$1:$A$1001,customers!$G$1:$G$1001,,0)</f>
        <v>United States</v>
      </c>
      <c r="I695" t="str">
        <f>INDEX(products!$A$1:$G$49,MATCH(orders!$D695,products!$A:$A,0),MATCH(orders!I$1,products!$A$1:$G$1,0))</f>
        <v>Ara</v>
      </c>
      <c r="J695" t="str">
        <f>INDEX(products!$A$1:$G$49,MATCH(orders!$D695,products!$A:$A,0),MATCH(orders!J$1,products!$A$1:$G$1,0))</f>
        <v>M</v>
      </c>
      <c r="K695" s="4">
        <f>INDEX(products!$A$1:$G$49,MATCH(orders!$D695,products!$A:$A,0),MATCH(orders!K$1,products!$A$1:$G$1,0))</f>
        <v>2.5</v>
      </c>
      <c r="L695" s="5">
        <f>INDEX(products!$A$1:$G$49,MATCH(orders!$D695,products!$A:$A,0),MATCH(orders!L$1,products!$A$1:$G$1,0))</f>
        <v>25.874999999999996</v>
      </c>
      <c r="M695" s="5">
        <f t="shared" si="31"/>
        <v>51.749999999999993</v>
      </c>
      <c r="N695" t="str">
        <f t="shared" si="30"/>
        <v>Arabica</v>
      </c>
      <c r="O695" t="str">
        <f t="shared" si="32"/>
        <v>Medium</v>
      </c>
      <c r="P695" t="str">
        <f>_xlfn.XLOOKUP(Orders[[#This Row],[Customer ID]],customers!$A$1:$A$1001,customers!$I$1:$I$1001,,)</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IF(_xlfn.XLOOKUP(C696,customers!A695:A1695,customers!C695:C1695,,0)=0,"",_xlfn.XLOOKUP(C696,customers!A695:A1695,customers!C695:C1695,,0))</f>
        <v>rdeaconsonja@archive.org</v>
      </c>
      <c r="H696" s="2" t="str">
        <f>_xlfn.XLOOKUP(C696,customers!$A$1:$A$1001,customers!$G$1:$G$1001,,0)</f>
        <v>United States</v>
      </c>
      <c r="I696" t="str">
        <f>INDEX(products!$A$1:$G$49,MATCH(orders!$D696,products!$A:$A,0),MATCH(orders!I$1,products!$A$1:$G$1,0))</f>
        <v>Exc</v>
      </c>
      <c r="J696" t="str">
        <f>INDEX(products!$A$1:$G$49,MATCH(orders!$D696,products!$A:$A,0),MATCH(orders!J$1,products!$A$1:$G$1,0))</f>
        <v>D</v>
      </c>
      <c r="K696" s="4">
        <f>INDEX(products!$A$1:$G$49,MATCH(orders!$D696,products!$A:$A,0),MATCH(orders!K$1,products!$A$1:$G$1,0))</f>
        <v>0.5</v>
      </c>
      <c r="L696" s="5">
        <f>INDEX(products!$A$1:$G$49,MATCH(orders!$D696,products!$A:$A,0),MATCH(orders!L$1,products!$A$1:$G$1,0))</f>
        <v>7.29</v>
      </c>
      <c r="M696" s="5">
        <f t="shared" si="31"/>
        <v>36.450000000000003</v>
      </c>
      <c r="N696" t="str">
        <f t="shared" si="30"/>
        <v>Excelsa</v>
      </c>
      <c r="O696" t="str">
        <f t="shared" si="32"/>
        <v>Dark</v>
      </c>
      <c r="P696" t="str">
        <f>_xlfn.XLOOKUP(Orders[[#This Row],[Customer ID]],customers!$A$1:$A$1001,customers!$I$1:$I$1001,,)</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IF(_xlfn.XLOOKUP(C697,customers!A696:A1696,customers!C696:C1696,,0)=0,"",_xlfn.XLOOKUP(C697,customers!A696:A1696,customers!C696:C1696,,0))</f>
        <v>dcarojb@twitter.com</v>
      </c>
      <c r="H697" s="2" t="str">
        <f>_xlfn.XLOOKUP(C697,customers!$A$1:$A$1001,customers!$G$1:$G$1001,,0)</f>
        <v>United States</v>
      </c>
      <c r="I697" t="str">
        <f>INDEX(products!$A$1:$G$49,MATCH(orders!$D697,products!$A:$A,0),MATCH(orders!I$1,products!$A$1:$G$1,0))</f>
        <v>Lib</v>
      </c>
      <c r="J697" t="str">
        <f>INDEX(products!$A$1:$G$49,MATCH(orders!$D697,products!$A:$A,0),MATCH(orders!J$1,products!$A$1:$G$1,0))</f>
        <v>L</v>
      </c>
      <c r="K697" s="4">
        <f>INDEX(products!$A$1:$G$49,MATCH(orders!$D697,products!$A:$A,0),MATCH(orders!K$1,products!$A$1:$G$1,0))</f>
        <v>2.5</v>
      </c>
      <c r="L697" s="5">
        <f>INDEX(products!$A$1:$G$49,MATCH(orders!$D697,products!$A:$A,0),MATCH(orders!L$1,products!$A$1:$G$1,0))</f>
        <v>36.454999999999998</v>
      </c>
      <c r="M697" s="5">
        <f t="shared" si="31"/>
        <v>182.27499999999998</v>
      </c>
      <c r="N697" t="str">
        <f t="shared" si="30"/>
        <v>Librica</v>
      </c>
      <c r="O697" t="str">
        <f t="shared" si="32"/>
        <v>Light</v>
      </c>
      <c r="P697" t="str">
        <f>_xlfn.XLOOKUP(Orders[[#This Row],[Customer ID]],customers!$A$1:$A$1001,customers!$I$1:$I$1001,,)</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IF(_xlfn.XLOOKUP(C698,customers!A697:A1697,customers!C697:C1697,,0)=0,"",_xlfn.XLOOKUP(C698,customers!A697:A1697,customers!C697:C1697,,0))</f>
        <v>jbluckjc@imageshack.us</v>
      </c>
      <c r="H698" s="2" t="str">
        <f>_xlfn.XLOOKUP(C698,customers!$A$1:$A$1001,customers!$G$1:$G$1001,,0)</f>
        <v>United States</v>
      </c>
      <c r="I698" t="str">
        <f>INDEX(products!$A$1:$G$49,MATCH(orders!$D698,products!$A:$A,0),MATCH(orders!I$1,products!$A$1:$G$1,0))</f>
        <v>Lib</v>
      </c>
      <c r="J698" t="str">
        <f>INDEX(products!$A$1:$G$49,MATCH(orders!$D698,products!$A:$A,0),MATCH(orders!J$1,products!$A$1:$G$1,0))</f>
        <v>D</v>
      </c>
      <c r="K698" s="4">
        <f>INDEX(products!$A$1:$G$49,MATCH(orders!$D698,products!$A:$A,0),MATCH(orders!K$1,products!$A$1:$G$1,0))</f>
        <v>0.5</v>
      </c>
      <c r="L698" s="5">
        <f>INDEX(products!$A$1:$G$49,MATCH(orders!$D698,products!$A:$A,0),MATCH(orders!L$1,products!$A$1:$G$1,0))</f>
        <v>7.77</v>
      </c>
      <c r="M698" s="5">
        <f t="shared" si="31"/>
        <v>31.08</v>
      </c>
      <c r="N698" t="str">
        <f t="shared" si="30"/>
        <v>Librica</v>
      </c>
      <c r="O698" t="str">
        <f t="shared" si="32"/>
        <v>Dark</v>
      </c>
      <c r="P698" t="str">
        <f>_xlfn.XLOOKUP(Orders[[#This Row],[Customer ID]],customers!$A$1:$A$1001,customers!$I$1:$I$1001,,)</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IF(_xlfn.XLOOKUP(C699,customers!A698:A1698,customers!C698:C1698,,0)=0,"",_xlfn.XLOOKUP(C699,customers!A698:A1698,customers!C698:C1698,,0))</f>
        <v/>
      </c>
      <c r="H699" s="2" t="str">
        <f>_xlfn.XLOOKUP(C699,customers!$A$1:$A$1001,customers!$G$1:$G$1001,,0)</f>
        <v>Ireland</v>
      </c>
      <c r="I699" t="str">
        <f>INDEX(products!$A$1:$G$49,MATCH(orders!$D699,products!$A:$A,0),MATCH(orders!I$1,products!$A$1:$G$1,0))</f>
        <v>Ara</v>
      </c>
      <c r="J699" t="str">
        <f>INDEX(products!$A$1:$G$49,MATCH(orders!$D699,products!$A:$A,0),MATCH(orders!J$1,products!$A$1:$G$1,0))</f>
        <v>M</v>
      </c>
      <c r="K699" s="4">
        <f>INDEX(products!$A$1:$G$49,MATCH(orders!$D699,products!$A:$A,0),MATCH(orders!K$1,products!$A$1:$G$1,0))</f>
        <v>0.5</v>
      </c>
      <c r="L699" s="5">
        <f>INDEX(products!$A$1:$G$49,MATCH(orders!$D699,products!$A:$A,0),MATCH(orders!L$1,products!$A$1:$G$1,0))</f>
        <v>6.75</v>
      </c>
      <c r="M699" s="5">
        <f t="shared" si="31"/>
        <v>20.25</v>
      </c>
      <c r="N699" t="str">
        <f t="shared" si="30"/>
        <v>Arabica</v>
      </c>
      <c r="O699" t="str">
        <f t="shared" si="32"/>
        <v>Medium</v>
      </c>
      <c r="P699" t="str">
        <f>_xlfn.XLOOKUP(Orders[[#This Row],[Customer ID]],customers!$A$1:$A$1001,customers!$I$1:$I$1001,,)</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IF(_xlfn.XLOOKUP(C700,customers!A699:A1699,customers!C699:C1699,,0)=0,"",_xlfn.XLOOKUP(C700,customers!A699:A1699,customers!C699:C1699,,0))</f>
        <v>jdymokeje@prnewswire.com</v>
      </c>
      <c r="H700" s="2" t="str">
        <f>_xlfn.XLOOKUP(C700,customers!$A$1:$A$1001,customers!$G$1:$G$1001,,0)</f>
        <v>Ireland</v>
      </c>
      <c r="I700" t="str">
        <f>INDEX(products!$A$1:$G$49,MATCH(orders!$D700,products!$A:$A,0),MATCH(orders!I$1,products!$A$1:$G$1,0))</f>
        <v>Lib</v>
      </c>
      <c r="J700" t="str">
        <f>INDEX(products!$A$1:$G$49,MATCH(orders!$D700,products!$A:$A,0),MATCH(orders!J$1,products!$A$1:$G$1,0))</f>
        <v>D</v>
      </c>
      <c r="K700" s="4">
        <f>INDEX(products!$A$1:$G$49,MATCH(orders!$D700,products!$A:$A,0),MATCH(orders!K$1,products!$A$1:$G$1,0))</f>
        <v>1</v>
      </c>
      <c r="L700" s="5">
        <f>INDEX(products!$A$1:$G$49,MATCH(orders!$D700,products!$A:$A,0),MATCH(orders!L$1,products!$A$1:$G$1,0))</f>
        <v>12.95</v>
      </c>
      <c r="M700" s="5">
        <f t="shared" si="31"/>
        <v>25.9</v>
      </c>
      <c r="N700" t="str">
        <f t="shared" si="30"/>
        <v>Librica</v>
      </c>
      <c r="O700" t="str">
        <f t="shared" si="32"/>
        <v>Dark</v>
      </c>
      <c r="P700" t="str">
        <f>_xlfn.XLOOKUP(Orders[[#This Row],[Customer ID]],customers!$A$1:$A$1001,customers!$I$1:$I$1001,,)</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IF(_xlfn.XLOOKUP(C701,customers!A700:A1700,customers!C700:C1700,,0)=0,"",_xlfn.XLOOKUP(C701,customers!A700:A1700,customers!C700:C1700,,0))</f>
        <v>otadmanjf@ft.com</v>
      </c>
      <c r="H701" s="2" t="str">
        <f>_xlfn.XLOOKUP(C701,customers!$A$1:$A$1001,customers!$G$1:$G$1001,,0)</f>
        <v>United States</v>
      </c>
      <c r="I701" t="str">
        <f>INDEX(products!$A$1:$G$49,MATCH(orders!$D701,products!$A:$A,0),MATCH(orders!I$1,products!$A$1:$G$1,0))</f>
        <v>Ara</v>
      </c>
      <c r="J701" t="str">
        <f>INDEX(products!$A$1:$G$49,MATCH(orders!$D701,products!$A:$A,0),MATCH(orders!J$1,products!$A$1:$G$1,0))</f>
        <v>D</v>
      </c>
      <c r="K701" s="4">
        <f>INDEX(products!$A$1:$G$49,MATCH(orders!$D701,products!$A:$A,0),MATCH(orders!K$1,products!$A$1:$G$1,0))</f>
        <v>0.5</v>
      </c>
      <c r="L701" s="5">
        <f>INDEX(products!$A$1:$G$49,MATCH(orders!$D701,products!$A:$A,0),MATCH(orders!L$1,products!$A$1:$G$1,0))</f>
        <v>5.97</v>
      </c>
      <c r="M701" s="5">
        <f t="shared" si="31"/>
        <v>23.88</v>
      </c>
      <c r="N701" t="str">
        <f t="shared" si="30"/>
        <v>Arabica</v>
      </c>
      <c r="O701" t="str">
        <f t="shared" si="32"/>
        <v>Dark</v>
      </c>
      <c r="P701" t="str">
        <f>_xlfn.XLOOKUP(Orders[[#This Row],[Customer ID]],customers!$A$1:$A$1001,customers!$I$1:$I$1001,,)</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IF(_xlfn.XLOOKUP(C702,customers!A701:A1701,customers!C701:C1701,,0)=0,"",_xlfn.XLOOKUP(C702,customers!A701:A1701,customers!C701:C1701,,0))</f>
        <v>bguddejg@dailymotion.com</v>
      </c>
      <c r="H702" s="2" t="str">
        <f>_xlfn.XLOOKUP(C702,customers!$A$1:$A$1001,customers!$G$1:$G$1001,,0)</f>
        <v>United States</v>
      </c>
      <c r="I702" t="str">
        <f>INDEX(products!$A$1:$G$49,MATCH(orders!$D702,products!$A:$A,0),MATCH(orders!I$1,products!$A$1:$G$1,0))</f>
        <v>Lib</v>
      </c>
      <c r="J702" t="str">
        <f>INDEX(products!$A$1:$G$49,MATCH(orders!$D702,products!$A:$A,0),MATCH(orders!J$1,products!$A$1:$G$1,0))</f>
        <v>L</v>
      </c>
      <c r="K702" s="4">
        <f>INDEX(products!$A$1:$G$49,MATCH(orders!$D702,products!$A:$A,0),MATCH(orders!K$1,products!$A$1:$G$1,0))</f>
        <v>0.5</v>
      </c>
      <c r="L702" s="5">
        <f>INDEX(products!$A$1:$G$49,MATCH(orders!$D702,products!$A:$A,0),MATCH(orders!L$1,products!$A$1:$G$1,0))</f>
        <v>9.51</v>
      </c>
      <c r="M702" s="5">
        <f t="shared" si="31"/>
        <v>19.02</v>
      </c>
      <c r="N702" t="str">
        <f t="shared" si="30"/>
        <v>Librica</v>
      </c>
      <c r="O702" t="str">
        <f t="shared" si="32"/>
        <v>Light</v>
      </c>
      <c r="P702" t="str">
        <f>_xlfn.XLOOKUP(Orders[[#This Row],[Customer ID]],customers!$A$1:$A$1001,customers!$I$1:$I$1001,,)</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IF(_xlfn.XLOOKUP(C703,customers!A702:A1702,customers!C702:C1702,,0)=0,"",_xlfn.XLOOKUP(C703,customers!A702:A1702,customers!C702:C1702,,0))</f>
        <v>nsictornesjh@buzzfeed.com</v>
      </c>
      <c r="H703" s="2" t="str">
        <f>_xlfn.XLOOKUP(C703,customers!$A$1:$A$1001,customers!$G$1:$G$1001,,0)</f>
        <v>Ireland</v>
      </c>
      <c r="I703" t="str">
        <f>INDEX(products!$A$1:$G$49,MATCH(orders!$D703,products!$A:$A,0),MATCH(orders!I$1,products!$A$1:$G$1,0))</f>
        <v>Ara</v>
      </c>
      <c r="J703" t="str">
        <f>INDEX(products!$A$1:$G$49,MATCH(orders!$D703,products!$A:$A,0),MATCH(orders!J$1,products!$A$1:$G$1,0))</f>
        <v>D</v>
      </c>
      <c r="K703" s="4">
        <f>INDEX(products!$A$1:$G$49,MATCH(orders!$D703,products!$A:$A,0),MATCH(orders!K$1,products!$A$1:$G$1,0))</f>
        <v>0.5</v>
      </c>
      <c r="L703" s="5">
        <f>INDEX(products!$A$1:$G$49,MATCH(orders!$D703,products!$A:$A,0),MATCH(orders!L$1,products!$A$1:$G$1,0))</f>
        <v>5.97</v>
      </c>
      <c r="M703" s="5">
        <f t="shared" si="31"/>
        <v>29.849999999999998</v>
      </c>
      <c r="N703" t="str">
        <f t="shared" si="30"/>
        <v>Arabica</v>
      </c>
      <c r="O703" t="str">
        <f t="shared" si="32"/>
        <v>Dark</v>
      </c>
      <c r="P703" t="str">
        <f>_xlfn.XLOOKUP(Orders[[#This Row],[Customer ID]],customers!$A$1:$A$1001,customers!$I$1:$I$1001,,)</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IF(_xlfn.XLOOKUP(C704,customers!A703:A1703,customers!C703:C1703,,0)=0,"",_xlfn.XLOOKUP(C704,customers!A703:A1703,customers!C703:C1703,,0))</f>
        <v>vdunningji@independent.co.uk</v>
      </c>
      <c r="H704" s="2" t="str">
        <f>_xlfn.XLOOKUP(C704,customers!$A$1:$A$1001,customers!$G$1:$G$1001,,0)</f>
        <v>United States</v>
      </c>
      <c r="I704" t="str">
        <f>INDEX(products!$A$1:$G$49,MATCH(orders!$D704,products!$A:$A,0),MATCH(orders!I$1,products!$A$1:$G$1,0))</f>
        <v>Ara</v>
      </c>
      <c r="J704" t="str">
        <f>INDEX(products!$A$1:$G$49,MATCH(orders!$D704,products!$A:$A,0),MATCH(orders!J$1,products!$A$1:$G$1,0))</f>
        <v>L</v>
      </c>
      <c r="K704" s="4">
        <f>INDEX(products!$A$1:$G$49,MATCH(orders!$D704,products!$A:$A,0),MATCH(orders!K$1,products!$A$1:$G$1,0))</f>
        <v>0.5</v>
      </c>
      <c r="L704" s="5">
        <f>INDEX(products!$A$1:$G$49,MATCH(orders!$D704,products!$A:$A,0),MATCH(orders!L$1,products!$A$1:$G$1,0))</f>
        <v>7.77</v>
      </c>
      <c r="M704" s="5">
        <f t="shared" si="31"/>
        <v>7.77</v>
      </c>
      <c r="N704" t="str">
        <f t="shared" si="30"/>
        <v>Arabica</v>
      </c>
      <c r="O704" t="str">
        <f t="shared" si="32"/>
        <v>Light</v>
      </c>
      <c r="P704" t="str">
        <f>_xlfn.XLOOKUP(Orders[[#This Row],[Customer ID]],customers!$A$1:$A$1001,customers!$I$1:$I$1001,,)</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IF(_xlfn.XLOOKUP(C705,customers!A704:A1704,customers!C704:C1704,,0)=0,"",_xlfn.XLOOKUP(C705,customers!A704:A1704,customers!C704:C1704,,0))</f>
        <v/>
      </c>
      <c r="H705" s="2" t="str">
        <f>_xlfn.XLOOKUP(C705,customers!$A$1:$A$1001,customers!$G$1:$G$1001,,0)</f>
        <v>Ireland</v>
      </c>
      <c r="I705" t="str">
        <f>INDEX(products!$A$1:$G$49,MATCH(orders!$D705,products!$A:$A,0),MATCH(orders!I$1,products!$A$1:$G$1,0))</f>
        <v>Lib</v>
      </c>
      <c r="J705" t="str">
        <f>INDEX(products!$A$1:$G$49,MATCH(orders!$D705,products!$A:$A,0),MATCH(orders!J$1,products!$A$1:$G$1,0))</f>
        <v>D</v>
      </c>
      <c r="K705" s="4">
        <f>INDEX(products!$A$1:$G$49,MATCH(orders!$D705,products!$A:$A,0),MATCH(orders!K$1,products!$A$1:$G$1,0))</f>
        <v>2.5</v>
      </c>
      <c r="L705" s="5">
        <f>INDEX(products!$A$1:$G$49,MATCH(orders!$D705,products!$A:$A,0),MATCH(orders!L$1,products!$A$1:$G$1,0))</f>
        <v>29.784999999999997</v>
      </c>
      <c r="M705" s="5">
        <f t="shared" si="31"/>
        <v>119.13999999999999</v>
      </c>
      <c r="N705" t="str">
        <f t="shared" si="30"/>
        <v>Librica</v>
      </c>
      <c r="O705" t="str">
        <f t="shared" si="32"/>
        <v>Dark</v>
      </c>
      <c r="P705" t="str">
        <f>_xlfn.XLOOKUP(Orders[[#This Row],[Customer ID]],customers!$A$1:$A$1001,customers!$I$1:$I$1001,,)</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IF(_xlfn.XLOOKUP(C706,customers!A705:A1705,customers!C705:C1705,,0)=0,"",_xlfn.XLOOKUP(C706,customers!A705:A1705,customers!C705:C1705,,0))</f>
        <v/>
      </c>
      <c r="H706" s="2" t="str">
        <f>_xlfn.XLOOKUP(C706,customers!$A$1:$A$1001,customers!$G$1:$G$1001,,0)</f>
        <v>United States</v>
      </c>
      <c r="I706" t="str">
        <f>INDEX(products!$A$1:$G$49,MATCH(orders!$D706,products!$A:$A,0),MATCH(orders!I$1,products!$A$1:$G$1,0))</f>
        <v>Exc</v>
      </c>
      <c r="J706" t="str">
        <f>INDEX(products!$A$1:$G$49,MATCH(orders!$D706,products!$A:$A,0),MATCH(orders!J$1,products!$A$1:$G$1,0))</f>
        <v>D</v>
      </c>
      <c r="K706" s="4">
        <f>INDEX(products!$A$1:$G$49,MATCH(orders!$D706,products!$A:$A,0),MATCH(orders!K$1,products!$A$1:$G$1,0))</f>
        <v>0.2</v>
      </c>
      <c r="L706" s="5">
        <f>INDEX(products!$A$1:$G$49,MATCH(orders!$D706,products!$A:$A,0),MATCH(orders!L$1,products!$A$1:$G$1,0))</f>
        <v>3.645</v>
      </c>
      <c r="M706" s="5">
        <f t="shared" si="31"/>
        <v>21.87</v>
      </c>
      <c r="N706" t="str">
        <f t="shared" ref="N706:N769" si="33">IF(I706="Rob","Robusta",IF(I706="Exc","Excelsa",IF(I706="Ara","Arabica",IF(I706="Lib","Librica",""))))</f>
        <v>Excelsa</v>
      </c>
      <c r="O706" t="str">
        <f t="shared" si="32"/>
        <v>Dark</v>
      </c>
      <c r="P706" t="str">
        <f>_xlfn.XLOOKUP(Orders[[#This Row],[Customer ID]],customers!$A$1:$A$1001,customers!$I$1:$I$1001,,)</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IF(_xlfn.XLOOKUP(C707,customers!A706:A1706,customers!C706:C1706,,0)=0,"",_xlfn.XLOOKUP(C707,customers!A706:A1706,customers!C706:C1706,,0))</f>
        <v>sgehringjl@gnu.org</v>
      </c>
      <c r="H707" s="2" t="str">
        <f>_xlfn.XLOOKUP(C707,customers!$A$1:$A$1001,customers!$G$1:$G$1001,,0)</f>
        <v>United States</v>
      </c>
      <c r="I707" t="str">
        <f>INDEX(products!$A$1:$G$49,MATCH(orders!$D707,products!$A:$A,0),MATCH(orders!I$1,products!$A$1:$G$1,0))</f>
        <v>Exc</v>
      </c>
      <c r="J707" t="str">
        <f>INDEX(products!$A$1:$G$49,MATCH(orders!$D707,products!$A:$A,0),MATCH(orders!J$1,products!$A$1:$G$1,0))</f>
        <v>L</v>
      </c>
      <c r="K707" s="4">
        <f>INDEX(products!$A$1:$G$49,MATCH(orders!$D707,products!$A:$A,0),MATCH(orders!K$1,products!$A$1:$G$1,0))</f>
        <v>0.5</v>
      </c>
      <c r="L707" s="5">
        <f>INDEX(products!$A$1:$G$49,MATCH(orders!$D707,products!$A:$A,0),MATCH(orders!L$1,products!$A$1:$G$1,0))</f>
        <v>8.91</v>
      </c>
      <c r="M707" s="5">
        <f t="shared" ref="M707:M770" si="34">L707*E707</f>
        <v>17.82</v>
      </c>
      <c r="N707" t="str">
        <f t="shared" si="33"/>
        <v>Excelsa</v>
      </c>
      <c r="O707" t="str">
        <f t="shared" ref="O707:O770" si="35">IF(J707="M","Medium",IF(J707 = "L","Light",IF(J707="D","Dark","")))</f>
        <v>Light</v>
      </c>
      <c r="P707" t="str">
        <f>_xlfn.XLOOKUP(Orders[[#This Row],[Customer ID]],customers!$A$1:$A$1001,customers!$I$1:$I$1001,,)</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IF(_xlfn.XLOOKUP(C708,customers!A707:A1707,customers!C707:C1707,,0)=0,"",_xlfn.XLOOKUP(C708,customers!A707:A1707,customers!C707:C1707,,0))</f>
        <v>bfallowesjm@purevolume.com</v>
      </c>
      <c r="H708" s="2" t="str">
        <f>_xlfn.XLOOKUP(C708,customers!$A$1:$A$1001,customers!$G$1:$G$1001,,0)</f>
        <v>United States</v>
      </c>
      <c r="I708" t="str">
        <f>INDEX(products!$A$1:$G$49,MATCH(orders!$D708,products!$A:$A,0),MATCH(orders!I$1,products!$A$1:$G$1,0))</f>
        <v>Exc</v>
      </c>
      <c r="J708" t="str">
        <f>INDEX(products!$A$1:$G$49,MATCH(orders!$D708,products!$A:$A,0),MATCH(orders!J$1,products!$A$1:$G$1,0))</f>
        <v>M</v>
      </c>
      <c r="K708" s="4">
        <f>INDEX(products!$A$1:$G$49,MATCH(orders!$D708,products!$A:$A,0),MATCH(orders!K$1,products!$A$1:$G$1,0))</f>
        <v>0.2</v>
      </c>
      <c r="L708" s="5">
        <f>INDEX(products!$A$1:$G$49,MATCH(orders!$D708,products!$A:$A,0),MATCH(orders!L$1,products!$A$1:$G$1,0))</f>
        <v>4.125</v>
      </c>
      <c r="M708" s="5">
        <f t="shared" si="34"/>
        <v>12.375</v>
      </c>
      <c r="N708" t="str">
        <f t="shared" si="33"/>
        <v>Excelsa</v>
      </c>
      <c r="O708" t="str">
        <f t="shared" si="35"/>
        <v>Medium</v>
      </c>
      <c r="P708" t="str">
        <f>_xlfn.XLOOKUP(Orders[[#This Row],[Customer ID]],customers!$A$1:$A$1001,customers!$I$1:$I$1001,,)</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IF(_xlfn.XLOOKUP(C709,customers!A708:A1708,customers!C708:C1708,,0)=0,"",_xlfn.XLOOKUP(C709,customers!A708:A1708,customers!C708:C1708,,0))</f>
        <v/>
      </c>
      <c r="H709" s="2" t="str">
        <f>_xlfn.XLOOKUP(C709,customers!$A$1:$A$1001,customers!$G$1:$G$1001,,0)</f>
        <v>Ireland</v>
      </c>
      <c r="I709" t="str">
        <f>INDEX(products!$A$1:$G$49,MATCH(orders!$D709,products!$A:$A,0),MATCH(orders!I$1,products!$A$1:$G$1,0))</f>
        <v>Lib</v>
      </c>
      <c r="J709" t="str">
        <f>INDEX(products!$A$1:$G$49,MATCH(orders!$D709,products!$A:$A,0),MATCH(orders!J$1,products!$A$1:$G$1,0))</f>
        <v>D</v>
      </c>
      <c r="K709" s="4">
        <f>INDEX(products!$A$1:$G$49,MATCH(orders!$D709,products!$A:$A,0),MATCH(orders!K$1,products!$A$1:$G$1,0))</f>
        <v>1</v>
      </c>
      <c r="L709" s="5">
        <f>INDEX(products!$A$1:$G$49,MATCH(orders!$D709,products!$A:$A,0),MATCH(orders!L$1,products!$A$1:$G$1,0))</f>
        <v>12.95</v>
      </c>
      <c r="M709" s="5">
        <f t="shared" si="34"/>
        <v>25.9</v>
      </c>
      <c r="N709" t="str">
        <f t="shared" si="33"/>
        <v>Librica</v>
      </c>
      <c r="O709" t="str">
        <f t="shared" si="35"/>
        <v>Dark</v>
      </c>
      <c r="P709" t="str">
        <f>_xlfn.XLOOKUP(Orders[[#This Row],[Customer ID]],customers!$A$1:$A$1001,customers!$I$1:$I$1001,,)</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IF(_xlfn.XLOOKUP(C710,customers!A709:A1709,customers!C709:C1709,,0)=0,"",_xlfn.XLOOKUP(C710,customers!A709:A1709,customers!C709:C1709,,0))</f>
        <v>sdejo@newsvine.com</v>
      </c>
      <c r="H710" s="2" t="str">
        <f>_xlfn.XLOOKUP(C710,customers!$A$1:$A$1001,customers!$G$1:$G$1001,,0)</f>
        <v>United States</v>
      </c>
      <c r="I710" t="str">
        <f>INDEX(products!$A$1:$G$49,MATCH(orders!$D710,products!$A:$A,0),MATCH(orders!I$1,products!$A$1:$G$1,0))</f>
        <v>Ara</v>
      </c>
      <c r="J710" t="str">
        <f>INDEX(products!$A$1:$G$49,MATCH(orders!$D710,products!$A:$A,0),MATCH(orders!J$1,products!$A$1:$G$1,0))</f>
        <v>M</v>
      </c>
      <c r="K710" s="4">
        <f>INDEX(products!$A$1:$G$49,MATCH(orders!$D710,products!$A:$A,0),MATCH(orders!K$1,products!$A$1:$G$1,0))</f>
        <v>0.5</v>
      </c>
      <c r="L710" s="5">
        <f>INDEX(products!$A$1:$G$49,MATCH(orders!$D710,products!$A:$A,0),MATCH(orders!L$1,products!$A$1:$G$1,0))</f>
        <v>6.75</v>
      </c>
      <c r="M710" s="5">
        <f t="shared" si="34"/>
        <v>13.5</v>
      </c>
      <c r="N710" t="str">
        <f t="shared" si="33"/>
        <v>Arabica</v>
      </c>
      <c r="O710" t="str">
        <f t="shared" si="35"/>
        <v>Medium</v>
      </c>
      <c r="P710" t="str">
        <f>_xlfn.XLOOKUP(Orders[[#This Row],[Customer ID]],customers!$A$1:$A$1001,customers!$I$1:$I$1001,,)</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IF(_xlfn.XLOOKUP(C711,customers!A710:A1710,customers!C710:C1710,,0)=0,"",_xlfn.XLOOKUP(C711,customers!A710:A1710,customers!C710:C1710,,0))</f>
        <v/>
      </c>
      <c r="H711" s="2" t="str">
        <f>_xlfn.XLOOKUP(C711,customers!$A$1:$A$1001,customers!$G$1:$G$1001,,0)</f>
        <v>United States</v>
      </c>
      <c r="I711" t="str">
        <f>INDEX(products!$A$1:$G$49,MATCH(orders!$D711,products!$A:$A,0),MATCH(orders!I$1,products!$A$1:$G$1,0))</f>
        <v>Exc</v>
      </c>
      <c r="J711" t="str">
        <f>INDEX(products!$A$1:$G$49,MATCH(orders!$D711,products!$A:$A,0),MATCH(orders!J$1,products!$A$1:$G$1,0))</f>
        <v>L</v>
      </c>
      <c r="K711" s="4">
        <f>INDEX(products!$A$1:$G$49,MATCH(orders!$D711,products!$A:$A,0),MATCH(orders!K$1,products!$A$1:$G$1,0))</f>
        <v>0.5</v>
      </c>
      <c r="L711" s="5">
        <f>INDEX(products!$A$1:$G$49,MATCH(orders!$D711,products!$A:$A,0),MATCH(orders!L$1,products!$A$1:$G$1,0))</f>
        <v>8.91</v>
      </c>
      <c r="M711" s="5">
        <f t="shared" si="34"/>
        <v>17.82</v>
      </c>
      <c r="N711" t="str">
        <f t="shared" si="33"/>
        <v>Excelsa</v>
      </c>
      <c r="O711" t="str">
        <f t="shared" si="35"/>
        <v>Light</v>
      </c>
      <c r="P711" t="str">
        <f>_xlfn.XLOOKUP(Orders[[#This Row],[Customer ID]],customers!$A$1:$A$1001,customers!$I$1:$I$1001,,)</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IF(_xlfn.XLOOKUP(C712,customers!A711:A1711,customers!C711:C1711,,0)=0,"",_xlfn.XLOOKUP(C712,customers!A711:A1711,customers!C711:C1711,,0))</f>
        <v>scountjq@nba.com</v>
      </c>
      <c r="H712" s="2" t="str">
        <f>_xlfn.XLOOKUP(C712,customers!$A$1:$A$1001,customers!$G$1:$G$1001,,0)</f>
        <v>United States</v>
      </c>
      <c r="I712" t="str">
        <f>INDEX(products!$A$1:$G$49,MATCH(orders!$D712,products!$A:$A,0),MATCH(orders!I$1,products!$A$1:$G$1,0))</f>
        <v>Exc</v>
      </c>
      <c r="J712" t="str">
        <f>INDEX(products!$A$1:$G$49,MATCH(orders!$D712,products!$A:$A,0),MATCH(orders!J$1,products!$A$1:$G$1,0))</f>
        <v>M</v>
      </c>
      <c r="K712" s="4">
        <f>INDEX(products!$A$1:$G$49,MATCH(orders!$D712,products!$A:$A,0),MATCH(orders!K$1,products!$A$1:$G$1,0))</f>
        <v>0.5</v>
      </c>
      <c r="L712" s="5">
        <f>INDEX(products!$A$1:$G$49,MATCH(orders!$D712,products!$A:$A,0),MATCH(orders!L$1,products!$A$1:$G$1,0))</f>
        <v>8.25</v>
      </c>
      <c r="M712" s="5">
        <f t="shared" si="34"/>
        <v>24.75</v>
      </c>
      <c r="N712" t="str">
        <f t="shared" si="33"/>
        <v>Excelsa</v>
      </c>
      <c r="O712" t="str">
        <f t="shared" si="35"/>
        <v>Medium</v>
      </c>
      <c r="P712" t="str">
        <f>_xlfn.XLOOKUP(Orders[[#This Row],[Customer ID]],customers!$A$1:$A$1001,customers!$I$1:$I$1001,,)</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IF(_xlfn.XLOOKUP(C713,customers!A712:A1712,customers!C712:C1712,,0)=0,"",_xlfn.XLOOKUP(C713,customers!A712:A1712,customers!C712:C1712,,0))</f>
        <v>sraglesjr@blogtalkradio.com</v>
      </c>
      <c r="H713" s="2" t="str">
        <f>_xlfn.XLOOKUP(C713,customers!$A$1:$A$1001,customers!$G$1:$G$1001,,0)</f>
        <v>United States</v>
      </c>
      <c r="I713" t="str">
        <f>INDEX(products!$A$1:$G$49,MATCH(orders!$D713,products!$A:$A,0),MATCH(orders!I$1,products!$A$1:$G$1,0))</f>
        <v>Rob</v>
      </c>
      <c r="J713" t="str">
        <f>INDEX(products!$A$1:$G$49,MATCH(orders!$D713,products!$A:$A,0),MATCH(orders!J$1,products!$A$1:$G$1,0))</f>
        <v>M</v>
      </c>
      <c r="K713" s="4">
        <f>INDEX(products!$A$1:$G$49,MATCH(orders!$D713,products!$A:$A,0),MATCH(orders!K$1,products!$A$1:$G$1,0))</f>
        <v>0.2</v>
      </c>
      <c r="L713" s="5">
        <f>INDEX(products!$A$1:$G$49,MATCH(orders!$D713,products!$A:$A,0),MATCH(orders!L$1,products!$A$1:$G$1,0))</f>
        <v>2.9849999999999999</v>
      </c>
      <c r="M713" s="5">
        <f t="shared" si="34"/>
        <v>17.91</v>
      </c>
      <c r="N713" t="str">
        <f t="shared" si="33"/>
        <v>Robusta</v>
      </c>
      <c r="O713" t="str">
        <f t="shared" si="35"/>
        <v>Medium</v>
      </c>
      <c r="P713" t="str">
        <f>_xlfn.XLOOKUP(Orders[[#This Row],[Customer ID]],customers!$A$1:$A$1001,customers!$I$1:$I$1001,,)</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IF(_xlfn.XLOOKUP(C714,customers!A713:A1713,customers!C713:C1713,,0)=0,"",_xlfn.XLOOKUP(C714,customers!A713:A1713,customers!C713:C1713,,0))</f>
        <v/>
      </c>
      <c r="H714" s="2" t="str">
        <f>_xlfn.XLOOKUP(C714,customers!$A$1:$A$1001,customers!$G$1:$G$1001,,0)</f>
        <v>United Kingdom</v>
      </c>
      <c r="I714" t="str">
        <f>INDEX(products!$A$1:$G$49,MATCH(orders!$D714,products!$A:$A,0),MATCH(orders!I$1,products!$A$1:$G$1,0))</f>
        <v>Exc</v>
      </c>
      <c r="J714" t="str">
        <f>INDEX(products!$A$1:$G$49,MATCH(orders!$D714,products!$A:$A,0),MATCH(orders!J$1,products!$A$1:$G$1,0))</f>
        <v>M</v>
      </c>
      <c r="K714" s="4">
        <f>INDEX(products!$A$1:$G$49,MATCH(orders!$D714,products!$A:$A,0),MATCH(orders!K$1,products!$A$1:$G$1,0))</f>
        <v>0.5</v>
      </c>
      <c r="L714" s="5">
        <f>INDEX(products!$A$1:$G$49,MATCH(orders!$D714,products!$A:$A,0),MATCH(orders!L$1,products!$A$1:$G$1,0))</f>
        <v>8.25</v>
      </c>
      <c r="M714" s="5">
        <f t="shared" si="34"/>
        <v>16.5</v>
      </c>
      <c r="N714" t="str">
        <f t="shared" si="33"/>
        <v>Excelsa</v>
      </c>
      <c r="O714" t="str">
        <f t="shared" si="35"/>
        <v>Medium</v>
      </c>
      <c r="P714" t="str">
        <f>_xlfn.XLOOKUP(Orders[[#This Row],[Customer ID]],customers!$A$1:$A$1001,customers!$I$1:$I$1001,,)</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IF(_xlfn.XLOOKUP(C715,customers!A714:A1714,customers!C714:C1714,,0)=0,"",_xlfn.XLOOKUP(C715,customers!A714:A1714,customers!C714:C1714,,0))</f>
        <v>sbruunjt@blogtalkradio.com</v>
      </c>
      <c r="H715" s="2" t="str">
        <f>_xlfn.XLOOKUP(C715,customers!$A$1:$A$1001,customers!$G$1:$G$1001,,0)</f>
        <v>United States</v>
      </c>
      <c r="I715" t="str">
        <f>INDEX(products!$A$1:$G$49,MATCH(orders!$D715,products!$A:$A,0),MATCH(orders!I$1,products!$A$1:$G$1,0))</f>
        <v>Rob</v>
      </c>
      <c r="J715" t="str">
        <f>INDEX(products!$A$1:$G$49,MATCH(orders!$D715,products!$A:$A,0),MATCH(orders!J$1,products!$A$1:$G$1,0))</f>
        <v>M</v>
      </c>
      <c r="K715" s="4">
        <f>INDEX(products!$A$1:$G$49,MATCH(orders!$D715,products!$A:$A,0),MATCH(orders!K$1,products!$A$1:$G$1,0))</f>
        <v>0.2</v>
      </c>
      <c r="L715" s="5">
        <f>INDEX(products!$A$1:$G$49,MATCH(orders!$D715,products!$A:$A,0),MATCH(orders!L$1,products!$A$1:$G$1,0))</f>
        <v>2.9849999999999999</v>
      </c>
      <c r="M715" s="5">
        <f t="shared" si="34"/>
        <v>2.9849999999999999</v>
      </c>
      <c r="N715" t="str">
        <f t="shared" si="33"/>
        <v>Robusta</v>
      </c>
      <c r="O715" t="str">
        <f t="shared" si="35"/>
        <v>Medium</v>
      </c>
      <c r="P715" t="str">
        <f>_xlfn.XLOOKUP(Orders[[#This Row],[Customer ID]],customers!$A$1:$A$1001,customers!$I$1:$I$1001,,)</f>
        <v>No</v>
      </c>
    </row>
    <row r="716" spans="1:16" x14ac:dyDescent="0.2">
      <c r="A716" s="2" t="s">
        <v>4522</v>
      </c>
      <c r="B716" s="3">
        <v>44358</v>
      </c>
      <c r="C716" s="2" t="s">
        <v>4523</v>
      </c>
      <c r="D716" t="s">
        <v>6153</v>
      </c>
      <c r="E716" s="2">
        <v>4</v>
      </c>
      <c r="F716" s="2" t="str">
        <f>_xlfn.XLOOKUP(C716,customers!$A$1:$A$1001,customers!$B$1:$B$1001,,0)</f>
        <v>Alon Pllu</v>
      </c>
      <c r="G716" s="2" t="str">
        <f>IF(_xlfn.XLOOKUP(C716,customers!A715:A1715,customers!C715:C1715,,0)=0,"",_xlfn.XLOOKUP(C716,customers!A715:A1715,customers!C715:C1715,,0))</f>
        <v>aplluju@dagondesign.com</v>
      </c>
      <c r="H716" s="2" t="str">
        <f>_xlfn.XLOOKUP(C716,customers!$A$1:$A$1001,customers!$G$1:$G$1001,,0)</f>
        <v>Ireland</v>
      </c>
      <c r="I716" t="str">
        <f>INDEX(products!$A$1:$G$49,MATCH(orders!$D716,products!$A:$A,0),MATCH(orders!I$1,products!$A$1:$G$1,0))</f>
        <v>Exc</v>
      </c>
      <c r="J716" t="str">
        <f>INDEX(products!$A$1:$G$49,MATCH(orders!$D716,products!$A:$A,0),MATCH(orders!J$1,products!$A$1:$G$1,0))</f>
        <v>D</v>
      </c>
      <c r="K716" s="4">
        <f>INDEX(products!$A$1:$G$49,MATCH(orders!$D716,products!$A:$A,0),MATCH(orders!K$1,products!$A$1:$G$1,0))</f>
        <v>0.2</v>
      </c>
      <c r="L716" s="5">
        <f>INDEX(products!$A$1:$G$49,MATCH(orders!$D716,products!$A:$A,0),MATCH(orders!L$1,products!$A$1:$G$1,0))</f>
        <v>3.645</v>
      </c>
      <c r="M716" s="5">
        <f t="shared" si="34"/>
        <v>14.58</v>
      </c>
      <c r="N716" t="str">
        <f t="shared" si="33"/>
        <v>Excelsa</v>
      </c>
      <c r="O716" t="str">
        <f t="shared" si="35"/>
        <v>Dark</v>
      </c>
      <c r="P716" t="str">
        <f>_xlfn.XLOOKUP(Orders[[#This Row],[Customer ID]],customers!$A$1:$A$1001,customers!$I$1:$I$1001,,)</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IF(_xlfn.XLOOKUP(C717,customers!A716:A1716,customers!C716:C1716,,0)=0,"",_xlfn.XLOOKUP(C717,customers!A716:A1716,customers!C716:C1716,,0))</f>
        <v>gcornierjv@techcrunch.com</v>
      </c>
      <c r="H717" s="2" t="str">
        <f>_xlfn.XLOOKUP(C717,customers!$A$1:$A$1001,customers!$G$1:$G$1001,,0)</f>
        <v>United States</v>
      </c>
      <c r="I717" t="str">
        <f>INDEX(products!$A$1:$G$49,MATCH(orders!$D717,products!$A:$A,0),MATCH(orders!I$1,products!$A$1:$G$1,0))</f>
        <v>Exc</v>
      </c>
      <c r="J717" t="str">
        <f>INDEX(products!$A$1:$G$49,MATCH(orders!$D717,products!$A:$A,0),MATCH(orders!J$1,products!$A$1:$G$1,0))</f>
        <v>L</v>
      </c>
      <c r="K717" s="4">
        <f>INDEX(products!$A$1:$G$49,MATCH(orders!$D717,products!$A:$A,0),MATCH(orders!K$1,products!$A$1:$G$1,0))</f>
        <v>1</v>
      </c>
      <c r="L717" s="5">
        <f>INDEX(products!$A$1:$G$49,MATCH(orders!$D717,products!$A:$A,0),MATCH(orders!L$1,products!$A$1:$G$1,0))</f>
        <v>14.85</v>
      </c>
      <c r="M717" s="5">
        <f t="shared" si="34"/>
        <v>89.1</v>
      </c>
      <c r="N717" t="str">
        <f t="shared" si="33"/>
        <v>Excelsa</v>
      </c>
      <c r="O717" t="str">
        <f t="shared" si="35"/>
        <v>Light</v>
      </c>
      <c r="P717" t="str">
        <f>_xlfn.XLOOKUP(Orders[[#This Row],[Customer ID]],customers!$A$1:$A$1001,customers!$I$1:$I$1001,,)</f>
        <v>No</v>
      </c>
    </row>
    <row r="718" spans="1:16" x14ac:dyDescent="0.2">
      <c r="A718" s="2" t="s">
        <v>4533</v>
      </c>
      <c r="B718" s="3">
        <v>44612</v>
      </c>
      <c r="C718" s="2" t="s">
        <v>4434</v>
      </c>
      <c r="D718" t="s">
        <v>6179</v>
      </c>
      <c r="E718" s="2">
        <v>3</v>
      </c>
      <c r="F718" s="2" t="str">
        <f>_xlfn.XLOOKUP(C718,customers!$A$1:$A$1001,customers!$B$1:$B$1001,,0)</f>
        <v>Jimmy Dymoke</v>
      </c>
      <c r="G718" s="2" t="e">
        <f>IF(_xlfn.XLOOKUP(C718,customers!A717:A1717,customers!C717:C1717,,0)=0,"",_xlfn.XLOOKUP(C718,customers!A717:A1717,customers!C717:C1717,,0))</f>
        <v>#N/A</v>
      </c>
      <c r="H718" s="2" t="str">
        <f>_xlfn.XLOOKUP(C718,customers!$A$1:$A$1001,customers!$G$1:$G$1001,,0)</f>
        <v>Ireland</v>
      </c>
      <c r="I718" t="str">
        <f>INDEX(products!$A$1:$G$49,MATCH(orders!$D718,products!$A:$A,0),MATCH(orders!I$1,products!$A$1:$G$1,0))</f>
        <v>Rob</v>
      </c>
      <c r="J718" t="str">
        <f>INDEX(products!$A$1:$G$49,MATCH(orders!$D718,products!$A:$A,0),MATCH(orders!J$1,products!$A$1:$G$1,0))</f>
        <v>L</v>
      </c>
      <c r="K718" s="4">
        <f>INDEX(products!$A$1:$G$49,MATCH(orders!$D718,products!$A:$A,0),MATCH(orders!K$1,products!$A$1:$G$1,0))</f>
        <v>1</v>
      </c>
      <c r="L718" s="5">
        <f>INDEX(products!$A$1:$G$49,MATCH(orders!$D718,products!$A:$A,0),MATCH(orders!L$1,products!$A$1:$G$1,0))</f>
        <v>11.95</v>
      </c>
      <c r="M718" s="5">
        <f t="shared" si="34"/>
        <v>35.849999999999994</v>
      </c>
      <c r="N718" t="str">
        <f t="shared" si="33"/>
        <v>Robusta</v>
      </c>
      <c r="O718" t="str">
        <f t="shared" si="35"/>
        <v>Light</v>
      </c>
      <c r="P718" t="str">
        <f>_xlfn.XLOOKUP(Orders[[#This Row],[Customer ID]],customers!$A$1:$A$1001,customers!$I$1:$I$1001,,)</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IF(_xlfn.XLOOKUP(C719,customers!A718:A1718,customers!C718:C1718,,0)=0,"",_xlfn.XLOOKUP(C719,customers!A718:A1718,customers!C718:C1718,,0))</f>
        <v>wharvisonjx@gizmodo.com</v>
      </c>
      <c r="H719" s="2" t="str">
        <f>_xlfn.XLOOKUP(C719,customers!$A$1:$A$1001,customers!$G$1:$G$1001,,0)</f>
        <v>United States</v>
      </c>
      <c r="I719" t="str">
        <f>INDEX(products!$A$1:$G$49,MATCH(orders!$D719,products!$A:$A,0),MATCH(orders!I$1,products!$A$1:$G$1,0))</f>
        <v>Ara</v>
      </c>
      <c r="J719" t="str">
        <f>INDEX(products!$A$1:$G$49,MATCH(orders!$D719,products!$A:$A,0),MATCH(orders!J$1,products!$A$1:$G$1,0))</f>
        <v>D</v>
      </c>
      <c r="K719" s="4">
        <f>INDEX(products!$A$1:$G$49,MATCH(orders!$D719,products!$A:$A,0),MATCH(orders!K$1,products!$A$1:$G$1,0))</f>
        <v>2.5</v>
      </c>
      <c r="L719" s="5">
        <f>INDEX(products!$A$1:$G$49,MATCH(orders!$D719,products!$A:$A,0),MATCH(orders!L$1,products!$A$1:$G$1,0))</f>
        <v>22.884999999999998</v>
      </c>
      <c r="M719" s="5">
        <f t="shared" si="34"/>
        <v>68.655000000000001</v>
      </c>
      <c r="N719" t="str">
        <f t="shared" si="33"/>
        <v>Arabica</v>
      </c>
      <c r="O719" t="str">
        <f t="shared" si="35"/>
        <v>Dark</v>
      </c>
      <c r="P719" t="str">
        <f>_xlfn.XLOOKUP(Orders[[#This Row],[Customer ID]],customers!$A$1:$A$1001,customers!$I$1:$I$1001,,)</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IF(_xlfn.XLOOKUP(C720,customers!A719:A1719,customers!C719:C1719,,0)=0,"",_xlfn.XLOOKUP(C720,customers!A719:A1719,customers!C719:C1719,,0))</f>
        <v>dheafordjy@twitpic.com</v>
      </c>
      <c r="H720" s="2" t="str">
        <f>_xlfn.XLOOKUP(C720,customers!$A$1:$A$1001,customers!$G$1:$G$1001,,0)</f>
        <v>United States</v>
      </c>
      <c r="I720" t="str">
        <f>INDEX(products!$A$1:$G$49,MATCH(orders!$D720,products!$A:$A,0),MATCH(orders!I$1,products!$A$1:$G$1,0))</f>
        <v>Lib</v>
      </c>
      <c r="J720" t="str">
        <f>INDEX(products!$A$1:$G$49,MATCH(orders!$D720,products!$A:$A,0),MATCH(orders!J$1,products!$A$1:$G$1,0))</f>
        <v>D</v>
      </c>
      <c r="K720" s="4">
        <f>INDEX(products!$A$1:$G$49,MATCH(orders!$D720,products!$A:$A,0),MATCH(orders!K$1,products!$A$1:$G$1,0))</f>
        <v>1</v>
      </c>
      <c r="L720" s="5">
        <f>INDEX(products!$A$1:$G$49,MATCH(orders!$D720,products!$A:$A,0),MATCH(orders!L$1,products!$A$1:$G$1,0))</f>
        <v>12.95</v>
      </c>
      <c r="M720" s="5">
        <f t="shared" si="34"/>
        <v>38.849999999999994</v>
      </c>
      <c r="N720" t="str">
        <f t="shared" si="33"/>
        <v>Librica</v>
      </c>
      <c r="O720" t="str">
        <f t="shared" si="35"/>
        <v>Dark</v>
      </c>
      <c r="P720" t="str">
        <f>_xlfn.XLOOKUP(Orders[[#This Row],[Customer ID]],customers!$A$1:$A$1001,customers!$I$1:$I$1001,,)</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IF(_xlfn.XLOOKUP(C721,customers!A720:A1720,customers!C720:C1720,,0)=0,"",_xlfn.XLOOKUP(C721,customers!A720:A1720,customers!C720:C1720,,0))</f>
        <v>gfanthamjz@hexun.com</v>
      </c>
      <c r="H721" s="2" t="str">
        <f>_xlfn.XLOOKUP(C721,customers!$A$1:$A$1001,customers!$G$1:$G$1001,,0)</f>
        <v>United States</v>
      </c>
      <c r="I721" t="str">
        <f>INDEX(products!$A$1:$G$49,MATCH(orders!$D721,products!$A:$A,0),MATCH(orders!I$1,products!$A$1:$G$1,0))</f>
        <v>Lib</v>
      </c>
      <c r="J721" t="str">
        <f>INDEX(products!$A$1:$G$49,MATCH(orders!$D721,products!$A:$A,0),MATCH(orders!J$1,products!$A$1:$G$1,0))</f>
        <v>L</v>
      </c>
      <c r="K721" s="4">
        <f>INDEX(products!$A$1:$G$49,MATCH(orders!$D721,products!$A:$A,0),MATCH(orders!K$1,products!$A$1:$G$1,0))</f>
        <v>1</v>
      </c>
      <c r="L721" s="5">
        <f>INDEX(products!$A$1:$G$49,MATCH(orders!$D721,products!$A:$A,0),MATCH(orders!L$1,products!$A$1:$G$1,0))</f>
        <v>15.85</v>
      </c>
      <c r="M721" s="5">
        <f t="shared" si="34"/>
        <v>79.25</v>
      </c>
      <c r="N721" t="str">
        <f t="shared" si="33"/>
        <v>Librica</v>
      </c>
      <c r="O721" t="str">
        <f t="shared" si="35"/>
        <v>Light</v>
      </c>
      <c r="P721" t="str">
        <f>_xlfn.XLOOKUP(Orders[[#This Row],[Customer ID]],customers!$A$1:$A$1001,customers!$I$1:$I$1001,,)</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IF(_xlfn.XLOOKUP(C722,customers!A721:A1721,customers!C721:C1721,,0)=0,"",_xlfn.XLOOKUP(C722,customers!A721:A1721,customers!C721:C1721,,0))</f>
        <v>rcrookshanksk0@unc.edu</v>
      </c>
      <c r="H722" s="2" t="str">
        <f>_xlfn.XLOOKUP(C722,customers!$A$1:$A$1001,customers!$G$1:$G$1001,,0)</f>
        <v>United States</v>
      </c>
      <c r="I722" t="str">
        <f>INDEX(products!$A$1:$G$49,MATCH(orders!$D722,products!$A:$A,0),MATCH(orders!I$1,products!$A$1:$G$1,0))</f>
        <v>Exc</v>
      </c>
      <c r="J722" t="str">
        <f>INDEX(products!$A$1:$G$49,MATCH(orders!$D722,products!$A:$A,0),MATCH(orders!J$1,products!$A$1:$G$1,0))</f>
        <v>D</v>
      </c>
      <c r="K722" s="4">
        <f>INDEX(products!$A$1:$G$49,MATCH(orders!$D722,products!$A:$A,0),MATCH(orders!K$1,products!$A$1:$G$1,0))</f>
        <v>0.5</v>
      </c>
      <c r="L722" s="5">
        <f>INDEX(products!$A$1:$G$49,MATCH(orders!$D722,products!$A:$A,0),MATCH(orders!L$1,products!$A$1:$G$1,0))</f>
        <v>7.29</v>
      </c>
      <c r="M722" s="5">
        <f t="shared" si="34"/>
        <v>36.450000000000003</v>
      </c>
      <c r="N722" t="str">
        <f t="shared" si="33"/>
        <v>Excelsa</v>
      </c>
      <c r="O722" t="str">
        <f t="shared" si="35"/>
        <v>Dark</v>
      </c>
      <c r="P722" t="str">
        <f>_xlfn.XLOOKUP(Orders[[#This Row],[Customer ID]],customers!$A$1:$A$1001,customers!$I$1:$I$1001,,)</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IF(_xlfn.XLOOKUP(C723,customers!A722:A1722,customers!C722:C1722,,0)=0,"",_xlfn.XLOOKUP(C723,customers!A722:A1722,customers!C722:C1722,,0))</f>
        <v>nleakek1@cmu.edu</v>
      </c>
      <c r="H723" s="2" t="str">
        <f>_xlfn.XLOOKUP(C723,customers!$A$1:$A$1001,customers!$G$1:$G$1001,,0)</f>
        <v>United States</v>
      </c>
      <c r="I723" t="str">
        <f>INDEX(products!$A$1:$G$49,MATCH(orders!$D723,products!$A:$A,0),MATCH(orders!I$1,products!$A$1:$G$1,0))</f>
        <v>Rob</v>
      </c>
      <c r="J723" t="str">
        <f>INDEX(products!$A$1:$G$49,MATCH(orders!$D723,products!$A:$A,0),MATCH(orders!J$1,products!$A$1:$G$1,0))</f>
        <v>M</v>
      </c>
      <c r="K723" s="4">
        <f>INDEX(products!$A$1:$G$49,MATCH(orders!$D723,products!$A:$A,0),MATCH(orders!K$1,products!$A$1:$G$1,0))</f>
        <v>0.2</v>
      </c>
      <c r="L723" s="5">
        <f>INDEX(products!$A$1:$G$49,MATCH(orders!$D723,products!$A:$A,0),MATCH(orders!L$1,products!$A$1:$G$1,0))</f>
        <v>2.9849999999999999</v>
      </c>
      <c r="M723" s="5">
        <f t="shared" si="34"/>
        <v>8.9550000000000001</v>
      </c>
      <c r="N723" t="str">
        <f t="shared" si="33"/>
        <v>Robusta</v>
      </c>
      <c r="O723" t="str">
        <f t="shared" si="35"/>
        <v>Medium</v>
      </c>
      <c r="P723" t="str">
        <f>_xlfn.XLOOKUP(Orders[[#This Row],[Customer ID]],customers!$A$1:$A$1001,customers!$I$1:$I$1001,,)</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IF(_xlfn.XLOOKUP(C724,customers!A723:A1723,customers!C723:C1723,,0)=0,"",_xlfn.XLOOKUP(C724,customers!A723:A1723,customers!C723:C1723,,0))</f>
        <v/>
      </c>
      <c r="H724" s="2" t="str">
        <f>_xlfn.XLOOKUP(C724,customers!$A$1:$A$1001,customers!$G$1:$G$1001,,0)</f>
        <v>United States</v>
      </c>
      <c r="I724" t="str">
        <f>INDEX(products!$A$1:$G$49,MATCH(orders!$D724,products!$A:$A,0),MATCH(orders!I$1,products!$A$1:$G$1,0))</f>
        <v>Exc</v>
      </c>
      <c r="J724" t="str">
        <f>INDEX(products!$A$1:$G$49,MATCH(orders!$D724,products!$A:$A,0),MATCH(orders!J$1,products!$A$1:$G$1,0))</f>
        <v>D</v>
      </c>
      <c r="K724" s="4">
        <f>INDEX(products!$A$1:$G$49,MATCH(orders!$D724,products!$A:$A,0),MATCH(orders!K$1,products!$A$1:$G$1,0))</f>
        <v>1</v>
      </c>
      <c r="L724" s="5">
        <f>INDEX(products!$A$1:$G$49,MATCH(orders!$D724,products!$A:$A,0),MATCH(orders!L$1,products!$A$1:$G$1,0))</f>
        <v>12.15</v>
      </c>
      <c r="M724" s="5">
        <f t="shared" si="34"/>
        <v>24.3</v>
      </c>
      <c r="N724" t="str">
        <f t="shared" si="33"/>
        <v>Excelsa</v>
      </c>
      <c r="O724" t="str">
        <f t="shared" si="35"/>
        <v>Dark</v>
      </c>
      <c r="P724" t="str">
        <f>_xlfn.XLOOKUP(Orders[[#This Row],[Customer ID]],customers!$A$1:$A$1001,customers!$I$1:$I$1001,,)</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IF(_xlfn.XLOOKUP(C725,customers!A724:A1724,customers!C724:C1724,,0)=0,"",_xlfn.XLOOKUP(C725,customers!A724:A1724,customers!C724:C1724,,0))</f>
        <v>geilhersenk3@networksolutions.com</v>
      </c>
      <c r="H725" s="2" t="str">
        <f>_xlfn.XLOOKUP(C725,customers!$A$1:$A$1001,customers!$G$1:$G$1001,,0)</f>
        <v>United States</v>
      </c>
      <c r="I725" t="str">
        <f>INDEX(products!$A$1:$G$49,MATCH(orders!$D725,products!$A:$A,0),MATCH(orders!I$1,products!$A$1:$G$1,0))</f>
        <v>Exc</v>
      </c>
      <c r="J725" t="str">
        <f>INDEX(products!$A$1:$G$49,MATCH(orders!$D725,products!$A:$A,0),MATCH(orders!J$1,products!$A$1:$G$1,0))</f>
        <v>M</v>
      </c>
      <c r="K725" s="4">
        <f>INDEX(products!$A$1:$G$49,MATCH(orders!$D725,products!$A:$A,0),MATCH(orders!K$1,products!$A$1:$G$1,0))</f>
        <v>2.5</v>
      </c>
      <c r="L725" s="5">
        <f>INDEX(products!$A$1:$G$49,MATCH(orders!$D725,products!$A:$A,0),MATCH(orders!L$1,products!$A$1:$G$1,0))</f>
        <v>31.624999999999996</v>
      </c>
      <c r="M725" s="5">
        <f t="shared" si="34"/>
        <v>63.249999999999993</v>
      </c>
      <c r="N725" t="str">
        <f t="shared" si="33"/>
        <v>Excelsa</v>
      </c>
      <c r="O725" t="str">
        <f t="shared" si="35"/>
        <v>Medium</v>
      </c>
      <c r="P725" t="str">
        <f>_xlfn.XLOOKUP(Orders[[#This Row],[Customer ID]],customers!$A$1:$A$1001,customers!$I$1:$I$1001,,)</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IF(_xlfn.XLOOKUP(C726,customers!A725:A1725,customers!C725:C1725,,0)=0,"",_xlfn.XLOOKUP(C726,customers!A725:A1725,customers!C725:C1725,,0))</f>
        <v/>
      </c>
      <c r="H726" s="2" t="str">
        <f>_xlfn.XLOOKUP(C726,customers!$A$1:$A$1001,customers!$G$1:$G$1001,,0)</f>
        <v>United States</v>
      </c>
      <c r="I726" t="str">
        <f>INDEX(products!$A$1:$G$49,MATCH(orders!$D726,products!$A:$A,0),MATCH(orders!I$1,products!$A$1:$G$1,0))</f>
        <v>Ara</v>
      </c>
      <c r="J726" t="str">
        <f>INDEX(products!$A$1:$G$49,MATCH(orders!$D726,products!$A:$A,0),MATCH(orders!J$1,products!$A$1:$G$1,0))</f>
        <v>M</v>
      </c>
      <c r="K726" s="4">
        <f>INDEX(products!$A$1:$G$49,MATCH(orders!$D726,products!$A:$A,0),MATCH(orders!K$1,products!$A$1:$G$1,0))</f>
        <v>0.2</v>
      </c>
      <c r="L726" s="5">
        <f>INDEX(products!$A$1:$G$49,MATCH(orders!$D726,products!$A:$A,0),MATCH(orders!L$1,products!$A$1:$G$1,0))</f>
        <v>3.375</v>
      </c>
      <c r="M726" s="5">
        <f t="shared" si="34"/>
        <v>6.75</v>
      </c>
      <c r="N726" t="str">
        <f t="shared" si="33"/>
        <v>Arabica</v>
      </c>
      <c r="O726" t="str">
        <f t="shared" si="35"/>
        <v>Medium</v>
      </c>
      <c r="P726" t="str">
        <f>_xlfn.XLOOKUP(Orders[[#This Row],[Customer ID]],customers!$A$1:$A$1001,customers!$I$1:$I$1001,,)</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IF(_xlfn.XLOOKUP(C727,customers!A726:A1726,customers!C726:C1726,,0)=0,"",_xlfn.XLOOKUP(C727,customers!A726:A1726,customers!C726:C1726,,0))</f>
        <v>caleixok5@globo.com</v>
      </c>
      <c r="H727" s="2" t="str">
        <f>_xlfn.XLOOKUP(C727,customers!$A$1:$A$1001,customers!$G$1:$G$1001,,0)</f>
        <v>United States</v>
      </c>
      <c r="I727" t="str">
        <f>INDEX(products!$A$1:$G$49,MATCH(orders!$D727,products!$A:$A,0),MATCH(orders!I$1,products!$A$1:$G$1,0))</f>
        <v>Ara</v>
      </c>
      <c r="J727" t="str">
        <f>INDEX(products!$A$1:$G$49,MATCH(orders!$D727,products!$A:$A,0),MATCH(orders!J$1,products!$A$1:$G$1,0))</f>
        <v>L</v>
      </c>
      <c r="K727" s="4">
        <f>INDEX(products!$A$1:$G$49,MATCH(orders!$D727,products!$A:$A,0),MATCH(orders!K$1,products!$A$1:$G$1,0))</f>
        <v>0.2</v>
      </c>
      <c r="L727" s="5">
        <f>INDEX(products!$A$1:$G$49,MATCH(orders!$D727,products!$A:$A,0),MATCH(orders!L$1,products!$A$1:$G$1,0))</f>
        <v>3.8849999999999998</v>
      </c>
      <c r="M727" s="5">
        <f t="shared" si="34"/>
        <v>23.31</v>
      </c>
      <c r="N727" t="str">
        <f t="shared" si="33"/>
        <v>Arabica</v>
      </c>
      <c r="O727" t="str">
        <f t="shared" si="35"/>
        <v>Light</v>
      </c>
      <c r="P727" t="str">
        <f>_xlfn.XLOOKUP(Orders[[#This Row],[Customer ID]],customers!$A$1:$A$1001,customers!$I$1:$I$1001,,)</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IF(_xlfn.XLOOKUP(C728,customers!A727:A1727,customers!C727:C1727,,0)=0,"",_xlfn.XLOOKUP(C728,customers!A727:A1727,customers!C727:C1727,,0))</f>
        <v/>
      </c>
      <c r="H728" s="2" t="str">
        <f>_xlfn.XLOOKUP(C728,customers!$A$1:$A$1001,customers!$G$1:$G$1001,,0)</f>
        <v>United States</v>
      </c>
      <c r="I728" t="str">
        <f>INDEX(products!$A$1:$G$49,MATCH(orders!$D728,products!$A:$A,0),MATCH(orders!I$1,products!$A$1:$G$1,0))</f>
        <v>Lib</v>
      </c>
      <c r="J728" t="str">
        <f>INDEX(products!$A$1:$G$49,MATCH(orders!$D728,products!$A:$A,0),MATCH(orders!J$1,products!$A$1:$G$1,0))</f>
        <v>L</v>
      </c>
      <c r="K728" s="4">
        <f>INDEX(products!$A$1:$G$49,MATCH(orders!$D728,products!$A:$A,0),MATCH(orders!K$1,products!$A$1:$G$1,0))</f>
        <v>2.5</v>
      </c>
      <c r="L728" s="5">
        <f>INDEX(products!$A$1:$G$49,MATCH(orders!$D728,products!$A:$A,0),MATCH(orders!L$1,products!$A$1:$G$1,0))</f>
        <v>36.454999999999998</v>
      </c>
      <c r="M728" s="5">
        <f t="shared" si="34"/>
        <v>145.82</v>
      </c>
      <c r="N728" t="str">
        <f t="shared" si="33"/>
        <v>Librica</v>
      </c>
      <c r="O728" t="str">
        <f t="shared" si="35"/>
        <v>Light</v>
      </c>
      <c r="P728" t="str">
        <f>_xlfn.XLOOKUP(Orders[[#This Row],[Customer ID]],customers!$A$1:$A$1001,customers!$I$1:$I$1001,,)</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IF(_xlfn.XLOOKUP(C729,customers!A728:A1728,customers!C728:C1728,,0)=0,"",_xlfn.XLOOKUP(C729,customers!A728:A1728,customers!C728:C1728,,0))</f>
        <v>rtomkowiczk7@bravesites.com</v>
      </c>
      <c r="H729" s="2" t="str">
        <f>_xlfn.XLOOKUP(C729,customers!$A$1:$A$1001,customers!$G$1:$G$1001,,0)</f>
        <v>Ireland</v>
      </c>
      <c r="I729" t="str">
        <f>INDEX(products!$A$1:$G$49,MATCH(orders!$D729,products!$A:$A,0),MATCH(orders!I$1,products!$A$1:$G$1,0))</f>
        <v>Rob</v>
      </c>
      <c r="J729" t="str">
        <f>INDEX(products!$A$1:$G$49,MATCH(orders!$D729,products!$A:$A,0),MATCH(orders!J$1,products!$A$1:$G$1,0))</f>
        <v>M</v>
      </c>
      <c r="K729" s="4">
        <f>INDEX(products!$A$1:$G$49,MATCH(orders!$D729,products!$A:$A,0),MATCH(orders!K$1,products!$A$1:$G$1,0))</f>
        <v>0.5</v>
      </c>
      <c r="L729" s="5">
        <f>INDEX(products!$A$1:$G$49,MATCH(orders!$D729,products!$A:$A,0),MATCH(orders!L$1,products!$A$1:$G$1,0))</f>
        <v>5.97</v>
      </c>
      <c r="M729" s="5">
        <f t="shared" si="34"/>
        <v>29.849999999999998</v>
      </c>
      <c r="N729" t="str">
        <f t="shared" si="33"/>
        <v>Robusta</v>
      </c>
      <c r="O729" t="str">
        <f t="shared" si="35"/>
        <v>Medium</v>
      </c>
      <c r="P729" t="str">
        <f>_xlfn.XLOOKUP(Orders[[#This Row],[Customer ID]],customers!$A$1:$A$1001,customers!$I$1:$I$1001,,)</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IF(_xlfn.XLOOKUP(C730,customers!A729:A1729,customers!C729:C1729,,0)=0,"",_xlfn.XLOOKUP(C730,customers!A729:A1729,customers!C729:C1729,,0))</f>
        <v>rhuscroftk8@jimdo.com</v>
      </c>
      <c r="H730" s="2" t="str">
        <f>_xlfn.XLOOKUP(C730,customers!$A$1:$A$1001,customers!$G$1:$G$1001,,0)</f>
        <v>United States</v>
      </c>
      <c r="I730" t="str">
        <f>INDEX(products!$A$1:$G$49,MATCH(orders!$D730,products!$A:$A,0),MATCH(orders!I$1,products!$A$1:$G$1,0))</f>
        <v>Exc</v>
      </c>
      <c r="J730" t="str">
        <f>INDEX(products!$A$1:$G$49,MATCH(orders!$D730,products!$A:$A,0),MATCH(orders!J$1,products!$A$1:$G$1,0))</f>
        <v>D</v>
      </c>
      <c r="K730" s="4">
        <f>INDEX(products!$A$1:$G$49,MATCH(orders!$D730,products!$A:$A,0),MATCH(orders!K$1,products!$A$1:$G$1,0))</f>
        <v>0.5</v>
      </c>
      <c r="L730" s="5">
        <f>INDEX(products!$A$1:$G$49,MATCH(orders!$D730,products!$A:$A,0),MATCH(orders!L$1,products!$A$1:$G$1,0))</f>
        <v>7.29</v>
      </c>
      <c r="M730" s="5">
        <f t="shared" si="34"/>
        <v>21.87</v>
      </c>
      <c r="N730" t="str">
        <f t="shared" si="33"/>
        <v>Excelsa</v>
      </c>
      <c r="O730" t="str">
        <f t="shared" si="35"/>
        <v>Dark</v>
      </c>
      <c r="P730" t="str">
        <f>_xlfn.XLOOKUP(Orders[[#This Row],[Customer ID]],customers!$A$1:$A$1001,customers!$I$1:$I$1001,,)</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IF(_xlfn.XLOOKUP(C731,customers!A730:A1730,customers!C730:C1730,,0)=0,"",_xlfn.XLOOKUP(C731,customers!A730:A1730,customers!C730:C1730,,0))</f>
        <v>sscurrerk9@flavors.me</v>
      </c>
      <c r="H731" s="2" t="str">
        <f>_xlfn.XLOOKUP(C731,customers!$A$1:$A$1001,customers!$G$1:$G$1001,,0)</f>
        <v>United Kingdom</v>
      </c>
      <c r="I731" t="str">
        <f>INDEX(products!$A$1:$G$49,MATCH(orders!$D731,products!$A:$A,0),MATCH(orders!I$1,products!$A$1:$G$1,0))</f>
        <v>Lib</v>
      </c>
      <c r="J731" t="str">
        <f>INDEX(products!$A$1:$G$49,MATCH(orders!$D731,products!$A:$A,0),MATCH(orders!J$1,products!$A$1:$G$1,0))</f>
        <v>M</v>
      </c>
      <c r="K731" s="4">
        <f>INDEX(products!$A$1:$G$49,MATCH(orders!$D731,products!$A:$A,0),MATCH(orders!K$1,products!$A$1:$G$1,0))</f>
        <v>0.2</v>
      </c>
      <c r="L731" s="5">
        <f>INDEX(products!$A$1:$G$49,MATCH(orders!$D731,products!$A:$A,0),MATCH(orders!L$1,products!$A$1:$G$1,0))</f>
        <v>4.3650000000000002</v>
      </c>
      <c r="M731" s="5">
        <f t="shared" si="34"/>
        <v>4.3650000000000002</v>
      </c>
      <c r="N731" t="str">
        <f t="shared" si="33"/>
        <v>Librica</v>
      </c>
      <c r="O731" t="str">
        <f t="shared" si="35"/>
        <v>Medium</v>
      </c>
      <c r="P731" t="str">
        <f>_xlfn.XLOOKUP(Orders[[#This Row],[Customer ID]],customers!$A$1:$A$1001,customers!$I$1:$I$1001,,)</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IF(_xlfn.XLOOKUP(C732,customers!A731:A1731,customers!C731:C1731,,0)=0,"",_xlfn.XLOOKUP(C732,customers!A731:A1731,customers!C731:C1731,,0))</f>
        <v>arudramka@prnewswire.com</v>
      </c>
      <c r="H732" s="2" t="str">
        <f>_xlfn.XLOOKUP(C732,customers!$A$1:$A$1001,customers!$G$1:$G$1001,,0)</f>
        <v>United States</v>
      </c>
      <c r="I732" t="str">
        <f>INDEX(products!$A$1:$G$49,MATCH(orders!$D732,products!$A:$A,0),MATCH(orders!I$1,products!$A$1:$G$1,0))</f>
        <v>Lib</v>
      </c>
      <c r="J732" t="str">
        <f>INDEX(products!$A$1:$G$49,MATCH(orders!$D732,products!$A:$A,0),MATCH(orders!J$1,products!$A$1:$G$1,0))</f>
        <v>L</v>
      </c>
      <c r="K732" s="4">
        <f>INDEX(products!$A$1:$G$49,MATCH(orders!$D732,products!$A:$A,0),MATCH(orders!K$1,products!$A$1:$G$1,0))</f>
        <v>2.5</v>
      </c>
      <c r="L732" s="5">
        <f>INDEX(products!$A$1:$G$49,MATCH(orders!$D732,products!$A:$A,0),MATCH(orders!L$1,products!$A$1:$G$1,0))</f>
        <v>36.454999999999998</v>
      </c>
      <c r="M732" s="5">
        <f t="shared" si="34"/>
        <v>36.454999999999998</v>
      </c>
      <c r="N732" t="str">
        <f t="shared" si="33"/>
        <v>Librica</v>
      </c>
      <c r="O732" t="str">
        <f t="shared" si="35"/>
        <v>Light</v>
      </c>
      <c r="P732" t="str">
        <f>_xlfn.XLOOKUP(Orders[[#This Row],[Customer ID]],customers!$A$1:$A$1001,customers!$I$1:$I$1001,,)</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IF(_xlfn.XLOOKUP(C733,customers!A732:A1732,customers!C732:C1732,,0)=0,"",_xlfn.XLOOKUP(C733,customers!A732:A1732,customers!C732:C1732,,0))</f>
        <v/>
      </c>
      <c r="H733" s="2" t="str">
        <f>_xlfn.XLOOKUP(C733,customers!$A$1:$A$1001,customers!$G$1:$G$1001,,0)</f>
        <v>United States</v>
      </c>
      <c r="I733" t="str">
        <f>INDEX(products!$A$1:$G$49,MATCH(orders!$D733,products!$A:$A,0),MATCH(orders!I$1,products!$A$1:$G$1,0))</f>
        <v>Lib</v>
      </c>
      <c r="J733" t="str">
        <f>INDEX(products!$A$1:$G$49,MATCH(orders!$D733,products!$A:$A,0),MATCH(orders!J$1,products!$A$1:$G$1,0))</f>
        <v>D</v>
      </c>
      <c r="K733" s="4">
        <f>INDEX(products!$A$1:$G$49,MATCH(orders!$D733,products!$A:$A,0),MATCH(orders!K$1,products!$A$1:$G$1,0))</f>
        <v>0.2</v>
      </c>
      <c r="L733" s="5">
        <f>INDEX(products!$A$1:$G$49,MATCH(orders!$D733,products!$A:$A,0),MATCH(orders!L$1,products!$A$1:$G$1,0))</f>
        <v>3.8849999999999998</v>
      </c>
      <c r="M733" s="5">
        <f t="shared" si="34"/>
        <v>15.54</v>
      </c>
      <c r="N733" t="str">
        <f t="shared" si="33"/>
        <v>Librica</v>
      </c>
      <c r="O733" t="str">
        <f t="shared" si="35"/>
        <v>Dark</v>
      </c>
      <c r="P733" t="str">
        <f>_xlfn.XLOOKUP(Orders[[#This Row],[Customer ID]],customers!$A$1:$A$1001,customers!$I$1:$I$1001,,)</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IF(_xlfn.XLOOKUP(C734,customers!A733:A1733,customers!C733:C1733,,0)=0,"",_xlfn.XLOOKUP(C734,customers!A733:A1733,customers!C733:C1733,,0))</f>
        <v>jmahakc@cyberchimps.com</v>
      </c>
      <c r="H734" s="2" t="str">
        <f>_xlfn.XLOOKUP(C734,customers!$A$1:$A$1001,customers!$G$1:$G$1001,,0)</f>
        <v>United States</v>
      </c>
      <c r="I734" t="str">
        <f>INDEX(products!$A$1:$G$49,MATCH(orders!$D734,products!$A:$A,0),MATCH(orders!I$1,products!$A$1:$G$1,0))</f>
        <v>Exc</v>
      </c>
      <c r="J734" t="str">
        <f>INDEX(products!$A$1:$G$49,MATCH(orders!$D734,products!$A:$A,0),MATCH(orders!J$1,products!$A$1:$G$1,0))</f>
        <v>L</v>
      </c>
      <c r="K734" s="4">
        <f>INDEX(products!$A$1:$G$49,MATCH(orders!$D734,products!$A:$A,0),MATCH(orders!K$1,products!$A$1:$G$1,0))</f>
        <v>0.2</v>
      </c>
      <c r="L734" s="5">
        <f>INDEX(products!$A$1:$G$49,MATCH(orders!$D734,products!$A:$A,0),MATCH(orders!L$1,products!$A$1:$G$1,0))</f>
        <v>4.4550000000000001</v>
      </c>
      <c r="M734" s="5">
        <f t="shared" si="34"/>
        <v>8.91</v>
      </c>
      <c r="N734" t="str">
        <f t="shared" si="33"/>
        <v>Excelsa</v>
      </c>
      <c r="O734" t="str">
        <f t="shared" si="35"/>
        <v>Light</v>
      </c>
      <c r="P734" t="str">
        <f>_xlfn.XLOOKUP(Orders[[#This Row],[Customer ID]],customers!$A$1:$A$1001,customers!$I$1:$I$1001,,)</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IF(_xlfn.XLOOKUP(C735,customers!A734:A1734,customers!C734:C1734,,0)=0,"",_xlfn.XLOOKUP(C735,customers!A734:A1734,customers!C734:C1734,,0))</f>
        <v>gclemonkd@networksolutions.com</v>
      </c>
      <c r="H735" s="2" t="str">
        <f>_xlfn.XLOOKUP(C735,customers!$A$1:$A$1001,customers!$G$1:$G$1001,,0)</f>
        <v>United States</v>
      </c>
      <c r="I735" t="str">
        <f>INDEX(products!$A$1:$G$49,MATCH(orders!$D735,products!$A:$A,0),MATCH(orders!I$1,products!$A$1:$G$1,0))</f>
        <v>Lib</v>
      </c>
      <c r="J735" t="str">
        <f>INDEX(products!$A$1:$G$49,MATCH(orders!$D735,products!$A:$A,0),MATCH(orders!J$1,products!$A$1:$G$1,0))</f>
        <v>M</v>
      </c>
      <c r="K735" s="4">
        <f>INDEX(products!$A$1:$G$49,MATCH(orders!$D735,products!$A:$A,0),MATCH(orders!K$1,products!$A$1:$G$1,0))</f>
        <v>2.5</v>
      </c>
      <c r="L735" s="5">
        <f>INDEX(products!$A$1:$G$49,MATCH(orders!$D735,products!$A:$A,0),MATCH(orders!L$1,products!$A$1:$G$1,0))</f>
        <v>33.464999999999996</v>
      </c>
      <c r="M735" s="5">
        <f t="shared" si="34"/>
        <v>100.39499999999998</v>
      </c>
      <c r="N735" t="str">
        <f t="shared" si="33"/>
        <v>Librica</v>
      </c>
      <c r="O735" t="str">
        <f t="shared" si="35"/>
        <v>Medium</v>
      </c>
      <c r="P735" t="str">
        <f>_xlfn.XLOOKUP(Orders[[#This Row],[Customer ID]],customers!$A$1:$A$1001,customers!$I$1:$I$1001,,)</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IF(_xlfn.XLOOKUP(C736,customers!A735:A1735,customers!C735:C1735,,0)=0,"",_xlfn.XLOOKUP(C736,customers!A735:A1735,customers!C735:C1735,,0))</f>
        <v/>
      </c>
      <c r="H736" s="2" t="str">
        <f>_xlfn.XLOOKUP(C736,customers!$A$1:$A$1001,customers!$G$1:$G$1001,,0)</f>
        <v>United States</v>
      </c>
      <c r="I736" t="str">
        <f>INDEX(products!$A$1:$G$49,MATCH(orders!$D736,products!$A:$A,0),MATCH(orders!I$1,products!$A$1:$G$1,0))</f>
        <v>Rob</v>
      </c>
      <c r="J736" t="str">
        <f>INDEX(products!$A$1:$G$49,MATCH(orders!$D736,products!$A:$A,0),MATCH(orders!J$1,products!$A$1:$G$1,0))</f>
        <v>D</v>
      </c>
      <c r="K736" s="4">
        <f>INDEX(products!$A$1:$G$49,MATCH(orders!$D736,products!$A:$A,0),MATCH(orders!K$1,products!$A$1:$G$1,0))</f>
        <v>0.2</v>
      </c>
      <c r="L736" s="5">
        <f>INDEX(products!$A$1:$G$49,MATCH(orders!$D736,products!$A:$A,0),MATCH(orders!L$1,products!$A$1:$G$1,0))</f>
        <v>2.6849999999999996</v>
      </c>
      <c r="M736" s="5">
        <f t="shared" si="34"/>
        <v>13.424999999999997</v>
      </c>
      <c r="N736" t="str">
        <f t="shared" si="33"/>
        <v>Robusta</v>
      </c>
      <c r="O736" t="str">
        <f t="shared" si="35"/>
        <v>Dark</v>
      </c>
      <c r="P736" t="str">
        <f>_xlfn.XLOOKUP(Orders[[#This Row],[Customer ID]],customers!$A$1:$A$1001,customers!$I$1:$I$1001,,)</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IF(_xlfn.XLOOKUP(C737,customers!A736:A1736,customers!C736:C1736,,0)=0,"",_xlfn.XLOOKUP(C737,customers!A736:A1736,customers!C736:C1736,,0))</f>
        <v>bpollinskf@shinystat.com</v>
      </c>
      <c r="H737" s="2" t="str">
        <f>_xlfn.XLOOKUP(C737,customers!$A$1:$A$1001,customers!$G$1:$G$1001,,0)</f>
        <v>United States</v>
      </c>
      <c r="I737" t="str">
        <f>INDEX(products!$A$1:$G$49,MATCH(orders!$D737,products!$A:$A,0),MATCH(orders!I$1,products!$A$1:$G$1,0))</f>
        <v>Exc</v>
      </c>
      <c r="J737" t="str">
        <f>INDEX(products!$A$1:$G$49,MATCH(orders!$D737,products!$A:$A,0),MATCH(orders!J$1,products!$A$1:$G$1,0))</f>
        <v>D</v>
      </c>
      <c r="K737" s="4">
        <f>INDEX(products!$A$1:$G$49,MATCH(orders!$D737,products!$A:$A,0),MATCH(orders!K$1,products!$A$1:$G$1,0))</f>
        <v>0.2</v>
      </c>
      <c r="L737" s="5">
        <f>INDEX(products!$A$1:$G$49,MATCH(orders!$D737,products!$A:$A,0),MATCH(orders!L$1,products!$A$1:$G$1,0))</f>
        <v>3.645</v>
      </c>
      <c r="M737" s="5">
        <f t="shared" si="34"/>
        <v>21.87</v>
      </c>
      <c r="N737" t="str">
        <f t="shared" si="33"/>
        <v>Excelsa</v>
      </c>
      <c r="O737" t="str">
        <f t="shared" si="35"/>
        <v>Dark</v>
      </c>
      <c r="P737" t="str">
        <f>_xlfn.XLOOKUP(Orders[[#This Row],[Customer ID]],customers!$A$1:$A$1001,customers!$I$1:$I$1001,,)</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IF(_xlfn.XLOOKUP(C738,customers!A737:A1737,customers!C737:C1737,,0)=0,"",_xlfn.XLOOKUP(C738,customers!A737:A1737,customers!C737:C1737,,0))</f>
        <v>jtoyekg@pinterest.com</v>
      </c>
      <c r="H738" s="2" t="str">
        <f>_xlfn.XLOOKUP(C738,customers!$A$1:$A$1001,customers!$G$1:$G$1001,,0)</f>
        <v>Ireland</v>
      </c>
      <c r="I738" t="str">
        <f>INDEX(products!$A$1:$G$49,MATCH(orders!$D738,products!$A:$A,0),MATCH(orders!I$1,products!$A$1:$G$1,0))</f>
        <v>Lib</v>
      </c>
      <c r="J738" t="str">
        <f>INDEX(products!$A$1:$G$49,MATCH(orders!$D738,products!$A:$A,0),MATCH(orders!J$1,products!$A$1:$G$1,0))</f>
        <v>D</v>
      </c>
      <c r="K738" s="4">
        <f>INDEX(products!$A$1:$G$49,MATCH(orders!$D738,products!$A:$A,0),MATCH(orders!K$1,products!$A$1:$G$1,0))</f>
        <v>1</v>
      </c>
      <c r="L738" s="5">
        <f>INDEX(products!$A$1:$G$49,MATCH(orders!$D738,products!$A:$A,0),MATCH(orders!L$1,products!$A$1:$G$1,0))</f>
        <v>12.95</v>
      </c>
      <c r="M738" s="5">
        <f t="shared" si="34"/>
        <v>25.9</v>
      </c>
      <c r="N738" t="str">
        <f t="shared" si="33"/>
        <v>Librica</v>
      </c>
      <c r="O738" t="str">
        <f t="shared" si="35"/>
        <v>Dark</v>
      </c>
      <c r="P738" t="str">
        <f>_xlfn.XLOOKUP(Orders[[#This Row],[Customer ID]],customers!$A$1:$A$1001,customers!$I$1:$I$1001,,)</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IF(_xlfn.XLOOKUP(C739,customers!A738:A1738,customers!C738:C1738,,0)=0,"",_xlfn.XLOOKUP(C739,customers!A738:A1738,customers!C738:C1738,,0))</f>
        <v>clinskillkh@sphinn.com</v>
      </c>
      <c r="H739" s="2" t="str">
        <f>_xlfn.XLOOKUP(C739,customers!$A$1:$A$1001,customers!$G$1:$G$1001,,0)</f>
        <v>United States</v>
      </c>
      <c r="I739" t="str">
        <f>INDEX(products!$A$1:$G$49,MATCH(orders!$D739,products!$A:$A,0),MATCH(orders!I$1,products!$A$1:$G$1,0))</f>
        <v>Ara</v>
      </c>
      <c r="J739" t="str">
        <f>INDEX(products!$A$1:$G$49,MATCH(orders!$D739,products!$A:$A,0),MATCH(orders!J$1,products!$A$1:$G$1,0))</f>
        <v>M</v>
      </c>
      <c r="K739" s="4">
        <f>INDEX(products!$A$1:$G$49,MATCH(orders!$D739,products!$A:$A,0),MATCH(orders!K$1,products!$A$1:$G$1,0))</f>
        <v>1</v>
      </c>
      <c r="L739" s="5">
        <f>INDEX(products!$A$1:$G$49,MATCH(orders!$D739,products!$A:$A,0),MATCH(orders!L$1,products!$A$1:$G$1,0))</f>
        <v>11.25</v>
      </c>
      <c r="M739" s="5">
        <f t="shared" si="34"/>
        <v>56.25</v>
      </c>
      <c r="N739" t="str">
        <f t="shared" si="33"/>
        <v>Arabica</v>
      </c>
      <c r="O739" t="str">
        <f t="shared" si="35"/>
        <v>Medium</v>
      </c>
      <c r="P739" t="str">
        <f>_xlfn.XLOOKUP(Orders[[#This Row],[Customer ID]],customers!$A$1:$A$1001,customers!$I$1:$I$1001,,)</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IF(_xlfn.XLOOKUP(C740,customers!A739:A1739,customers!C739:C1739,,0)=0,"",_xlfn.XLOOKUP(C740,customers!A739:A1739,customers!C739:C1739,,0))</f>
        <v>nvigrasski@ezinearticles.com</v>
      </c>
      <c r="H740" s="2" t="str">
        <f>_xlfn.XLOOKUP(C740,customers!$A$1:$A$1001,customers!$G$1:$G$1001,,0)</f>
        <v>United Kingdom</v>
      </c>
      <c r="I740" t="str">
        <f>INDEX(products!$A$1:$G$49,MATCH(orders!$D740,products!$A:$A,0),MATCH(orders!I$1,products!$A$1:$G$1,0))</f>
        <v>Rob</v>
      </c>
      <c r="J740" t="str">
        <f>INDEX(products!$A$1:$G$49,MATCH(orders!$D740,products!$A:$A,0),MATCH(orders!J$1,products!$A$1:$G$1,0))</f>
        <v>L</v>
      </c>
      <c r="K740" s="4">
        <f>INDEX(products!$A$1:$G$49,MATCH(orders!$D740,products!$A:$A,0),MATCH(orders!K$1,products!$A$1:$G$1,0))</f>
        <v>0.2</v>
      </c>
      <c r="L740" s="5">
        <f>INDEX(products!$A$1:$G$49,MATCH(orders!$D740,products!$A:$A,0),MATCH(orders!L$1,products!$A$1:$G$1,0))</f>
        <v>3.5849999999999995</v>
      </c>
      <c r="M740" s="5">
        <f t="shared" si="34"/>
        <v>10.754999999999999</v>
      </c>
      <c r="N740" t="str">
        <f t="shared" si="33"/>
        <v>Robusta</v>
      </c>
      <c r="O740" t="str">
        <f t="shared" si="35"/>
        <v>Light</v>
      </c>
      <c r="P740" t="str">
        <f>_xlfn.XLOOKUP(Orders[[#This Row],[Customer ID]],customers!$A$1:$A$1001,customers!$I$1:$I$1001,,)</f>
        <v>No</v>
      </c>
    </row>
    <row r="741" spans="1:16" x14ac:dyDescent="0.2">
      <c r="A741" s="2" t="s">
        <v>4665</v>
      </c>
      <c r="B741" s="3">
        <v>44433</v>
      </c>
      <c r="C741" s="2" t="s">
        <v>4434</v>
      </c>
      <c r="D741" t="s">
        <v>6153</v>
      </c>
      <c r="E741" s="2">
        <v>5</v>
      </c>
      <c r="F741" s="2" t="str">
        <f>_xlfn.XLOOKUP(C741,customers!$A$1:$A$1001,customers!$B$1:$B$1001,,0)</f>
        <v>Jimmy Dymoke</v>
      </c>
      <c r="G741" s="2" t="e">
        <f>IF(_xlfn.XLOOKUP(C741,customers!A740:A1740,customers!C740:C1740,,0)=0,"",_xlfn.XLOOKUP(C741,customers!A740:A1740,customers!C740:C1740,,0))</f>
        <v>#N/A</v>
      </c>
      <c r="H741" s="2" t="str">
        <f>_xlfn.XLOOKUP(C741,customers!$A$1:$A$1001,customers!$G$1:$G$1001,,0)</f>
        <v>Ireland</v>
      </c>
      <c r="I741" t="str">
        <f>INDEX(products!$A$1:$G$49,MATCH(orders!$D741,products!$A:$A,0),MATCH(orders!I$1,products!$A$1:$G$1,0))</f>
        <v>Exc</v>
      </c>
      <c r="J741" t="str">
        <f>INDEX(products!$A$1:$G$49,MATCH(orders!$D741,products!$A:$A,0),MATCH(orders!J$1,products!$A$1:$G$1,0))</f>
        <v>D</v>
      </c>
      <c r="K741" s="4">
        <f>INDEX(products!$A$1:$G$49,MATCH(orders!$D741,products!$A:$A,0),MATCH(orders!K$1,products!$A$1:$G$1,0))</f>
        <v>0.2</v>
      </c>
      <c r="L741" s="5">
        <f>INDEX(products!$A$1:$G$49,MATCH(orders!$D741,products!$A:$A,0),MATCH(orders!L$1,products!$A$1:$G$1,0))</f>
        <v>3.645</v>
      </c>
      <c r="M741" s="5">
        <f t="shared" si="34"/>
        <v>18.225000000000001</v>
      </c>
      <c r="N741" t="str">
        <f t="shared" si="33"/>
        <v>Excelsa</v>
      </c>
      <c r="O741" t="str">
        <f t="shared" si="35"/>
        <v>Dark</v>
      </c>
      <c r="P741" t="str">
        <f>_xlfn.XLOOKUP(Orders[[#This Row],[Customer ID]],customers!$A$1:$A$1001,customers!$I$1:$I$1001,,)</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IF(_xlfn.XLOOKUP(C742,customers!A741:A1741,customers!C741:C1741,,0)=0,"",_xlfn.XLOOKUP(C742,customers!A741:A1741,customers!C741:C1741,,0))</f>
        <v>kcragellkk@google.com</v>
      </c>
      <c r="H742" s="2" t="str">
        <f>_xlfn.XLOOKUP(C742,customers!$A$1:$A$1001,customers!$G$1:$G$1001,,0)</f>
        <v>Ireland</v>
      </c>
      <c r="I742" t="str">
        <f>INDEX(products!$A$1:$G$49,MATCH(orders!$D742,products!$A:$A,0),MATCH(orders!I$1,products!$A$1:$G$1,0))</f>
        <v>Rob</v>
      </c>
      <c r="J742" t="str">
        <f>INDEX(products!$A$1:$G$49,MATCH(orders!$D742,products!$A:$A,0),MATCH(orders!J$1,products!$A$1:$G$1,0))</f>
        <v>L</v>
      </c>
      <c r="K742" s="4">
        <f>INDEX(products!$A$1:$G$49,MATCH(orders!$D742,products!$A:$A,0),MATCH(orders!K$1,products!$A$1:$G$1,0))</f>
        <v>0.5</v>
      </c>
      <c r="L742" s="5">
        <f>INDEX(products!$A$1:$G$49,MATCH(orders!$D742,products!$A:$A,0),MATCH(orders!L$1,products!$A$1:$G$1,0))</f>
        <v>7.169999999999999</v>
      </c>
      <c r="M742" s="5">
        <f t="shared" si="34"/>
        <v>28.679999999999996</v>
      </c>
      <c r="N742" t="str">
        <f t="shared" si="33"/>
        <v>Robusta</v>
      </c>
      <c r="O742" t="str">
        <f t="shared" si="35"/>
        <v>Light</v>
      </c>
      <c r="P742" t="str">
        <f>_xlfn.XLOOKUP(Orders[[#This Row],[Customer ID]],customers!$A$1:$A$1001,customers!$I$1:$I$1001,,)</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IF(_xlfn.XLOOKUP(C743,customers!A742:A1742,customers!C742:C1742,,0)=0,"",_xlfn.XLOOKUP(C743,customers!A742:A1742,customers!C742:C1742,,0))</f>
        <v>libertkl@huffingtonpost.com</v>
      </c>
      <c r="H743" s="2" t="str">
        <f>_xlfn.XLOOKUP(C743,customers!$A$1:$A$1001,customers!$G$1:$G$1001,,0)</f>
        <v>United States</v>
      </c>
      <c r="I743" t="str">
        <f>INDEX(products!$A$1:$G$49,MATCH(orders!$D743,products!$A:$A,0),MATCH(orders!I$1,products!$A$1:$G$1,0))</f>
        <v>Lib</v>
      </c>
      <c r="J743" t="str">
        <f>INDEX(products!$A$1:$G$49,MATCH(orders!$D743,products!$A:$A,0),MATCH(orders!J$1,products!$A$1:$G$1,0))</f>
        <v>M</v>
      </c>
      <c r="K743" s="4">
        <f>INDEX(products!$A$1:$G$49,MATCH(orders!$D743,products!$A:$A,0),MATCH(orders!K$1,products!$A$1:$G$1,0))</f>
        <v>0.2</v>
      </c>
      <c r="L743" s="5">
        <f>INDEX(products!$A$1:$G$49,MATCH(orders!$D743,products!$A:$A,0),MATCH(orders!L$1,products!$A$1:$G$1,0))</f>
        <v>4.3650000000000002</v>
      </c>
      <c r="M743" s="5">
        <f t="shared" si="34"/>
        <v>8.73</v>
      </c>
      <c r="N743" t="str">
        <f t="shared" si="33"/>
        <v>Librica</v>
      </c>
      <c r="O743" t="str">
        <f t="shared" si="35"/>
        <v>Medium</v>
      </c>
      <c r="P743" t="str">
        <f>_xlfn.XLOOKUP(Orders[[#This Row],[Customer ID]],customers!$A$1:$A$1001,customers!$I$1:$I$1001,,)</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IF(_xlfn.XLOOKUP(C744,customers!A743:A1743,customers!C743:C1743,,0)=0,"",_xlfn.XLOOKUP(C744,customers!A743:A1743,customers!C743:C1743,,0))</f>
        <v>rlidgeykm@vimeo.com</v>
      </c>
      <c r="H744" s="2" t="str">
        <f>_xlfn.XLOOKUP(C744,customers!$A$1:$A$1001,customers!$G$1:$G$1001,,0)</f>
        <v>United States</v>
      </c>
      <c r="I744" t="str">
        <f>INDEX(products!$A$1:$G$49,MATCH(orders!$D744,products!$A:$A,0),MATCH(orders!I$1,products!$A$1:$G$1,0))</f>
        <v>Lib</v>
      </c>
      <c r="J744" t="str">
        <f>INDEX(products!$A$1:$G$49,MATCH(orders!$D744,products!$A:$A,0),MATCH(orders!J$1,products!$A$1:$G$1,0))</f>
        <v>M</v>
      </c>
      <c r="K744" s="4">
        <f>INDEX(products!$A$1:$G$49,MATCH(orders!$D744,products!$A:$A,0),MATCH(orders!K$1,products!$A$1:$G$1,0))</f>
        <v>1</v>
      </c>
      <c r="L744" s="5">
        <f>INDEX(products!$A$1:$G$49,MATCH(orders!$D744,products!$A:$A,0),MATCH(orders!L$1,products!$A$1:$G$1,0))</f>
        <v>14.55</v>
      </c>
      <c r="M744" s="5">
        <f t="shared" si="34"/>
        <v>58.2</v>
      </c>
      <c r="N744" t="str">
        <f t="shared" si="33"/>
        <v>Librica</v>
      </c>
      <c r="O744" t="str">
        <f t="shared" si="35"/>
        <v>Medium</v>
      </c>
      <c r="P744" t="str">
        <f>_xlfn.XLOOKUP(Orders[[#This Row],[Customer ID]],customers!$A$1:$A$1001,customers!$I$1:$I$1001,,)</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IF(_xlfn.XLOOKUP(C745,customers!A744:A1744,customers!C744:C1744,,0)=0,"",_xlfn.XLOOKUP(C745,customers!A744:A1744,customers!C744:C1744,,0))</f>
        <v>tcastagnekn@wikia.com</v>
      </c>
      <c r="H745" s="2" t="str">
        <f>_xlfn.XLOOKUP(C745,customers!$A$1:$A$1001,customers!$G$1:$G$1001,,0)</f>
        <v>United States</v>
      </c>
      <c r="I745" t="str">
        <f>INDEX(products!$A$1:$G$49,MATCH(orders!$D745,products!$A:$A,0),MATCH(orders!I$1,products!$A$1:$G$1,0))</f>
        <v>Ara</v>
      </c>
      <c r="J745" t="str">
        <f>INDEX(products!$A$1:$G$49,MATCH(orders!$D745,products!$A:$A,0),MATCH(orders!J$1,products!$A$1:$G$1,0))</f>
        <v>D</v>
      </c>
      <c r="K745" s="4">
        <f>INDEX(products!$A$1:$G$49,MATCH(orders!$D745,products!$A:$A,0),MATCH(orders!K$1,products!$A$1:$G$1,0))</f>
        <v>0.5</v>
      </c>
      <c r="L745" s="5">
        <f>INDEX(products!$A$1:$G$49,MATCH(orders!$D745,products!$A:$A,0),MATCH(orders!L$1,products!$A$1:$G$1,0))</f>
        <v>5.97</v>
      </c>
      <c r="M745" s="5">
        <f t="shared" si="34"/>
        <v>17.91</v>
      </c>
      <c r="N745" t="str">
        <f t="shared" si="33"/>
        <v>Arabica</v>
      </c>
      <c r="O745" t="str">
        <f t="shared" si="35"/>
        <v>Dark</v>
      </c>
      <c r="P745" t="str">
        <f>_xlfn.XLOOKUP(Orders[[#This Row],[Customer ID]],customers!$A$1:$A$1001,customers!$I$1:$I$1001,,)</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IF(_xlfn.XLOOKUP(C746,customers!A745:A1745,customers!C745:C1745,,0)=0,"",_xlfn.XLOOKUP(C746,customers!A745:A1745,customers!C745:C1745,,0))</f>
        <v/>
      </c>
      <c r="H746" s="2" t="str">
        <f>_xlfn.XLOOKUP(C746,customers!$A$1:$A$1001,customers!$G$1:$G$1001,,0)</f>
        <v>United States</v>
      </c>
      <c r="I746" t="str">
        <f>INDEX(products!$A$1:$G$49,MATCH(orders!$D746,products!$A:$A,0),MATCH(orders!I$1,products!$A$1:$G$1,0))</f>
        <v>Rob</v>
      </c>
      <c r="J746" t="str">
        <f>INDEX(products!$A$1:$G$49,MATCH(orders!$D746,products!$A:$A,0),MATCH(orders!J$1,products!$A$1:$G$1,0))</f>
        <v>M</v>
      </c>
      <c r="K746" s="4">
        <f>INDEX(products!$A$1:$G$49,MATCH(orders!$D746,products!$A:$A,0),MATCH(orders!K$1,products!$A$1:$G$1,0))</f>
        <v>0.2</v>
      </c>
      <c r="L746" s="5">
        <f>INDEX(products!$A$1:$G$49,MATCH(orders!$D746,products!$A:$A,0),MATCH(orders!L$1,products!$A$1:$G$1,0))</f>
        <v>2.9849999999999999</v>
      </c>
      <c r="M746" s="5">
        <f t="shared" si="34"/>
        <v>17.91</v>
      </c>
      <c r="N746" t="str">
        <f t="shared" si="33"/>
        <v>Robusta</v>
      </c>
      <c r="O746" t="str">
        <f t="shared" si="35"/>
        <v>Medium</v>
      </c>
      <c r="P746" t="str">
        <f>_xlfn.XLOOKUP(Orders[[#This Row],[Customer ID]],customers!$A$1:$A$1001,customers!$I$1:$I$1001,,)</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IF(_xlfn.XLOOKUP(C747,customers!A746:A1746,customers!C746:C1746,,0)=0,"",_xlfn.XLOOKUP(C747,customers!A746:A1746,customers!C746:C1746,,0))</f>
        <v>jhaldenkp@comcast.net</v>
      </c>
      <c r="H747" s="2" t="str">
        <f>_xlfn.XLOOKUP(C747,customers!$A$1:$A$1001,customers!$G$1:$G$1001,,0)</f>
        <v>Ireland</v>
      </c>
      <c r="I747" t="str">
        <f>INDEX(products!$A$1:$G$49,MATCH(orders!$D747,products!$A:$A,0),MATCH(orders!I$1,products!$A$1:$G$1,0))</f>
        <v>Exc</v>
      </c>
      <c r="J747" t="str">
        <f>INDEX(products!$A$1:$G$49,MATCH(orders!$D747,products!$A:$A,0),MATCH(orders!J$1,products!$A$1:$G$1,0))</f>
        <v>D</v>
      </c>
      <c r="K747" s="4">
        <f>INDEX(products!$A$1:$G$49,MATCH(orders!$D747,products!$A:$A,0),MATCH(orders!K$1,products!$A$1:$G$1,0))</f>
        <v>0.5</v>
      </c>
      <c r="L747" s="5">
        <f>INDEX(products!$A$1:$G$49,MATCH(orders!$D747,products!$A:$A,0),MATCH(orders!L$1,products!$A$1:$G$1,0))</f>
        <v>7.29</v>
      </c>
      <c r="M747" s="5">
        <f t="shared" si="34"/>
        <v>14.58</v>
      </c>
      <c r="N747" t="str">
        <f t="shared" si="33"/>
        <v>Excelsa</v>
      </c>
      <c r="O747" t="str">
        <f t="shared" si="35"/>
        <v>Dark</v>
      </c>
      <c r="P747" t="str">
        <f>_xlfn.XLOOKUP(Orders[[#This Row],[Customer ID]],customers!$A$1:$A$1001,customers!$I$1:$I$1001,,)</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IF(_xlfn.XLOOKUP(C748,customers!A747:A1747,customers!C747:C1747,,0)=0,"",_xlfn.XLOOKUP(C748,customers!A747:A1747,customers!C747:C1747,,0))</f>
        <v>holliffkq@sciencedirect.com</v>
      </c>
      <c r="H748" s="2" t="str">
        <f>_xlfn.XLOOKUP(C748,customers!$A$1:$A$1001,customers!$G$1:$G$1001,,0)</f>
        <v>Ireland</v>
      </c>
      <c r="I748" t="str">
        <f>INDEX(products!$A$1:$G$49,MATCH(orders!$D748,products!$A:$A,0),MATCH(orders!I$1,products!$A$1:$G$1,0))</f>
        <v>Ara</v>
      </c>
      <c r="J748" t="str">
        <f>INDEX(products!$A$1:$G$49,MATCH(orders!$D748,products!$A:$A,0),MATCH(orders!J$1,products!$A$1:$G$1,0))</f>
        <v>M</v>
      </c>
      <c r="K748" s="4">
        <f>INDEX(products!$A$1:$G$49,MATCH(orders!$D748,products!$A:$A,0),MATCH(orders!K$1,products!$A$1:$G$1,0))</f>
        <v>1</v>
      </c>
      <c r="L748" s="5">
        <f>INDEX(products!$A$1:$G$49,MATCH(orders!$D748,products!$A:$A,0),MATCH(orders!L$1,products!$A$1:$G$1,0))</f>
        <v>11.25</v>
      </c>
      <c r="M748" s="5">
        <f t="shared" si="34"/>
        <v>33.75</v>
      </c>
      <c r="N748" t="str">
        <f t="shared" si="33"/>
        <v>Arabica</v>
      </c>
      <c r="O748" t="str">
        <f t="shared" si="35"/>
        <v>Medium</v>
      </c>
      <c r="P748" t="str">
        <f>_xlfn.XLOOKUP(Orders[[#This Row],[Customer ID]],customers!$A$1:$A$1001,customers!$I$1:$I$1001,,)</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IF(_xlfn.XLOOKUP(C749,customers!A748:A1748,customers!C748:C1748,,0)=0,"",_xlfn.XLOOKUP(C749,customers!A748:A1748,customers!C748:C1748,,0))</f>
        <v>tquadrikr@opensource.org</v>
      </c>
      <c r="H749" s="2" t="str">
        <f>_xlfn.XLOOKUP(C749,customers!$A$1:$A$1001,customers!$G$1:$G$1001,,0)</f>
        <v>Ireland</v>
      </c>
      <c r="I749" t="str">
        <f>INDEX(products!$A$1:$G$49,MATCH(orders!$D749,products!$A:$A,0),MATCH(orders!I$1,products!$A$1:$G$1,0))</f>
        <v>Lib</v>
      </c>
      <c r="J749" t="str">
        <f>INDEX(products!$A$1:$G$49,MATCH(orders!$D749,products!$A:$A,0),MATCH(orders!J$1,products!$A$1:$G$1,0))</f>
        <v>M</v>
      </c>
      <c r="K749" s="4">
        <f>INDEX(products!$A$1:$G$49,MATCH(orders!$D749,products!$A:$A,0),MATCH(orders!K$1,products!$A$1:$G$1,0))</f>
        <v>0.5</v>
      </c>
      <c r="L749" s="5">
        <f>INDEX(products!$A$1:$G$49,MATCH(orders!$D749,products!$A:$A,0),MATCH(orders!L$1,products!$A$1:$G$1,0))</f>
        <v>8.73</v>
      </c>
      <c r="M749" s="5">
        <f t="shared" si="34"/>
        <v>34.92</v>
      </c>
      <c r="N749" t="str">
        <f t="shared" si="33"/>
        <v>Librica</v>
      </c>
      <c r="O749" t="str">
        <f t="shared" si="35"/>
        <v>Medium</v>
      </c>
      <c r="P749" t="str">
        <f>_xlfn.XLOOKUP(Orders[[#This Row],[Customer ID]],customers!$A$1:$A$1001,customers!$I$1:$I$1001,,)</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IF(_xlfn.XLOOKUP(C750,customers!A749:A1749,customers!C749:C1749,,0)=0,"",_xlfn.XLOOKUP(C750,customers!A749:A1749,customers!C749:C1749,,0))</f>
        <v>feshmadeks@umn.edu</v>
      </c>
      <c r="H750" s="2" t="str">
        <f>_xlfn.XLOOKUP(C750,customers!$A$1:$A$1001,customers!$G$1:$G$1001,,0)</f>
        <v>United States</v>
      </c>
      <c r="I750" t="str">
        <f>INDEX(products!$A$1:$G$49,MATCH(orders!$D750,products!$A:$A,0),MATCH(orders!I$1,products!$A$1:$G$1,0))</f>
        <v>Exc</v>
      </c>
      <c r="J750" t="str">
        <f>INDEX(products!$A$1:$G$49,MATCH(orders!$D750,products!$A:$A,0),MATCH(orders!J$1,products!$A$1:$G$1,0))</f>
        <v>D</v>
      </c>
      <c r="K750" s="4">
        <f>INDEX(products!$A$1:$G$49,MATCH(orders!$D750,products!$A:$A,0),MATCH(orders!K$1,products!$A$1:$G$1,0))</f>
        <v>0.5</v>
      </c>
      <c r="L750" s="5">
        <f>INDEX(products!$A$1:$G$49,MATCH(orders!$D750,products!$A:$A,0),MATCH(orders!L$1,products!$A$1:$G$1,0))</f>
        <v>7.29</v>
      </c>
      <c r="M750" s="5">
        <f t="shared" si="34"/>
        <v>14.58</v>
      </c>
      <c r="N750" t="str">
        <f t="shared" si="33"/>
        <v>Excelsa</v>
      </c>
      <c r="O750" t="str">
        <f t="shared" si="35"/>
        <v>Dark</v>
      </c>
      <c r="P750" t="str">
        <f>_xlfn.XLOOKUP(Orders[[#This Row],[Customer ID]],customers!$A$1:$A$1001,customers!$I$1:$I$1001,,)</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IF(_xlfn.XLOOKUP(C751,customers!A750:A1750,customers!C750:C1750,,0)=0,"",_xlfn.XLOOKUP(C751,customers!A750:A1750,customers!C750:C1750,,0))</f>
        <v>moilierkt@paginegialle.it</v>
      </c>
      <c r="H751" s="2" t="str">
        <f>_xlfn.XLOOKUP(C751,customers!$A$1:$A$1001,customers!$G$1:$G$1001,,0)</f>
        <v>Ireland</v>
      </c>
      <c r="I751" t="str">
        <f>INDEX(products!$A$1:$G$49,MATCH(orders!$D751,products!$A:$A,0),MATCH(orders!I$1,products!$A$1:$G$1,0))</f>
        <v>Rob</v>
      </c>
      <c r="J751" t="str">
        <f>INDEX(products!$A$1:$G$49,MATCH(orders!$D751,products!$A:$A,0),MATCH(orders!J$1,products!$A$1:$G$1,0))</f>
        <v>D</v>
      </c>
      <c r="K751" s="4">
        <f>INDEX(products!$A$1:$G$49,MATCH(orders!$D751,products!$A:$A,0),MATCH(orders!K$1,products!$A$1:$G$1,0))</f>
        <v>0.2</v>
      </c>
      <c r="L751" s="5">
        <f>INDEX(products!$A$1:$G$49,MATCH(orders!$D751,products!$A:$A,0),MATCH(orders!L$1,products!$A$1:$G$1,0))</f>
        <v>2.6849999999999996</v>
      </c>
      <c r="M751" s="5">
        <f t="shared" si="34"/>
        <v>5.3699999999999992</v>
      </c>
      <c r="N751" t="str">
        <f t="shared" si="33"/>
        <v>Robusta</v>
      </c>
      <c r="O751" t="str">
        <f t="shared" si="35"/>
        <v>Dark</v>
      </c>
      <c r="P751" t="str">
        <f>_xlfn.XLOOKUP(Orders[[#This Row],[Customer ID]],customers!$A$1:$A$1001,customers!$I$1:$I$1001,,)</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IF(_xlfn.XLOOKUP(C752,customers!A751:A1751,customers!C751:C1751,,0)=0,"",_xlfn.XLOOKUP(C752,customers!A751:A1751,customers!C751:C1751,,0))</f>
        <v/>
      </c>
      <c r="H752" s="2" t="str">
        <f>_xlfn.XLOOKUP(C752,customers!$A$1:$A$1001,customers!$G$1:$G$1001,,0)</f>
        <v>United States</v>
      </c>
      <c r="I752" t="str">
        <f>INDEX(products!$A$1:$G$49,MATCH(orders!$D752,products!$A:$A,0),MATCH(orders!I$1,products!$A$1:$G$1,0))</f>
        <v>Rob</v>
      </c>
      <c r="J752" t="str">
        <f>INDEX(products!$A$1:$G$49,MATCH(orders!$D752,products!$A:$A,0),MATCH(orders!J$1,products!$A$1:$G$1,0))</f>
        <v>M</v>
      </c>
      <c r="K752" s="4">
        <f>INDEX(products!$A$1:$G$49,MATCH(orders!$D752,products!$A:$A,0),MATCH(orders!K$1,products!$A$1:$G$1,0))</f>
        <v>0.5</v>
      </c>
      <c r="L752" s="5">
        <f>INDEX(products!$A$1:$G$49,MATCH(orders!$D752,products!$A:$A,0),MATCH(orders!L$1,products!$A$1:$G$1,0))</f>
        <v>5.97</v>
      </c>
      <c r="M752" s="5">
        <f t="shared" si="34"/>
        <v>5.97</v>
      </c>
      <c r="N752" t="str">
        <f t="shared" si="33"/>
        <v>Robusta</v>
      </c>
      <c r="O752" t="str">
        <f t="shared" si="35"/>
        <v>Medium</v>
      </c>
      <c r="P752" t="str">
        <f>_xlfn.XLOOKUP(Orders[[#This Row],[Customer ID]],customers!$A$1:$A$1001,customers!$I$1:$I$1001,,)</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IF(_xlfn.XLOOKUP(C753,customers!A752:A1752,customers!C752:C1752,,0)=0,"",_xlfn.XLOOKUP(C753,customers!A752:A1752,customers!C752:C1752,,0))</f>
        <v>vshoebothamkv@redcross.org</v>
      </c>
      <c r="H753" s="2" t="str">
        <f>_xlfn.XLOOKUP(C753,customers!$A$1:$A$1001,customers!$G$1:$G$1001,,0)</f>
        <v>United States</v>
      </c>
      <c r="I753" t="str">
        <f>INDEX(products!$A$1:$G$49,MATCH(orders!$D753,products!$A:$A,0),MATCH(orders!I$1,products!$A$1:$G$1,0))</f>
        <v>Lib</v>
      </c>
      <c r="J753" t="str">
        <f>INDEX(products!$A$1:$G$49,MATCH(orders!$D753,products!$A:$A,0),MATCH(orders!J$1,products!$A$1:$G$1,0))</f>
        <v>L</v>
      </c>
      <c r="K753" s="4">
        <f>INDEX(products!$A$1:$G$49,MATCH(orders!$D753,products!$A:$A,0),MATCH(orders!K$1,products!$A$1:$G$1,0))</f>
        <v>0.5</v>
      </c>
      <c r="L753" s="5">
        <f>INDEX(products!$A$1:$G$49,MATCH(orders!$D753,products!$A:$A,0),MATCH(orders!L$1,products!$A$1:$G$1,0))</f>
        <v>9.51</v>
      </c>
      <c r="M753" s="5">
        <f t="shared" si="34"/>
        <v>19.02</v>
      </c>
      <c r="N753" t="str">
        <f t="shared" si="33"/>
        <v>Librica</v>
      </c>
      <c r="O753" t="str">
        <f t="shared" si="35"/>
        <v>Light</v>
      </c>
      <c r="P753" t="str">
        <f>_xlfn.XLOOKUP(Orders[[#This Row],[Customer ID]],customers!$A$1:$A$1001,customers!$I$1:$I$1001,,)</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IF(_xlfn.XLOOKUP(C754,customers!A753:A1753,customers!C753:C1753,,0)=0,"",_xlfn.XLOOKUP(C754,customers!A753:A1753,customers!C753:C1753,,0))</f>
        <v>bsterkekw@biblegateway.com</v>
      </c>
      <c r="H754" s="2" t="str">
        <f>_xlfn.XLOOKUP(C754,customers!$A$1:$A$1001,customers!$G$1:$G$1001,,0)</f>
        <v>United States</v>
      </c>
      <c r="I754" t="str">
        <f>INDEX(products!$A$1:$G$49,MATCH(orders!$D754,products!$A:$A,0),MATCH(orders!I$1,products!$A$1:$G$1,0))</f>
        <v>Exc</v>
      </c>
      <c r="J754" t="str">
        <f>INDEX(products!$A$1:$G$49,MATCH(orders!$D754,products!$A:$A,0),MATCH(orders!J$1,products!$A$1:$G$1,0))</f>
        <v>M</v>
      </c>
      <c r="K754" s="4">
        <f>INDEX(products!$A$1:$G$49,MATCH(orders!$D754,products!$A:$A,0),MATCH(orders!K$1,products!$A$1:$G$1,0))</f>
        <v>1</v>
      </c>
      <c r="L754" s="5">
        <f>INDEX(products!$A$1:$G$49,MATCH(orders!$D754,products!$A:$A,0),MATCH(orders!L$1,products!$A$1:$G$1,0))</f>
        <v>13.75</v>
      </c>
      <c r="M754" s="5">
        <f t="shared" si="34"/>
        <v>27.5</v>
      </c>
      <c r="N754" t="str">
        <f t="shared" si="33"/>
        <v>Excelsa</v>
      </c>
      <c r="O754" t="str">
        <f t="shared" si="35"/>
        <v>Medium</v>
      </c>
      <c r="P754" t="str">
        <f>_xlfn.XLOOKUP(Orders[[#This Row],[Customer ID]],customers!$A$1:$A$1001,customers!$I$1:$I$1001,,)</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IF(_xlfn.XLOOKUP(C755,customers!A754:A1754,customers!C754:C1754,,0)=0,"",_xlfn.XLOOKUP(C755,customers!A754:A1754,customers!C754:C1754,,0))</f>
        <v>scaponkx@craigslist.org</v>
      </c>
      <c r="H755" s="2" t="str">
        <f>_xlfn.XLOOKUP(C755,customers!$A$1:$A$1001,customers!$G$1:$G$1001,,0)</f>
        <v>United States</v>
      </c>
      <c r="I755" t="str">
        <f>INDEX(products!$A$1:$G$49,MATCH(orders!$D755,products!$A:$A,0),MATCH(orders!I$1,products!$A$1:$G$1,0))</f>
        <v>Ara</v>
      </c>
      <c r="J755" t="str">
        <f>INDEX(products!$A$1:$G$49,MATCH(orders!$D755,products!$A:$A,0),MATCH(orders!J$1,products!$A$1:$G$1,0))</f>
        <v>D</v>
      </c>
      <c r="K755" s="4">
        <f>INDEX(products!$A$1:$G$49,MATCH(orders!$D755,products!$A:$A,0),MATCH(orders!K$1,products!$A$1:$G$1,0))</f>
        <v>0.5</v>
      </c>
      <c r="L755" s="5">
        <f>INDEX(products!$A$1:$G$49,MATCH(orders!$D755,products!$A:$A,0),MATCH(orders!L$1,products!$A$1:$G$1,0))</f>
        <v>5.97</v>
      </c>
      <c r="M755" s="5">
        <f t="shared" si="34"/>
        <v>29.849999999999998</v>
      </c>
      <c r="N755" t="str">
        <f t="shared" si="33"/>
        <v>Arabica</v>
      </c>
      <c r="O755" t="str">
        <f t="shared" si="35"/>
        <v>Dark</v>
      </c>
      <c r="P755" t="str">
        <f>_xlfn.XLOOKUP(Orders[[#This Row],[Customer ID]],customers!$A$1:$A$1001,customers!$I$1:$I$1001,,)</f>
        <v>No</v>
      </c>
    </row>
    <row r="756" spans="1:16" x14ac:dyDescent="0.2">
      <c r="A756" s="2" t="s">
        <v>4753</v>
      </c>
      <c r="B756" s="3">
        <v>44726</v>
      </c>
      <c r="C756" s="2" t="s">
        <v>4434</v>
      </c>
      <c r="D756" t="s">
        <v>6154</v>
      </c>
      <c r="E756" s="2">
        <v>6</v>
      </c>
      <c r="F756" s="2" t="str">
        <f>_xlfn.XLOOKUP(C756,customers!$A$1:$A$1001,customers!$B$1:$B$1001,,0)</f>
        <v>Jimmy Dymoke</v>
      </c>
      <c r="G756" s="2" t="e">
        <f>IF(_xlfn.XLOOKUP(C756,customers!A755:A1755,customers!C755:C1755,,0)=0,"",_xlfn.XLOOKUP(C756,customers!A755:A1755,customers!C755:C1755,,0))</f>
        <v>#N/A</v>
      </c>
      <c r="H756" s="2" t="str">
        <f>_xlfn.XLOOKUP(C756,customers!$A$1:$A$1001,customers!$G$1:$G$1001,,0)</f>
        <v>Ireland</v>
      </c>
      <c r="I756" t="str">
        <f>INDEX(products!$A$1:$G$49,MATCH(orders!$D756,products!$A:$A,0),MATCH(orders!I$1,products!$A$1:$G$1,0))</f>
        <v>Ara</v>
      </c>
      <c r="J756" t="str">
        <f>INDEX(products!$A$1:$G$49,MATCH(orders!$D756,products!$A:$A,0),MATCH(orders!J$1,products!$A$1:$G$1,0))</f>
        <v>D</v>
      </c>
      <c r="K756" s="4">
        <f>INDEX(products!$A$1:$G$49,MATCH(orders!$D756,products!$A:$A,0),MATCH(orders!K$1,products!$A$1:$G$1,0))</f>
        <v>0.2</v>
      </c>
      <c r="L756" s="5">
        <f>INDEX(products!$A$1:$G$49,MATCH(orders!$D756,products!$A:$A,0),MATCH(orders!L$1,products!$A$1:$G$1,0))</f>
        <v>2.9849999999999999</v>
      </c>
      <c r="M756" s="5">
        <f t="shared" si="34"/>
        <v>17.91</v>
      </c>
      <c r="N756" t="str">
        <f t="shared" si="33"/>
        <v>Arabica</v>
      </c>
      <c r="O756" t="str">
        <f t="shared" si="35"/>
        <v>Dark</v>
      </c>
      <c r="P756" t="str">
        <f>_xlfn.XLOOKUP(Orders[[#This Row],[Customer ID]],customers!$A$1:$A$1001,customers!$I$1:$I$1001,,)</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IF(_xlfn.XLOOKUP(C757,customers!A756:A1756,customers!C756:C1756,,0)=0,"",_xlfn.XLOOKUP(C757,customers!A756:A1756,customers!C756:C1756,,0))</f>
        <v>fconstancekz@ifeng.com</v>
      </c>
      <c r="H757" s="2" t="str">
        <f>_xlfn.XLOOKUP(C757,customers!$A$1:$A$1001,customers!$G$1:$G$1001,,0)</f>
        <v>United States</v>
      </c>
      <c r="I757" t="str">
        <f>INDEX(products!$A$1:$G$49,MATCH(orders!$D757,products!$A:$A,0),MATCH(orders!I$1,products!$A$1:$G$1,0))</f>
        <v>Lib</v>
      </c>
      <c r="J757" t="str">
        <f>INDEX(products!$A$1:$G$49,MATCH(orders!$D757,products!$A:$A,0),MATCH(orders!J$1,products!$A$1:$G$1,0))</f>
        <v>L</v>
      </c>
      <c r="K757" s="4">
        <f>INDEX(products!$A$1:$G$49,MATCH(orders!$D757,products!$A:$A,0),MATCH(orders!K$1,products!$A$1:$G$1,0))</f>
        <v>0.2</v>
      </c>
      <c r="L757" s="5">
        <f>INDEX(products!$A$1:$G$49,MATCH(orders!$D757,products!$A:$A,0),MATCH(orders!L$1,products!$A$1:$G$1,0))</f>
        <v>4.7549999999999999</v>
      </c>
      <c r="M757" s="5">
        <f t="shared" si="34"/>
        <v>28.53</v>
      </c>
      <c r="N757" t="str">
        <f t="shared" si="33"/>
        <v>Librica</v>
      </c>
      <c r="O757" t="str">
        <f t="shared" si="35"/>
        <v>Light</v>
      </c>
      <c r="P757" t="str">
        <f>_xlfn.XLOOKUP(Orders[[#This Row],[Customer ID]],customers!$A$1:$A$1001,customers!$I$1:$I$1001,,)</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IF(_xlfn.XLOOKUP(C758,customers!A757:A1757,customers!C757:C1757,,0)=0,"",_xlfn.XLOOKUP(C758,customers!A757:A1757,customers!C757:C1757,,0))</f>
        <v>fsulmanl0@washington.edu</v>
      </c>
      <c r="H758" s="2" t="str">
        <f>_xlfn.XLOOKUP(C758,customers!$A$1:$A$1001,customers!$G$1:$G$1001,,0)</f>
        <v>United States</v>
      </c>
      <c r="I758" t="str">
        <f>INDEX(products!$A$1:$G$49,MATCH(orders!$D758,products!$A:$A,0),MATCH(orders!I$1,products!$A$1:$G$1,0))</f>
        <v>Rob</v>
      </c>
      <c r="J758" t="str">
        <f>INDEX(products!$A$1:$G$49,MATCH(orders!$D758,products!$A:$A,0),MATCH(orders!J$1,products!$A$1:$G$1,0))</f>
        <v>D</v>
      </c>
      <c r="K758" s="4">
        <f>INDEX(products!$A$1:$G$49,MATCH(orders!$D758,products!$A:$A,0),MATCH(orders!K$1,products!$A$1:$G$1,0))</f>
        <v>1</v>
      </c>
      <c r="L758" s="5">
        <f>INDEX(products!$A$1:$G$49,MATCH(orders!$D758,products!$A:$A,0),MATCH(orders!L$1,products!$A$1:$G$1,0))</f>
        <v>8.9499999999999993</v>
      </c>
      <c r="M758" s="5">
        <f t="shared" si="34"/>
        <v>35.799999999999997</v>
      </c>
      <c r="N758" t="str">
        <f t="shared" si="33"/>
        <v>Robusta</v>
      </c>
      <c r="O758" t="str">
        <f t="shared" si="35"/>
        <v>Dark</v>
      </c>
      <c r="P758" t="str">
        <f>_xlfn.XLOOKUP(Orders[[#This Row],[Customer ID]],customers!$A$1:$A$1001,customers!$I$1:$I$1001,,)</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IF(_xlfn.XLOOKUP(C759,customers!A758:A1758,customers!C758:C1758,,0)=0,"",_xlfn.XLOOKUP(C759,customers!A758:A1758,customers!C758:C1758,,0))</f>
        <v>dhollymanl1@ibm.com</v>
      </c>
      <c r="H759" s="2" t="str">
        <f>_xlfn.XLOOKUP(C759,customers!$A$1:$A$1001,customers!$G$1:$G$1001,,0)</f>
        <v>United States</v>
      </c>
      <c r="I759" t="str">
        <f>INDEX(products!$A$1:$G$49,MATCH(orders!$D759,products!$A:$A,0),MATCH(orders!I$1,products!$A$1:$G$1,0))</f>
        <v>Ara</v>
      </c>
      <c r="J759" t="str">
        <f>INDEX(products!$A$1:$G$49,MATCH(orders!$D759,products!$A:$A,0),MATCH(orders!J$1,products!$A$1:$G$1,0))</f>
        <v>D</v>
      </c>
      <c r="K759" s="4">
        <f>INDEX(products!$A$1:$G$49,MATCH(orders!$D759,products!$A:$A,0),MATCH(orders!K$1,products!$A$1:$G$1,0))</f>
        <v>0.5</v>
      </c>
      <c r="L759" s="5">
        <f>INDEX(products!$A$1:$G$49,MATCH(orders!$D759,products!$A:$A,0),MATCH(orders!L$1,products!$A$1:$G$1,0))</f>
        <v>5.97</v>
      </c>
      <c r="M759" s="5">
        <f t="shared" si="34"/>
        <v>17.91</v>
      </c>
      <c r="N759" t="str">
        <f t="shared" si="33"/>
        <v>Arabica</v>
      </c>
      <c r="O759" t="str">
        <f t="shared" si="35"/>
        <v>Dark</v>
      </c>
      <c r="P759" t="str">
        <f>_xlfn.XLOOKUP(Orders[[#This Row],[Customer ID]],customers!$A$1:$A$1001,customers!$I$1:$I$1001,,)</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IF(_xlfn.XLOOKUP(C760,customers!A759:A1759,customers!C759:C1759,,0)=0,"",_xlfn.XLOOKUP(C760,customers!A759:A1759,customers!C759:C1759,,0))</f>
        <v>lnardonil2@hao123.com</v>
      </c>
      <c r="H760" s="2" t="str">
        <f>_xlfn.XLOOKUP(C760,customers!$A$1:$A$1001,customers!$G$1:$G$1001,,0)</f>
        <v>United States</v>
      </c>
      <c r="I760" t="str">
        <f>INDEX(products!$A$1:$G$49,MATCH(orders!$D760,products!$A:$A,0),MATCH(orders!I$1,products!$A$1:$G$1,0))</f>
        <v>Rob</v>
      </c>
      <c r="J760" t="str">
        <f>INDEX(products!$A$1:$G$49,MATCH(orders!$D760,products!$A:$A,0),MATCH(orders!J$1,products!$A$1:$G$1,0))</f>
        <v>D</v>
      </c>
      <c r="K760" s="4">
        <f>INDEX(products!$A$1:$G$49,MATCH(orders!$D760,products!$A:$A,0),MATCH(orders!K$1,products!$A$1:$G$1,0))</f>
        <v>1</v>
      </c>
      <c r="L760" s="5">
        <f>INDEX(products!$A$1:$G$49,MATCH(orders!$D760,products!$A:$A,0),MATCH(orders!L$1,products!$A$1:$G$1,0))</f>
        <v>8.9499999999999993</v>
      </c>
      <c r="M760" s="5">
        <f t="shared" si="34"/>
        <v>8.9499999999999993</v>
      </c>
      <c r="N760" t="str">
        <f t="shared" si="33"/>
        <v>Robusta</v>
      </c>
      <c r="O760" t="str">
        <f t="shared" si="35"/>
        <v>Dark</v>
      </c>
      <c r="P760" t="str">
        <f>_xlfn.XLOOKUP(Orders[[#This Row],[Customer ID]],customers!$A$1:$A$1001,customers!$I$1:$I$1001,,)</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IF(_xlfn.XLOOKUP(C761,customers!A760:A1760,customers!C760:C1760,,0)=0,"",_xlfn.XLOOKUP(C761,customers!A760:A1760,customers!C760:C1760,,0))</f>
        <v>dyarhaml3@moonfruit.com</v>
      </c>
      <c r="H761" s="2" t="str">
        <f>_xlfn.XLOOKUP(C761,customers!$A$1:$A$1001,customers!$G$1:$G$1001,,0)</f>
        <v>United States</v>
      </c>
      <c r="I761" t="str">
        <f>INDEX(products!$A$1:$G$49,MATCH(orders!$D761,products!$A:$A,0),MATCH(orders!I$1,products!$A$1:$G$1,0))</f>
        <v>Lib</v>
      </c>
      <c r="J761" t="str">
        <f>INDEX(products!$A$1:$G$49,MATCH(orders!$D761,products!$A:$A,0),MATCH(orders!J$1,products!$A$1:$G$1,0))</f>
        <v>D</v>
      </c>
      <c r="K761" s="4">
        <f>INDEX(products!$A$1:$G$49,MATCH(orders!$D761,products!$A:$A,0),MATCH(orders!K$1,products!$A$1:$G$1,0))</f>
        <v>2.5</v>
      </c>
      <c r="L761" s="5">
        <f>INDEX(products!$A$1:$G$49,MATCH(orders!$D761,products!$A:$A,0),MATCH(orders!L$1,products!$A$1:$G$1,0))</f>
        <v>29.784999999999997</v>
      </c>
      <c r="M761" s="5">
        <f t="shared" si="34"/>
        <v>29.784999999999997</v>
      </c>
      <c r="N761" t="str">
        <f t="shared" si="33"/>
        <v>Librica</v>
      </c>
      <c r="O761" t="str">
        <f t="shared" si="35"/>
        <v>Dark</v>
      </c>
      <c r="P761" t="str">
        <f>_xlfn.XLOOKUP(Orders[[#This Row],[Customer ID]],customers!$A$1:$A$1001,customers!$I$1:$I$1001,,)</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IF(_xlfn.XLOOKUP(C762,customers!A761:A1761,customers!C761:C1761,,0)=0,"",_xlfn.XLOOKUP(C762,customers!A761:A1761,customers!C761:C1761,,0))</f>
        <v>aferreal4@wikia.com</v>
      </c>
      <c r="H762" s="2" t="str">
        <f>_xlfn.XLOOKUP(C762,customers!$A$1:$A$1001,customers!$G$1:$G$1001,,0)</f>
        <v>United States</v>
      </c>
      <c r="I762" t="str">
        <f>INDEX(products!$A$1:$G$49,MATCH(orders!$D762,products!$A:$A,0),MATCH(orders!I$1,products!$A$1:$G$1,0))</f>
        <v>Exc</v>
      </c>
      <c r="J762" t="str">
        <f>INDEX(products!$A$1:$G$49,MATCH(orders!$D762,products!$A:$A,0),MATCH(orders!J$1,products!$A$1:$G$1,0))</f>
        <v>L</v>
      </c>
      <c r="K762" s="4">
        <f>INDEX(products!$A$1:$G$49,MATCH(orders!$D762,products!$A:$A,0),MATCH(orders!K$1,products!$A$1:$G$1,0))</f>
        <v>0.5</v>
      </c>
      <c r="L762" s="5">
        <f>INDEX(products!$A$1:$G$49,MATCH(orders!$D762,products!$A:$A,0),MATCH(orders!L$1,products!$A$1:$G$1,0))</f>
        <v>8.91</v>
      </c>
      <c r="M762" s="5">
        <f t="shared" si="34"/>
        <v>44.55</v>
      </c>
      <c r="N762" t="str">
        <f t="shared" si="33"/>
        <v>Excelsa</v>
      </c>
      <c r="O762" t="str">
        <f t="shared" si="35"/>
        <v>Light</v>
      </c>
      <c r="P762" t="str">
        <f>_xlfn.XLOOKUP(Orders[[#This Row],[Customer ID]],customers!$A$1:$A$1001,customers!$I$1:$I$1001,,)</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IF(_xlfn.XLOOKUP(C763,customers!A762:A1762,customers!C762:C1762,,0)=0,"",_xlfn.XLOOKUP(C763,customers!A762:A1762,customers!C762:C1762,,0))</f>
        <v>ckendrickl5@webnode.com</v>
      </c>
      <c r="H763" s="2" t="str">
        <f>_xlfn.XLOOKUP(C763,customers!$A$1:$A$1001,customers!$G$1:$G$1001,,0)</f>
        <v>United States</v>
      </c>
      <c r="I763" t="str">
        <f>INDEX(products!$A$1:$G$49,MATCH(orders!$D763,products!$A:$A,0),MATCH(orders!I$1,products!$A$1:$G$1,0))</f>
        <v>Exc</v>
      </c>
      <c r="J763" t="str">
        <f>INDEX(products!$A$1:$G$49,MATCH(orders!$D763,products!$A:$A,0),MATCH(orders!J$1,products!$A$1:$G$1,0))</f>
        <v>L</v>
      </c>
      <c r="K763" s="4">
        <f>INDEX(products!$A$1:$G$49,MATCH(orders!$D763,products!$A:$A,0),MATCH(orders!K$1,products!$A$1:$G$1,0))</f>
        <v>1</v>
      </c>
      <c r="L763" s="5">
        <f>INDEX(products!$A$1:$G$49,MATCH(orders!$D763,products!$A:$A,0),MATCH(orders!L$1,products!$A$1:$G$1,0))</f>
        <v>14.85</v>
      </c>
      <c r="M763" s="5">
        <f t="shared" si="34"/>
        <v>89.1</v>
      </c>
      <c r="N763" t="str">
        <f t="shared" si="33"/>
        <v>Excelsa</v>
      </c>
      <c r="O763" t="str">
        <f t="shared" si="35"/>
        <v>Light</v>
      </c>
      <c r="P763" t="str">
        <f>_xlfn.XLOOKUP(Orders[[#This Row],[Customer ID]],customers!$A$1:$A$1001,customers!$I$1:$I$1001,,)</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IF(_xlfn.XLOOKUP(C764,customers!A763:A1763,customers!C763:C1763,,0)=0,"",_xlfn.XLOOKUP(C764,customers!A763:A1763,customers!C763:C1763,,0))</f>
        <v>sdanilchikl6@mit.edu</v>
      </c>
      <c r="H764" s="2" t="str">
        <f>_xlfn.XLOOKUP(C764,customers!$A$1:$A$1001,customers!$G$1:$G$1001,,0)</f>
        <v>United Kingdom</v>
      </c>
      <c r="I764" t="str">
        <f>INDEX(products!$A$1:$G$49,MATCH(orders!$D764,products!$A:$A,0),MATCH(orders!I$1,products!$A$1:$G$1,0))</f>
        <v>Lib</v>
      </c>
      <c r="J764" t="str">
        <f>INDEX(products!$A$1:$G$49,MATCH(orders!$D764,products!$A:$A,0),MATCH(orders!J$1,products!$A$1:$G$1,0))</f>
        <v>M</v>
      </c>
      <c r="K764" s="4">
        <f>INDEX(products!$A$1:$G$49,MATCH(orders!$D764,products!$A:$A,0),MATCH(orders!K$1,products!$A$1:$G$1,0))</f>
        <v>0.5</v>
      </c>
      <c r="L764" s="5">
        <f>INDEX(products!$A$1:$G$49,MATCH(orders!$D764,products!$A:$A,0),MATCH(orders!L$1,products!$A$1:$G$1,0))</f>
        <v>8.73</v>
      </c>
      <c r="M764" s="5">
        <f t="shared" si="34"/>
        <v>43.650000000000006</v>
      </c>
      <c r="N764" t="str">
        <f t="shared" si="33"/>
        <v>Librica</v>
      </c>
      <c r="O764" t="str">
        <f t="shared" si="35"/>
        <v>Medium</v>
      </c>
      <c r="P764" t="str">
        <f>_xlfn.XLOOKUP(Orders[[#This Row],[Customer ID]],customers!$A$1:$A$1001,customers!$I$1:$I$1001,,)</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IF(_xlfn.XLOOKUP(C765,customers!A764:A1764,customers!C764:C1764,,0)=0,"",_xlfn.XLOOKUP(C765,customers!A764:A1764,customers!C764:C1764,,0))</f>
        <v/>
      </c>
      <c r="H765" s="2" t="str">
        <f>_xlfn.XLOOKUP(C765,customers!$A$1:$A$1001,customers!$G$1:$G$1001,,0)</f>
        <v>United States</v>
      </c>
      <c r="I765" t="str">
        <f>INDEX(products!$A$1:$G$49,MATCH(orders!$D765,products!$A:$A,0),MATCH(orders!I$1,products!$A$1:$G$1,0))</f>
        <v>Ara</v>
      </c>
      <c r="J765" t="str">
        <f>INDEX(products!$A$1:$G$49,MATCH(orders!$D765,products!$A:$A,0),MATCH(orders!J$1,products!$A$1:$G$1,0))</f>
        <v>L</v>
      </c>
      <c r="K765" s="4">
        <f>INDEX(products!$A$1:$G$49,MATCH(orders!$D765,products!$A:$A,0),MATCH(orders!K$1,products!$A$1:$G$1,0))</f>
        <v>0.5</v>
      </c>
      <c r="L765" s="5">
        <f>INDEX(products!$A$1:$G$49,MATCH(orders!$D765,products!$A:$A,0),MATCH(orders!L$1,products!$A$1:$G$1,0))</f>
        <v>7.77</v>
      </c>
      <c r="M765" s="5">
        <f t="shared" si="34"/>
        <v>23.31</v>
      </c>
      <c r="N765" t="str">
        <f t="shared" si="33"/>
        <v>Arabica</v>
      </c>
      <c r="O765" t="str">
        <f t="shared" si="35"/>
        <v>Light</v>
      </c>
      <c r="P765" t="str">
        <f>_xlfn.XLOOKUP(Orders[[#This Row],[Customer ID]],customers!$A$1:$A$1001,customers!$I$1:$I$1001,,)</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IF(_xlfn.XLOOKUP(C766,customers!A765:A1765,customers!C765:C1765,,0)=0,"",_xlfn.XLOOKUP(C766,customers!A765:A1765,customers!C765:C1765,,0))</f>
        <v>bfolomkinl8@yolasite.com</v>
      </c>
      <c r="H766" s="2" t="str">
        <f>_xlfn.XLOOKUP(C766,customers!$A$1:$A$1001,customers!$G$1:$G$1001,,0)</f>
        <v>United States</v>
      </c>
      <c r="I766" t="str">
        <f>INDEX(products!$A$1:$G$49,MATCH(orders!$D766,products!$A:$A,0),MATCH(orders!I$1,products!$A$1:$G$1,0))</f>
        <v>Ara</v>
      </c>
      <c r="J766" t="str">
        <f>INDEX(products!$A$1:$G$49,MATCH(orders!$D766,products!$A:$A,0),MATCH(orders!J$1,products!$A$1:$G$1,0))</f>
        <v>L</v>
      </c>
      <c r="K766" s="4">
        <f>INDEX(products!$A$1:$G$49,MATCH(orders!$D766,products!$A:$A,0),MATCH(orders!K$1,products!$A$1:$G$1,0))</f>
        <v>2.5</v>
      </c>
      <c r="L766" s="5">
        <f>INDEX(products!$A$1:$G$49,MATCH(orders!$D766,products!$A:$A,0),MATCH(orders!L$1,products!$A$1:$G$1,0))</f>
        <v>29.784999999999997</v>
      </c>
      <c r="M766" s="5">
        <f t="shared" si="34"/>
        <v>178.70999999999998</v>
      </c>
      <c r="N766" t="str">
        <f t="shared" si="33"/>
        <v>Arabica</v>
      </c>
      <c r="O766" t="str">
        <f t="shared" si="35"/>
        <v>Light</v>
      </c>
      <c r="P766" t="str">
        <f>_xlfn.XLOOKUP(Orders[[#This Row],[Customer ID]],customers!$A$1:$A$1001,customers!$I$1:$I$1001,,)</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IF(_xlfn.XLOOKUP(C767,customers!A766:A1766,customers!C766:C1766,,0)=0,"",_xlfn.XLOOKUP(C767,customers!A766:A1766,customers!C766:C1766,,0))</f>
        <v>rpursglovel9@biblegateway.com</v>
      </c>
      <c r="H767" s="2" t="str">
        <f>_xlfn.XLOOKUP(C767,customers!$A$1:$A$1001,customers!$G$1:$G$1001,,0)</f>
        <v>United States</v>
      </c>
      <c r="I767" t="str">
        <f>INDEX(products!$A$1:$G$49,MATCH(orders!$D767,products!$A:$A,0),MATCH(orders!I$1,products!$A$1:$G$1,0))</f>
        <v>Rob</v>
      </c>
      <c r="J767" t="str">
        <f>INDEX(products!$A$1:$G$49,MATCH(orders!$D767,products!$A:$A,0),MATCH(orders!J$1,products!$A$1:$G$1,0))</f>
        <v>M</v>
      </c>
      <c r="K767" s="4">
        <f>INDEX(products!$A$1:$G$49,MATCH(orders!$D767,products!$A:$A,0),MATCH(orders!K$1,products!$A$1:$G$1,0))</f>
        <v>1</v>
      </c>
      <c r="L767" s="5">
        <f>INDEX(products!$A$1:$G$49,MATCH(orders!$D767,products!$A:$A,0),MATCH(orders!L$1,products!$A$1:$G$1,0))</f>
        <v>9.9499999999999993</v>
      </c>
      <c r="M767" s="5">
        <f t="shared" si="34"/>
        <v>59.699999999999996</v>
      </c>
      <c r="N767" t="str">
        <f t="shared" si="33"/>
        <v>Robusta</v>
      </c>
      <c r="O767" t="str">
        <f t="shared" si="35"/>
        <v>Medium</v>
      </c>
      <c r="P767" t="str">
        <f>_xlfn.XLOOKUP(Orders[[#This Row],[Customer ID]],customers!$A$1:$A$1001,customers!$I$1:$I$1001,,)</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IF(_xlfn.XLOOKUP(C768,customers!A767:A1767,customers!C767:C1767,,0)=0,"",_xlfn.XLOOKUP(C768,customers!A767:A1767,customers!C767:C1767,,0))</f>
        <v>rpursglovel9@biblegateway.com</v>
      </c>
      <c r="H768" s="2" t="str">
        <f>_xlfn.XLOOKUP(C768,customers!$A$1:$A$1001,customers!$G$1:$G$1001,,0)</f>
        <v>United States</v>
      </c>
      <c r="I768" t="str">
        <f>INDEX(products!$A$1:$G$49,MATCH(orders!$D768,products!$A:$A,0),MATCH(orders!I$1,products!$A$1:$G$1,0))</f>
        <v>Ara</v>
      </c>
      <c r="J768" t="str">
        <f>INDEX(products!$A$1:$G$49,MATCH(orders!$D768,products!$A:$A,0),MATCH(orders!J$1,products!$A$1:$G$1,0))</f>
        <v>L</v>
      </c>
      <c r="K768" s="4">
        <f>INDEX(products!$A$1:$G$49,MATCH(orders!$D768,products!$A:$A,0),MATCH(orders!K$1,products!$A$1:$G$1,0))</f>
        <v>0.5</v>
      </c>
      <c r="L768" s="5">
        <f>INDEX(products!$A$1:$G$49,MATCH(orders!$D768,products!$A:$A,0),MATCH(orders!L$1,products!$A$1:$G$1,0))</f>
        <v>7.77</v>
      </c>
      <c r="M768" s="5">
        <f t="shared" si="34"/>
        <v>15.54</v>
      </c>
      <c r="N768" t="str">
        <f t="shared" si="33"/>
        <v>Arabica</v>
      </c>
      <c r="O768" t="str">
        <f t="shared" si="35"/>
        <v>Light</v>
      </c>
      <c r="P768" t="str">
        <f>_xlfn.XLOOKUP(Orders[[#This Row],[Customer ID]],customers!$A$1:$A$1001,customers!$I$1:$I$1001,,)</f>
        <v>Yes</v>
      </c>
    </row>
    <row r="769" spans="1:16" x14ac:dyDescent="0.2">
      <c r="A769" s="2" t="s">
        <v>4825</v>
      </c>
      <c r="B769" s="3">
        <v>44267</v>
      </c>
      <c r="C769" s="2" t="s">
        <v>4759</v>
      </c>
      <c r="D769" t="s">
        <v>6182</v>
      </c>
      <c r="E769" s="2">
        <v>3</v>
      </c>
      <c r="F769" s="2" t="str">
        <f>_xlfn.XLOOKUP(C769,customers!$A$1:$A$1001,customers!$B$1:$B$1001,,0)</f>
        <v>Foster Constance</v>
      </c>
      <c r="G769" s="2" t="e">
        <f>IF(_xlfn.XLOOKUP(C769,customers!A768:A1768,customers!C768:C1768,,0)=0,"",_xlfn.XLOOKUP(C769,customers!A768:A1768,customers!C768:C1768,,0))</f>
        <v>#N/A</v>
      </c>
      <c r="H769" s="2" t="str">
        <f>_xlfn.XLOOKUP(C769,customers!$A$1:$A$1001,customers!$G$1:$G$1001,,0)</f>
        <v>United States</v>
      </c>
      <c r="I769" t="str">
        <f>INDEX(products!$A$1:$G$49,MATCH(orders!$D769,products!$A:$A,0),MATCH(orders!I$1,products!$A$1:$G$1,0))</f>
        <v>Ara</v>
      </c>
      <c r="J769" t="str">
        <f>INDEX(products!$A$1:$G$49,MATCH(orders!$D769,products!$A:$A,0),MATCH(orders!J$1,products!$A$1:$G$1,0))</f>
        <v>L</v>
      </c>
      <c r="K769" s="4">
        <f>INDEX(products!$A$1:$G$49,MATCH(orders!$D769,products!$A:$A,0),MATCH(orders!K$1,products!$A$1:$G$1,0))</f>
        <v>2.5</v>
      </c>
      <c r="L769" s="5">
        <f>INDEX(products!$A$1:$G$49,MATCH(orders!$D769,products!$A:$A,0),MATCH(orders!L$1,products!$A$1:$G$1,0))</f>
        <v>29.784999999999997</v>
      </c>
      <c r="M769" s="5">
        <f t="shared" si="34"/>
        <v>89.35499999999999</v>
      </c>
      <c r="N769" t="str">
        <f t="shared" si="33"/>
        <v>Arabica</v>
      </c>
      <c r="O769" t="str">
        <f t="shared" si="35"/>
        <v>Light</v>
      </c>
      <c r="P769" t="str">
        <f>_xlfn.XLOOKUP(Orders[[#This Row],[Customer ID]],customers!$A$1:$A$1001,customers!$I$1:$I$1001,,)</f>
        <v>No</v>
      </c>
    </row>
    <row r="770" spans="1:16" x14ac:dyDescent="0.2">
      <c r="A770" s="2" t="s">
        <v>4831</v>
      </c>
      <c r="B770" s="3">
        <v>44562</v>
      </c>
      <c r="C770" s="2" t="s">
        <v>4759</v>
      </c>
      <c r="D770" t="s">
        <v>6179</v>
      </c>
      <c r="E770" s="2">
        <v>2</v>
      </c>
      <c r="F770" s="2" t="str">
        <f>_xlfn.XLOOKUP(C770,customers!$A$1:$A$1001,customers!$B$1:$B$1001,,0)</f>
        <v>Foster Constance</v>
      </c>
      <c r="G770" s="2" t="e">
        <f>IF(_xlfn.XLOOKUP(C770,customers!A769:A1769,customers!C769:C1769,,0)=0,"",_xlfn.XLOOKUP(C770,customers!A769:A1769,customers!C769:C1769,,0))</f>
        <v>#N/A</v>
      </c>
      <c r="H770" s="2" t="str">
        <f>_xlfn.XLOOKUP(C770,customers!$A$1:$A$1001,customers!$G$1:$G$1001,,0)</f>
        <v>United States</v>
      </c>
      <c r="I770" t="str">
        <f>INDEX(products!$A$1:$G$49,MATCH(orders!$D770,products!$A:$A,0),MATCH(orders!I$1,products!$A$1:$G$1,0))</f>
        <v>Rob</v>
      </c>
      <c r="J770" t="str">
        <f>INDEX(products!$A$1:$G$49,MATCH(orders!$D770,products!$A:$A,0),MATCH(orders!J$1,products!$A$1:$G$1,0))</f>
        <v>L</v>
      </c>
      <c r="K770" s="4">
        <f>INDEX(products!$A$1:$G$49,MATCH(orders!$D770,products!$A:$A,0),MATCH(orders!K$1,products!$A$1:$G$1,0))</f>
        <v>1</v>
      </c>
      <c r="L770" s="5">
        <f>INDEX(products!$A$1:$G$49,MATCH(orders!$D770,products!$A:$A,0),MATCH(orders!L$1,products!$A$1:$G$1,0))</f>
        <v>11.95</v>
      </c>
      <c r="M770" s="5">
        <f t="shared" si="34"/>
        <v>23.9</v>
      </c>
      <c r="N770" t="str">
        <f t="shared" ref="N770:N833" si="36">IF(I770="Rob","Robusta",IF(I770="Exc","Excelsa",IF(I770="Ara","Arabica",IF(I770="Lib","Librica",""))))</f>
        <v>Robusta</v>
      </c>
      <c r="O770" t="str">
        <f t="shared" si="35"/>
        <v>Light</v>
      </c>
      <c r="P770" t="str">
        <f>_xlfn.XLOOKUP(Orders[[#This Row],[Customer ID]],customers!$A$1:$A$1001,customers!$I$1:$I$1001,,)</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IF(_xlfn.XLOOKUP(C771,customers!A770:A1770,customers!C770:C1770,,0)=0,"",_xlfn.XLOOKUP(C771,customers!A770:A1770,customers!C770:C1770,,0))</f>
        <v>deburahld@google.co.jp</v>
      </c>
      <c r="H771" s="2" t="str">
        <f>_xlfn.XLOOKUP(C771,customers!$A$1:$A$1001,customers!$G$1:$G$1001,,0)</f>
        <v>United Kingdom</v>
      </c>
      <c r="I771" t="str">
        <f>INDEX(products!$A$1:$G$49,MATCH(orders!$D771,products!$A:$A,0),MATCH(orders!I$1,products!$A$1:$G$1,0))</f>
        <v>Rob</v>
      </c>
      <c r="J771" t="str">
        <f>INDEX(products!$A$1:$G$49,MATCH(orders!$D771,products!$A:$A,0),MATCH(orders!J$1,products!$A$1:$G$1,0))</f>
        <v>M</v>
      </c>
      <c r="K771" s="4">
        <f>INDEX(products!$A$1:$G$49,MATCH(orders!$D771,products!$A:$A,0),MATCH(orders!K$1,products!$A$1:$G$1,0))</f>
        <v>2.5</v>
      </c>
      <c r="L771" s="5">
        <f>INDEX(products!$A$1:$G$49,MATCH(orders!$D771,products!$A:$A,0),MATCH(orders!L$1,products!$A$1:$G$1,0))</f>
        <v>22.884999999999998</v>
      </c>
      <c r="M771" s="5">
        <f t="shared" ref="M771:M834" si="37">L771*E771</f>
        <v>137.31</v>
      </c>
      <c r="N771" t="str">
        <f t="shared" si="36"/>
        <v>Robusta</v>
      </c>
      <c r="O771" t="str">
        <f t="shared" ref="O771:O834" si="38">IF(J771="M","Medium",IF(J771 = "L","Light",IF(J771="D","Dark","")))</f>
        <v>Medium</v>
      </c>
      <c r="P771" t="str">
        <f>_xlfn.XLOOKUP(Orders[[#This Row],[Customer ID]],customers!$A$1:$A$1001,customers!$I$1:$I$1001,,)</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IF(_xlfn.XLOOKUP(C772,customers!A771:A1771,customers!C771:C1771,,0)=0,"",_xlfn.XLOOKUP(C772,customers!A771:A1771,customers!C771:C1771,,0))</f>
        <v>mbrimilcombele@cnn.com</v>
      </c>
      <c r="H772" s="2" t="str">
        <f>_xlfn.XLOOKUP(C772,customers!$A$1:$A$1001,customers!$G$1:$G$1001,,0)</f>
        <v>United States</v>
      </c>
      <c r="I772" t="str">
        <f>INDEX(products!$A$1:$G$49,MATCH(orders!$D772,products!$A:$A,0),MATCH(orders!I$1,products!$A$1:$G$1,0))</f>
        <v>Ara</v>
      </c>
      <c r="J772" t="str">
        <f>INDEX(products!$A$1:$G$49,MATCH(orders!$D772,products!$A:$A,0),MATCH(orders!J$1,products!$A$1:$G$1,0))</f>
        <v>D</v>
      </c>
      <c r="K772" s="4">
        <f>INDEX(products!$A$1:$G$49,MATCH(orders!$D772,products!$A:$A,0),MATCH(orders!K$1,products!$A$1:$G$1,0))</f>
        <v>1</v>
      </c>
      <c r="L772" s="5">
        <f>INDEX(products!$A$1:$G$49,MATCH(orders!$D772,products!$A:$A,0),MATCH(orders!L$1,products!$A$1:$G$1,0))</f>
        <v>9.9499999999999993</v>
      </c>
      <c r="M772" s="5">
        <f t="shared" si="37"/>
        <v>9.9499999999999993</v>
      </c>
      <c r="N772" t="str">
        <f t="shared" si="36"/>
        <v>Arabica</v>
      </c>
      <c r="O772" t="str">
        <f t="shared" si="38"/>
        <v>Dark</v>
      </c>
      <c r="P772" t="str">
        <f>_xlfn.XLOOKUP(Orders[[#This Row],[Customer ID]],customers!$A$1:$A$1001,customers!$I$1:$I$1001,,)</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IF(_xlfn.XLOOKUP(C773,customers!A772:A1772,customers!C772:C1772,,0)=0,"",_xlfn.XLOOKUP(C773,customers!A772:A1772,customers!C772:C1772,,0))</f>
        <v>sbollamlf@list-manage.com</v>
      </c>
      <c r="H773" s="2" t="str">
        <f>_xlfn.XLOOKUP(C773,customers!$A$1:$A$1001,customers!$G$1:$G$1001,,0)</f>
        <v>United States</v>
      </c>
      <c r="I773" t="str">
        <f>INDEX(products!$A$1:$G$49,MATCH(orders!$D773,products!$A:$A,0),MATCH(orders!I$1,products!$A$1:$G$1,0))</f>
        <v>Rob</v>
      </c>
      <c r="J773" t="str">
        <f>INDEX(products!$A$1:$G$49,MATCH(orders!$D773,products!$A:$A,0),MATCH(orders!J$1,products!$A$1:$G$1,0))</f>
        <v>L</v>
      </c>
      <c r="K773" s="4">
        <f>INDEX(products!$A$1:$G$49,MATCH(orders!$D773,products!$A:$A,0),MATCH(orders!K$1,products!$A$1:$G$1,0))</f>
        <v>0.5</v>
      </c>
      <c r="L773" s="5">
        <f>INDEX(products!$A$1:$G$49,MATCH(orders!$D773,products!$A:$A,0),MATCH(orders!L$1,products!$A$1:$G$1,0))</f>
        <v>7.169999999999999</v>
      </c>
      <c r="M773" s="5">
        <f t="shared" si="37"/>
        <v>21.509999999999998</v>
      </c>
      <c r="N773" t="str">
        <f t="shared" si="36"/>
        <v>Robusta</v>
      </c>
      <c r="O773" t="str">
        <f t="shared" si="38"/>
        <v>Light</v>
      </c>
      <c r="P773" t="str">
        <f>_xlfn.XLOOKUP(Orders[[#This Row],[Customer ID]],customers!$A$1:$A$1001,customers!$I$1:$I$1001,,)</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IF(_xlfn.XLOOKUP(C774,customers!A773:A1773,customers!C773:C1773,,0)=0,"",_xlfn.XLOOKUP(C774,customers!A773:A1773,customers!C773:C1773,,0))</f>
        <v/>
      </c>
      <c r="H774" s="2" t="str">
        <f>_xlfn.XLOOKUP(C774,customers!$A$1:$A$1001,customers!$G$1:$G$1001,,0)</f>
        <v>United States</v>
      </c>
      <c r="I774" t="str">
        <f>INDEX(products!$A$1:$G$49,MATCH(orders!$D774,products!$A:$A,0),MATCH(orders!I$1,products!$A$1:$G$1,0))</f>
        <v>Exc</v>
      </c>
      <c r="J774" t="str">
        <f>INDEX(products!$A$1:$G$49,MATCH(orders!$D774,products!$A:$A,0),MATCH(orders!J$1,products!$A$1:$G$1,0))</f>
        <v>M</v>
      </c>
      <c r="K774" s="4">
        <f>INDEX(products!$A$1:$G$49,MATCH(orders!$D774,products!$A:$A,0),MATCH(orders!K$1,products!$A$1:$G$1,0))</f>
        <v>1</v>
      </c>
      <c r="L774" s="5">
        <f>INDEX(products!$A$1:$G$49,MATCH(orders!$D774,products!$A:$A,0),MATCH(orders!L$1,products!$A$1:$G$1,0))</f>
        <v>13.75</v>
      </c>
      <c r="M774" s="5">
        <f t="shared" si="37"/>
        <v>82.5</v>
      </c>
      <c r="N774" t="str">
        <f t="shared" si="36"/>
        <v>Excelsa</v>
      </c>
      <c r="O774" t="str">
        <f t="shared" si="38"/>
        <v>Medium</v>
      </c>
      <c r="P774" t="str">
        <f>_xlfn.XLOOKUP(Orders[[#This Row],[Customer ID]],customers!$A$1:$A$1001,customers!$I$1:$I$1001,,)</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IF(_xlfn.XLOOKUP(C775,customers!A774:A1774,customers!C774:C1774,,0)=0,"",_xlfn.XLOOKUP(C775,customers!A774:A1774,customers!C774:C1774,,0))</f>
        <v>afilipczaklh@ning.com</v>
      </c>
      <c r="H775" s="2" t="str">
        <f>_xlfn.XLOOKUP(C775,customers!$A$1:$A$1001,customers!$G$1:$G$1001,,0)</f>
        <v>Ireland</v>
      </c>
      <c r="I775" t="str">
        <f>INDEX(products!$A$1:$G$49,MATCH(orders!$D775,products!$A:$A,0),MATCH(orders!I$1,products!$A$1:$G$1,0))</f>
        <v>Lib</v>
      </c>
      <c r="J775" t="str">
        <f>INDEX(products!$A$1:$G$49,MATCH(orders!$D775,products!$A:$A,0),MATCH(orders!J$1,products!$A$1:$G$1,0))</f>
        <v>M</v>
      </c>
      <c r="K775" s="4">
        <f>INDEX(products!$A$1:$G$49,MATCH(orders!$D775,products!$A:$A,0),MATCH(orders!K$1,products!$A$1:$G$1,0))</f>
        <v>0.2</v>
      </c>
      <c r="L775" s="5">
        <f>INDEX(products!$A$1:$G$49,MATCH(orders!$D775,products!$A:$A,0),MATCH(orders!L$1,products!$A$1:$G$1,0))</f>
        <v>4.3650000000000002</v>
      </c>
      <c r="M775" s="5">
        <f t="shared" si="37"/>
        <v>8.73</v>
      </c>
      <c r="N775" t="str">
        <f t="shared" si="36"/>
        <v>Librica</v>
      </c>
      <c r="O775" t="str">
        <f t="shared" si="38"/>
        <v>Medium</v>
      </c>
      <c r="P775" t="str">
        <f>_xlfn.XLOOKUP(Orders[[#This Row],[Customer ID]],customers!$A$1:$A$1001,customers!$I$1:$I$1001,,)</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IF(_xlfn.XLOOKUP(C776,customers!A775:A1775,customers!C775:C1775,,0)=0,"",_xlfn.XLOOKUP(C776,customers!A775:A1775,customers!C775:C1775,,0))</f>
        <v/>
      </c>
      <c r="H776" s="2" t="str">
        <f>_xlfn.XLOOKUP(C776,customers!$A$1:$A$1001,customers!$G$1:$G$1001,,0)</f>
        <v>United States</v>
      </c>
      <c r="I776" t="str">
        <f>INDEX(products!$A$1:$G$49,MATCH(orders!$D776,products!$A:$A,0),MATCH(orders!I$1,products!$A$1:$G$1,0))</f>
        <v>Rob</v>
      </c>
      <c r="J776" t="str">
        <f>INDEX(products!$A$1:$G$49,MATCH(orders!$D776,products!$A:$A,0),MATCH(orders!J$1,products!$A$1:$G$1,0))</f>
        <v>M</v>
      </c>
      <c r="K776" s="4">
        <f>INDEX(products!$A$1:$G$49,MATCH(orders!$D776,products!$A:$A,0),MATCH(orders!K$1,products!$A$1:$G$1,0))</f>
        <v>1</v>
      </c>
      <c r="L776" s="5">
        <f>INDEX(products!$A$1:$G$49,MATCH(orders!$D776,products!$A:$A,0),MATCH(orders!L$1,products!$A$1:$G$1,0))</f>
        <v>9.9499999999999993</v>
      </c>
      <c r="M776" s="5">
        <f t="shared" si="37"/>
        <v>19.899999999999999</v>
      </c>
      <c r="N776" t="str">
        <f t="shared" si="36"/>
        <v>Robusta</v>
      </c>
      <c r="O776" t="str">
        <f t="shared" si="38"/>
        <v>Medium</v>
      </c>
      <c r="P776" t="str">
        <f>_xlfn.XLOOKUP(Orders[[#This Row],[Customer ID]],customers!$A$1:$A$1001,customers!$I$1:$I$1001,,)</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IF(_xlfn.XLOOKUP(C777,customers!A776:A1776,customers!C776:C1776,,0)=0,"",_xlfn.XLOOKUP(C777,customers!A776:A1776,customers!C776:C1776,,0))</f>
        <v>relnaughlj@comsenz.com</v>
      </c>
      <c r="H777" s="2" t="str">
        <f>_xlfn.XLOOKUP(C777,customers!$A$1:$A$1001,customers!$G$1:$G$1001,,0)</f>
        <v>United States</v>
      </c>
      <c r="I777" t="str">
        <f>INDEX(products!$A$1:$G$49,MATCH(orders!$D777,products!$A:$A,0),MATCH(orders!I$1,products!$A$1:$G$1,0))</f>
        <v>Exc</v>
      </c>
      <c r="J777" t="str">
        <f>INDEX(products!$A$1:$G$49,MATCH(orders!$D777,products!$A:$A,0),MATCH(orders!J$1,products!$A$1:$G$1,0))</f>
        <v>L</v>
      </c>
      <c r="K777" s="4">
        <f>INDEX(products!$A$1:$G$49,MATCH(orders!$D777,products!$A:$A,0),MATCH(orders!K$1,products!$A$1:$G$1,0))</f>
        <v>0.5</v>
      </c>
      <c r="L777" s="5">
        <f>INDEX(products!$A$1:$G$49,MATCH(orders!$D777,products!$A:$A,0),MATCH(orders!L$1,products!$A$1:$G$1,0))</f>
        <v>8.91</v>
      </c>
      <c r="M777" s="5">
        <f t="shared" si="37"/>
        <v>17.82</v>
      </c>
      <c r="N777" t="str">
        <f t="shared" si="36"/>
        <v>Excelsa</v>
      </c>
      <c r="O777" t="str">
        <f t="shared" si="38"/>
        <v>Light</v>
      </c>
      <c r="P777" t="str">
        <f>_xlfn.XLOOKUP(Orders[[#This Row],[Customer ID]],customers!$A$1:$A$1001,customers!$I$1:$I$1001,,)</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IF(_xlfn.XLOOKUP(C778,customers!A777:A1777,customers!C777:C1777,,0)=0,"",_xlfn.XLOOKUP(C778,customers!A777:A1777,customers!C777:C1777,,0))</f>
        <v>jdeehanlk@about.me</v>
      </c>
      <c r="H778" s="2" t="str">
        <f>_xlfn.XLOOKUP(C778,customers!$A$1:$A$1001,customers!$G$1:$G$1001,,0)</f>
        <v>United States</v>
      </c>
      <c r="I778" t="str">
        <f>INDEX(products!$A$1:$G$49,MATCH(orders!$D778,products!$A:$A,0),MATCH(orders!I$1,products!$A$1:$G$1,0))</f>
        <v>Ara</v>
      </c>
      <c r="J778" t="str">
        <f>INDEX(products!$A$1:$G$49,MATCH(orders!$D778,products!$A:$A,0),MATCH(orders!J$1,products!$A$1:$G$1,0))</f>
        <v>M</v>
      </c>
      <c r="K778" s="4">
        <f>INDEX(products!$A$1:$G$49,MATCH(orders!$D778,products!$A:$A,0),MATCH(orders!K$1,products!$A$1:$G$1,0))</f>
        <v>0.5</v>
      </c>
      <c r="L778" s="5">
        <f>INDEX(products!$A$1:$G$49,MATCH(orders!$D778,products!$A:$A,0),MATCH(orders!L$1,products!$A$1:$G$1,0))</f>
        <v>6.75</v>
      </c>
      <c r="M778" s="5">
        <f t="shared" si="37"/>
        <v>20.25</v>
      </c>
      <c r="N778" t="str">
        <f t="shared" si="36"/>
        <v>Arabica</v>
      </c>
      <c r="O778" t="str">
        <f t="shared" si="38"/>
        <v>Medium</v>
      </c>
      <c r="P778" t="str">
        <f>_xlfn.XLOOKUP(Orders[[#This Row],[Customer ID]],customers!$A$1:$A$1001,customers!$I$1:$I$1001,,)</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IF(_xlfn.XLOOKUP(C779,customers!A778:A1778,customers!C778:C1778,,0)=0,"",_xlfn.XLOOKUP(C779,customers!A778:A1778,customers!C778:C1778,,0))</f>
        <v>jedenll@e-recht24.de</v>
      </c>
      <c r="H779" s="2" t="str">
        <f>_xlfn.XLOOKUP(C779,customers!$A$1:$A$1001,customers!$G$1:$G$1001,,0)</f>
        <v>United States</v>
      </c>
      <c r="I779" t="str">
        <f>INDEX(products!$A$1:$G$49,MATCH(orders!$D779,products!$A:$A,0),MATCH(orders!I$1,products!$A$1:$G$1,0))</f>
        <v>Ara</v>
      </c>
      <c r="J779" t="str">
        <f>INDEX(products!$A$1:$G$49,MATCH(orders!$D779,products!$A:$A,0),MATCH(orders!J$1,products!$A$1:$G$1,0))</f>
        <v>L</v>
      </c>
      <c r="K779" s="4">
        <f>INDEX(products!$A$1:$G$49,MATCH(orders!$D779,products!$A:$A,0),MATCH(orders!K$1,products!$A$1:$G$1,0))</f>
        <v>2.5</v>
      </c>
      <c r="L779" s="5">
        <f>INDEX(products!$A$1:$G$49,MATCH(orders!$D779,products!$A:$A,0),MATCH(orders!L$1,products!$A$1:$G$1,0))</f>
        <v>29.784999999999997</v>
      </c>
      <c r="M779" s="5">
        <f t="shared" si="37"/>
        <v>59.569999999999993</v>
      </c>
      <c r="N779" t="str">
        <f t="shared" si="36"/>
        <v>Arabica</v>
      </c>
      <c r="O779" t="str">
        <f t="shared" si="38"/>
        <v>Light</v>
      </c>
      <c r="P779" t="str">
        <f>_xlfn.XLOOKUP(Orders[[#This Row],[Customer ID]],customers!$A$1:$A$1001,customers!$I$1:$I$1001,,)</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IF(_xlfn.XLOOKUP(C780,customers!A779:A1779,customers!C779:C1779,,0)=0,"",_xlfn.XLOOKUP(C780,customers!A779:A1779,customers!C779:C1779,,0))</f>
        <v>cjewsterlu@moonfruit.com</v>
      </c>
      <c r="H780" s="2" t="str">
        <f>_xlfn.XLOOKUP(C780,customers!$A$1:$A$1001,customers!$G$1:$G$1001,,0)</f>
        <v>United States</v>
      </c>
      <c r="I780" t="str">
        <f>INDEX(products!$A$1:$G$49,MATCH(orders!$D780,products!$A:$A,0),MATCH(orders!I$1,products!$A$1:$G$1,0))</f>
        <v>Lib</v>
      </c>
      <c r="J780" t="str">
        <f>INDEX(products!$A$1:$G$49,MATCH(orders!$D780,products!$A:$A,0),MATCH(orders!J$1,products!$A$1:$G$1,0))</f>
        <v>L</v>
      </c>
      <c r="K780" s="4">
        <f>INDEX(products!$A$1:$G$49,MATCH(orders!$D780,products!$A:$A,0),MATCH(orders!K$1,products!$A$1:$G$1,0))</f>
        <v>0.5</v>
      </c>
      <c r="L780" s="5">
        <f>INDEX(products!$A$1:$G$49,MATCH(orders!$D780,products!$A:$A,0),MATCH(orders!L$1,products!$A$1:$G$1,0))</f>
        <v>9.51</v>
      </c>
      <c r="M780" s="5">
        <f t="shared" si="37"/>
        <v>19.02</v>
      </c>
      <c r="N780" t="str">
        <f t="shared" si="36"/>
        <v>Librica</v>
      </c>
      <c r="O780" t="str">
        <f t="shared" si="38"/>
        <v>Light</v>
      </c>
      <c r="P780" t="str">
        <f>_xlfn.XLOOKUP(Orders[[#This Row],[Customer ID]],customers!$A$1:$A$1001,customers!$I$1:$I$1001,,)</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IF(_xlfn.XLOOKUP(C781,customers!A780:A1780,customers!C780:C1780,,0)=0,"",_xlfn.XLOOKUP(C781,customers!A780:A1780,customers!C780:C1780,,0))</f>
        <v>usoutherdenln@hao123.com</v>
      </c>
      <c r="H781" s="2" t="str">
        <f>_xlfn.XLOOKUP(C781,customers!$A$1:$A$1001,customers!$G$1:$G$1001,,0)</f>
        <v>United States</v>
      </c>
      <c r="I781" t="str">
        <f>INDEX(products!$A$1:$G$49,MATCH(orders!$D781,products!$A:$A,0),MATCH(orders!I$1,products!$A$1:$G$1,0))</f>
        <v>Lib</v>
      </c>
      <c r="J781" t="str">
        <f>INDEX(products!$A$1:$G$49,MATCH(orders!$D781,products!$A:$A,0),MATCH(orders!J$1,products!$A$1:$G$1,0))</f>
        <v>D</v>
      </c>
      <c r="K781" s="4">
        <f>INDEX(products!$A$1:$G$49,MATCH(orders!$D781,products!$A:$A,0),MATCH(orders!K$1,products!$A$1:$G$1,0))</f>
        <v>1</v>
      </c>
      <c r="L781" s="5">
        <f>INDEX(products!$A$1:$G$49,MATCH(orders!$D781,products!$A:$A,0),MATCH(orders!L$1,products!$A$1:$G$1,0))</f>
        <v>12.95</v>
      </c>
      <c r="M781" s="5">
        <f t="shared" si="37"/>
        <v>77.699999999999989</v>
      </c>
      <c r="N781" t="str">
        <f t="shared" si="36"/>
        <v>Librica</v>
      </c>
      <c r="O781" t="str">
        <f t="shared" si="38"/>
        <v>Dark</v>
      </c>
      <c r="P781" t="str">
        <f>_xlfn.XLOOKUP(Orders[[#This Row],[Customer ID]],customers!$A$1:$A$1001,customers!$I$1:$I$1001,,)</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IF(_xlfn.XLOOKUP(C782,customers!A781:A1781,customers!C781:C1781,,0)=0,"",_xlfn.XLOOKUP(C782,customers!A781:A1781,customers!C781:C1781,,0))</f>
        <v/>
      </c>
      <c r="H782" s="2" t="str">
        <f>_xlfn.XLOOKUP(C782,customers!$A$1:$A$1001,customers!$G$1:$G$1001,,0)</f>
        <v>United States</v>
      </c>
      <c r="I782" t="str">
        <f>INDEX(products!$A$1:$G$49,MATCH(orders!$D782,products!$A:$A,0),MATCH(orders!I$1,products!$A$1:$G$1,0))</f>
        <v>Exc</v>
      </c>
      <c r="J782" t="str">
        <f>INDEX(products!$A$1:$G$49,MATCH(orders!$D782,products!$A:$A,0),MATCH(orders!J$1,products!$A$1:$G$1,0))</f>
        <v>M</v>
      </c>
      <c r="K782" s="4">
        <f>INDEX(products!$A$1:$G$49,MATCH(orders!$D782,products!$A:$A,0),MATCH(orders!K$1,products!$A$1:$G$1,0))</f>
        <v>1</v>
      </c>
      <c r="L782" s="5">
        <f>INDEX(products!$A$1:$G$49,MATCH(orders!$D782,products!$A:$A,0),MATCH(orders!L$1,products!$A$1:$G$1,0))</f>
        <v>13.75</v>
      </c>
      <c r="M782" s="5">
        <f t="shared" si="37"/>
        <v>41.25</v>
      </c>
      <c r="N782" t="str">
        <f t="shared" si="36"/>
        <v>Excelsa</v>
      </c>
      <c r="O782" t="str">
        <f t="shared" si="38"/>
        <v>Medium</v>
      </c>
      <c r="P782" t="str">
        <f>_xlfn.XLOOKUP(Orders[[#This Row],[Customer ID]],customers!$A$1:$A$1001,customers!$I$1:$I$1001,,)</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IF(_xlfn.XLOOKUP(C783,customers!A782:A1782,customers!C782:C1782,,0)=0,"",_xlfn.XLOOKUP(C783,customers!A782:A1782,customers!C782:C1782,,0))</f>
        <v>lburtenshawlp@shinystat.com</v>
      </c>
      <c r="H783" s="2" t="str">
        <f>_xlfn.XLOOKUP(C783,customers!$A$1:$A$1001,customers!$G$1:$G$1001,,0)</f>
        <v>United States</v>
      </c>
      <c r="I783" t="str">
        <f>INDEX(products!$A$1:$G$49,MATCH(orders!$D783,products!$A:$A,0),MATCH(orders!I$1,products!$A$1:$G$1,0))</f>
        <v>Lib</v>
      </c>
      <c r="J783" t="str">
        <f>INDEX(products!$A$1:$G$49,MATCH(orders!$D783,products!$A:$A,0),MATCH(orders!J$1,products!$A$1:$G$1,0))</f>
        <v>L</v>
      </c>
      <c r="K783" s="4">
        <f>INDEX(products!$A$1:$G$49,MATCH(orders!$D783,products!$A:$A,0),MATCH(orders!K$1,products!$A$1:$G$1,0))</f>
        <v>2.5</v>
      </c>
      <c r="L783" s="5">
        <f>INDEX(products!$A$1:$G$49,MATCH(orders!$D783,products!$A:$A,0),MATCH(orders!L$1,products!$A$1:$G$1,0))</f>
        <v>36.454999999999998</v>
      </c>
      <c r="M783" s="5">
        <f t="shared" si="37"/>
        <v>145.82</v>
      </c>
      <c r="N783" t="str">
        <f t="shared" si="36"/>
        <v>Librica</v>
      </c>
      <c r="O783" t="str">
        <f t="shared" si="38"/>
        <v>Light</v>
      </c>
      <c r="P783" t="str">
        <f>_xlfn.XLOOKUP(Orders[[#This Row],[Customer ID]],customers!$A$1:$A$1001,customers!$I$1:$I$1001,,)</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IF(_xlfn.XLOOKUP(C784,customers!A783:A1783,customers!C783:C1783,,0)=0,"",_xlfn.XLOOKUP(C784,customers!A783:A1783,customers!C783:C1783,,0))</f>
        <v>agregorattilq@vistaprint.com</v>
      </c>
      <c r="H784" s="2" t="str">
        <f>_xlfn.XLOOKUP(C784,customers!$A$1:$A$1001,customers!$G$1:$G$1001,,0)</f>
        <v>Ireland</v>
      </c>
      <c r="I784" t="str">
        <f>INDEX(products!$A$1:$G$49,MATCH(orders!$D784,products!$A:$A,0),MATCH(orders!I$1,products!$A$1:$G$1,0))</f>
        <v>Exc</v>
      </c>
      <c r="J784" t="str">
        <f>INDEX(products!$A$1:$G$49,MATCH(orders!$D784,products!$A:$A,0),MATCH(orders!J$1,products!$A$1:$G$1,0))</f>
        <v>L</v>
      </c>
      <c r="K784" s="4">
        <f>INDEX(products!$A$1:$G$49,MATCH(orders!$D784,products!$A:$A,0),MATCH(orders!K$1,products!$A$1:$G$1,0))</f>
        <v>0.2</v>
      </c>
      <c r="L784" s="5">
        <f>INDEX(products!$A$1:$G$49,MATCH(orders!$D784,products!$A:$A,0),MATCH(orders!L$1,products!$A$1:$G$1,0))</f>
        <v>4.4550000000000001</v>
      </c>
      <c r="M784" s="5">
        <f t="shared" si="37"/>
        <v>26.73</v>
      </c>
      <c r="N784" t="str">
        <f t="shared" si="36"/>
        <v>Excelsa</v>
      </c>
      <c r="O784" t="str">
        <f t="shared" si="38"/>
        <v>Light</v>
      </c>
      <c r="P784" t="str">
        <f>_xlfn.XLOOKUP(Orders[[#This Row],[Customer ID]],customers!$A$1:$A$1001,customers!$I$1:$I$1001,,)</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IF(_xlfn.XLOOKUP(C785,customers!A784:A1784,customers!C784:C1784,,0)=0,"",_xlfn.XLOOKUP(C785,customers!A784:A1784,customers!C784:C1784,,0))</f>
        <v>ccrosterlr@gov.uk</v>
      </c>
      <c r="H785" s="2" t="str">
        <f>_xlfn.XLOOKUP(C785,customers!$A$1:$A$1001,customers!$G$1:$G$1001,,0)</f>
        <v>United States</v>
      </c>
      <c r="I785" t="str">
        <f>INDEX(products!$A$1:$G$49,MATCH(orders!$D785,products!$A:$A,0),MATCH(orders!I$1,products!$A$1:$G$1,0))</f>
        <v>Lib</v>
      </c>
      <c r="J785" t="str">
        <f>INDEX(products!$A$1:$G$49,MATCH(orders!$D785,products!$A:$A,0),MATCH(orders!J$1,products!$A$1:$G$1,0))</f>
        <v>M</v>
      </c>
      <c r="K785" s="4">
        <f>INDEX(products!$A$1:$G$49,MATCH(orders!$D785,products!$A:$A,0),MATCH(orders!K$1,products!$A$1:$G$1,0))</f>
        <v>0.5</v>
      </c>
      <c r="L785" s="5">
        <f>INDEX(products!$A$1:$G$49,MATCH(orders!$D785,products!$A:$A,0),MATCH(orders!L$1,products!$A$1:$G$1,0))</f>
        <v>8.73</v>
      </c>
      <c r="M785" s="5">
        <f t="shared" si="37"/>
        <v>43.650000000000006</v>
      </c>
      <c r="N785" t="str">
        <f t="shared" si="36"/>
        <v>Librica</v>
      </c>
      <c r="O785" t="str">
        <f t="shared" si="38"/>
        <v>Medium</v>
      </c>
      <c r="P785" t="str">
        <f>_xlfn.XLOOKUP(Orders[[#This Row],[Customer ID]],customers!$A$1:$A$1001,customers!$I$1:$I$1001,,)</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IF(_xlfn.XLOOKUP(C786,customers!A785:A1785,customers!C785:C1785,,0)=0,"",_xlfn.XLOOKUP(C786,customers!A785:A1785,customers!C785:C1785,,0))</f>
        <v>gwhiteheadls@hp.com</v>
      </c>
      <c r="H786" s="2" t="str">
        <f>_xlfn.XLOOKUP(C786,customers!$A$1:$A$1001,customers!$G$1:$G$1001,,0)</f>
        <v>United States</v>
      </c>
      <c r="I786" t="str">
        <f>INDEX(products!$A$1:$G$49,MATCH(orders!$D786,products!$A:$A,0),MATCH(orders!I$1,products!$A$1:$G$1,0))</f>
        <v>Lib</v>
      </c>
      <c r="J786" t="str">
        <f>INDEX(products!$A$1:$G$49,MATCH(orders!$D786,products!$A:$A,0),MATCH(orders!J$1,products!$A$1:$G$1,0))</f>
        <v>L</v>
      </c>
      <c r="K786" s="4">
        <f>INDEX(products!$A$1:$G$49,MATCH(orders!$D786,products!$A:$A,0),MATCH(orders!K$1,products!$A$1:$G$1,0))</f>
        <v>1</v>
      </c>
      <c r="L786" s="5">
        <f>INDEX(products!$A$1:$G$49,MATCH(orders!$D786,products!$A:$A,0),MATCH(orders!L$1,products!$A$1:$G$1,0))</f>
        <v>15.85</v>
      </c>
      <c r="M786" s="5">
        <f t="shared" si="37"/>
        <v>31.7</v>
      </c>
      <c r="N786" t="str">
        <f t="shared" si="36"/>
        <v>Librica</v>
      </c>
      <c r="O786" t="str">
        <f t="shared" si="38"/>
        <v>Light</v>
      </c>
      <c r="P786" t="str">
        <f>_xlfn.XLOOKUP(Orders[[#This Row],[Customer ID]],customers!$A$1:$A$1001,customers!$I$1:$I$1001,,)</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IF(_xlfn.XLOOKUP(C787,customers!A786:A1786,customers!C786:C1786,,0)=0,"",_xlfn.XLOOKUP(C787,customers!A786:A1786,customers!C786:C1786,,0))</f>
        <v>hjodrellelt@samsung.com</v>
      </c>
      <c r="H787" s="2" t="str">
        <f>_xlfn.XLOOKUP(C787,customers!$A$1:$A$1001,customers!$G$1:$G$1001,,0)</f>
        <v>United States</v>
      </c>
      <c r="I787" t="str">
        <f>INDEX(products!$A$1:$G$49,MATCH(orders!$D787,products!$A:$A,0),MATCH(orders!I$1,products!$A$1:$G$1,0))</f>
        <v>Ara</v>
      </c>
      <c r="J787" t="str">
        <f>INDEX(products!$A$1:$G$49,MATCH(orders!$D787,products!$A:$A,0),MATCH(orders!J$1,products!$A$1:$G$1,0))</f>
        <v>D</v>
      </c>
      <c r="K787" s="4">
        <f>INDEX(products!$A$1:$G$49,MATCH(orders!$D787,products!$A:$A,0),MATCH(orders!K$1,products!$A$1:$G$1,0))</f>
        <v>2.5</v>
      </c>
      <c r="L787" s="5">
        <f>INDEX(products!$A$1:$G$49,MATCH(orders!$D787,products!$A:$A,0),MATCH(orders!L$1,products!$A$1:$G$1,0))</f>
        <v>22.884999999999998</v>
      </c>
      <c r="M787" s="5">
        <f t="shared" si="37"/>
        <v>22.884999999999998</v>
      </c>
      <c r="N787" t="str">
        <f t="shared" si="36"/>
        <v>Arabica</v>
      </c>
      <c r="O787" t="str">
        <f t="shared" si="38"/>
        <v>Dark</v>
      </c>
      <c r="P787" t="str">
        <f>_xlfn.XLOOKUP(Orders[[#This Row],[Customer ID]],customers!$A$1:$A$1001,customers!$I$1:$I$1001,,)</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IF(_xlfn.XLOOKUP(C788,customers!A787:A1787,customers!C787:C1787,,0)=0,"",_xlfn.XLOOKUP(C788,customers!A787:A1787,customers!C787:C1787,,0))</f>
        <v>cjewsterlu@moonfruit.com</v>
      </c>
      <c r="H788" s="2" t="str">
        <f>_xlfn.XLOOKUP(C788,customers!$A$1:$A$1001,customers!$G$1:$G$1001,,0)</f>
        <v>United States</v>
      </c>
      <c r="I788" t="str">
        <f>INDEX(products!$A$1:$G$49,MATCH(orders!$D788,products!$A:$A,0),MATCH(orders!I$1,products!$A$1:$G$1,0))</f>
        <v>Exc</v>
      </c>
      <c r="J788" t="str">
        <f>INDEX(products!$A$1:$G$49,MATCH(orders!$D788,products!$A:$A,0),MATCH(orders!J$1,products!$A$1:$G$1,0))</f>
        <v>D</v>
      </c>
      <c r="K788" s="4">
        <f>INDEX(products!$A$1:$G$49,MATCH(orders!$D788,products!$A:$A,0),MATCH(orders!K$1,products!$A$1:$G$1,0))</f>
        <v>2.5</v>
      </c>
      <c r="L788" s="5">
        <f>INDEX(products!$A$1:$G$49,MATCH(orders!$D788,products!$A:$A,0),MATCH(orders!L$1,products!$A$1:$G$1,0))</f>
        <v>27.945</v>
      </c>
      <c r="M788" s="5">
        <f t="shared" si="37"/>
        <v>27.945</v>
      </c>
      <c r="N788" t="str">
        <f t="shared" si="36"/>
        <v>Excelsa</v>
      </c>
      <c r="O788" t="str">
        <f t="shared" si="38"/>
        <v>Dark</v>
      </c>
      <c r="P788" t="str">
        <f>_xlfn.XLOOKUP(Orders[[#This Row],[Customer ID]],customers!$A$1:$A$1001,customers!$I$1:$I$1001,,)</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IF(_xlfn.XLOOKUP(C789,customers!A788:A1788,customers!C788:C1788,,0)=0,"",_xlfn.XLOOKUP(C789,customers!A788:A1788,customers!C788:C1788,,0))</f>
        <v/>
      </c>
      <c r="H789" s="2" t="str">
        <f>_xlfn.XLOOKUP(C789,customers!$A$1:$A$1001,customers!$G$1:$G$1001,,0)</f>
        <v>United States</v>
      </c>
      <c r="I789" t="str">
        <f>INDEX(products!$A$1:$G$49,MATCH(orders!$D789,products!$A:$A,0),MATCH(orders!I$1,products!$A$1:$G$1,0))</f>
        <v>Exc</v>
      </c>
      <c r="J789" t="str">
        <f>INDEX(products!$A$1:$G$49,MATCH(orders!$D789,products!$A:$A,0),MATCH(orders!J$1,products!$A$1:$G$1,0))</f>
        <v>M</v>
      </c>
      <c r="K789" s="4">
        <f>INDEX(products!$A$1:$G$49,MATCH(orders!$D789,products!$A:$A,0),MATCH(orders!K$1,products!$A$1:$G$1,0))</f>
        <v>1</v>
      </c>
      <c r="L789" s="5">
        <f>INDEX(products!$A$1:$G$49,MATCH(orders!$D789,products!$A:$A,0),MATCH(orders!L$1,products!$A$1:$G$1,0))</f>
        <v>13.75</v>
      </c>
      <c r="M789" s="5">
        <f t="shared" si="37"/>
        <v>82.5</v>
      </c>
      <c r="N789" t="str">
        <f t="shared" si="36"/>
        <v>Excelsa</v>
      </c>
      <c r="O789" t="str">
        <f t="shared" si="38"/>
        <v>Medium</v>
      </c>
      <c r="P789" t="str">
        <f>_xlfn.XLOOKUP(Orders[[#This Row],[Customer ID]],customers!$A$1:$A$1001,customers!$I$1:$I$1001,,)</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IF(_xlfn.XLOOKUP(C790,customers!A789:A1789,customers!C789:C1789,,0)=0,"",_xlfn.XLOOKUP(C790,customers!A789:A1789,customers!C789:C1789,,0))</f>
        <v>knottramlw@odnoklassniki.ru</v>
      </c>
      <c r="H790" s="2" t="str">
        <f>_xlfn.XLOOKUP(C790,customers!$A$1:$A$1001,customers!$G$1:$G$1001,,0)</f>
        <v>Ireland</v>
      </c>
      <c r="I790" t="str">
        <f>INDEX(products!$A$1:$G$49,MATCH(orders!$D790,products!$A:$A,0),MATCH(orders!I$1,products!$A$1:$G$1,0))</f>
        <v>Rob</v>
      </c>
      <c r="J790" t="str">
        <f>INDEX(products!$A$1:$G$49,MATCH(orders!$D790,products!$A:$A,0),MATCH(orders!J$1,products!$A$1:$G$1,0))</f>
        <v>M</v>
      </c>
      <c r="K790" s="4">
        <f>INDEX(products!$A$1:$G$49,MATCH(orders!$D790,products!$A:$A,0),MATCH(orders!K$1,products!$A$1:$G$1,0))</f>
        <v>2.5</v>
      </c>
      <c r="L790" s="5">
        <f>INDEX(products!$A$1:$G$49,MATCH(orders!$D790,products!$A:$A,0),MATCH(orders!L$1,products!$A$1:$G$1,0))</f>
        <v>22.884999999999998</v>
      </c>
      <c r="M790" s="5">
        <f t="shared" si="37"/>
        <v>45.769999999999996</v>
      </c>
      <c r="N790" t="str">
        <f t="shared" si="36"/>
        <v>Robusta</v>
      </c>
      <c r="O790" t="str">
        <f t="shared" si="38"/>
        <v>Medium</v>
      </c>
      <c r="P790" t="str">
        <f>_xlfn.XLOOKUP(Orders[[#This Row],[Customer ID]],customers!$A$1:$A$1001,customers!$I$1:$I$1001,,)</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IF(_xlfn.XLOOKUP(C791,customers!A790:A1790,customers!C790:C1790,,0)=0,"",_xlfn.XLOOKUP(C791,customers!A790:A1790,customers!C790:C1790,,0))</f>
        <v>nbuneylx@jugem.jp</v>
      </c>
      <c r="H791" s="2" t="str">
        <f>_xlfn.XLOOKUP(C791,customers!$A$1:$A$1001,customers!$G$1:$G$1001,,0)</f>
        <v>United States</v>
      </c>
      <c r="I791" t="str">
        <f>INDEX(products!$A$1:$G$49,MATCH(orders!$D791,products!$A:$A,0),MATCH(orders!I$1,products!$A$1:$G$1,0))</f>
        <v>Ara</v>
      </c>
      <c r="J791" t="str">
        <f>INDEX(products!$A$1:$G$49,MATCH(orders!$D791,products!$A:$A,0),MATCH(orders!J$1,products!$A$1:$G$1,0))</f>
        <v>L</v>
      </c>
      <c r="K791" s="4">
        <f>INDEX(products!$A$1:$G$49,MATCH(orders!$D791,products!$A:$A,0),MATCH(orders!K$1,products!$A$1:$G$1,0))</f>
        <v>1</v>
      </c>
      <c r="L791" s="5">
        <f>INDEX(products!$A$1:$G$49,MATCH(orders!$D791,products!$A:$A,0),MATCH(orders!L$1,products!$A$1:$G$1,0))</f>
        <v>12.95</v>
      </c>
      <c r="M791" s="5">
        <f t="shared" si="37"/>
        <v>77.699999999999989</v>
      </c>
      <c r="N791" t="str">
        <f t="shared" si="36"/>
        <v>Arabica</v>
      </c>
      <c r="O791" t="str">
        <f t="shared" si="38"/>
        <v>Light</v>
      </c>
      <c r="P791" t="str">
        <f>_xlfn.XLOOKUP(Orders[[#This Row],[Customer ID]],customers!$A$1:$A$1001,customers!$I$1:$I$1001,,)</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IF(_xlfn.XLOOKUP(C792,customers!A791:A1791,customers!C791:C1791,,0)=0,"",_xlfn.XLOOKUP(C792,customers!A791:A1791,customers!C791:C1791,,0))</f>
        <v>smcshealy@photobucket.com</v>
      </c>
      <c r="H792" s="2" t="str">
        <f>_xlfn.XLOOKUP(C792,customers!$A$1:$A$1001,customers!$G$1:$G$1001,,0)</f>
        <v>United States</v>
      </c>
      <c r="I792" t="str">
        <f>INDEX(products!$A$1:$G$49,MATCH(orders!$D792,products!$A:$A,0),MATCH(orders!I$1,products!$A$1:$G$1,0))</f>
        <v>Ara</v>
      </c>
      <c r="J792" t="str">
        <f>INDEX(products!$A$1:$G$49,MATCH(orders!$D792,products!$A:$A,0),MATCH(orders!J$1,products!$A$1:$G$1,0))</f>
        <v>L</v>
      </c>
      <c r="K792" s="4">
        <f>INDEX(products!$A$1:$G$49,MATCH(orders!$D792,products!$A:$A,0),MATCH(orders!K$1,products!$A$1:$G$1,0))</f>
        <v>0.5</v>
      </c>
      <c r="L792" s="5">
        <f>INDEX(products!$A$1:$G$49,MATCH(orders!$D792,products!$A:$A,0),MATCH(orders!L$1,products!$A$1:$G$1,0))</f>
        <v>7.77</v>
      </c>
      <c r="M792" s="5">
        <f t="shared" si="37"/>
        <v>23.31</v>
      </c>
      <c r="N792" t="str">
        <f t="shared" si="36"/>
        <v>Arabica</v>
      </c>
      <c r="O792" t="str">
        <f t="shared" si="38"/>
        <v>Light</v>
      </c>
      <c r="P792" t="str">
        <f>_xlfn.XLOOKUP(Orders[[#This Row],[Customer ID]],customers!$A$1:$A$1001,customers!$I$1:$I$1001,,)</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IF(_xlfn.XLOOKUP(C793,customers!A792:A1792,customers!C792:C1792,,0)=0,"",_xlfn.XLOOKUP(C793,customers!A792:A1792,customers!C792:C1792,,0))</f>
        <v>khuddartlz@about.com</v>
      </c>
      <c r="H793" s="2" t="str">
        <f>_xlfn.XLOOKUP(C793,customers!$A$1:$A$1001,customers!$G$1:$G$1001,,0)</f>
        <v>United States</v>
      </c>
      <c r="I793" t="str">
        <f>INDEX(products!$A$1:$G$49,MATCH(orders!$D793,products!$A:$A,0),MATCH(orders!I$1,products!$A$1:$G$1,0))</f>
        <v>Lib</v>
      </c>
      <c r="J793" t="str">
        <f>INDEX(products!$A$1:$G$49,MATCH(orders!$D793,products!$A:$A,0),MATCH(orders!J$1,products!$A$1:$G$1,0))</f>
        <v>L</v>
      </c>
      <c r="K793" s="4">
        <f>INDEX(products!$A$1:$G$49,MATCH(orders!$D793,products!$A:$A,0),MATCH(orders!K$1,products!$A$1:$G$1,0))</f>
        <v>0.2</v>
      </c>
      <c r="L793" s="5">
        <f>INDEX(products!$A$1:$G$49,MATCH(orders!$D793,products!$A:$A,0),MATCH(orders!L$1,products!$A$1:$G$1,0))</f>
        <v>4.7549999999999999</v>
      </c>
      <c r="M793" s="5">
        <f t="shared" si="37"/>
        <v>23.774999999999999</v>
      </c>
      <c r="N793" t="str">
        <f t="shared" si="36"/>
        <v>Librica</v>
      </c>
      <c r="O793" t="str">
        <f t="shared" si="38"/>
        <v>Light</v>
      </c>
      <c r="P793" t="str">
        <f>_xlfn.XLOOKUP(Orders[[#This Row],[Customer ID]],customers!$A$1:$A$1001,customers!$I$1:$I$1001,,)</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IF(_xlfn.XLOOKUP(C794,customers!A793:A1793,customers!C793:C1793,,0)=0,"",_xlfn.XLOOKUP(C794,customers!A793:A1793,customers!C793:C1793,,0))</f>
        <v>jgippesm0@cloudflare.com</v>
      </c>
      <c r="H794" s="2" t="str">
        <f>_xlfn.XLOOKUP(C794,customers!$A$1:$A$1001,customers!$G$1:$G$1001,,0)</f>
        <v>United Kingdom</v>
      </c>
      <c r="I794" t="str">
        <f>INDEX(products!$A$1:$G$49,MATCH(orders!$D794,products!$A:$A,0),MATCH(orders!I$1,products!$A$1:$G$1,0))</f>
        <v>Lib</v>
      </c>
      <c r="J794" t="str">
        <f>INDEX(products!$A$1:$G$49,MATCH(orders!$D794,products!$A:$A,0),MATCH(orders!J$1,products!$A$1:$G$1,0))</f>
        <v>M</v>
      </c>
      <c r="K794" s="4">
        <f>INDEX(products!$A$1:$G$49,MATCH(orders!$D794,products!$A:$A,0),MATCH(orders!K$1,products!$A$1:$G$1,0))</f>
        <v>0.5</v>
      </c>
      <c r="L794" s="5">
        <f>INDEX(products!$A$1:$G$49,MATCH(orders!$D794,products!$A:$A,0),MATCH(orders!L$1,products!$A$1:$G$1,0))</f>
        <v>8.73</v>
      </c>
      <c r="M794" s="5">
        <f t="shared" si="37"/>
        <v>52.38</v>
      </c>
      <c r="N794" t="str">
        <f t="shared" si="36"/>
        <v>Librica</v>
      </c>
      <c r="O794" t="str">
        <f t="shared" si="38"/>
        <v>Medium</v>
      </c>
      <c r="P794" t="str">
        <f>_xlfn.XLOOKUP(Orders[[#This Row],[Customer ID]],customers!$A$1:$A$1001,customers!$I$1:$I$1001,,)</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IF(_xlfn.XLOOKUP(C795,customers!A794:A1794,customers!C794:C1794,,0)=0,"",_xlfn.XLOOKUP(C795,customers!A794:A1794,customers!C794:C1794,,0))</f>
        <v>lwhittleseem1@e-recht24.de</v>
      </c>
      <c r="H795" s="2" t="str">
        <f>_xlfn.XLOOKUP(C795,customers!$A$1:$A$1001,customers!$G$1:$G$1001,,0)</f>
        <v>United States</v>
      </c>
      <c r="I795" t="str">
        <f>INDEX(products!$A$1:$G$49,MATCH(orders!$D795,products!$A:$A,0),MATCH(orders!I$1,products!$A$1:$G$1,0))</f>
        <v>Rob</v>
      </c>
      <c r="J795" t="str">
        <f>INDEX(products!$A$1:$G$49,MATCH(orders!$D795,products!$A:$A,0),MATCH(orders!J$1,products!$A$1:$G$1,0))</f>
        <v>L</v>
      </c>
      <c r="K795" s="4">
        <f>INDEX(products!$A$1:$G$49,MATCH(orders!$D795,products!$A:$A,0),MATCH(orders!K$1,products!$A$1:$G$1,0))</f>
        <v>0.2</v>
      </c>
      <c r="L795" s="5">
        <f>INDEX(products!$A$1:$G$49,MATCH(orders!$D795,products!$A:$A,0),MATCH(orders!L$1,products!$A$1:$G$1,0))</f>
        <v>3.5849999999999995</v>
      </c>
      <c r="M795" s="5">
        <f t="shared" si="37"/>
        <v>17.924999999999997</v>
      </c>
      <c r="N795" t="str">
        <f t="shared" si="36"/>
        <v>Robusta</v>
      </c>
      <c r="O795" t="str">
        <f t="shared" si="38"/>
        <v>Light</v>
      </c>
      <c r="P795" t="str">
        <f>_xlfn.XLOOKUP(Orders[[#This Row],[Customer ID]],customers!$A$1:$A$1001,customers!$I$1:$I$1001,,)</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IF(_xlfn.XLOOKUP(C796,customers!A795:A1795,customers!C795:C1795,,0)=0,"",_xlfn.XLOOKUP(C796,customers!A795:A1795,customers!C795:C1795,,0))</f>
        <v>gtrengrovem2@elpais.com</v>
      </c>
      <c r="H796" s="2" t="str">
        <f>_xlfn.XLOOKUP(C796,customers!$A$1:$A$1001,customers!$G$1:$G$1001,,0)</f>
        <v>United States</v>
      </c>
      <c r="I796" t="str">
        <f>INDEX(products!$A$1:$G$49,MATCH(orders!$D796,products!$A:$A,0),MATCH(orders!I$1,products!$A$1:$G$1,0))</f>
        <v>Ara</v>
      </c>
      <c r="J796" t="str">
        <f>INDEX(products!$A$1:$G$49,MATCH(orders!$D796,products!$A:$A,0),MATCH(orders!J$1,products!$A$1:$G$1,0))</f>
        <v>L</v>
      </c>
      <c r="K796" s="4">
        <f>INDEX(products!$A$1:$G$49,MATCH(orders!$D796,products!$A:$A,0),MATCH(orders!K$1,products!$A$1:$G$1,0))</f>
        <v>2.5</v>
      </c>
      <c r="L796" s="5">
        <f>INDEX(products!$A$1:$G$49,MATCH(orders!$D796,products!$A:$A,0),MATCH(orders!L$1,products!$A$1:$G$1,0))</f>
        <v>29.784999999999997</v>
      </c>
      <c r="M796" s="5">
        <f t="shared" si="37"/>
        <v>148.92499999999998</v>
      </c>
      <c r="N796" t="str">
        <f t="shared" si="36"/>
        <v>Arabica</v>
      </c>
      <c r="O796" t="str">
        <f t="shared" si="38"/>
        <v>Light</v>
      </c>
      <c r="P796" t="str">
        <f>_xlfn.XLOOKUP(Orders[[#This Row],[Customer ID]],customers!$A$1:$A$1001,customers!$I$1:$I$1001,,)</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IF(_xlfn.XLOOKUP(C797,customers!A796:A1796,customers!C796:C1796,,0)=0,"",_xlfn.XLOOKUP(C797,customers!A796:A1796,customers!C796:C1796,,0))</f>
        <v>wcalderom3@stumbleupon.com</v>
      </c>
      <c r="H797" s="2" t="str">
        <f>_xlfn.XLOOKUP(C797,customers!$A$1:$A$1001,customers!$G$1:$G$1001,,0)</f>
        <v>United States</v>
      </c>
      <c r="I797" t="str">
        <f>INDEX(products!$A$1:$G$49,MATCH(orders!$D797,products!$A:$A,0),MATCH(orders!I$1,products!$A$1:$G$1,0))</f>
        <v>Rob</v>
      </c>
      <c r="J797" t="str">
        <f>INDEX(products!$A$1:$G$49,MATCH(orders!$D797,products!$A:$A,0),MATCH(orders!J$1,products!$A$1:$G$1,0))</f>
        <v>L</v>
      </c>
      <c r="K797" s="4">
        <f>INDEX(products!$A$1:$G$49,MATCH(orders!$D797,products!$A:$A,0),MATCH(orders!K$1,products!$A$1:$G$1,0))</f>
        <v>0.5</v>
      </c>
      <c r="L797" s="5">
        <f>INDEX(products!$A$1:$G$49,MATCH(orders!$D797,products!$A:$A,0),MATCH(orders!L$1,products!$A$1:$G$1,0))</f>
        <v>7.169999999999999</v>
      </c>
      <c r="M797" s="5">
        <f t="shared" si="37"/>
        <v>28.679999999999996</v>
      </c>
      <c r="N797" t="str">
        <f t="shared" si="36"/>
        <v>Robusta</v>
      </c>
      <c r="O797" t="str">
        <f t="shared" si="38"/>
        <v>Light</v>
      </c>
      <c r="P797" t="str">
        <f>_xlfn.XLOOKUP(Orders[[#This Row],[Customer ID]],customers!$A$1:$A$1001,customers!$I$1:$I$1001,,)</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IF(_xlfn.XLOOKUP(C798,customers!A797:A1797,customers!C797:C1797,,0)=0,"",_xlfn.XLOOKUP(C798,customers!A797:A1797,customers!C797:C1797,,0))</f>
        <v/>
      </c>
      <c r="H798" s="2" t="str">
        <f>_xlfn.XLOOKUP(C798,customers!$A$1:$A$1001,customers!$G$1:$G$1001,,0)</f>
        <v>United States</v>
      </c>
      <c r="I798" t="str">
        <f>INDEX(products!$A$1:$G$49,MATCH(orders!$D798,products!$A:$A,0),MATCH(orders!I$1,products!$A$1:$G$1,0))</f>
        <v>Lib</v>
      </c>
      <c r="J798" t="str">
        <f>INDEX(products!$A$1:$G$49,MATCH(orders!$D798,products!$A:$A,0),MATCH(orders!J$1,products!$A$1:$G$1,0))</f>
        <v>L</v>
      </c>
      <c r="K798" s="4">
        <f>INDEX(products!$A$1:$G$49,MATCH(orders!$D798,products!$A:$A,0),MATCH(orders!K$1,products!$A$1:$G$1,0))</f>
        <v>0.5</v>
      </c>
      <c r="L798" s="5">
        <f>INDEX(products!$A$1:$G$49,MATCH(orders!$D798,products!$A:$A,0),MATCH(orders!L$1,products!$A$1:$G$1,0))</f>
        <v>9.51</v>
      </c>
      <c r="M798" s="5">
        <f t="shared" si="37"/>
        <v>9.51</v>
      </c>
      <c r="N798" t="str">
        <f t="shared" si="36"/>
        <v>Librica</v>
      </c>
      <c r="O798" t="str">
        <f t="shared" si="38"/>
        <v>Light</v>
      </c>
      <c r="P798" t="str">
        <f>_xlfn.XLOOKUP(Orders[[#This Row],[Customer ID]],customers!$A$1:$A$1001,customers!$I$1:$I$1001,,)</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IF(_xlfn.XLOOKUP(C799,customers!A798:A1798,customers!C798:C1798,,0)=0,"",_xlfn.XLOOKUP(C799,customers!A798:A1798,customers!C798:C1798,,0))</f>
        <v>jkennicottm5@yahoo.co.jp</v>
      </c>
      <c r="H799" s="2" t="str">
        <f>_xlfn.XLOOKUP(C799,customers!$A$1:$A$1001,customers!$G$1:$G$1001,,0)</f>
        <v>United States</v>
      </c>
      <c r="I799" t="str">
        <f>INDEX(products!$A$1:$G$49,MATCH(orders!$D799,products!$A:$A,0),MATCH(orders!I$1,products!$A$1:$G$1,0))</f>
        <v>Ara</v>
      </c>
      <c r="J799" t="str">
        <f>INDEX(products!$A$1:$G$49,MATCH(orders!$D799,products!$A:$A,0),MATCH(orders!J$1,products!$A$1:$G$1,0))</f>
        <v>L</v>
      </c>
      <c r="K799" s="4">
        <f>INDEX(products!$A$1:$G$49,MATCH(orders!$D799,products!$A:$A,0),MATCH(orders!K$1,products!$A$1:$G$1,0))</f>
        <v>0.5</v>
      </c>
      <c r="L799" s="5">
        <f>INDEX(products!$A$1:$G$49,MATCH(orders!$D799,products!$A:$A,0),MATCH(orders!L$1,products!$A$1:$G$1,0))</f>
        <v>7.77</v>
      </c>
      <c r="M799" s="5">
        <f t="shared" si="37"/>
        <v>31.08</v>
      </c>
      <c r="N799" t="str">
        <f t="shared" si="36"/>
        <v>Arabica</v>
      </c>
      <c r="O799" t="str">
        <f t="shared" si="38"/>
        <v>Light</v>
      </c>
      <c r="P799" t="str">
        <f>_xlfn.XLOOKUP(Orders[[#This Row],[Customer ID]],customers!$A$1:$A$1001,customers!$I$1:$I$1001,,)</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IF(_xlfn.XLOOKUP(C800,customers!A799:A1799,customers!C799:C1799,,0)=0,"",_xlfn.XLOOKUP(C800,customers!A799:A1799,customers!C799:C1799,,0))</f>
        <v>gruggenm6@nymag.com</v>
      </c>
      <c r="H800" s="2" t="str">
        <f>_xlfn.XLOOKUP(C800,customers!$A$1:$A$1001,customers!$G$1:$G$1001,,0)</f>
        <v>United States</v>
      </c>
      <c r="I800" t="str">
        <f>INDEX(products!$A$1:$G$49,MATCH(orders!$D800,products!$A:$A,0),MATCH(orders!I$1,products!$A$1:$G$1,0))</f>
        <v>Rob</v>
      </c>
      <c r="J800" t="str">
        <f>INDEX(products!$A$1:$G$49,MATCH(orders!$D800,products!$A:$A,0),MATCH(orders!J$1,products!$A$1:$G$1,0))</f>
        <v>D</v>
      </c>
      <c r="K800" s="4">
        <f>INDEX(products!$A$1:$G$49,MATCH(orders!$D800,products!$A:$A,0),MATCH(orders!K$1,products!$A$1:$G$1,0))</f>
        <v>0.2</v>
      </c>
      <c r="L800" s="5">
        <f>INDEX(products!$A$1:$G$49,MATCH(orders!$D800,products!$A:$A,0),MATCH(orders!L$1,products!$A$1:$G$1,0))</f>
        <v>2.6849999999999996</v>
      </c>
      <c r="M800" s="5">
        <f t="shared" si="37"/>
        <v>8.0549999999999997</v>
      </c>
      <c r="N800" t="str">
        <f t="shared" si="36"/>
        <v>Robusta</v>
      </c>
      <c r="O800" t="str">
        <f t="shared" si="38"/>
        <v>Dark</v>
      </c>
      <c r="P800" t="str">
        <f>_xlfn.XLOOKUP(Orders[[#This Row],[Customer ID]],customers!$A$1:$A$1001,customers!$I$1:$I$1001,,)</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IF(_xlfn.XLOOKUP(C801,customers!A800:A1800,customers!C800:C1800,,0)=0,"",_xlfn.XLOOKUP(C801,customers!A800:A1800,customers!C800:C1800,,0))</f>
        <v/>
      </c>
      <c r="H801" s="2" t="str">
        <f>_xlfn.XLOOKUP(C801,customers!$A$1:$A$1001,customers!$G$1:$G$1001,,0)</f>
        <v>United States</v>
      </c>
      <c r="I801" t="str">
        <f>INDEX(products!$A$1:$G$49,MATCH(orders!$D801,products!$A:$A,0),MATCH(orders!I$1,products!$A$1:$G$1,0))</f>
        <v>Exc</v>
      </c>
      <c r="J801" t="str">
        <f>INDEX(products!$A$1:$G$49,MATCH(orders!$D801,products!$A:$A,0),MATCH(orders!J$1,products!$A$1:$G$1,0))</f>
        <v>D</v>
      </c>
      <c r="K801" s="4">
        <f>INDEX(products!$A$1:$G$49,MATCH(orders!$D801,products!$A:$A,0),MATCH(orders!K$1,products!$A$1:$G$1,0))</f>
        <v>1</v>
      </c>
      <c r="L801" s="5">
        <f>INDEX(products!$A$1:$G$49,MATCH(orders!$D801,products!$A:$A,0),MATCH(orders!L$1,products!$A$1:$G$1,0))</f>
        <v>12.15</v>
      </c>
      <c r="M801" s="5">
        <f t="shared" si="37"/>
        <v>36.450000000000003</v>
      </c>
      <c r="N801" t="str">
        <f t="shared" si="36"/>
        <v>Excelsa</v>
      </c>
      <c r="O801" t="str">
        <f t="shared" si="38"/>
        <v>Dark</v>
      </c>
      <c r="P801" t="str">
        <f>_xlfn.XLOOKUP(Orders[[#This Row],[Customer ID]],customers!$A$1:$A$1001,customers!$I$1:$I$1001,,)</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IF(_xlfn.XLOOKUP(C802,customers!A801:A1801,customers!C801:C1801,,0)=0,"",_xlfn.XLOOKUP(C802,customers!A801:A1801,customers!C801:C1801,,0))</f>
        <v>mfrightm8@harvard.edu</v>
      </c>
      <c r="H802" s="2" t="str">
        <f>_xlfn.XLOOKUP(C802,customers!$A$1:$A$1001,customers!$G$1:$G$1001,,0)</f>
        <v>Ireland</v>
      </c>
      <c r="I802" t="str">
        <f>INDEX(products!$A$1:$G$49,MATCH(orders!$D802,products!$A:$A,0),MATCH(orders!I$1,products!$A$1:$G$1,0))</f>
        <v>Rob</v>
      </c>
      <c r="J802" t="str">
        <f>INDEX(products!$A$1:$G$49,MATCH(orders!$D802,products!$A:$A,0),MATCH(orders!J$1,products!$A$1:$G$1,0))</f>
        <v>D</v>
      </c>
      <c r="K802" s="4">
        <f>INDEX(products!$A$1:$G$49,MATCH(orders!$D802,products!$A:$A,0),MATCH(orders!K$1,products!$A$1:$G$1,0))</f>
        <v>0.2</v>
      </c>
      <c r="L802" s="5">
        <f>INDEX(products!$A$1:$G$49,MATCH(orders!$D802,products!$A:$A,0),MATCH(orders!L$1,products!$A$1:$G$1,0))</f>
        <v>2.6849999999999996</v>
      </c>
      <c r="M802" s="5">
        <f t="shared" si="37"/>
        <v>16.11</v>
      </c>
      <c r="N802" t="str">
        <f t="shared" si="36"/>
        <v>Robusta</v>
      </c>
      <c r="O802" t="str">
        <f t="shared" si="38"/>
        <v>Dark</v>
      </c>
      <c r="P802" t="str">
        <f>_xlfn.XLOOKUP(Orders[[#This Row],[Customer ID]],customers!$A$1:$A$1001,customers!$I$1:$I$1001,,)</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IF(_xlfn.XLOOKUP(C803,customers!A802:A1802,customers!C802:C1802,,0)=0,"",_xlfn.XLOOKUP(C803,customers!A802:A1802,customers!C802:C1802,,0))</f>
        <v>btartem9@aol.com</v>
      </c>
      <c r="H803" s="2" t="str">
        <f>_xlfn.XLOOKUP(C803,customers!$A$1:$A$1001,customers!$G$1:$G$1001,,0)</f>
        <v>United States</v>
      </c>
      <c r="I803" t="str">
        <f>INDEX(products!$A$1:$G$49,MATCH(orders!$D803,products!$A:$A,0),MATCH(orders!I$1,products!$A$1:$G$1,0))</f>
        <v>Rob</v>
      </c>
      <c r="J803" t="str">
        <f>INDEX(products!$A$1:$G$49,MATCH(orders!$D803,products!$A:$A,0),MATCH(orders!J$1,products!$A$1:$G$1,0))</f>
        <v>D</v>
      </c>
      <c r="K803" s="4">
        <f>INDEX(products!$A$1:$G$49,MATCH(orders!$D803,products!$A:$A,0),MATCH(orders!K$1,products!$A$1:$G$1,0))</f>
        <v>2.5</v>
      </c>
      <c r="L803" s="5">
        <f>INDEX(products!$A$1:$G$49,MATCH(orders!$D803,products!$A:$A,0),MATCH(orders!L$1,products!$A$1:$G$1,0))</f>
        <v>20.584999999999997</v>
      </c>
      <c r="M803" s="5">
        <f t="shared" si="37"/>
        <v>41.169999999999995</v>
      </c>
      <c r="N803" t="str">
        <f t="shared" si="36"/>
        <v>Robusta</v>
      </c>
      <c r="O803" t="str">
        <f t="shared" si="38"/>
        <v>Dark</v>
      </c>
      <c r="P803" t="str">
        <f>_xlfn.XLOOKUP(Orders[[#This Row],[Customer ID]],customers!$A$1:$A$1001,customers!$I$1:$I$1001,,)</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IF(_xlfn.XLOOKUP(C804,customers!A803:A1803,customers!C803:C1803,,0)=0,"",_xlfn.XLOOKUP(C804,customers!A803:A1803,customers!C803:C1803,,0))</f>
        <v>ckrzysztofiakma@skyrock.com</v>
      </c>
      <c r="H804" s="2" t="str">
        <f>_xlfn.XLOOKUP(C804,customers!$A$1:$A$1001,customers!$G$1:$G$1001,,0)</f>
        <v>United States</v>
      </c>
      <c r="I804" t="str">
        <f>INDEX(products!$A$1:$G$49,MATCH(orders!$D804,products!$A:$A,0),MATCH(orders!I$1,products!$A$1:$G$1,0))</f>
        <v>Rob</v>
      </c>
      <c r="J804" t="str">
        <f>INDEX(products!$A$1:$G$49,MATCH(orders!$D804,products!$A:$A,0),MATCH(orders!J$1,products!$A$1:$G$1,0))</f>
        <v>D</v>
      </c>
      <c r="K804" s="4">
        <f>INDEX(products!$A$1:$G$49,MATCH(orders!$D804,products!$A:$A,0),MATCH(orders!K$1,products!$A$1:$G$1,0))</f>
        <v>0.2</v>
      </c>
      <c r="L804" s="5">
        <f>INDEX(products!$A$1:$G$49,MATCH(orders!$D804,products!$A:$A,0),MATCH(orders!L$1,products!$A$1:$G$1,0))</f>
        <v>2.6849999999999996</v>
      </c>
      <c r="M804" s="5">
        <f t="shared" si="37"/>
        <v>10.739999999999998</v>
      </c>
      <c r="N804" t="str">
        <f t="shared" si="36"/>
        <v>Robusta</v>
      </c>
      <c r="O804" t="str">
        <f t="shared" si="38"/>
        <v>Dark</v>
      </c>
      <c r="P804" t="str">
        <f>_xlfn.XLOOKUP(Orders[[#This Row],[Customer ID]],customers!$A$1:$A$1001,customers!$I$1:$I$1001,,)</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IF(_xlfn.XLOOKUP(C805,customers!A804:A1804,customers!C804:C1804,,0)=0,"",_xlfn.XLOOKUP(C805,customers!A804:A1804,customers!C804:C1804,,0))</f>
        <v>dpenquetmb@diigo.com</v>
      </c>
      <c r="H805" s="2" t="str">
        <f>_xlfn.XLOOKUP(C805,customers!$A$1:$A$1001,customers!$G$1:$G$1001,,0)</f>
        <v>United States</v>
      </c>
      <c r="I805" t="str">
        <f>INDEX(products!$A$1:$G$49,MATCH(orders!$D805,products!$A:$A,0),MATCH(orders!I$1,products!$A$1:$G$1,0))</f>
        <v>Exc</v>
      </c>
      <c r="J805" t="str">
        <f>INDEX(products!$A$1:$G$49,MATCH(orders!$D805,products!$A:$A,0),MATCH(orders!J$1,products!$A$1:$G$1,0))</f>
        <v>M</v>
      </c>
      <c r="K805" s="4">
        <f>INDEX(products!$A$1:$G$49,MATCH(orders!$D805,products!$A:$A,0),MATCH(orders!K$1,products!$A$1:$G$1,0))</f>
        <v>2.5</v>
      </c>
      <c r="L805" s="5">
        <f>INDEX(products!$A$1:$G$49,MATCH(orders!$D805,products!$A:$A,0),MATCH(orders!L$1,products!$A$1:$G$1,0))</f>
        <v>31.624999999999996</v>
      </c>
      <c r="M805" s="5">
        <f t="shared" si="37"/>
        <v>126.49999999999999</v>
      </c>
      <c r="N805" t="str">
        <f t="shared" si="36"/>
        <v>Excelsa</v>
      </c>
      <c r="O805" t="str">
        <f t="shared" si="38"/>
        <v>Medium</v>
      </c>
      <c r="P805" t="str">
        <f>_xlfn.XLOOKUP(Orders[[#This Row],[Customer ID]],customers!$A$1:$A$1001,customers!$I$1:$I$1001,,)</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IF(_xlfn.XLOOKUP(C806,customers!A805:A1805,customers!C805:C1805,,0)=0,"",_xlfn.XLOOKUP(C806,customers!A805:A1805,customers!C805:C1805,,0))</f>
        <v/>
      </c>
      <c r="H806" s="2" t="str">
        <f>_xlfn.XLOOKUP(C806,customers!$A$1:$A$1001,customers!$G$1:$G$1001,,0)</f>
        <v>United Kingdom</v>
      </c>
      <c r="I806" t="str">
        <f>INDEX(products!$A$1:$G$49,MATCH(orders!$D806,products!$A:$A,0),MATCH(orders!I$1,products!$A$1:$G$1,0))</f>
        <v>Rob</v>
      </c>
      <c r="J806" t="str">
        <f>INDEX(products!$A$1:$G$49,MATCH(orders!$D806,products!$A:$A,0),MATCH(orders!J$1,products!$A$1:$G$1,0))</f>
        <v>L</v>
      </c>
      <c r="K806" s="4">
        <f>INDEX(products!$A$1:$G$49,MATCH(orders!$D806,products!$A:$A,0),MATCH(orders!K$1,products!$A$1:$G$1,0))</f>
        <v>1</v>
      </c>
      <c r="L806" s="5">
        <f>INDEX(products!$A$1:$G$49,MATCH(orders!$D806,products!$A:$A,0),MATCH(orders!L$1,products!$A$1:$G$1,0))</f>
        <v>11.95</v>
      </c>
      <c r="M806" s="5">
        <f t="shared" si="37"/>
        <v>23.9</v>
      </c>
      <c r="N806" t="str">
        <f t="shared" si="36"/>
        <v>Robusta</v>
      </c>
      <c r="O806" t="str">
        <f t="shared" si="38"/>
        <v>Light</v>
      </c>
      <c r="P806" t="str">
        <f>_xlfn.XLOOKUP(Orders[[#This Row],[Customer ID]],customers!$A$1:$A$1001,customers!$I$1:$I$1001,,)</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IF(_xlfn.XLOOKUP(C807,customers!A806:A1806,customers!C806:C1806,,0)=0,"",_xlfn.XLOOKUP(C807,customers!A806:A1806,customers!C806:C1806,,0))</f>
        <v/>
      </c>
      <c r="H807" s="2" t="str">
        <f>_xlfn.XLOOKUP(C807,customers!$A$1:$A$1001,customers!$G$1:$G$1001,,0)</f>
        <v>United States</v>
      </c>
      <c r="I807" t="str">
        <f>INDEX(products!$A$1:$G$49,MATCH(orders!$D807,products!$A:$A,0),MATCH(orders!I$1,products!$A$1:$G$1,0))</f>
        <v>Rob</v>
      </c>
      <c r="J807" t="str">
        <f>INDEX(products!$A$1:$G$49,MATCH(orders!$D807,products!$A:$A,0),MATCH(orders!J$1,products!$A$1:$G$1,0))</f>
        <v>M</v>
      </c>
      <c r="K807" s="4">
        <f>INDEX(products!$A$1:$G$49,MATCH(orders!$D807,products!$A:$A,0),MATCH(orders!K$1,products!$A$1:$G$1,0))</f>
        <v>0.5</v>
      </c>
      <c r="L807" s="5">
        <f>INDEX(products!$A$1:$G$49,MATCH(orders!$D807,products!$A:$A,0),MATCH(orders!L$1,products!$A$1:$G$1,0))</f>
        <v>5.97</v>
      </c>
      <c r="M807" s="5">
        <f t="shared" si="37"/>
        <v>5.97</v>
      </c>
      <c r="N807" t="str">
        <f t="shared" si="36"/>
        <v>Robusta</v>
      </c>
      <c r="O807" t="str">
        <f t="shared" si="38"/>
        <v>Medium</v>
      </c>
      <c r="P807" t="str">
        <f>_xlfn.XLOOKUP(Orders[[#This Row],[Customer ID]],customers!$A$1:$A$1001,customers!$I$1:$I$1001,,)</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IF(_xlfn.XLOOKUP(C808,customers!A807:A1807,customers!C807:C1807,,0)=0,"",_xlfn.XLOOKUP(C808,customers!A807:A1807,customers!C807:C1807,,0))</f>
        <v/>
      </c>
      <c r="H808" s="2" t="str">
        <f>_xlfn.XLOOKUP(C808,customers!$A$1:$A$1001,customers!$G$1:$G$1001,,0)</f>
        <v>United Kingdom</v>
      </c>
      <c r="I808" t="str">
        <f>INDEX(products!$A$1:$G$49,MATCH(orders!$D808,products!$A:$A,0),MATCH(orders!I$1,products!$A$1:$G$1,0))</f>
        <v>Lib</v>
      </c>
      <c r="J808" t="str">
        <f>INDEX(products!$A$1:$G$49,MATCH(orders!$D808,products!$A:$A,0),MATCH(orders!J$1,products!$A$1:$G$1,0))</f>
        <v>D</v>
      </c>
      <c r="K808" s="4">
        <f>INDEX(products!$A$1:$G$49,MATCH(orders!$D808,products!$A:$A,0),MATCH(orders!K$1,products!$A$1:$G$1,0))</f>
        <v>0.2</v>
      </c>
      <c r="L808" s="5">
        <f>INDEX(products!$A$1:$G$49,MATCH(orders!$D808,products!$A:$A,0),MATCH(orders!L$1,products!$A$1:$G$1,0))</f>
        <v>3.8849999999999998</v>
      </c>
      <c r="M808" s="5">
        <f t="shared" si="37"/>
        <v>7.77</v>
      </c>
      <c r="N808" t="str">
        <f t="shared" si="36"/>
        <v>Librica</v>
      </c>
      <c r="O808" t="str">
        <f t="shared" si="38"/>
        <v>Dark</v>
      </c>
      <c r="P808" t="str">
        <f>_xlfn.XLOOKUP(Orders[[#This Row],[Customer ID]],customers!$A$1:$A$1001,customers!$I$1:$I$1001,,)</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IF(_xlfn.XLOOKUP(C809,customers!A808:A1808,customers!C808:C1808,,0)=0,"",_xlfn.XLOOKUP(C809,customers!A808:A1808,customers!C808:C1808,,0))</f>
        <v>kferrettimf@huffingtonpost.com</v>
      </c>
      <c r="H809" s="2" t="str">
        <f>_xlfn.XLOOKUP(C809,customers!$A$1:$A$1001,customers!$G$1:$G$1001,,0)</f>
        <v>Ireland</v>
      </c>
      <c r="I809" t="str">
        <f>INDEX(products!$A$1:$G$49,MATCH(orders!$D809,products!$A:$A,0),MATCH(orders!I$1,products!$A$1:$G$1,0))</f>
        <v>Lib</v>
      </c>
      <c r="J809" t="str">
        <f>INDEX(products!$A$1:$G$49,MATCH(orders!$D809,products!$A:$A,0),MATCH(orders!J$1,products!$A$1:$G$1,0))</f>
        <v>D</v>
      </c>
      <c r="K809" s="4">
        <f>INDEX(products!$A$1:$G$49,MATCH(orders!$D809,products!$A:$A,0),MATCH(orders!K$1,products!$A$1:$G$1,0))</f>
        <v>0.5</v>
      </c>
      <c r="L809" s="5">
        <f>INDEX(products!$A$1:$G$49,MATCH(orders!$D809,products!$A:$A,0),MATCH(orders!L$1,products!$A$1:$G$1,0))</f>
        <v>7.77</v>
      </c>
      <c r="M809" s="5">
        <f t="shared" si="37"/>
        <v>23.31</v>
      </c>
      <c r="N809" t="str">
        <f t="shared" si="36"/>
        <v>Librica</v>
      </c>
      <c r="O809" t="str">
        <f t="shared" si="38"/>
        <v>Dark</v>
      </c>
      <c r="P809" t="str">
        <f>_xlfn.XLOOKUP(Orders[[#This Row],[Customer ID]],customers!$A$1:$A$1001,customers!$I$1:$I$1001,,)</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IF(_xlfn.XLOOKUP(C810,customers!A809:A1809,customers!C809:C1809,,0)=0,"",_xlfn.XLOOKUP(C810,customers!A809:A1809,customers!C809:C1809,,0))</f>
        <v/>
      </c>
      <c r="H810" s="2" t="str">
        <f>_xlfn.XLOOKUP(C810,customers!$A$1:$A$1001,customers!$G$1:$G$1001,,0)</f>
        <v>United States</v>
      </c>
      <c r="I810" t="str">
        <f>INDEX(products!$A$1:$G$49,MATCH(orders!$D810,products!$A:$A,0),MATCH(orders!I$1,products!$A$1:$G$1,0))</f>
        <v>Rob</v>
      </c>
      <c r="J810" t="str">
        <f>INDEX(products!$A$1:$G$49,MATCH(orders!$D810,products!$A:$A,0),MATCH(orders!J$1,products!$A$1:$G$1,0))</f>
        <v>L</v>
      </c>
      <c r="K810" s="4">
        <f>INDEX(products!$A$1:$G$49,MATCH(orders!$D810,products!$A:$A,0),MATCH(orders!K$1,products!$A$1:$G$1,0))</f>
        <v>2.5</v>
      </c>
      <c r="L810" s="5">
        <f>INDEX(products!$A$1:$G$49,MATCH(orders!$D810,products!$A:$A,0),MATCH(orders!L$1,products!$A$1:$G$1,0))</f>
        <v>27.484999999999996</v>
      </c>
      <c r="M810" s="5">
        <f t="shared" si="37"/>
        <v>137.42499999999998</v>
      </c>
      <c r="N810" t="str">
        <f t="shared" si="36"/>
        <v>Robusta</v>
      </c>
      <c r="O810" t="str">
        <f t="shared" si="38"/>
        <v>Light</v>
      </c>
      <c r="P810" t="str">
        <f>_xlfn.XLOOKUP(Orders[[#This Row],[Customer ID]],customers!$A$1:$A$1001,customers!$I$1:$I$1001,,)</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IF(_xlfn.XLOOKUP(C811,customers!A810:A1810,customers!C810:C1810,,0)=0,"",_xlfn.XLOOKUP(C811,customers!A810:A1810,customers!C810:C1810,,0))</f>
        <v/>
      </c>
      <c r="H811" s="2" t="str">
        <f>_xlfn.XLOOKUP(C811,customers!$A$1:$A$1001,customers!$G$1:$G$1001,,0)</f>
        <v>United States</v>
      </c>
      <c r="I811" t="str">
        <f>INDEX(products!$A$1:$G$49,MATCH(orders!$D811,products!$A:$A,0),MATCH(orders!I$1,products!$A$1:$G$1,0))</f>
        <v>Rob</v>
      </c>
      <c r="J811" t="str">
        <f>INDEX(products!$A$1:$G$49,MATCH(orders!$D811,products!$A:$A,0),MATCH(orders!J$1,products!$A$1:$G$1,0))</f>
        <v>D</v>
      </c>
      <c r="K811" s="4">
        <f>INDEX(products!$A$1:$G$49,MATCH(orders!$D811,products!$A:$A,0),MATCH(orders!K$1,products!$A$1:$G$1,0))</f>
        <v>0.2</v>
      </c>
      <c r="L811" s="5">
        <f>INDEX(products!$A$1:$G$49,MATCH(orders!$D811,products!$A:$A,0),MATCH(orders!L$1,products!$A$1:$G$1,0))</f>
        <v>2.6849999999999996</v>
      </c>
      <c r="M811" s="5">
        <f t="shared" si="37"/>
        <v>8.0549999999999997</v>
      </c>
      <c r="N811" t="str">
        <f t="shared" si="36"/>
        <v>Robusta</v>
      </c>
      <c r="O811" t="str">
        <f t="shared" si="38"/>
        <v>Dark</v>
      </c>
      <c r="P811" t="str">
        <f>_xlfn.XLOOKUP(Orders[[#This Row],[Customer ID]],customers!$A$1:$A$1001,customers!$I$1:$I$1001,,)</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IF(_xlfn.XLOOKUP(C812,customers!A811:A1811,customers!C811:C1811,,0)=0,"",_xlfn.XLOOKUP(C812,customers!A811:A1811,customers!C811:C1811,,0))</f>
        <v>abalsdonemi@toplist.cz</v>
      </c>
      <c r="H812" s="2" t="str">
        <f>_xlfn.XLOOKUP(C812,customers!$A$1:$A$1001,customers!$G$1:$G$1001,,0)</f>
        <v>United States</v>
      </c>
      <c r="I812" t="str">
        <f>INDEX(products!$A$1:$G$49,MATCH(orders!$D812,products!$A:$A,0),MATCH(orders!I$1,products!$A$1:$G$1,0))</f>
        <v>Lib</v>
      </c>
      <c r="J812" t="str">
        <f>INDEX(products!$A$1:$G$49,MATCH(orders!$D812,products!$A:$A,0),MATCH(orders!J$1,products!$A$1:$G$1,0))</f>
        <v>L</v>
      </c>
      <c r="K812" s="4">
        <f>INDEX(products!$A$1:$G$49,MATCH(orders!$D812,products!$A:$A,0),MATCH(orders!K$1,products!$A$1:$G$1,0))</f>
        <v>0.5</v>
      </c>
      <c r="L812" s="5">
        <f>INDEX(products!$A$1:$G$49,MATCH(orders!$D812,products!$A:$A,0),MATCH(orders!L$1,products!$A$1:$G$1,0))</f>
        <v>9.51</v>
      </c>
      <c r="M812" s="5">
        <f t="shared" si="37"/>
        <v>28.53</v>
      </c>
      <c r="N812" t="str">
        <f t="shared" si="36"/>
        <v>Librica</v>
      </c>
      <c r="O812" t="str">
        <f t="shared" si="38"/>
        <v>Light</v>
      </c>
      <c r="P812" t="str">
        <f>_xlfn.XLOOKUP(Orders[[#This Row],[Customer ID]],customers!$A$1:$A$1001,customers!$I$1:$I$1001,,)</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IF(_xlfn.XLOOKUP(C813,customers!A812:A1812,customers!C812:C1812,,0)=0,"",_xlfn.XLOOKUP(C813,customers!A812:A1812,customers!C812:C1812,,0))</f>
        <v>bromeramj@list-manage.com</v>
      </c>
      <c r="H813" s="2" t="str">
        <f>_xlfn.XLOOKUP(C813,customers!$A$1:$A$1001,customers!$G$1:$G$1001,,0)</f>
        <v>Ireland</v>
      </c>
      <c r="I813" t="str">
        <f>INDEX(products!$A$1:$G$49,MATCH(orders!$D813,products!$A:$A,0),MATCH(orders!I$1,products!$A$1:$G$1,0))</f>
        <v>Ara</v>
      </c>
      <c r="J813" t="str">
        <f>INDEX(products!$A$1:$G$49,MATCH(orders!$D813,products!$A:$A,0),MATCH(orders!J$1,products!$A$1:$G$1,0))</f>
        <v>M</v>
      </c>
      <c r="K813" s="4">
        <f>INDEX(products!$A$1:$G$49,MATCH(orders!$D813,products!$A:$A,0),MATCH(orders!K$1,products!$A$1:$G$1,0))</f>
        <v>1</v>
      </c>
      <c r="L813" s="5">
        <f>INDEX(products!$A$1:$G$49,MATCH(orders!$D813,products!$A:$A,0),MATCH(orders!L$1,products!$A$1:$G$1,0))</f>
        <v>11.25</v>
      </c>
      <c r="M813" s="5">
        <f t="shared" si="37"/>
        <v>67.5</v>
      </c>
      <c r="N813" t="str">
        <f t="shared" si="36"/>
        <v>Arabica</v>
      </c>
      <c r="O813" t="str">
        <f t="shared" si="38"/>
        <v>Medium</v>
      </c>
      <c r="P813" t="str">
        <f>_xlfn.XLOOKUP(Orders[[#This Row],[Customer ID]],customers!$A$1:$A$1001,customers!$I$1:$I$1001,,)</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IF(_xlfn.XLOOKUP(C814,customers!A813:A1813,customers!C813:C1813,,0)=0,"",_xlfn.XLOOKUP(C814,customers!A813:A1813,customers!C813:C1813,,0))</f>
        <v>bromeramj@list-manage.com</v>
      </c>
      <c r="H814" s="2" t="str">
        <f>_xlfn.XLOOKUP(C814,customers!$A$1:$A$1001,customers!$G$1:$G$1001,,0)</f>
        <v>Ireland</v>
      </c>
      <c r="I814" t="str">
        <f>INDEX(products!$A$1:$G$49,MATCH(orders!$D814,products!$A:$A,0),MATCH(orders!I$1,products!$A$1:$G$1,0))</f>
        <v>Lib</v>
      </c>
      <c r="J814" t="str">
        <f>INDEX(products!$A$1:$G$49,MATCH(orders!$D814,products!$A:$A,0),MATCH(orders!J$1,products!$A$1:$G$1,0))</f>
        <v>D</v>
      </c>
      <c r="K814" s="4">
        <f>INDEX(products!$A$1:$G$49,MATCH(orders!$D814,products!$A:$A,0),MATCH(orders!K$1,products!$A$1:$G$1,0))</f>
        <v>2.5</v>
      </c>
      <c r="L814" s="5">
        <f>INDEX(products!$A$1:$G$49,MATCH(orders!$D814,products!$A:$A,0),MATCH(orders!L$1,products!$A$1:$G$1,0))</f>
        <v>29.784999999999997</v>
      </c>
      <c r="M814" s="5">
        <f t="shared" si="37"/>
        <v>178.70999999999998</v>
      </c>
      <c r="N814" t="str">
        <f t="shared" si="36"/>
        <v>Librica</v>
      </c>
      <c r="O814" t="str">
        <f t="shared" si="38"/>
        <v>Dark</v>
      </c>
      <c r="P814" t="str">
        <f>_xlfn.XLOOKUP(Orders[[#This Row],[Customer ID]],customers!$A$1:$A$1001,customers!$I$1:$I$1001,,)</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IF(_xlfn.XLOOKUP(C815,customers!A814:A1814,customers!C814:C1814,,0)=0,"",_xlfn.XLOOKUP(C815,customers!A814:A1814,customers!C814:C1814,,0))</f>
        <v>cbrydeml@tuttocitta.it</v>
      </c>
      <c r="H815" s="2" t="str">
        <f>_xlfn.XLOOKUP(C815,customers!$A$1:$A$1001,customers!$G$1:$G$1001,,0)</f>
        <v>United States</v>
      </c>
      <c r="I815" t="str">
        <f>INDEX(products!$A$1:$G$49,MATCH(orders!$D815,products!$A:$A,0),MATCH(orders!I$1,products!$A$1:$G$1,0))</f>
        <v>Exc</v>
      </c>
      <c r="J815" t="str">
        <f>INDEX(products!$A$1:$G$49,MATCH(orders!$D815,products!$A:$A,0),MATCH(orders!J$1,products!$A$1:$G$1,0))</f>
        <v>M</v>
      </c>
      <c r="K815" s="4">
        <f>INDEX(products!$A$1:$G$49,MATCH(orders!$D815,products!$A:$A,0),MATCH(orders!K$1,products!$A$1:$G$1,0))</f>
        <v>2.5</v>
      </c>
      <c r="L815" s="5">
        <f>INDEX(products!$A$1:$G$49,MATCH(orders!$D815,products!$A:$A,0),MATCH(orders!L$1,products!$A$1:$G$1,0))</f>
        <v>31.624999999999996</v>
      </c>
      <c r="M815" s="5">
        <f t="shared" si="37"/>
        <v>31.624999999999996</v>
      </c>
      <c r="N815" t="str">
        <f t="shared" si="36"/>
        <v>Excelsa</v>
      </c>
      <c r="O815" t="str">
        <f t="shared" si="38"/>
        <v>Medium</v>
      </c>
      <c r="P815" t="str">
        <f>_xlfn.XLOOKUP(Orders[[#This Row],[Customer ID]],customers!$A$1:$A$1001,customers!$I$1:$I$1001,,)</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IF(_xlfn.XLOOKUP(C816,customers!A815:A1815,customers!C815:C1815,,0)=0,"",_xlfn.XLOOKUP(C816,customers!A815:A1815,customers!C815:C1815,,0))</f>
        <v>senefermm@blog.com</v>
      </c>
      <c r="H816" s="2" t="str">
        <f>_xlfn.XLOOKUP(C816,customers!$A$1:$A$1001,customers!$G$1:$G$1001,,0)</f>
        <v>United States</v>
      </c>
      <c r="I816" t="str">
        <f>INDEX(products!$A$1:$G$49,MATCH(orders!$D816,products!$A:$A,0),MATCH(orders!I$1,products!$A$1:$G$1,0))</f>
        <v>Exc</v>
      </c>
      <c r="J816" t="str">
        <f>INDEX(products!$A$1:$G$49,MATCH(orders!$D816,products!$A:$A,0),MATCH(orders!J$1,products!$A$1:$G$1,0))</f>
        <v>L</v>
      </c>
      <c r="K816" s="4">
        <f>INDEX(products!$A$1:$G$49,MATCH(orders!$D816,products!$A:$A,0),MATCH(orders!K$1,products!$A$1:$G$1,0))</f>
        <v>0.2</v>
      </c>
      <c r="L816" s="5">
        <f>INDEX(products!$A$1:$G$49,MATCH(orders!$D816,products!$A:$A,0),MATCH(orders!L$1,products!$A$1:$G$1,0))</f>
        <v>4.4550000000000001</v>
      </c>
      <c r="M816" s="5">
        <f t="shared" si="37"/>
        <v>8.91</v>
      </c>
      <c r="N816" t="str">
        <f t="shared" si="36"/>
        <v>Excelsa</v>
      </c>
      <c r="O816" t="str">
        <f t="shared" si="38"/>
        <v>Light</v>
      </c>
      <c r="P816" t="str">
        <f>_xlfn.XLOOKUP(Orders[[#This Row],[Customer ID]],customers!$A$1:$A$1001,customers!$I$1:$I$1001,,)</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IF(_xlfn.XLOOKUP(C817,customers!A816:A1816,customers!C816:C1816,,0)=0,"",_xlfn.XLOOKUP(C817,customers!A816:A1816,customers!C816:C1816,,0))</f>
        <v>lhaggerstonemn@independent.co.uk</v>
      </c>
      <c r="H817" s="2" t="str">
        <f>_xlfn.XLOOKUP(C817,customers!$A$1:$A$1001,customers!$G$1:$G$1001,,0)</f>
        <v>United States</v>
      </c>
      <c r="I817" t="str">
        <f>INDEX(products!$A$1:$G$49,MATCH(orders!$D817,products!$A:$A,0),MATCH(orders!I$1,products!$A$1:$G$1,0))</f>
        <v>Rob</v>
      </c>
      <c r="J817" t="str">
        <f>INDEX(products!$A$1:$G$49,MATCH(orders!$D817,products!$A:$A,0),MATCH(orders!J$1,products!$A$1:$G$1,0))</f>
        <v>M</v>
      </c>
      <c r="K817" s="4">
        <f>INDEX(products!$A$1:$G$49,MATCH(orders!$D817,products!$A:$A,0),MATCH(orders!K$1,products!$A$1:$G$1,0))</f>
        <v>0.5</v>
      </c>
      <c r="L817" s="5">
        <f>INDEX(products!$A$1:$G$49,MATCH(orders!$D817,products!$A:$A,0),MATCH(orders!L$1,products!$A$1:$G$1,0))</f>
        <v>5.97</v>
      </c>
      <c r="M817" s="5">
        <f t="shared" si="37"/>
        <v>35.82</v>
      </c>
      <c r="N817" t="str">
        <f t="shared" si="36"/>
        <v>Robusta</v>
      </c>
      <c r="O817" t="str">
        <f t="shared" si="38"/>
        <v>Medium</v>
      </c>
      <c r="P817" t="str">
        <f>_xlfn.XLOOKUP(Orders[[#This Row],[Customer ID]],customers!$A$1:$A$1001,customers!$I$1:$I$1001,,)</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IF(_xlfn.XLOOKUP(C818,customers!A817:A1817,customers!C817:C1817,,0)=0,"",_xlfn.XLOOKUP(C818,customers!A817:A1817,customers!C817:C1817,,0))</f>
        <v>mgundrymo@omniture.com</v>
      </c>
      <c r="H818" s="2" t="str">
        <f>_xlfn.XLOOKUP(C818,customers!$A$1:$A$1001,customers!$G$1:$G$1001,,0)</f>
        <v>Ireland</v>
      </c>
      <c r="I818" t="str">
        <f>INDEX(products!$A$1:$G$49,MATCH(orders!$D818,products!$A:$A,0),MATCH(orders!I$1,products!$A$1:$G$1,0))</f>
        <v>Lib</v>
      </c>
      <c r="J818" t="str">
        <f>INDEX(products!$A$1:$G$49,MATCH(orders!$D818,products!$A:$A,0),MATCH(orders!J$1,products!$A$1:$G$1,0))</f>
        <v>L</v>
      </c>
      <c r="K818" s="4">
        <f>INDEX(products!$A$1:$G$49,MATCH(orders!$D818,products!$A:$A,0),MATCH(orders!K$1,products!$A$1:$G$1,0))</f>
        <v>0.5</v>
      </c>
      <c r="L818" s="5">
        <f>INDEX(products!$A$1:$G$49,MATCH(orders!$D818,products!$A:$A,0),MATCH(orders!L$1,products!$A$1:$G$1,0))</f>
        <v>9.51</v>
      </c>
      <c r="M818" s="5">
        <f t="shared" si="37"/>
        <v>38.04</v>
      </c>
      <c r="N818" t="str">
        <f t="shared" si="36"/>
        <v>Librica</v>
      </c>
      <c r="O818" t="str">
        <f t="shared" si="38"/>
        <v>Light</v>
      </c>
      <c r="P818" t="str">
        <f>_xlfn.XLOOKUP(Orders[[#This Row],[Customer ID]],customers!$A$1:$A$1001,customers!$I$1:$I$1001,,)</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IF(_xlfn.XLOOKUP(C819,customers!A818:A1818,customers!C818:C1818,,0)=0,"",_xlfn.XLOOKUP(C819,customers!A818:A1818,customers!C818:C1818,,0))</f>
        <v>bwellanmp@cafepress.com</v>
      </c>
      <c r="H819" s="2" t="str">
        <f>_xlfn.XLOOKUP(C819,customers!$A$1:$A$1001,customers!$G$1:$G$1001,,0)</f>
        <v>United States</v>
      </c>
      <c r="I819" t="str">
        <f>INDEX(products!$A$1:$G$49,MATCH(orders!$D819,products!$A:$A,0),MATCH(orders!I$1,products!$A$1:$G$1,0))</f>
        <v>Lib</v>
      </c>
      <c r="J819" t="str">
        <f>INDEX(products!$A$1:$G$49,MATCH(orders!$D819,products!$A:$A,0),MATCH(orders!J$1,products!$A$1:$G$1,0))</f>
        <v>D</v>
      </c>
      <c r="K819" s="4">
        <f>INDEX(products!$A$1:$G$49,MATCH(orders!$D819,products!$A:$A,0),MATCH(orders!K$1,products!$A$1:$G$1,0))</f>
        <v>0.5</v>
      </c>
      <c r="L819" s="5">
        <f>INDEX(products!$A$1:$G$49,MATCH(orders!$D819,products!$A:$A,0),MATCH(orders!L$1,products!$A$1:$G$1,0))</f>
        <v>7.77</v>
      </c>
      <c r="M819" s="5">
        <f t="shared" si="37"/>
        <v>15.54</v>
      </c>
      <c r="N819" t="str">
        <f t="shared" si="36"/>
        <v>Librica</v>
      </c>
      <c r="O819" t="str">
        <f t="shared" si="38"/>
        <v>Dark</v>
      </c>
      <c r="P819" t="str">
        <f>_xlfn.XLOOKUP(Orders[[#This Row],[Customer ID]],customers!$A$1:$A$1001,customers!$I$1:$I$1001,,)</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IF(_xlfn.XLOOKUP(C820,customers!A819:A1819,customers!C819:C1819,,0)=0,"",_xlfn.XLOOKUP(C820,customers!A819:A1819,customers!C819:C1819,,0))</f>
        <v/>
      </c>
      <c r="H820" s="2" t="str">
        <f>_xlfn.XLOOKUP(C820,customers!$A$1:$A$1001,customers!$G$1:$G$1001,,0)</f>
        <v>United States</v>
      </c>
      <c r="I820" t="str">
        <f>INDEX(products!$A$1:$G$49,MATCH(orders!$D820,products!$A:$A,0),MATCH(orders!I$1,products!$A$1:$G$1,0))</f>
        <v>Lib</v>
      </c>
      <c r="J820" t="str">
        <f>INDEX(products!$A$1:$G$49,MATCH(orders!$D820,products!$A:$A,0),MATCH(orders!J$1,products!$A$1:$G$1,0))</f>
        <v>L</v>
      </c>
      <c r="K820" s="4">
        <f>INDEX(products!$A$1:$G$49,MATCH(orders!$D820,products!$A:$A,0),MATCH(orders!K$1,products!$A$1:$G$1,0))</f>
        <v>1</v>
      </c>
      <c r="L820" s="5">
        <f>INDEX(products!$A$1:$G$49,MATCH(orders!$D820,products!$A:$A,0),MATCH(orders!L$1,products!$A$1:$G$1,0))</f>
        <v>15.85</v>
      </c>
      <c r="M820" s="5">
        <f t="shared" si="37"/>
        <v>79.25</v>
      </c>
      <c r="N820" t="str">
        <f t="shared" si="36"/>
        <v>Librica</v>
      </c>
      <c r="O820" t="str">
        <f t="shared" si="38"/>
        <v>Light</v>
      </c>
      <c r="P820" t="str">
        <f>_xlfn.XLOOKUP(Orders[[#This Row],[Customer ID]],customers!$A$1:$A$1001,customers!$I$1:$I$1001,,)</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IF(_xlfn.XLOOKUP(C821,customers!A820:A1820,customers!C820:C1820,,0)=0,"",_xlfn.XLOOKUP(C821,customers!A820:A1820,customers!C820:C1820,,0))</f>
        <v>catchesonmr@xinhuanet.com</v>
      </c>
      <c r="H821" s="2" t="str">
        <f>_xlfn.XLOOKUP(C821,customers!$A$1:$A$1001,customers!$G$1:$G$1001,,0)</f>
        <v>United States</v>
      </c>
      <c r="I821" t="str">
        <f>INDEX(products!$A$1:$G$49,MATCH(orders!$D821,products!$A:$A,0),MATCH(orders!I$1,products!$A$1:$G$1,0))</f>
        <v>Lib</v>
      </c>
      <c r="J821" t="str">
        <f>INDEX(products!$A$1:$G$49,MATCH(orders!$D821,products!$A:$A,0),MATCH(orders!J$1,products!$A$1:$G$1,0))</f>
        <v>L</v>
      </c>
      <c r="K821" s="4">
        <f>INDEX(products!$A$1:$G$49,MATCH(orders!$D821,products!$A:$A,0),MATCH(orders!K$1,products!$A$1:$G$1,0))</f>
        <v>0.2</v>
      </c>
      <c r="L821" s="5">
        <f>INDEX(products!$A$1:$G$49,MATCH(orders!$D821,products!$A:$A,0),MATCH(orders!L$1,products!$A$1:$G$1,0))</f>
        <v>4.7549999999999999</v>
      </c>
      <c r="M821" s="5">
        <f t="shared" si="37"/>
        <v>4.7549999999999999</v>
      </c>
      <c r="N821" t="str">
        <f t="shared" si="36"/>
        <v>Librica</v>
      </c>
      <c r="O821" t="str">
        <f t="shared" si="38"/>
        <v>Light</v>
      </c>
      <c r="P821" t="str">
        <f>_xlfn.XLOOKUP(Orders[[#This Row],[Customer ID]],customers!$A$1:$A$1001,customers!$I$1:$I$1001,,)</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IF(_xlfn.XLOOKUP(C822,customers!A821:A1821,customers!C821:C1821,,0)=0,"",_xlfn.XLOOKUP(C822,customers!A821:A1821,customers!C821:C1821,,0))</f>
        <v>estentonms@google.it</v>
      </c>
      <c r="H822" s="2" t="str">
        <f>_xlfn.XLOOKUP(C822,customers!$A$1:$A$1001,customers!$G$1:$G$1001,,0)</f>
        <v>United States</v>
      </c>
      <c r="I822" t="str">
        <f>INDEX(products!$A$1:$G$49,MATCH(orders!$D822,products!$A:$A,0),MATCH(orders!I$1,products!$A$1:$G$1,0))</f>
        <v>Exc</v>
      </c>
      <c r="J822" t="str">
        <f>INDEX(products!$A$1:$G$49,MATCH(orders!$D822,products!$A:$A,0),MATCH(orders!J$1,products!$A$1:$G$1,0))</f>
        <v>M</v>
      </c>
      <c r="K822" s="4">
        <f>INDEX(products!$A$1:$G$49,MATCH(orders!$D822,products!$A:$A,0),MATCH(orders!K$1,products!$A$1:$G$1,0))</f>
        <v>1</v>
      </c>
      <c r="L822" s="5">
        <f>INDEX(products!$A$1:$G$49,MATCH(orders!$D822,products!$A:$A,0),MATCH(orders!L$1,products!$A$1:$G$1,0))</f>
        <v>13.75</v>
      </c>
      <c r="M822" s="5">
        <f t="shared" si="37"/>
        <v>55</v>
      </c>
      <c r="N822" t="str">
        <f t="shared" si="36"/>
        <v>Excelsa</v>
      </c>
      <c r="O822" t="str">
        <f t="shared" si="38"/>
        <v>Medium</v>
      </c>
      <c r="P822" t="str">
        <f>_xlfn.XLOOKUP(Orders[[#This Row],[Customer ID]],customers!$A$1:$A$1001,customers!$I$1:$I$1001,,)</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IF(_xlfn.XLOOKUP(C823,customers!A822:A1822,customers!C822:C1822,,0)=0,"",_xlfn.XLOOKUP(C823,customers!A822:A1822,customers!C822:C1822,,0))</f>
        <v>etrippmt@wp.com</v>
      </c>
      <c r="H823" s="2" t="str">
        <f>_xlfn.XLOOKUP(C823,customers!$A$1:$A$1001,customers!$G$1:$G$1001,,0)</f>
        <v>United States</v>
      </c>
      <c r="I823" t="str">
        <f>INDEX(products!$A$1:$G$49,MATCH(orders!$D823,products!$A:$A,0),MATCH(orders!I$1,products!$A$1:$G$1,0))</f>
        <v>Rob</v>
      </c>
      <c r="J823" t="str">
        <f>INDEX(products!$A$1:$G$49,MATCH(orders!$D823,products!$A:$A,0),MATCH(orders!J$1,products!$A$1:$G$1,0))</f>
        <v>D</v>
      </c>
      <c r="K823" s="4">
        <f>INDEX(products!$A$1:$G$49,MATCH(orders!$D823,products!$A:$A,0),MATCH(orders!K$1,products!$A$1:$G$1,0))</f>
        <v>0.5</v>
      </c>
      <c r="L823" s="5">
        <f>INDEX(products!$A$1:$G$49,MATCH(orders!$D823,products!$A:$A,0),MATCH(orders!L$1,products!$A$1:$G$1,0))</f>
        <v>5.3699999999999992</v>
      </c>
      <c r="M823" s="5">
        <f t="shared" si="37"/>
        <v>26.849999999999994</v>
      </c>
      <c r="N823" t="str">
        <f t="shared" si="36"/>
        <v>Robusta</v>
      </c>
      <c r="O823" t="str">
        <f t="shared" si="38"/>
        <v>Dark</v>
      </c>
      <c r="P823" t="str">
        <f>_xlfn.XLOOKUP(Orders[[#This Row],[Customer ID]],customers!$A$1:$A$1001,customers!$I$1:$I$1001,,)</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IF(_xlfn.XLOOKUP(C824,customers!A823:A1823,customers!C823:C1823,,0)=0,"",_xlfn.XLOOKUP(C824,customers!A823:A1823,customers!C823:C1823,,0))</f>
        <v>lmacmanusmu@imdb.com</v>
      </c>
      <c r="H824" s="2" t="str">
        <f>_xlfn.XLOOKUP(C824,customers!$A$1:$A$1001,customers!$G$1:$G$1001,,0)</f>
        <v>United States</v>
      </c>
      <c r="I824" t="str">
        <f>INDEX(products!$A$1:$G$49,MATCH(orders!$D824,products!$A:$A,0),MATCH(orders!I$1,products!$A$1:$G$1,0))</f>
        <v>Exc</v>
      </c>
      <c r="J824" t="str">
        <f>INDEX(products!$A$1:$G$49,MATCH(orders!$D824,products!$A:$A,0),MATCH(orders!J$1,products!$A$1:$G$1,0))</f>
        <v>L</v>
      </c>
      <c r="K824" s="4">
        <f>INDEX(products!$A$1:$G$49,MATCH(orders!$D824,products!$A:$A,0),MATCH(orders!K$1,products!$A$1:$G$1,0))</f>
        <v>2.5</v>
      </c>
      <c r="L824" s="5">
        <f>INDEX(products!$A$1:$G$49,MATCH(orders!$D824,products!$A:$A,0),MATCH(orders!L$1,products!$A$1:$G$1,0))</f>
        <v>34.154999999999994</v>
      </c>
      <c r="M824" s="5">
        <f t="shared" si="37"/>
        <v>136.61999999999998</v>
      </c>
      <c r="N824" t="str">
        <f t="shared" si="36"/>
        <v>Excelsa</v>
      </c>
      <c r="O824" t="str">
        <f t="shared" si="38"/>
        <v>Light</v>
      </c>
      <c r="P824" t="str">
        <f>_xlfn.XLOOKUP(Orders[[#This Row],[Customer ID]],customers!$A$1:$A$1001,customers!$I$1:$I$1001,,)</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IF(_xlfn.XLOOKUP(C825,customers!A824:A1824,customers!C824:C1824,,0)=0,"",_xlfn.XLOOKUP(C825,customers!A824:A1824,customers!C824:C1824,,0))</f>
        <v>tbenediktovichmv@ebay.com</v>
      </c>
      <c r="H825" s="2" t="str">
        <f>_xlfn.XLOOKUP(C825,customers!$A$1:$A$1001,customers!$G$1:$G$1001,,0)</f>
        <v>United States</v>
      </c>
      <c r="I825" t="str">
        <f>INDEX(products!$A$1:$G$49,MATCH(orders!$D825,products!$A:$A,0),MATCH(orders!I$1,products!$A$1:$G$1,0))</f>
        <v>Lib</v>
      </c>
      <c r="J825" t="str">
        <f>INDEX(products!$A$1:$G$49,MATCH(orders!$D825,products!$A:$A,0),MATCH(orders!J$1,products!$A$1:$G$1,0))</f>
        <v>L</v>
      </c>
      <c r="K825" s="4">
        <f>INDEX(products!$A$1:$G$49,MATCH(orders!$D825,products!$A:$A,0),MATCH(orders!K$1,products!$A$1:$G$1,0))</f>
        <v>1</v>
      </c>
      <c r="L825" s="5">
        <f>INDEX(products!$A$1:$G$49,MATCH(orders!$D825,products!$A:$A,0),MATCH(orders!L$1,products!$A$1:$G$1,0))</f>
        <v>15.85</v>
      </c>
      <c r="M825" s="5">
        <f t="shared" si="37"/>
        <v>47.55</v>
      </c>
      <c r="N825" t="str">
        <f t="shared" si="36"/>
        <v>Librica</v>
      </c>
      <c r="O825" t="str">
        <f t="shared" si="38"/>
        <v>Light</v>
      </c>
      <c r="P825" t="str">
        <f>_xlfn.XLOOKUP(Orders[[#This Row],[Customer ID]],customers!$A$1:$A$1001,customers!$I$1:$I$1001,,)</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IF(_xlfn.XLOOKUP(C826,customers!A825:A1825,customers!C825:C1825,,0)=0,"",_xlfn.XLOOKUP(C826,customers!A825:A1825,customers!C825:C1825,,0))</f>
        <v>cbournermw@chronoengine.com</v>
      </c>
      <c r="H826" s="2" t="str">
        <f>_xlfn.XLOOKUP(C826,customers!$A$1:$A$1001,customers!$G$1:$G$1001,,0)</f>
        <v>United States</v>
      </c>
      <c r="I826" t="str">
        <f>INDEX(products!$A$1:$G$49,MATCH(orders!$D826,products!$A:$A,0),MATCH(orders!I$1,products!$A$1:$G$1,0))</f>
        <v>Ara</v>
      </c>
      <c r="J826" t="str">
        <f>INDEX(products!$A$1:$G$49,MATCH(orders!$D826,products!$A:$A,0),MATCH(orders!J$1,products!$A$1:$G$1,0))</f>
        <v>M</v>
      </c>
      <c r="K826" s="4">
        <f>INDEX(products!$A$1:$G$49,MATCH(orders!$D826,products!$A:$A,0),MATCH(orders!K$1,products!$A$1:$G$1,0))</f>
        <v>0.2</v>
      </c>
      <c r="L826" s="5">
        <f>INDEX(products!$A$1:$G$49,MATCH(orders!$D826,products!$A:$A,0),MATCH(orders!L$1,products!$A$1:$G$1,0))</f>
        <v>3.375</v>
      </c>
      <c r="M826" s="5">
        <f t="shared" si="37"/>
        <v>16.875</v>
      </c>
      <c r="N826" t="str">
        <f t="shared" si="36"/>
        <v>Arabica</v>
      </c>
      <c r="O826" t="str">
        <f t="shared" si="38"/>
        <v>Medium</v>
      </c>
      <c r="P826" t="str">
        <f>_xlfn.XLOOKUP(Orders[[#This Row],[Customer ID]],customers!$A$1:$A$1001,customers!$I$1:$I$1001,,)</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IF(_xlfn.XLOOKUP(C827,customers!A826:A1826,customers!C826:C1826,,0)=0,"",_xlfn.XLOOKUP(C827,customers!A826:A1826,customers!C826:C1826,,0))</f>
        <v>oskermen3@hatena.ne.jp</v>
      </c>
      <c r="H827" s="2" t="str">
        <f>_xlfn.XLOOKUP(C827,customers!$A$1:$A$1001,customers!$G$1:$G$1001,,0)</f>
        <v>United States</v>
      </c>
      <c r="I827" t="str">
        <f>INDEX(products!$A$1:$G$49,MATCH(orders!$D827,products!$A:$A,0),MATCH(orders!I$1,products!$A$1:$G$1,0))</f>
        <v>Ara</v>
      </c>
      <c r="J827" t="str">
        <f>INDEX(products!$A$1:$G$49,MATCH(orders!$D827,products!$A:$A,0),MATCH(orders!J$1,products!$A$1:$G$1,0))</f>
        <v>D</v>
      </c>
      <c r="K827" s="4">
        <f>INDEX(products!$A$1:$G$49,MATCH(orders!$D827,products!$A:$A,0),MATCH(orders!K$1,products!$A$1:$G$1,0))</f>
        <v>1</v>
      </c>
      <c r="L827" s="5">
        <f>INDEX(products!$A$1:$G$49,MATCH(orders!$D827,products!$A:$A,0),MATCH(orders!L$1,products!$A$1:$G$1,0))</f>
        <v>9.9499999999999993</v>
      </c>
      <c r="M827" s="5">
        <f t="shared" si="37"/>
        <v>29.849999999999998</v>
      </c>
      <c r="N827" t="str">
        <f t="shared" si="36"/>
        <v>Arabica</v>
      </c>
      <c r="O827" t="str">
        <f t="shared" si="38"/>
        <v>Dark</v>
      </c>
      <c r="P827" t="str">
        <f>_xlfn.XLOOKUP(Orders[[#This Row],[Customer ID]],customers!$A$1:$A$1001,customers!$I$1:$I$1001,,)</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IF(_xlfn.XLOOKUP(C828,customers!A827:A1827,customers!C827:C1827,,0)=0,"",_xlfn.XLOOKUP(C828,customers!A827:A1827,customers!C827:C1827,,0))</f>
        <v>kheddanmy@icq.com</v>
      </c>
      <c r="H828" s="2" t="str">
        <f>_xlfn.XLOOKUP(C828,customers!$A$1:$A$1001,customers!$G$1:$G$1001,,0)</f>
        <v>United States</v>
      </c>
      <c r="I828" t="str">
        <f>INDEX(products!$A$1:$G$49,MATCH(orders!$D828,products!$A:$A,0),MATCH(orders!I$1,products!$A$1:$G$1,0))</f>
        <v>Exc</v>
      </c>
      <c r="J828" t="str">
        <f>INDEX(products!$A$1:$G$49,MATCH(orders!$D828,products!$A:$A,0),MATCH(orders!J$1,products!$A$1:$G$1,0))</f>
        <v>M</v>
      </c>
      <c r="K828" s="4">
        <f>INDEX(products!$A$1:$G$49,MATCH(orders!$D828,products!$A:$A,0),MATCH(orders!K$1,products!$A$1:$G$1,0))</f>
        <v>0.5</v>
      </c>
      <c r="L828" s="5">
        <f>INDEX(products!$A$1:$G$49,MATCH(orders!$D828,products!$A:$A,0),MATCH(orders!L$1,products!$A$1:$G$1,0))</f>
        <v>8.25</v>
      </c>
      <c r="M828" s="5">
        <f t="shared" si="37"/>
        <v>41.25</v>
      </c>
      <c r="N828" t="str">
        <f t="shared" si="36"/>
        <v>Excelsa</v>
      </c>
      <c r="O828" t="str">
        <f t="shared" si="38"/>
        <v>Medium</v>
      </c>
      <c r="P828" t="str">
        <f>_xlfn.XLOOKUP(Orders[[#This Row],[Customer ID]],customers!$A$1:$A$1001,customers!$I$1:$I$1001,,)</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IF(_xlfn.XLOOKUP(C829,customers!A828:A1828,customers!C828:C1828,,0)=0,"",_xlfn.XLOOKUP(C829,customers!A828:A1828,customers!C828:C1828,,0))</f>
        <v>ichartersmz@abc.net.au</v>
      </c>
      <c r="H829" s="2" t="str">
        <f>_xlfn.XLOOKUP(C829,customers!$A$1:$A$1001,customers!$G$1:$G$1001,,0)</f>
        <v>United States</v>
      </c>
      <c r="I829" t="str">
        <f>INDEX(products!$A$1:$G$49,MATCH(orders!$D829,products!$A:$A,0),MATCH(orders!I$1,products!$A$1:$G$1,0))</f>
        <v>Exc</v>
      </c>
      <c r="J829" t="str">
        <f>INDEX(products!$A$1:$G$49,MATCH(orders!$D829,products!$A:$A,0),MATCH(orders!J$1,products!$A$1:$G$1,0))</f>
        <v>M</v>
      </c>
      <c r="K829" s="4">
        <f>INDEX(products!$A$1:$G$49,MATCH(orders!$D829,products!$A:$A,0),MATCH(orders!K$1,products!$A$1:$G$1,0))</f>
        <v>0.2</v>
      </c>
      <c r="L829" s="5">
        <f>INDEX(products!$A$1:$G$49,MATCH(orders!$D829,products!$A:$A,0),MATCH(orders!L$1,products!$A$1:$G$1,0))</f>
        <v>4.125</v>
      </c>
      <c r="M829" s="5">
        <f t="shared" si="37"/>
        <v>20.625</v>
      </c>
      <c r="N829" t="str">
        <f t="shared" si="36"/>
        <v>Excelsa</v>
      </c>
      <c r="O829" t="str">
        <f t="shared" si="38"/>
        <v>Medium</v>
      </c>
      <c r="P829" t="str">
        <f>_xlfn.XLOOKUP(Orders[[#This Row],[Customer ID]],customers!$A$1:$A$1001,customers!$I$1:$I$1001,,)</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IF(_xlfn.XLOOKUP(C830,customers!A829:A1829,customers!C829:C1829,,0)=0,"",_xlfn.XLOOKUP(C830,customers!A829:A1829,customers!C829:C1829,,0))</f>
        <v>aroubertn0@tmall.com</v>
      </c>
      <c r="H830" s="2" t="str">
        <f>_xlfn.XLOOKUP(C830,customers!$A$1:$A$1001,customers!$G$1:$G$1001,,0)</f>
        <v>United States</v>
      </c>
      <c r="I830" t="str">
        <f>INDEX(products!$A$1:$G$49,MATCH(orders!$D830,products!$A:$A,0),MATCH(orders!I$1,products!$A$1:$G$1,0))</f>
        <v>Ara</v>
      </c>
      <c r="J830" t="str">
        <f>INDEX(products!$A$1:$G$49,MATCH(orders!$D830,products!$A:$A,0),MATCH(orders!J$1,products!$A$1:$G$1,0))</f>
        <v>D</v>
      </c>
      <c r="K830" s="4">
        <f>INDEX(products!$A$1:$G$49,MATCH(orders!$D830,products!$A:$A,0),MATCH(orders!K$1,products!$A$1:$G$1,0))</f>
        <v>2.5</v>
      </c>
      <c r="L830" s="5">
        <f>INDEX(products!$A$1:$G$49,MATCH(orders!$D830,products!$A:$A,0),MATCH(orders!L$1,products!$A$1:$G$1,0))</f>
        <v>22.884999999999998</v>
      </c>
      <c r="M830" s="5">
        <f t="shared" si="37"/>
        <v>137.31</v>
      </c>
      <c r="N830" t="str">
        <f t="shared" si="36"/>
        <v>Arabica</v>
      </c>
      <c r="O830" t="str">
        <f t="shared" si="38"/>
        <v>Dark</v>
      </c>
      <c r="P830" t="str">
        <f>_xlfn.XLOOKUP(Orders[[#This Row],[Customer ID]],customers!$A$1:$A$1001,customers!$I$1:$I$1001,,)</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IF(_xlfn.XLOOKUP(C831,customers!A830:A1830,customers!C830:C1830,,0)=0,"",_xlfn.XLOOKUP(C831,customers!A830:A1830,customers!C830:C1830,,0))</f>
        <v>hmairsn1@so-net.ne.jp</v>
      </c>
      <c r="H831" s="2" t="str">
        <f>_xlfn.XLOOKUP(C831,customers!$A$1:$A$1001,customers!$G$1:$G$1001,,0)</f>
        <v>United States</v>
      </c>
      <c r="I831" t="str">
        <f>INDEX(products!$A$1:$G$49,MATCH(orders!$D831,products!$A:$A,0),MATCH(orders!I$1,products!$A$1:$G$1,0))</f>
        <v>Ara</v>
      </c>
      <c r="J831" t="str">
        <f>INDEX(products!$A$1:$G$49,MATCH(orders!$D831,products!$A:$A,0),MATCH(orders!J$1,products!$A$1:$G$1,0))</f>
        <v>D</v>
      </c>
      <c r="K831" s="4">
        <f>INDEX(products!$A$1:$G$49,MATCH(orders!$D831,products!$A:$A,0),MATCH(orders!K$1,products!$A$1:$G$1,0))</f>
        <v>0.2</v>
      </c>
      <c r="L831" s="5">
        <f>INDEX(products!$A$1:$G$49,MATCH(orders!$D831,products!$A:$A,0),MATCH(orders!L$1,products!$A$1:$G$1,0))</f>
        <v>2.9849999999999999</v>
      </c>
      <c r="M831" s="5">
        <f t="shared" si="37"/>
        <v>2.9849999999999999</v>
      </c>
      <c r="N831" t="str">
        <f t="shared" si="36"/>
        <v>Arabica</v>
      </c>
      <c r="O831" t="str">
        <f t="shared" si="38"/>
        <v>Dark</v>
      </c>
      <c r="P831" t="str">
        <f>_xlfn.XLOOKUP(Orders[[#This Row],[Customer ID]],customers!$A$1:$A$1001,customers!$I$1:$I$1001,,)</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IF(_xlfn.XLOOKUP(C832,customers!A831:A1831,customers!C831:C1831,,0)=0,"",_xlfn.XLOOKUP(C832,customers!A831:A1831,customers!C831:C1831,,0))</f>
        <v>hrainforthn2@blog.com</v>
      </c>
      <c r="H832" s="2" t="str">
        <f>_xlfn.XLOOKUP(C832,customers!$A$1:$A$1001,customers!$G$1:$G$1001,,0)</f>
        <v>United States</v>
      </c>
      <c r="I832" t="str">
        <f>INDEX(products!$A$1:$G$49,MATCH(orders!$D832,products!$A:$A,0),MATCH(orders!I$1,products!$A$1:$G$1,0))</f>
        <v>Exc</v>
      </c>
      <c r="J832" t="str">
        <f>INDEX(products!$A$1:$G$49,MATCH(orders!$D832,products!$A:$A,0),MATCH(orders!J$1,products!$A$1:$G$1,0))</f>
        <v>M</v>
      </c>
      <c r="K832" s="4">
        <f>INDEX(products!$A$1:$G$49,MATCH(orders!$D832,products!$A:$A,0),MATCH(orders!K$1,products!$A$1:$G$1,0))</f>
        <v>1</v>
      </c>
      <c r="L832" s="5">
        <f>INDEX(products!$A$1:$G$49,MATCH(orders!$D832,products!$A:$A,0),MATCH(orders!L$1,products!$A$1:$G$1,0))</f>
        <v>13.75</v>
      </c>
      <c r="M832" s="5">
        <f t="shared" si="37"/>
        <v>27.5</v>
      </c>
      <c r="N832" t="str">
        <f t="shared" si="36"/>
        <v>Excelsa</v>
      </c>
      <c r="O832" t="str">
        <f t="shared" si="38"/>
        <v>Medium</v>
      </c>
      <c r="P832" t="str">
        <f>_xlfn.XLOOKUP(Orders[[#This Row],[Customer ID]],customers!$A$1:$A$1001,customers!$I$1:$I$1001,,)</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IF(_xlfn.XLOOKUP(C833,customers!A832:A1832,customers!C832:C1832,,0)=0,"",_xlfn.XLOOKUP(C833,customers!A832:A1832,customers!C832:C1832,,0))</f>
        <v>hrainforthn2@blog.com</v>
      </c>
      <c r="H833" s="2" t="str">
        <f>_xlfn.XLOOKUP(C833,customers!$A$1:$A$1001,customers!$G$1:$G$1001,,0)</f>
        <v>United States</v>
      </c>
      <c r="I833" t="str">
        <f>INDEX(products!$A$1:$G$49,MATCH(orders!$D833,products!$A:$A,0),MATCH(orders!I$1,products!$A$1:$G$1,0))</f>
        <v>Ara</v>
      </c>
      <c r="J833" t="str">
        <f>INDEX(products!$A$1:$G$49,MATCH(orders!$D833,products!$A:$A,0),MATCH(orders!J$1,products!$A$1:$G$1,0))</f>
        <v>D</v>
      </c>
      <c r="K833" s="4">
        <f>INDEX(products!$A$1:$G$49,MATCH(orders!$D833,products!$A:$A,0),MATCH(orders!K$1,products!$A$1:$G$1,0))</f>
        <v>0.2</v>
      </c>
      <c r="L833" s="5">
        <f>INDEX(products!$A$1:$G$49,MATCH(orders!$D833,products!$A:$A,0),MATCH(orders!L$1,products!$A$1:$G$1,0))</f>
        <v>2.9849999999999999</v>
      </c>
      <c r="M833" s="5">
        <f t="shared" si="37"/>
        <v>5.97</v>
      </c>
      <c r="N833" t="str">
        <f t="shared" si="36"/>
        <v>Arabica</v>
      </c>
      <c r="O833" t="str">
        <f t="shared" si="38"/>
        <v>Dark</v>
      </c>
      <c r="P833" t="str">
        <f>_xlfn.XLOOKUP(Orders[[#This Row],[Customer ID]],customers!$A$1:$A$1001,customers!$I$1:$I$1001,,)</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IF(_xlfn.XLOOKUP(C834,customers!A833:A1833,customers!C833:C1833,,0)=0,"",_xlfn.XLOOKUP(C834,customers!A833:A1833,customers!C833:C1833,,0))</f>
        <v>ijespern4@theglobeandmail.com</v>
      </c>
      <c r="H834" s="2" t="str">
        <f>_xlfn.XLOOKUP(C834,customers!$A$1:$A$1001,customers!$G$1:$G$1001,,0)</f>
        <v>United States</v>
      </c>
      <c r="I834" t="str">
        <f>INDEX(products!$A$1:$G$49,MATCH(orders!$D834,products!$A:$A,0),MATCH(orders!I$1,products!$A$1:$G$1,0))</f>
        <v>Rob</v>
      </c>
      <c r="J834" t="str">
        <f>INDEX(products!$A$1:$G$49,MATCH(orders!$D834,products!$A:$A,0),MATCH(orders!J$1,products!$A$1:$G$1,0))</f>
        <v>M</v>
      </c>
      <c r="K834" s="4">
        <f>INDEX(products!$A$1:$G$49,MATCH(orders!$D834,products!$A:$A,0),MATCH(orders!K$1,products!$A$1:$G$1,0))</f>
        <v>1</v>
      </c>
      <c r="L834" s="5">
        <f>INDEX(products!$A$1:$G$49,MATCH(orders!$D834,products!$A:$A,0),MATCH(orders!L$1,products!$A$1:$G$1,0))</f>
        <v>9.9499999999999993</v>
      </c>
      <c r="M834" s="5">
        <f t="shared" si="37"/>
        <v>59.699999999999996</v>
      </c>
      <c r="N834" t="str">
        <f t="shared" ref="N834:N897" si="39">IF(I834="Rob","Robusta",IF(I834="Exc","Excelsa",IF(I834="Ara","Arabica",IF(I834="Lib","Librica",""))))</f>
        <v>Robusta</v>
      </c>
      <c r="O834" t="str">
        <f t="shared" si="38"/>
        <v>Medium</v>
      </c>
      <c r="P834" t="str">
        <f>_xlfn.XLOOKUP(Orders[[#This Row],[Customer ID]],customers!$A$1:$A$1001,customers!$I$1:$I$1001,,)</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IF(_xlfn.XLOOKUP(C835,customers!A834:A1834,customers!C834:C1834,,0)=0,"",_xlfn.XLOOKUP(C835,customers!A834:A1834,customers!C834:C1834,,0))</f>
        <v>ldwerryhousen5@gravatar.com</v>
      </c>
      <c r="H835" s="2" t="str">
        <f>_xlfn.XLOOKUP(C835,customers!$A$1:$A$1001,customers!$G$1:$G$1001,,0)</f>
        <v>United States</v>
      </c>
      <c r="I835" t="str">
        <f>INDEX(products!$A$1:$G$49,MATCH(orders!$D835,products!$A:$A,0),MATCH(orders!I$1,products!$A$1:$G$1,0))</f>
        <v>Rob</v>
      </c>
      <c r="J835" t="str">
        <f>INDEX(products!$A$1:$G$49,MATCH(orders!$D835,products!$A:$A,0),MATCH(orders!J$1,products!$A$1:$G$1,0))</f>
        <v>D</v>
      </c>
      <c r="K835" s="4">
        <f>INDEX(products!$A$1:$G$49,MATCH(orders!$D835,products!$A:$A,0),MATCH(orders!K$1,products!$A$1:$G$1,0))</f>
        <v>2.5</v>
      </c>
      <c r="L835" s="5">
        <f>INDEX(products!$A$1:$G$49,MATCH(orders!$D835,products!$A:$A,0),MATCH(orders!L$1,products!$A$1:$G$1,0))</f>
        <v>20.584999999999997</v>
      </c>
      <c r="M835" s="5">
        <f t="shared" ref="M835:M898" si="40">L835*E835</f>
        <v>82.339999999999989</v>
      </c>
      <c r="N835" t="str">
        <f t="shared" si="39"/>
        <v>Robusta</v>
      </c>
      <c r="O835" t="str">
        <f t="shared" ref="O835:O898" si="41">IF(J835="M","Medium",IF(J835 = "L","Light",IF(J835="D","Dark","")))</f>
        <v>Dark</v>
      </c>
      <c r="P835" t="str">
        <f>_xlfn.XLOOKUP(Orders[[#This Row],[Customer ID]],customers!$A$1:$A$1001,customers!$I$1:$I$1001,,)</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IF(_xlfn.XLOOKUP(C836,customers!A835:A1835,customers!C835:C1835,,0)=0,"",_xlfn.XLOOKUP(C836,customers!A835:A1835,customers!C835:C1835,,0))</f>
        <v>nbroomern6@examiner.com</v>
      </c>
      <c r="H836" s="2" t="str">
        <f>_xlfn.XLOOKUP(C836,customers!$A$1:$A$1001,customers!$G$1:$G$1001,,0)</f>
        <v>United States</v>
      </c>
      <c r="I836" t="str">
        <f>INDEX(products!$A$1:$G$49,MATCH(orders!$D836,products!$A:$A,0),MATCH(orders!I$1,products!$A$1:$G$1,0))</f>
        <v>Ara</v>
      </c>
      <c r="J836" t="str">
        <f>INDEX(products!$A$1:$G$49,MATCH(orders!$D836,products!$A:$A,0),MATCH(orders!J$1,products!$A$1:$G$1,0))</f>
        <v>D</v>
      </c>
      <c r="K836" s="4">
        <f>INDEX(products!$A$1:$G$49,MATCH(orders!$D836,products!$A:$A,0),MATCH(orders!K$1,products!$A$1:$G$1,0))</f>
        <v>2.5</v>
      </c>
      <c r="L836" s="5">
        <f>INDEX(products!$A$1:$G$49,MATCH(orders!$D836,products!$A:$A,0),MATCH(orders!L$1,products!$A$1:$G$1,0))</f>
        <v>22.884999999999998</v>
      </c>
      <c r="M836" s="5">
        <f t="shared" si="40"/>
        <v>22.884999999999998</v>
      </c>
      <c r="N836" t="str">
        <f t="shared" si="39"/>
        <v>Arabica</v>
      </c>
      <c r="O836" t="str">
        <f t="shared" si="41"/>
        <v>Dark</v>
      </c>
      <c r="P836" t="str">
        <f>_xlfn.XLOOKUP(Orders[[#This Row],[Customer ID]],customers!$A$1:$A$1001,customers!$I$1:$I$1001,,)</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IF(_xlfn.XLOOKUP(C837,customers!A836:A1836,customers!C836:C1836,,0)=0,"",_xlfn.XLOOKUP(C837,customers!A836:A1836,customers!C836:C1836,,0))</f>
        <v>kthoumassonn7@bloglovin.com</v>
      </c>
      <c r="H837" s="2" t="str">
        <f>_xlfn.XLOOKUP(C837,customers!$A$1:$A$1001,customers!$G$1:$G$1001,,0)</f>
        <v>United States</v>
      </c>
      <c r="I837" t="str">
        <f>INDEX(products!$A$1:$G$49,MATCH(orders!$D837,products!$A:$A,0),MATCH(orders!I$1,products!$A$1:$G$1,0))</f>
        <v>Exc</v>
      </c>
      <c r="J837" t="str">
        <f>INDEX(products!$A$1:$G$49,MATCH(orders!$D837,products!$A:$A,0),MATCH(orders!J$1,products!$A$1:$G$1,0))</f>
        <v>L</v>
      </c>
      <c r="K837" s="4">
        <f>INDEX(products!$A$1:$G$49,MATCH(orders!$D837,products!$A:$A,0),MATCH(orders!K$1,products!$A$1:$G$1,0))</f>
        <v>0.5</v>
      </c>
      <c r="L837" s="5">
        <f>INDEX(products!$A$1:$G$49,MATCH(orders!$D837,products!$A:$A,0),MATCH(orders!L$1,products!$A$1:$G$1,0))</f>
        <v>8.91</v>
      </c>
      <c r="M837" s="5">
        <f t="shared" si="40"/>
        <v>8.91</v>
      </c>
      <c r="N837" t="str">
        <f t="shared" si="39"/>
        <v>Excelsa</v>
      </c>
      <c r="O837" t="str">
        <f t="shared" si="41"/>
        <v>Light</v>
      </c>
      <c r="P837" t="str">
        <f>_xlfn.XLOOKUP(Orders[[#This Row],[Customer ID]],customers!$A$1:$A$1001,customers!$I$1:$I$1001,,)</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IF(_xlfn.XLOOKUP(C838,customers!A837:A1837,customers!C837:C1837,,0)=0,"",_xlfn.XLOOKUP(C838,customers!A837:A1837,customers!C837:C1837,,0))</f>
        <v>fhabberghamn8@discovery.com</v>
      </c>
      <c r="H838" s="2" t="str">
        <f>_xlfn.XLOOKUP(C838,customers!$A$1:$A$1001,customers!$G$1:$G$1001,,0)</f>
        <v>United States</v>
      </c>
      <c r="I838" t="str">
        <f>INDEX(products!$A$1:$G$49,MATCH(orders!$D838,products!$A:$A,0),MATCH(orders!I$1,products!$A$1:$G$1,0))</f>
        <v>Ara</v>
      </c>
      <c r="J838" t="str">
        <f>INDEX(products!$A$1:$G$49,MATCH(orders!$D838,products!$A:$A,0),MATCH(orders!J$1,products!$A$1:$G$1,0))</f>
        <v>D</v>
      </c>
      <c r="K838" s="4">
        <f>INDEX(products!$A$1:$G$49,MATCH(orders!$D838,products!$A:$A,0),MATCH(orders!K$1,products!$A$1:$G$1,0))</f>
        <v>0.2</v>
      </c>
      <c r="L838" s="5">
        <f>INDEX(products!$A$1:$G$49,MATCH(orders!$D838,products!$A:$A,0),MATCH(orders!L$1,products!$A$1:$G$1,0))</f>
        <v>2.9849999999999999</v>
      </c>
      <c r="M838" s="5">
        <f t="shared" si="40"/>
        <v>11.94</v>
      </c>
      <c r="N838" t="str">
        <f t="shared" si="39"/>
        <v>Arabica</v>
      </c>
      <c r="O838" t="str">
        <f t="shared" si="41"/>
        <v>Dark</v>
      </c>
      <c r="P838" t="str">
        <f>_xlfn.XLOOKUP(Orders[[#This Row],[Customer ID]],customers!$A$1:$A$1001,customers!$I$1:$I$1001,,)</f>
        <v>No</v>
      </c>
    </row>
    <row r="839" spans="1:16" x14ac:dyDescent="0.2">
      <c r="A839" s="2" t="s">
        <v>5222</v>
      </c>
      <c r="B839" s="3">
        <v>43715</v>
      </c>
      <c r="C839" s="2" t="s">
        <v>5113</v>
      </c>
      <c r="D839" t="s">
        <v>6181</v>
      </c>
      <c r="E839" s="2">
        <v>3</v>
      </c>
      <c r="F839" s="2" t="str">
        <f>_xlfn.XLOOKUP(C839,customers!$A$1:$A$1001,customers!$B$1:$B$1001,,0)</f>
        <v>Allis Wilmore</v>
      </c>
      <c r="G839" s="2" t="e">
        <f>IF(_xlfn.XLOOKUP(C839,customers!A838:A1838,customers!C838:C1838,,0)=0,"",_xlfn.XLOOKUP(C839,customers!A838:A1838,customers!C838:C1838,,0))</f>
        <v>#N/A</v>
      </c>
      <c r="H839" s="2" t="str">
        <f>_xlfn.XLOOKUP(C839,customers!$A$1:$A$1001,customers!$G$1:$G$1001,,0)</f>
        <v>United States</v>
      </c>
      <c r="I839" t="str">
        <f>INDEX(products!$A$1:$G$49,MATCH(orders!$D839,products!$A:$A,0),MATCH(orders!I$1,products!$A$1:$G$1,0))</f>
        <v>Lib</v>
      </c>
      <c r="J839" t="str">
        <f>INDEX(products!$A$1:$G$49,MATCH(orders!$D839,products!$A:$A,0),MATCH(orders!J$1,products!$A$1:$G$1,0))</f>
        <v>M</v>
      </c>
      <c r="K839" s="4">
        <f>INDEX(products!$A$1:$G$49,MATCH(orders!$D839,products!$A:$A,0),MATCH(orders!K$1,products!$A$1:$G$1,0))</f>
        <v>2.5</v>
      </c>
      <c r="L839" s="5">
        <f>INDEX(products!$A$1:$G$49,MATCH(orders!$D839,products!$A:$A,0),MATCH(orders!L$1,products!$A$1:$G$1,0))</f>
        <v>33.464999999999996</v>
      </c>
      <c r="M839" s="5">
        <f t="shared" si="40"/>
        <v>100.39499999999998</v>
      </c>
      <c r="N839" t="str">
        <f t="shared" si="39"/>
        <v>Librica</v>
      </c>
      <c r="O839" t="str">
        <f t="shared" si="41"/>
        <v>Medium</v>
      </c>
      <c r="P839" t="str">
        <f>_xlfn.XLOOKUP(Orders[[#This Row],[Customer ID]],customers!$A$1:$A$1001,customers!$I$1:$I$1001,,)</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IF(_xlfn.XLOOKUP(C840,customers!A839:A1839,customers!C839:C1839,,0)=0,"",_xlfn.XLOOKUP(C840,customers!A839:A1839,customers!C839:C1839,,0))</f>
        <v>ravrashinna@tamu.edu</v>
      </c>
      <c r="H840" s="2" t="str">
        <f>_xlfn.XLOOKUP(C840,customers!$A$1:$A$1001,customers!$G$1:$G$1001,,0)</f>
        <v>United States</v>
      </c>
      <c r="I840" t="str">
        <f>INDEX(products!$A$1:$G$49,MATCH(orders!$D840,products!$A:$A,0),MATCH(orders!I$1,products!$A$1:$G$1,0))</f>
        <v>Ara</v>
      </c>
      <c r="J840" t="str">
        <f>INDEX(products!$A$1:$G$49,MATCH(orders!$D840,products!$A:$A,0),MATCH(orders!J$1,products!$A$1:$G$1,0))</f>
        <v>D</v>
      </c>
      <c r="K840" s="4">
        <f>INDEX(products!$A$1:$G$49,MATCH(orders!$D840,products!$A:$A,0),MATCH(orders!K$1,products!$A$1:$G$1,0))</f>
        <v>2.5</v>
      </c>
      <c r="L840" s="5">
        <f>INDEX(products!$A$1:$G$49,MATCH(orders!$D840,products!$A:$A,0),MATCH(orders!L$1,products!$A$1:$G$1,0))</f>
        <v>22.884999999999998</v>
      </c>
      <c r="M840" s="5">
        <f t="shared" si="40"/>
        <v>114.42499999999998</v>
      </c>
      <c r="N840" t="str">
        <f t="shared" si="39"/>
        <v>Arabica</v>
      </c>
      <c r="O840" t="str">
        <f t="shared" si="41"/>
        <v>Dark</v>
      </c>
      <c r="P840" t="str">
        <f>_xlfn.XLOOKUP(Orders[[#This Row],[Customer ID]],customers!$A$1:$A$1001,customers!$I$1:$I$1001,,)</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IF(_xlfn.XLOOKUP(C841,customers!A840:A1840,customers!C840:C1840,,0)=0,"",_xlfn.XLOOKUP(C841,customers!A840:A1840,customers!C840:C1840,,0))</f>
        <v>mdoidgenb@etsy.com</v>
      </c>
      <c r="H841" s="2" t="str">
        <f>_xlfn.XLOOKUP(C841,customers!$A$1:$A$1001,customers!$G$1:$G$1001,,0)</f>
        <v>United States</v>
      </c>
      <c r="I841" t="str">
        <f>INDEX(products!$A$1:$G$49,MATCH(orders!$D841,products!$A:$A,0),MATCH(orders!I$1,products!$A$1:$G$1,0))</f>
        <v>Exc</v>
      </c>
      <c r="J841" t="str">
        <f>INDEX(products!$A$1:$G$49,MATCH(orders!$D841,products!$A:$A,0),MATCH(orders!J$1,products!$A$1:$G$1,0))</f>
        <v>M</v>
      </c>
      <c r="K841" s="4">
        <f>INDEX(products!$A$1:$G$49,MATCH(orders!$D841,products!$A:$A,0),MATCH(orders!K$1,products!$A$1:$G$1,0))</f>
        <v>0.5</v>
      </c>
      <c r="L841" s="5">
        <f>INDEX(products!$A$1:$G$49,MATCH(orders!$D841,products!$A:$A,0),MATCH(orders!L$1,products!$A$1:$G$1,0))</f>
        <v>8.25</v>
      </c>
      <c r="M841" s="5">
        <f t="shared" si="40"/>
        <v>41.25</v>
      </c>
      <c r="N841" t="str">
        <f t="shared" si="39"/>
        <v>Excelsa</v>
      </c>
      <c r="O841" t="str">
        <f t="shared" si="41"/>
        <v>Medium</v>
      </c>
      <c r="P841" t="str">
        <f>_xlfn.XLOOKUP(Orders[[#This Row],[Customer ID]],customers!$A$1:$A$1001,customers!$I$1:$I$1001,,)</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IF(_xlfn.XLOOKUP(C842,customers!A841:A1841,customers!C841:C1841,,0)=0,"",_xlfn.XLOOKUP(C842,customers!A841:A1841,customers!C841:C1841,,0))</f>
        <v>jedinboronc@reverbnation.com</v>
      </c>
      <c r="H842" s="2" t="str">
        <f>_xlfn.XLOOKUP(C842,customers!$A$1:$A$1001,customers!$G$1:$G$1001,,0)</f>
        <v>United States</v>
      </c>
      <c r="I842" t="str">
        <f>INDEX(products!$A$1:$G$49,MATCH(orders!$D842,products!$A:$A,0),MATCH(orders!I$1,products!$A$1:$G$1,0))</f>
        <v>Rob</v>
      </c>
      <c r="J842" t="str">
        <f>INDEX(products!$A$1:$G$49,MATCH(orders!$D842,products!$A:$A,0),MATCH(orders!J$1,products!$A$1:$G$1,0))</f>
        <v>L</v>
      </c>
      <c r="K842" s="4">
        <f>INDEX(products!$A$1:$G$49,MATCH(orders!$D842,products!$A:$A,0),MATCH(orders!K$1,products!$A$1:$G$1,0))</f>
        <v>0.5</v>
      </c>
      <c r="L842" s="5">
        <f>INDEX(products!$A$1:$G$49,MATCH(orders!$D842,products!$A:$A,0),MATCH(orders!L$1,products!$A$1:$G$1,0))</f>
        <v>7.169999999999999</v>
      </c>
      <c r="M842" s="5">
        <f t="shared" si="40"/>
        <v>28.679999999999996</v>
      </c>
      <c r="N842" t="str">
        <f t="shared" si="39"/>
        <v>Robusta</v>
      </c>
      <c r="O842" t="str">
        <f t="shared" si="41"/>
        <v>Light</v>
      </c>
      <c r="P842" t="str">
        <f>_xlfn.XLOOKUP(Orders[[#This Row],[Customer ID]],customers!$A$1:$A$1001,customers!$I$1:$I$1001,,)</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IF(_xlfn.XLOOKUP(C843,customers!A842:A1842,customers!C842:C1842,,0)=0,"",_xlfn.XLOOKUP(C843,customers!A842:A1842,customers!C842:C1842,,0))</f>
        <v>ttewelsonnd@cdbaby.com</v>
      </c>
      <c r="H843" s="2" t="str">
        <f>_xlfn.XLOOKUP(C843,customers!$A$1:$A$1001,customers!$G$1:$G$1001,,0)</f>
        <v>United States</v>
      </c>
      <c r="I843" t="str">
        <f>INDEX(products!$A$1:$G$49,MATCH(orders!$D843,products!$A:$A,0),MATCH(orders!I$1,products!$A$1:$G$1,0))</f>
        <v>Lib</v>
      </c>
      <c r="J843" t="str">
        <f>INDEX(products!$A$1:$G$49,MATCH(orders!$D843,products!$A:$A,0),MATCH(orders!J$1,products!$A$1:$G$1,0))</f>
        <v>M</v>
      </c>
      <c r="K843" s="4">
        <f>INDEX(products!$A$1:$G$49,MATCH(orders!$D843,products!$A:$A,0),MATCH(orders!K$1,products!$A$1:$G$1,0))</f>
        <v>0.2</v>
      </c>
      <c r="L843" s="5">
        <f>INDEX(products!$A$1:$G$49,MATCH(orders!$D843,products!$A:$A,0),MATCH(orders!L$1,products!$A$1:$G$1,0))</f>
        <v>4.3650000000000002</v>
      </c>
      <c r="M843" s="5">
        <f t="shared" si="40"/>
        <v>4.3650000000000002</v>
      </c>
      <c r="N843" t="str">
        <f t="shared" si="39"/>
        <v>Librica</v>
      </c>
      <c r="O843" t="str">
        <f t="shared" si="41"/>
        <v>Medium</v>
      </c>
      <c r="P843" t="str">
        <f>_xlfn.XLOOKUP(Orders[[#This Row],[Customer ID]],customers!$A$1:$A$1001,customers!$I$1:$I$1001,,)</f>
        <v>No</v>
      </c>
    </row>
    <row r="844" spans="1:16" x14ac:dyDescent="0.2">
      <c r="A844" s="2" t="s">
        <v>5251</v>
      </c>
      <c r="B844" s="3">
        <v>44502</v>
      </c>
      <c r="C844" s="2" t="s">
        <v>5188</v>
      </c>
      <c r="D844" t="s">
        <v>6156</v>
      </c>
      <c r="E844" s="2">
        <v>2</v>
      </c>
      <c r="F844" s="2" t="str">
        <f>_xlfn.XLOOKUP(C844,customers!$A$1:$A$1001,customers!$B$1:$B$1001,,0)</f>
        <v>Odelia Skerme</v>
      </c>
      <c r="G844" s="2" t="e">
        <f>IF(_xlfn.XLOOKUP(C844,customers!A843:A1843,customers!C843:C1843,,0)=0,"",_xlfn.XLOOKUP(C844,customers!A843:A1843,customers!C843:C1843,,0))</f>
        <v>#N/A</v>
      </c>
      <c r="H844" s="2" t="str">
        <f>_xlfn.XLOOKUP(C844,customers!$A$1:$A$1001,customers!$G$1:$G$1001,,0)</f>
        <v>United States</v>
      </c>
      <c r="I844" t="str">
        <f>INDEX(products!$A$1:$G$49,MATCH(orders!$D844,products!$A:$A,0),MATCH(orders!I$1,products!$A$1:$G$1,0))</f>
        <v>Exc</v>
      </c>
      <c r="J844" t="str">
        <f>INDEX(products!$A$1:$G$49,MATCH(orders!$D844,products!$A:$A,0),MATCH(orders!J$1,products!$A$1:$G$1,0))</f>
        <v>M</v>
      </c>
      <c r="K844" s="4">
        <f>INDEX(products!$A$1:$G$49,MATCH(orders!$D844,products!$A:$A,0),MATCH(orders!K$1,products!$A$1:$G$1,0))</f>
        <v>0.2</v>
      </c>
      <c r="L844" s="5">
        <f>INDEX(products!$A$1:$G$49,MATCH(orders!$D844,products!$A:$A,0),MATCH(orders!L$1,products!$A$1:$G$1,0))</f>
        <v>4.125</v>
      </c>
      <c r="M844" s="5">
        <f t="shared" si="40"/>
        <v>8.25</v>
      </c>
      <c r="N844" t="str">
        <f t="shared" si="39"/>
        <v>Excelsa</v>
      </c>
      <c r="O844" t="str">
        <f t="shared" si="41"/>
        <v>Medium</v>
      </c>
      <c r="P844" t="str">
        <f>_xlfn.XLOOKUP(Orders[[#This Row],[Customer ID]],customers!$A$1:$A$1001,customers!$I$1:$I$1001,,)</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IF(_xlfn.XLOOKUP(C845,customers!A844:A1844,customers!C844:C1844,,0)=0,"",_xlfn.XLOOKUP(C845,customers!A844:A1844,customers!C844:C1844,,0))</f>
        <v>ddrewittnf@mapquest.com</v>
      </c>
      <c r="H845" s="2" t="str">
        <f>_xlfn.XLOOKUP(C845,customers!$A$1:$A$1001,customers!$G$1:$G$1001,,0)</f>
        <v>United States</v>
      </c>
      <c r="I845" t="str">
        <f>INDEX(products!$A$1:$G$49,MATCH(orders!$D845,products!$A:$A,0),MATCH(orders!I$1,products!$A$1:$G$1,0))</f>
        <v>Exc</v>
      </c>
      <c r="J845" t="str">
        <f>INDEX(products!$A$1:$G$49,MATCH(orders!$D845,products!$A:$A,0),MATCH(orders!J$1,products!$A$1:$G$1,0))</f>
        <v>M</v>
      </c>
      <c r="K845" s="4">
        <f>INDEX(products!$A$1:$G$49,MATCH(orders!$D845,products!$A:$A,0),MATCH(orders!K$1,products!$A$1:$G$1,0))</f>
        <v>0.2</v>
      </c>
      <c r="L845" s="5">
        <f>INDEX(products!$A$1:$G$49,MATCH(orders!$D845,products!$A:$A,0),MATCH(orders!L$1,products!$A$1:$G$1,0))</f>
        <v>4.125</v>
      </c>
      <c r="M845" s="5">
        <f t="shared" si="40"/>
        <v>8.25</v>
      </c>
      <c r="N845" t="str">
        <f t="shared" si="39"/>
        <v>Excelsa</v>
      </c>
      <c r="O845" t="str">
        <f t="shared" si="41"/>
        <v>Medium</v>
      </c>
      <c r="P845" t="str">
        <f>_xlfn.XLOOKUP(Orders[[#This Row],[Customer ID]],customers!$A$1:$A$1001,customers!$I$1:$I$1001,,)</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IF(_xlfn.XLOOKUP(C846,customers!A845:A1845,customers!C845:C1845,,0)=0,"",_xlfn.XLOOKUP(C846,customers!A845:A1845,customers!C845:C1845,,0))</f>
        <v>agladhillng@stanford.edu</v>
      </c>
      <c r="H846" s="2" t="str">
        <f>_xlfn.XLOOKUP(C846,customers!$A$1:$A$1001,customers!$G$1:$G$1001,,0)</f>
        <v>United States</v>
      </c>
      <c r="I846" t="str">
        <f>INDEX(products!$A$1:$G$49,MATCH(orders!$D846,products!$A:$A,0),MATCH(orders!I$1,products!$A$1:$G$1,0))</f>
        <v>Ara</v>
      </c>
      <c r="J846" t="str">
        <f>INDEX(products!$A$1:$G$49,MATCH(orders!$D846,products!$A:$A,0),MATCH(orders!J$1,products!$A$1:$G$1,0))</f>
        <v>D</v>
      </c>
      <c r="K846" s="4">
        <f>INDEX(products!$A$1:$G$49,MATCH(orders!$D846,products!$A:$A,0),MATCH(orders!K$1,products!$A$1:$G$1,0))</f>
        <v>0.5</v>
      </c>
      <c r="L846" s="5">
        <f>INDEX(products!$A$1:$G$49,MATCH(orders!$D846,products!$A:$A,0),MATCH(orders!L$1,products!$A$1:$G$1,0))</f>
        <v>5.97</v>
      </c>
      <c r="M846" s="5">
        <f t="shared" si="40"/>
        <v>35.82</v>
      </c>
      <c r="N846" t="str">
        <f t="shared" si="39"/>
        <v>Arabica</v>
      </c>
      <c r="O846" t="str">
        <f t="shared" si="41"/>
        <v>Dark</v>
      </c>
      <c r="P846" t="str">
        <f>_xlfn.XLOOKUP(Orders[[#This Row],[Customer ID]],customers!$A$1:$A$1001,customers!$I$1:$I$1001,,)</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IF(_xlfn.XLOOKUP(C847,customers!A846:A1846,customers!C846:C1846,,0)=0,"",_xlfn.XLOOKUP(C847,customers!A846:A1846,customers!C846:C1846,,0))</f>
        <v>mlorineznh@whitehouse.gov</v>
      </c>
      <c r="H847" s="2" t="str">
        <f>_xlfn.XLOOKUP(C847,customers!$A$1:$A$1001,customers!$G$1:$G$1001,,0)</f>
        <v>United States</v>
      </c>
      <c r="I847" t="str">
        <f>INDEX(products!$A$1:$G$49,MATCH(orders!$D847,products!$A:$A,0),MATCH(orders!I$1,products!$A$1:$G$1,0))</f>
        <v>Exc</v>
      </c>
      <c r="J847" t="str">
        <f>INDEX(products!$A$1:$G$49,MATCH(orders!$D847,products!$A:$A,0),MATCH(orders!J$1,products!$A$1:$G$1,0))</f>
        <v>D</v>
      </c>
      <c r="K847" s="4">
        <f>INDEX(products!$A$1:$G$49,MATCH(orders!$D847,products!$A:$A,0),MATCH(orders!K$1,products!$A$1:$G$1,0))</f>
        <v>2.5</v>
      </c>
      <c r="L847" s="5">
        <f>INDEX(products!$A$1:$G$49,MATCH(orders!$D847,products!$A:$A,0),MATCH(orders!L$1,products!$A$1:$G$1,0))</f>
        <v>27.945</v>
      </c>
      <c r="M847" s="5">
        <f t="shared" si="40"/>
        <v>167.67000000000002</v>
      </c>
      <c r="N847" t="str">
        <f t="shared" si="39"/>
        <v>Excelsa</v>
      </c>
      <c r="O847" t="str">
        <f t="shared" si="41"/>
        <v>Dark</v>
      </c>
      <c r="P847" t="str">
        <f>_xlfn.XLOOKUP(Orders[[#This Row],[Customer ID]],customers!$A$1:$A$1001,customers!$I$1:$I$1001,,)</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IF(_xlfn.XLOOKUP(C848,customers!A847:A1847,customers!C847:C1847,,0)=0,"",_xlfn.XLOOKUP(C848,customers!A847:A1847,customers!C847:C1847,,0))</f>
        <v/>
      </c>
      <c r="H848" s="2" t="str">
        <f>_xlfn.XLOOKUP(C848,customers!$A$1:$A$1001,customers!$G$1:$G$1001,,0)</f>
        <v>United States</v>
      </c>
      <c r="I848" t="str">
        <f>INDEX(products!$A$1:$G$49,MATCH(orders!$D848,products!$A:$A,0),MATCH(orders!I$1,products!$A$1:$G$1,0))</f>
        <v>Ara</v>
      </c>
      <c r="J848" t="str">
        <f>INDEX(products!$A$1:$G$49,MATCH(orders!$D848,products!$A:$A,0),MATCH(orders!J$1,products!$A$1:$G$1,0))</f>
        <v>M</v>
      </c>
      <c r="K848" s="4">
        <f>INDEX(products!$A$1:$G$49,MATCH(orders!$D848,products!$A:$A,0),MATCH(orders!K$1,products!$A$1:$G$1,0))</f>
        <v>2.5</v>
      </c>
      <c r="L848" s="5">
        <f>INDEX(products!$A$1:$G$49,MATCH(orders!$D848,products!$A:$A,0),MATCH(orders!L$1,products!$A$1:$G$1,0))</f>
        <v>25.874999999999996</v>
      </c>
      <c r="M848" s="5">
        <f t="shared" si="40"/>
        <v>51.749999999999993</v>
      </c>
      <c r="N848" t="str">
        <f t="shared" si="39"/>
        <v>Arabica</v>
      </c>
      <c r="O848" t="str">
        <f t="shared" si="41"/>
        <v>Medium</v>
      </c>
      <c r="P848" t="str">
        <f>_xlfn.XLOOKUP(Orders[[#This Row],[Customer ID]],customers!$A$1:$A$1001,customers!$I$1:$I$1001,,)</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IF(_xlfn.XLOOKUP(C849,customers!A848:A1848,customers!C848:C1848,,0)=0,"",_xlfn.XLOOKUP(C849,customers!A848:A1848,customers!C848:C1848,,0))</f>
        <v>mvannj@wikipedia.org</v>
      </c>
      <c r="H849" s="2" t="str">
        <f>_xlfn.XLOOKUP(C849,customers!$A$1:$A$1001,customers!$G$1:$G$1001,,0)</f>
        <v>United States</v>
      </c>
      <c r="I849" t="str">
        <f>INDEX(products!$A$1:$G$49,MATCH(orders!$D849,products!$A:$A,0),MATCH(orders!I$1,products!$A$1:$G$1,0))</f>
        <v>Ara</v>
      </c>
      <c r="J849" t="str">
        <f>INDEX(products!$A$1:$G$49,MATCH(orders!$D849,products!$A:$A,0),MATCH(orders!J$1,products!$A$1:$G$1,0))</f>
        <v>D</v>
      </c>
      <c r="K849" s="4">
        <f>INDEX(products!$A$1:$G$49,MATCH(orders!$D849,products!$A:$A,0),MATCH(orders!K$1,products!$A$1:$G$1,0))</f>
        <v>0.2</v>
      </c>
      <c r="L849" s="5">
        <f>INDEX(products!$A$1:$G$49,MATCH(orders!$D849,products!$A:$A,0),MATCH(orders!L$1,products!$A$1:$G$1,0))</f>
        <v>2.9849999999999999</v>
      </c>
      <c r="M849" s="5">
        <f t="shared" si="40"/>
        <v>8.9550000000000001</v>
      </c>
      <c r="N849" t="str">
        <f t="shared" si="39"/>
        <v>Arabica</v>
      </c>
      <c r="O849" t="str">
        <f t="shared" si="41"/>
        <v>Dark</v>
      </c>
      <c r="P849" t="str">
        <f>_xlfn.XLOOKUP(Orders[[#This Row],[Customer ID]],customers!$A$1:$A$1001,customers!$I$1:$I$1001,,)</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IF(_xlfn.XLOOKUP(C850,customers!A849:A1849,customers!C849:C1849,,0)=0,"",_xlfn.XLOOKUP(C850,customers!A849:A1849,customers!C849:C1849,,0))</f>
        <v/>
      </c>
      <c r="H850" s="2" t="str">
        <f>_xlfn.XLOOKUP(C850,customers!$A$1:$A$1001,customers!$G$1:$G$1001,,0)</f>
        <v>United States</v>
      </c>
      <c r="I850" t="str">
        <f>INDEX(products!$A$1:$G$49,MATCH(orders!$D850,products!$A:$A,0),MATCH(orders!I$1,products!$A$1:$G$1,0))</f>
        <v>Exc</v>
      </c>
      <c r="J850" t="str">
        <f>INDEX(products!$A$1:$G$49,MATCH(orders!$D850,products!$A:$A,0),MATCH(orders!J$1,products!$A$1:$G$1,0))</f>
        <v>L</v>
      </c>
      <c r="K850" s="4">
        <f>INDEX(products!$A$1:$G$49,MATCH(orders!$D850,products!$A:$A,0),MATCH(orders!K$1,products!$A$1:$G$1,0))</f>
        <v>0.5</v>
      </c>
      <c r="L850" s="5">
        <f>INDEX(products!$A$1:$G$49,MATCH(orders!$D850,products!$A:$A,0),MATCH(orders!L$1,products!$A$1:$G$1,0))</f>
        <v>8.91</v>
      </c>
      <c r="M850" s="5">
        <f t="shared" si="40"/>
        <v>53.46</v>
      </c>
      <c r="N850" t="str">
        <f t="shared" si="39"/>
        <v>Excelsa</v>
      </c>
      <c r="O850" t="str">
        <f t="shared" si="41"/>
        <v>Light</v>
      </c>
      <c r="P850" t="str">
        <f>_xlfn.XLOOKUP(Orders[[#This Row],[Customer ID]],customers!$A$1:$A$1001,customers!$I$1:$I$1001,,)</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IF(_xlfn.XLOOKUP(C851,customers!A850:A1850,customers!C850:C1850,,0)=0,"",_xlfn.XLOOKUP(C851,customers!A850:A1850,customers!C850:C1850,,0))</f>
        <v>jethelstonnl@creativecommons.org</v>
      </c>
      <c r="H851" s="2" t="str">
        <f>_xlfn.XLOOKUP(C851,customers!$A$1:$A$1001,customers!$G$1:$G$1001,,0)</f>
        <v>United States</v>
      </c>
      <c r="I851" t="str">
        <f>INDEX(products!$A$1:$G$49,MATCH(orders!$D851,products!$A:$A,0),MATCH(orders!I$1,products!$A$1:$G$1,0))</f>
        <v>Ara</v>
      </c>
      <c r="J851" t="str">
        <f>INDEX(products!$A$1:$G$49,MATCH(orders!$D851,products!$A:$A,0),MATCH(orders!J$1,products!$A$1:$G$1,0))</f>
        <v>L</v>
      </c>
      <c r="K851" s="4">
        <f>INDEX(products!$A$1:$G$49,MATCH(orders!$D851,products!$A:$A,0),MATCH(orders!K$1,products!$A$1:$G$1,0))</f>
        <v>0.2</v>
      </c>
      <c r="L851" s="5">
        <f>INDEX(products!$A$1:$G$49,MATCH(orders!$D851,products!$A:$A,0),MATCH(orders!L$1,products!$A$1:$G$1,0))</f>
        <v>3.8849999999999998</v>
      </c>
      <c r="M851" s="5">
        <f t="shared" si="40"/>
        <v>23.31</v>
      </c>
      <c r="N851" t="str">
        <f t="shared" si="39"/>
        <v>Arabica</v>
      </c>
      <c r="O851" t="str">
        <f t="shared" si="41"/>
        <v>Light</v>
      </c>
      <c r="P851" t="str">
        <f>_xlfn.XLOOKUP(Orders[[#This Row],[Customer ID]],customers!$A$1:$A$1001,customers!$I$1:$I$1001,,)</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IF(_xlfn.XLOOKUP(C852,customers!A851:A1851,customers!C851:C1851,,0)=0,"",_xlfn.XLOOKUP(C852,customers!A851:A1851,customers!C851:C1851,,0))</f>
        <v>jethelstonnl@creativecommons.org</v>
      </c>
      <c r="H852" s="2" t="str">
        <f>_xlfn.XLOOKUP(C852,customers!$A$1:$A$1001,customers!$G$1:$G$1001,,0)</f>
        <v>United States</v>
      </c>
      <c r="I852" t="str">
        <f>INDEX(products!$A$1:$G$49,MATCH(orders!$D852,products!$A:$A,0),MATCH(orders!I$1,products!$A$1:$G$1,0))</f>
        <v>Ara</v>
      </c>
      <c r="J852" t="str">
        <f>INDEX(products!$A$1:$G$49,MATCH(orders!$D852,products!$A:$A,0),MATCH(orders!J$1,products!$A$1:$G$1,0))</f>
        <v>M</v>
      </c>
      <c r="K852" s="4">
        <f>INDEX(products!$A$1:$G$49,MATCH(orders!$D852,products!$A:$A,0),MATCH(orders!K$1,products!$A$1:$G$1,0))</f>
        <v>0.2</v>
      </c>
      <c r="L852" s="5">
        <f>INDEX(products!$A$1:$G$49,MATCH(orders!$D852,products!$A:$A,0),MATCH(orders!L$1,products!$A$1:$G$1,0))</f>
        <v>3.375</v>
      </c>
      <c r="M852" s="5">
        <f t="shared" si="40"/>
        <v>6.75</v>
      </c>
      <c r="N852" t="str">
        <f t="shared" si="39"/>
        <v>Arabica</v>
      </c>
      <c r="O852" t="str">
        <f t="shared" si="41"/>
        <v>Medium</v>
      </c>
      <c r="P852" t="str">
        <f>_xlfn.XLOOKUP(Orders[[#This Row],[Customer ID]],customers!$A$1:$A$1001,customers!$I$1:$I$1001,,)</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IF(_xlfn.XLOOKUP(C853,customers!A852:A1852,customers!C852:C1852,,0)=0,"",_xlfn.XLOOKUP(C853,customers!A852:A1852,customers!C852:C1852,,0))</f>
        <v>peberznn@woothemes.com</v>
      </c>
      <c r="H853" s="2" t="str">
        <f>_xlfn.XLOOKUP(C853,customers!$A$1:$A$1001,customers!$G$1:$G$1001,,0)</f>
        <v>United States</v>
      </c>
      <c r="I853" t="str">
        <f>INDEX(products!$A$1:$G$49,MATCH(orders!$D853,products!$A:$A,0),MATCH(orders!I$1,products!$A$1:$G$1,0))</f>
        <v>Lib</v>
      </c>
      <c r="J853" t="str">
        <f>INDEX(products!$A$1:$G$49,MATCH(orders!$D853,products!$A:$A,0),MATCH(orders!J$1,products!$A$1:$G$1,0))</f>
        <v>D</v>
      </c>
      <c r="K853" s="4">
        <f>INDEX(products!$A$1:$G$49,MATCH(orders!$D853,products!$A:$A,0),MATCH(orders!K$1,products!$A$1:$G$1,0))</f>
        <v>0.5</v>
      </c>
      <c r="L853" s="5">
        <f>INDEX(products!$A$1:$G$49,MATCH(orders!$D853,products!$A:$A,0),MATCH(orders!L$1,products!$A$1:$G$1,0))</f>
        <v>7.77</v>
      </c>
      <c r="M853" s="5">
        <f t="shared" si="40"/>
        <v>7.77</v>
      </c>
      <c r="N853" t="str">
        <f t="shared" si="39"/>
        <v>Librica</v>
      </c>
      <c r="O853" t="str">
        <f t="shared" si="41"/>
        <v>Dark</v>
      </c>
      <c r="P853" t="str">
        <f>_xlfn.XLOOKUP(Orders[[#This Row],[Customer ID]],customers!$A$1:$A$1001,customers!$I$1:$I$1001,,)</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IF(_xlfn.XLOOKUP(C854,customers!A853:A1853,customers!C853:C1853,,0)=0,"",_xlfn.XLOOKUP(C854,customers!A853:A1853,customers!C853:C1853,,0))</f>
        <v>bgaishno@altervista.org</v>
      </c>
      <c r="H854" s="2" t="str">
        <f>_xlfn.XLOOKUP(C854,customers!$A$1:$A$1001,customers!$G$1:$G$1001,,0)</f>
        <v>United States</v>
      </c>
      <c r="I854" t="str">
        <f>INDEX(products!$A$1:$G$49,MATCH(orders!$D854,products!$A:$A,0),MATCH(orders!I$1,products!$A$1:$G$1,0))</f>
        <v>Lib</v>
      </c>
      <c r="J854" t="str">
        <f>INDEX(products!$A$1:$G$49,MATCH(orders!$D854,products!$A:$A,0),MATCH(orders!J$1,products!$A$1:$G$1,0))</f>
        <v>D</v>
      </c>
      <c r="K854" s="4">
        <f>INDEX(products!$A$1:$G$49,MATCH(orders!$D854,products!$A:$A,0),MATCH(orders!K$1,products!$A$1:$G$1,0))</f>
        <v>2.5</v>
      </c>
      <c r="L854" s="5">
        <f>INDEX(products!$A$1:$G$49,MATCH(orders!$D854,products!$A:$A,0),MATCH(orders!L$1,products!$A$1:$G$1,0))</f>
        <v>29.784999999999997</v>
      </c>
      <c r="M854" s="5">
        <f t="shared" si="40"/>
        <v>119.13999999999999</v>
      </c>
      <c r="N854" t="str">
        <f t="shared" si="39"/>
        <v>Librica</v>
      </c>
      <c r="O854" t="str">
        <f t="shared" si="41"/>
        <v>Dark</v>
      </c>
      <c r="P854" t="str">
        <f>_xlfn.XLOOKUP(Orders[[#This Row],[Customer ID]],customers!$A$1:$A$1001,customers!$I$1:$I$1001,,)</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IF(_xlfn.XLOOKUP(C855,customers!A854:A1854,customers!C854:C1854,,0)=0,"",_xlfn.XLOOKUP(C855,customers!A854:A1854,customers!C854:C1854,,0))</f>
        <v>ldantonnp@miitbeian.gov.cn</v>
      </c>
      <c r="H855" s="2" t="str">
        <f>_xlfn.XLOOKUP(C855,customers!$A$1:$A$1001,customers!$G$1:$G$1001,,0)</f>
        <v>United States</v>
      </c>
      <c r="I855" t="str">
        <f>INDEX(products!$A$1:$G$49,MATCH(orders!$D855,products!$A:$A,0),MATCH(orders!I$1,products!$A$1:$G$1,0))</f>
        <v>Ara</v>
      </c>
      <c r="J855" t="str">
        <f>INDEX(products!$A$1:$G$49,MATCH(orders!$D855,products!$A:$A,0),MATCH(orders!J$1,products!$A$1:$G$1,0))</f>
        <v>D</v>
      </c>
      <c r="K855" s="4">
        <f>INDEX(products!$A$1:$G$49,MATCH(orders!$D855,products!$A:$A,0),MATCH(orders!K$1,products!$A$1:$G$1,0))</f>
        <v>1</v>
      </c>
      <c r="L855" s="5">
        <f>INDEX(products!$A$1:$G$49,MATCH(orders!$D855,products!$A:$A,0),MATCH(orders!L$1,products!$A$1:$G$1,0))</f>
        <v>9.9499999999999993</v>
      </c>
      <c r="M855" s="5">
        <f t="shared" si="40"/>
        <v>19.899999999999999</v>
      </c>
      <c r="N855" t="str">
        <f t="shared" si="39"/>
        <v>Arabica</v>
      </c>
      <c r="O855" t="str">
        <f t="shared" si="41"/>
        <v>Dark</v>
      </c>
      <c r="P855" t="str">
        <f>_xlfn.XLOOKUP(Orders[[#This Row],[Customer ID]],customers!$A$1:$A$1001,customers!$I$1:$I$1001,,)</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IF(_xlfn.XLOOKUP(C856,customers!A855:A1855,customers!C855:C1855,,0)=0,"",_xlfn.XLOOKUP(C856,customers!A855:A1855,customers!C855:C1855,,0))</f>
        <v>smorrallnq@answers.com</v>
      </c>
      <c r="H856" s="2" t="str">
        <f>_xlfn.XLOOKUP(C856,customers!$A$1:$A$1001,customers!$G$1:$G$1001,,0)</f>
        <v>United States</v>
      </c>
      <c r="I856" t="str">
        <f>INDEX(products!$A$1:$G$49,MATCH(orders!$D856,products!$A:$A,0),MATCH(orders!I$1,products!$A$1:$G$1,0))</f>
        <v>Rob</v>
      </c>
      <c r="J856" t="str">
        <f>INDEX(products!$A$1:$G$49,MATCH(orders!$D856,products!$A:$A,0),MATCH(orders!J$1,products!$A$1:$G$1,0))</f>
        <v>L</v>
      </c>
      <c r="K856" s="4">
        <f>INDEX(products!$A$1:$G$49,MATCH(orders!$D856,products!$A:$A,0),MATCH(orders!K$1,products!$A$1:$G$1,0))</f>
        <v>0.5</v>
      </c>
      <c r="L856" s="5">
        <f>INDEX(products!$A$1:$G$49,MATCH(orders!$D856,products!$A:$A,0),MATCH(orders!L$1,products!$A$1:$G$1,0))</f>
        <v>7.169999999999999</v>
      </c>
      <c r="M856" s="5">
        <f t="shared" si="40"/>
        <v>35.849999999999994</v>
      </c>
      <c r="N856" t="str">
        <f t="shared" si="39"/>
        <v>Robusta</v>
      </c>
      <c r="O856" t="str">
        <f t="shared" si="41"/>
        <v>Light</v>
      </c>
      <c r="P856" t="str">
        <f>_xlfn.XLOOKUP(Orders[[#This Row],[Customer ID]],customers!$A$1:$A$1001,customers!$I$1:$I$1001,,)</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IF(_xlfn.XLOOKUP(C857,customers!A856:A1856,customers!C856:C1856,,0)=0,"",_xlfn.XLOOKUP(C857,customers!A856:A1856,customers!C856:C1856,,0))</f>
        <v>dcrownshawnr@photobucket.com</v>
      </c>
      <c r="H857" s="2" t="str">
        <f>_xlfn.XLOOKUP(C857,customers!$A$1:$A$1001,customers!$G$1:$G$1001,,0)</f>
        <v>United States</v>
      </c>
      <c r="I857" t="str">
        <f>INDEX(products!$A$1:$G$49,MATCH(orders!$D857,products!$A:$A,0),MATCH(orders!I$1,products!$A$1:$G$1,0))</f>
        <v>Lib</v>
      </c>
      <c r="J857" t="str">
        <f>INDEX(products!$A$1:$G$49,MATCH(orders!$D857,products!$A:$A,0),MATCH(orders!J$1,products!$A$1:$G$1,0))</f>
        <v>D</v>
      </c>
      <c r="K857" s="4">
        <f>INDEX(products!$A$1:$G$49,MATCH(orders!$D857,products!$A:$A,0),MATCH(orders!K$1,products!$A$1:$G$1,0))</f>
        <v>2.5</v>
      </c>
      <c r="L857" s="5">
        <f>INDEX(products!$A$1:$G$49,MATCH(orders!$D857,products!$A:$A,0),MATCH(orders!L$1,products!$A$1:$G$1,0))</f>
        <v>29.784999999999997</v>
      </c>
      <c r="M857" s="5">
        <f t="shared" si="40"/>
        <v>89.35499999999999</v>
      </c>
      <c r="N857" t="str">
        <f t="shared" si="39"/>
        <v>Librica</v>
      </c>
      <c r="O857" t="str">
        <f t="shared" si="41"/>
        <v>Dark</v>
      </c>
      <c r="P857" t="str">
        <f>_xlfn.XLOOKUP(Orders[[#This Row],[Customer ID]],customers!$A$1:$A$1001,customers!$I$1:$I$1001,,)</f>
        <v>No</v>
      </c>
    </row>
    <row r="858" spans="1:16" x14ac:dyDescent="0.2">
      <c r="A858" s="2" t="s">
        <v>5327</v>
      </c>
      <c r="B858" s="3">
        <v>44031</v>
      </c>
      <c r="C858" s="2" t="s">
        <v>5188</v>
      </c>
      <c r="D858" t="s">
        <v>6159</v>
      </c>
      <c r="E858" s="2">
        <v>2</v>
      </c>
      <c r="F858" s="2" t="str">
        <f>_xlfn.XLOOKUP(C858,customers!$A$1:$A$1001,customers!$B$1:$B$1001,,0)</f>
        <v>Odelia Skerme</v>
      </c>
      <c r="G858" s="2" t="e">
        <f>IF(_xlfn.XLOOKUP(C858,customers!A857:A1857,customers!C857:C1857,,0)=0,"",_xlfn.XLOOKUP(C858,customers!A857:A1857,customers!C857:C1857,,0))</f>
        <v>#N/A</v>
      </c>
      <c r="H858" s="2" t="str">
        <f>_xlfn.XLOOKUP(C858,customers!$A$1:$A$1001,customers!$G$1:$G$1001,,0)</f>
        <v>United States</v>
      </c>
      <c r="I858" t="str">
        <f>INDEX(products!$A$1:$G$49,MATCH(orders!$D858,products!$A:$A,0),MATCH(orders!I$1,products!$A$1:$G$1,0))</f>
        <v>Lib</v>
      </c>
      <c r="J858" t="str">
        <f>INDEX(products!$A$1:$G$49,MATCH(orders!$D858,products!$A:$A,0),MATCH(orders!J$1,products!$A$1:$G$1,0))</f>
        <v>M</v>
      </c>
      <c r="K858" s="4">
        <f>INDEX(products!$A$1:$G$49,MATCH(orders!$D858,products!$A:$A,0),MATCH(orders!K$1,products!$A$1:$G$1,0))</f>
        <v>0.2</v>
      </c>
      <c r="L858" s="5">
        <f>INDEX(products!$A$1:$G$49,MATCH(orders!$D858,products!$A:$A,0),MATCH(orders!L$1,products!$A$1:$G$1,0))</f>
        <v>4.3650000000000002</v>
      </c>
      <c r="M858" s="5">
        <f t="shared" si="40"/>
        <v>8.73</v>
      </c>
      <c r="N858" t="str">
        <f t="shared" si="39"/>
        <v>Librica</v>
      </c>
      <c r="O858" t="str">
        <f t="shared" si="41"/>
        <v>Medium</v>
      </c>
      <c r="P858" t="str">
        <f>_xlfn.XLOOKUP(Orders[[#This Row],[Customer ID]],customers!$A$1:$A$1001,customers!$I$1:$I$1001,,)</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IF(_xlfn.XLOOKUP(C859,customers!A858:A1858,customers!C858:C1858,,0)=0,"",_xlfn.XLOOKUP(C859,customers!A858:A1858,customers!C858:C1858,,0))</f>
        <v>jreddochnt@sun.com</v>
      </c>
      <c r="H859" s="2" t="str">
        <f>_xlfn.XLOOKUP(C859,customers!$A$1:$A$1001,customers!$G$1:$G$1001,,0)</f>
        <v>United States</v>
      </c>
      <c r="I859" t="str">
        <f>INDEX(products!$A$1:$G$49,MATCH(orders!$D859,products!$A:$A,0),MATCH(orders!I$1,products!$A$1:$G$1,0))</f>
        <v>Rob</v>
      </c>
      <c r="J859" t="str">
        <f>INDEX(products!$A$1:$G$49,MATCH(orders!$D859,products!$A:$A,0),MATCH(orders!J$1,products!$A$1:$G$1,0))</f>
        <v>L</v>
      </c>
      <c r="K859" s="4">
        <f>INDEX(products!$A$1:$G$49,MATCH(orders!$D859,products!$A:$A,0),MATCH(orders!K$1,products!$A$1:$G$1,0))</f>
        <v>2.5</v>
      </c>
      <c r="L859" s="5">
        <f>INDEX(products!$A$1:$G$49,MATCH(orders!$D859,products!$A:$A,0),MATCH(orders!L$1,products!$A$1:$G$1,0))</f>
        <v>27.484999999999996</v>
      </c>
      <c r="M859" s="5">
        <f t="shared" si="40"/>
        <v>137.42499999999998</v>
      </c>
      <c r="N859" t="str">
        <f t="shared" si="39"/>
        <v>Robusta</v>
      </c>
      <c r="O859" t="str">
        <f t="shared" si="41"/>
        <v>Light</v>
      </c>
      <c r="P859" t="str">
        <f>_xlfn.XLOOKUP(Orders[[#This Row],[Customer ID]],customers!$A$1:$A$1001,customers!$I$1:$I$1001,,)</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IF(_xlfn.XLOOKUP(C860,customers!A859:A1859,customers!C859:C1859,,0)=0,"",_xlfn.XLOOKUP(C860,customers!A859:A1859,customers!C859:C1859,,0))</f>
        <v>stitleynu@whitehouse.gov</v>
      </c>
      <c r="H860" s="2" t="str">
        <f>_xlfn.XLOOKUP(C860,customers!$A$1:$A$1001,customers!$G$1:$G$1001,,0)</f>
        <v>United States</v>
      </c>
      <c r="I860" t="str">
        <f>INDEX(products!$A$1:$G$49,MATCH(orders!$D860,products!$A:$A,0),MATCH(orders!I$1,products!$A$1:$G$1,0))</f>
        <v>Lib</v>
      </c>
      <c r="J860" t="str">
        <f>INDEX(products!$A$1:$G$49,MATCH(orders!$D860,products!$A:$A,0),MATCH(orders!J$1,products!$A$1:$G$1,0))</f>
        <v>M</v>
      </c>
      <c r="K860" s="4">
        <f>INDEX(products!$A$1:$G$49,MATCH(orders!$D860,products!$A:$A,0),MATCH(orders!K$1,products!$A$1:$G$1,0))</f>
        <v>0.5</v>
      </c>
      <c r="L860" s="5">
        <f>INDEX(products!$A$1:$G$49,MATCH(orders!$D860,products!$A:$A,0),MATCH(orders!L$1,products!$A$1:$G$1,0))</f>
        <v>8.73</v>
      </c>
      <c r="M860" s="5">
        <f t="shared" si="40"/>
        <v>34.92</v>
      </c>
      <c r="N860" t="str">
        <f t="shared" si="39"/>
        <v>Librica</v>
      </c>
      <c r="O860" t="str">
        <f t="shared" si="41"/>
        <v>Medium</v>
      </c>
      <c r="P860" t="str">
        <f>_xlfn.XLOOKUP(Orders[[#This Row],[Customer ID]],customers!$A$1:$A$1001,customers!$I$1:$I$1001,,)</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IF(_xlfn.XLOOKUP(C861,customers!A860:A1860,customers!C860:C1860,,0)=0,"",_xlfn.XLOOKUP(C861,customers!A860:A1860,customers!C860:C1860,,0))</f>
        <v>rsimaonv@simplemachines.org</v>
      </c>
      <c r="H861" s="2" t="str">
        <f>_xlfn.XLOOKUP(C861,customers!$A$1:$A$1001,customers!$G$1:$G$1001,,0)</f>
        <v>United States</v>
      </c>
      <c r="I861" t="str">
        <f>INDEX(products!$A$1:$G$49,MATCH(orders!$D861,products!$A:$A,0),MATCH(orders!I$1,products!$A$1:$G$1,0))</f>
        <v>Ara</v>
      </c>
      <c r="J861" t="str">
        <f>INDEX(products!$A$1:$G$49,MATCH(orders!$D861,products!$A:$A,0),MATCH(orders!J$1,products!$A$1:$G$1,0))</f>
        <v>L</v>
      </c>
      <c r="K861" s="4">
        <f>INDEX(products!$A$1:$G$49,MATCH(orders!$D861,products!$A:$A,0),MATCH(orders!K$1,products!$A$1:$G$1,0))</f>
        <v>2.5</v>
      </c>
      <c r="L861" s="5">
        <f>INDEX(products!$A$1:$G$49,MATCH(orders!$D861,products!$A:$A,0),MATCH(orders!L$1,products!$A$1:$G$1,0))</f>
        <v>29.784999999999997</v>
      </c>
      <c r="M861" s="5">
        <f t="shared" si="40"/>
        <v>178.70999999999998</v>
      </c>
      <c r="N861" t="str">
        <f t="shared" si="39"/>
        <v>Arabica</v>
      </c>
      <c r="O861" t="str">
        <f t="shared" si="41"/>
        <v>Light</v>
      </c>
      <c r="P861" t="str">
        <f>_xlfn.XLOOKUP(Orders[[#This Row],[Customer ID]],customers!$A$1:$A$1001,customers!$I$1:$I$1001,,)</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IF(_xlfn.XLOOKUP(C862,customers!A861:A1861,customers!C861:C1861,,0)=0,"",_xlfn.XLOOKUP(C862,customers!A861:A1861,customers!C861:C1861,,0))</f>
        <v/>
      </c>
      <c r="H862" s="2" t="str">
        <f>_xlfn.XLOOKUP(C862,customers!$A$1:$A$1001,customers!$G$1:$G$1001,,0)</f>
        <v>United States</v>
      </c>
      <c r="I862" t="str">
        <f>INDEX(products!$A$1:$G$49,MATCH(orders!$D862,products!$A:$A,0),MATCH(orders!I$1,products!$A$1:$G$1,0))</f>
        <v>Ara</v>
      </c>
      <c r="J862" t="str">
        <f>INDEX(products!$A$1:$G$49,MATCH(orders!$D862,products!$A:$A,0),MATCH(orders!J$1,products!$A$1:$G$1,0))</f>
        <v>M</v>
      </c>
      <c r="K862" s="4">
        <f>INDEX(products!$A$1:$G$49,MATCH(orders!$D862,products!$A:$A,0),MATCH(orders!K$1,products!$A$1:$G$1,0))</f>
        <v>2.5</v>
      </c>
      <c r="L862" s="5">
        <f>INDEX(products!$A$1:$G$49,MATCH(orders!$D862,products!$A:$A,0),MATCH(orders!L$1,products!$A$1:$G$1,0))</f>
        <v>25.874999999999996</v>
      </c>
      <c r="M862" s="5">
        <f t="shared" si="40"/>
        <v>25.874999999999996</v>
      </c>
      <c r="N862" t="str">
        <f t="shared" si="39"/>
        <v>Arabica</v>
      </c>
      <c r="O862" t="str">
        <f t="shared" si="41"/>
        <v>Medium</v>
      </c>
      <c r="P862" t="str">
        <f>_xlfn.XLOOKUP(Orders[[#This Row],[Customer ID]],customers!$A$1:$A$1001,customers!$I$1:$I$1001,,)</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IF(_xlfn.XLOOKUP(C863,customers!A862:A1862,customers!C862:C1862,,0)=0,"",_xlfn.XLOOKUP(C863,customers!A862:A1862,customers!C862:C1862,,0))</f>
        <v>nchisholmnx@example.com</v>
      </c>
      <c r="H863" s="2" t="str">
        <f>_xlfn.XLOOKUP(C863,customers!$A$1:$A$1001,customers!$G$1:$G$1001,,0)</f>
        <v>United States</v>
      </c>
      <c r="I863" t="str">
        <f>INDEX(products!$A$1:$G$49,MATCH(orders!$D863,products!$A:$A,0),MATCH(orders!I$1,products!$A$1:$G$1,0))</f>
        <v>Lib</v>
      </c>
      <c r="J863" t="str">
        <f>INDEX(products!$A$1:$G$49,MATCH(orders!$D863,products!$A:$A,0),MATCH(orders!J$1,products!$A$1:$G$1,0))</f>
        <v>D</v>
      </c>
      <c r="K863" s="4">
        <f>INDEX(products!$A$1:$G$49,MATCH(orders!$D863,products!$A:$A,0),MATCH(orders!K$1,products!$A$1:$G$1,0))</f>
        <v>1</v>
      </c>
      <c r="L863" s="5">
        <f>INDEX(products!$A$1:$G$49,MATCH(orders!$D863,products!$A:$A,0),MATCH(orders!L$1,products!$A$1:$G$1,0))</f>
        <v>12.95</v>
      </c>
      <c r="M863" s="5">
        <f t="shared" si="40"/>
        <v>77.699999999999989</v>
      </c>
      <c r="N863" t="str">
        <f t="shared" si="39"/>
        <v>Librica</v>
      </c>
      <c r="O863" t="str">
        <f t="shared" si="41"/>
        <v>Dark</v>
      </c>
      <c r="P863" t="str">
        <f>_xlfn.XLOOKUP(Orders[[#This Row],[Customer ID]],customers!$A$1:$A$1001,customers!$I$1:$I$1001,,)</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IF(_xlfn.XLOOKUP(C864,customers!A863:A1863,customers!C863:C1863,,0)=0,"",_xlfn.XLOOKUP(C864,customers!A863:A1863,customers!C863:C1863,,0))</f>
        <v>goatsny@live.com</v>
      </c>
      <c r="H864" s="2" t="str">
        <f>_xlfn.XLOOKUP(C864,customers!$A$1:$A$1001,customers!$G$1:$G$1001,,0)</f>
        <v>United States</v>
      </c>
      <c r="I864" t="str">
        <f>INDEX(products!$A$1:$G$49,MATCH(orders!$D864,products!$A:$A,0),MATCH(orders!I$1,products!$A$1:$G$1,0))</f>
        <v>Rob</v>
      </c>
      <c r="J864" t="str">
        <f>INDEX(products!$A$1:$G$49,MATCH(orders!$D864,products!$A:$A,0),MATCH(orders!J$1,products!$A$1:$G$1,0))</f>
        <v>M</v>
      </c>
      <c r="K864" s="4">
        <f>INDEX(products!$A$1:$G$49,MATCH(orders!$D864,products!$A:$A,0),MATCH(orders!K$1,products!$A$1:$G$1,0))</f>
        <v>1</v>
      </c>
      <c r="L864" s="5">
        <f>INDEX(products!$A$1:$G$49,MATCH(orders!$D864,products!$A:$A,0),MATCH(orders!L$1,products!$A$1:$G$1,0))</f>
        <v>9.9499999999999993</v>
      </c>
      <c r="M864" s="5">
        <f t="shared" si="40"/>
        <v>9.9499999999999993</v>
      </c>
      <c r="N864" t="str">
        <f t="shared" si="39"/>
        <v>Robusta</v>
      </c>
      <c r="O864" t="str">
        <f t="shared" si="41"/>
        <v>Medium</v>
      </c>
      <c r="P864" t="str">
        <f>_xlfn.XLOOKUP(Orders[[#This Row],[Customer ID]],customers!$A$1:$A$1001,customers!$I$1:$I$1001,,)</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IF(_xlfn.XLOOKUP(C865,customers!A864:A1864,customers!C864:C1864,,0)=0,"",_xlfn.XLOOKUP(C865,customers!A864:A1864,customers!C864:C1864,,0))</f>
        <v>mbirkinnz@java.com</v>
      </c>
      <c r="H865" s="2" t="str">
        <f>_xlfn.XLOOKUP(C865,customers!$A$1:$A$1001,customers!$G$1:$G$1001,,0)</f>
        <v>United States</v>
      </c>
      <c r="I865" t="str">
        <f>INDEX(products!$A$1:$G$49,MATCH(orders!$D865,products!$A:$A,0),MATCH(orders!I$1,products!$A$1:$G$1,0))</f>
        <v>Lib</v>
      </c>
      <c r="J865" t="str">
        <f>INDEX(products!$A$1:$G$49,MATCH(orders!$D865,products!$A:$A,0),MATCH(orders!J$1,products!$A$1:$G$1,0))</f>
        <v>M</v>
      </c>
      <c r="K865" s="4">
        <f>INDEX(products!$A$1:$G$49,MATCH(orders!$D865,products!$A:$A,0),MATCH(orders!K$1,products!$A$1:$G$1,0))</f>
        <v>1</v>
      </c>
      <c r="L865" s="5">
        <f>INDEX(products!$A$1:$G$49,MATCH(orders!$D865,products!$A:$A,0),MATCH(orders!L$1,products!$A$1:$G$1,0))</f>
        <v>14.55</v>
      </c>
      <c r="M865" s="5">
        <f t="shared" si="40"/>
        <v>29.1</v>
      </c>
      <c r="N865" t="str">
        <f t="shared" si="39"/>
        <v>Librica</v>
      </c>
      <c r="O865" t="str">
        <f t="shared" si="41"/>
        <v>Medium</v>
      </c>
      <c r="P865" t="str">
        <f>_xlfn.XLOOKUP(Orders[[#This Row],[Customer ID]],customers!$A$1:$A$1001,customers!$I$1:$I$1001,,)</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IF(_xlfn.XLOOKUP(C866,customers!A865:A1865,customers!C865:C1865,,0)=0,"",_xlfn.XLOOKUP(C866,customers!A865:A1865,customers!C865:C1865,,0))</f>
        <v>rpysono0@constantcontact.com</v>
      </c>
      <c r="H866" s="2" t="str">
        <f>_xlfn.XLOOKUP(C866,customers!$A$1:$A$1001,customers!$G$1:$G$1001,,0)</f>
        <v>Ireland</v>
      </c>
      <c r="I866" t="str">
        <f>INDEX(products!$A$1:$G$49,MATCH(orders!$D866,products!$A:$A,0),MATCH(orders!I$1,products!$A$1:$G$1,0))</f>
        <v>Rob</v>
      </c>
      <c r="J866" t="str">
        <f>INDEX(products!$A$1:$G$49,MATCH(orders!$D866,products!$A:$A,0),MATCH(orders!J$1,products!$A$1:$G$1,0))</f>
        <v>L</v>
      </c>
      <c r="K866" s="4">
        <f>INDEX(products!$A$1:$G$49,MATCH(orders!$D866,products!$A:$A,0),MATCH(orders!K$1,products!$A$1:$G$1,0))</f>
        <v>0.2</v>
      </c>
      <c r="L866" s="5">
        <f>INDEX(products!$A$1:$G$49,MATCH(orders!$D866,products!$A:$A,0),MATCH(orders!L$1,products!$A$1:$G$1,0))</f>
        <v>3.5849999999999995</v>
      </c>
      <c r="M866" s="5">
        <f t="shared" si="40"/>
        <v>21.509999999999998</v>
      </c>
      <c r="N866" t="str">
        <f t="shared" si="39"/>
        <v>Robusta</v>
      </c>
      <c r="O866" t="str">
        <f t="shared" si="41"/>
        <v>Light</v>
      </c>
      <c r="P866" t="str">
        <f>_xlfn.XLOOKUP(Orders[[#This Row],[Customer ID]],customers!$A$1:$A$1001,customers!$I$1:$I$1001,,)</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IF(_xlfn.XLOOKUP(C867,customers!A866:A1866,customers!C866:C1866,,0)=0,"",_xlfn.XLOOKUP(C867,customers!A866:A1866,customers!C866:C1866,,0))</f>
        <v>mmacconnechieo9@reuters.com</v>
      </c>
      <c r="H867" s="2" t="str">
        <f>_xlfn.XLOOKUP(C867,customers!$A$1:$A$1001,customers!$G$1:$G$1001,,0)</f>
        <v>United States</v>
      </c>
      <c r="I867" t="str">
        <f>INDEX(products!$A$1:$G$49,MATCH(orders!$D867,products!$A:$A,0),MATCH(orders!I$1,products!$A$1:$G$1,0))</f>
        <v>Ara</v>
      </c>
      <c r="J867" t="str">
        <f>INDEX(products!$A$1:$G$49,MATCH(orders!$D867,products!$A:$A,0),MATCH(orders!J$1,products!$A$1:$G$1,0))</f>
        <v>M</v>
      </c>
      <c r="K867" s="4">
        <f>INDEX(products!$A$1:$G$49,MATCH(orders!$D867,products!$A:$A,0),MATCH(orders!K$1,products!$A$1:$G$1,0))</f>
        <v>0.5</v>
      </c>
      <c r="L867" s="5">
        <f>INDEX(products!$A$1:$G$49,MATCH(orders!$D867,products!$A:$A,0),MATCH(orders!L$1,products!$A$1:$G$1,0))</f>
        <v>6.75</v>
      </c>
      <c r="M867" s="5">
        <f t="shared" si="40"/>
        <v>6.75</v>
      </c>
      <c r="N867" t="str">
        <f t="shared" si="39"/>
        <v>Arabica</v>
      </c>
      <c r="O867" t="str">
        <f t="shared" si="41"/>
        <v>Medium</v>
      </c>
      <c r="P867" t="str">
        <f>_xlfn.XLOOKUP(Orders[[#This Row],[Customer ID]],customers!$A$1:$A$1001,customers!$I$1:$I$1001,,)</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IF(_xlfn.XLOOKUP(C868,customers!A867:A1867,customers!C867:C1867,,0)=0,"",_xlfn.XLOOKUP(C868,customers!A867:A1867,customers!C867:C1867,,0))</f>
        <v>rtreachero2@usa.gov</v>
      </c>
      <c r="H868" s="2" t="str">
        <f>_xlfn.XLOOKUP(C868,customers!$A$1:$A$1001,customers!$G$1:$G$1001,,0)</f>
        <v>Ireland</v>
      </c>
      <c r="I868" t="str">
        <f>INDEX(products!$A$1:$G$49,MATCH(orders!$D868,products!$A:$A,0),MATCH(orders!I$1,products!$A$1:$G$1,0))</f>
        <v>Ara</v>
      </c>
      <c r="J868" t="str">
        <f>INDEX(products!$A$1:$G$49,MATCH(orders!$D868,products!$A:$A,0),MATCH(orders!J$1,products!$A$1:$G$1,0))</f>
        <v>D</v>
      </c>
      <c r="K868" s="4">
        <f>INDEX(products!$A$1:$G$49,MATCH(orders!$D868,products!$A:$A,0),MATCH(orders!K$1,products!$A$1:$G$1,0))</f>
        <v>0.5</v>
      </c>
      <c r="L868" s="5">
        <f>INDEX(products!$A$1:$G$49,MATCH(orders!$D868,products!$A:$A,0),MATCH(orders!L$1,products!$A$1:$G$1,0))</f>
        <v>5.97</v>
      </c>
      <c r="M868" s="5">
        <f t="shared" si="40"/>
        <v>17.91</v>
      </c>
      <c r="N868" t="str">
        <f t="shared" si="39"/>
        <v>Arabica</v>
      </c>
      <c r="O868" t="str">
        <f t="shared" si="41"/>
        <v>Dark</v>
      </c>
      <c r="P868" t="str">
        <f>_xlfn.XLOOKUP(Orders[[#This Row],[Customer ID]],customers!$A$1:$A$1001,customers!$I$1:$I$1001,,)</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IF(_xlfn.XLOOKUP(C869,customers!A868:A1868,customers!C868:C1868,,0)=0,"",_xlfn.XLOOKUP(C869,customers!A868:A1868,customers!C868:C1868,,0))</f>
        <v>bfattorinio3@quantcast.com</v>
      </c>
      <c r="H869" s="2" t="str">
        <f>_xlfn.XLOOKUP(C869,customers!$A$1:$A$1001,customers!$G$1:$G$1001,,0)</f>
        <v>Ireland</v>
      </c>
      <c r="I869" t="str">
        <f>INDEX(products!$A$1:$G$49,MATCH(orders!$D869,products!$A:$A,0),MATCH(orders!I$1,products!$A$1:$G$1,0))</f>
        <v>Ara</v>
      </c>
      <c r="J869" t="str">
        <f>INDEX(products!$A$1:$G$49,MATCH(orders!$D869,products!$A:$A,0),MATCH(orders!J$1,products!$A$1:$G$1,0))</f>
        <v>L</v>
      </c>
      <c r="K869" s="4">
        <f>INDEX(products!$A$1:$G$49,MATCH(orders!$D869,products!$A:$A,0),MATCH(orders!K$1,products!$A$1:$G$1,0))</f>
        <v>2.5</v>
      </c>
      <c r="L869" s="5">
        <f>INDEX(products!$A$1:$G$49,MATCH(orders!$D869,products!$A:$A,0),MATCH(orders!L$1,products!$A$1:$G$1,0))</f>
        <v>29.784999999999997</v>
      </c>
      <c r="M869" s="5">
        <f t="shared" si="40"/>
        <v>29.784999999999997</v>
      </c>
      <c r="N869" t="str">
        <f t="shared" si="39"/>
        <v>Arabica</v>
      </c>
      <c r="O869" t="str">
        <f t="shared" si="41"/>
        <v>Light</v>
      </c>
      <c r="P869" t="str">
        <f>_xlfn.XLOOKUP(Orders[[#This Row],[Customer ID]],customers!$A$1:$A$1001,customers!$I$1:$I$1001,,)</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IF(_xlfn.XLOOKUP(C870,customers!A869:A1869,customers!C869:C1869,,0)=0,"",_xlfn.XLOOKUP(C870,customers!A869:A1869,customers!C869:C1869,,0))</f>
        <v>mpalleskeo4@nyu.edu</v>
      </c>
      <c r="H870" s="2" t="str">
        <f>_xlfn.XLOOKUP(C870,customers!$A$1:$A$1001,customers!$G$1:$G$1001,,0)</f>
        <v>United States</v>
      </c>
      <c r="I870" t="str">
        <f>INDEX(products!$A$1:$G$49,MATCH(orders!$D870,products!$A:$A,0),MATCH(orders!I$1,products!$A$1:$G$1,0))</f>
        <v>Exc</v>
      </c>
      <c r="J870" t="str">
        <f>INDEX(products!$A$1:$G$49,MATCH(orders!$D870,products!$A:$A,0),MATCH(orders!J$1,products!$A$1:$G$1,0))</f>
        <v>M</v>
      </c>
      <c r="K870" s="4">
        <f>INDEX(products!$A$1:$G$49,MATCH(orders!$D870,products!$A:$A,0),MATCH(orders!K$1,products!$A$1:$G$1,0))</f>
        <v>0.5</v>
      </c>
      <c r="L870" s="5">
        <f>INDEX(products!$A$1:$G$49,MATCH(orders!$D870,products!$A:$A,0),MATCH(orders!L$1,products!$A$1:$G$1,0))</f>
        <v>8.25</v>
      </c>
      <c r="M870" s="5">
        <f t="shared" si="40"/>
        <v>41.25</v>
      </c>
      <c r="N870" t="str">
        <f t="shared" si="39"/>
        <v>Excelsa</v>
      </c>
      <c r="O870" t="str">
        <f t="shared" si="41"/>
        <v>Medium</v>
      </c>
      <c r="P870" t="str">
        <f>_xlfn.XLOOKUP(Orders[[#This Row],[Customer ID]],customers!$A$1:$A$1001,customers!$I$1:$I$1001,,)</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IF(_xlfn.XLOOKUP(C871,customers!A870:A1870,customers!C870:C1870,,0)=0,"",_xlfn.XLOOKUP(C871,customers!A870:A1870,customers!C870:C1870,,0))</f>
        <v/>
      </c>
      <c r="H871" s="2" t="str">
        <f>_xlfn.XLOOKUP(C871,customers!$A$1:$A$1001,customers!$G$1:$G$1001,,0)</f>
        <v>United States</v>
      </c>
      <c r="I871" t="str">
        <f>INDEX(products!$A$1:$G$49,MATCH(orders!$D871,products!$A:$A,0),MATCH(orders!I$1,products!$A$1:$G$1,0))</f>
        <v>Rob</v>
      </c>
      <c r="J871" t="str">
        <f>INDEX(products!$A$1:$G$49,MATCH(orders!$D871,products!$A:$A,0),MATCH(orders!J$1,products!$A$1:$G$1,0))</f>
        <v>M</v>
      </c>
      <c r="K871" s="4">
        <f>INDEX(products!$A$1:$G$49,MATCH(orders!$D871,products!$A:$A,0),MATCH(orders!K$1,products!$A$1:$G$1,0))</f>
        <v>0.5</v>
      </c>
      <c r="L871" s="5">
        <f>INDEX(products!$A$1:$G$49,MATCH(orders!$D871,products!$A:$A,0),MATCH(orders!L$1,products!$A$1:$G$1,0))</f>
        <v>5.97</v>
      </c>
      <c r="M871" s="5">
        <f t="shared" si="40"/>
        <v>17.91</v>
      </c>
      <c r="N871" t="str">
        <f t="shared" si="39"/>
        <v>Robusta</v>
      </c>
      <c r="O871" t="str">
        <f t="shared" si="41"/>
        <v>Medium</v>
      </c>
      <c r="P871" t="str">
        <f>_xlfn.XLOOKUP(Orders[[#This Row],[Customer ID]],customers!$A$1:$A$1001,customers!$I$1:$I$1001,,)</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IF(_xlfn.XLOOKUP(C872,customers!A871:A1871,customers!C871:C1871,,0)=0,"",_xlfn.XLOOKUP(C872,customers!A871:A1871,customers!C871:C1871,,0))</f>
        <v>fantcliffeo6@amazon.co.jp</v>
      </c>
      <c r="H872" s="2" t="str">
        <f>_xlfn.XLOOKUP(C872,customers!$A$1:$A$1001,customers!$G$1:$G$1001,,0)</f>
        <v>Ireland</v>
      </c>
      <c r="I872" t="str">
        <f>INDEX(products!$A$1:$G$49,MATCH(orders!$D872,products!$A:$A,0),MATCH(orders!I$1,products!$A$1:$G$1,0))</f>
        <v>Exc</v>
      </c>
      <c r="J872" t="str">
        <f>INDEX(products!$A$1:$G$49,MATCH(orders!$D872,products!$A:$A,0),MATCH(orders!J$1,products!$A$1:$G$1,0))</f>
        <v>D</v>
      </c>
      <c r="K872" s="4">
        <f>INDEX(products!$A$1:$G$49,MATCH(orders!$D872,products!$A:$A,0),MATCH(orders!K$1,products!$A$1:$G$1,0))</f>
        <v>0.5</v>
      </c>
      <c r="L872" s="5">
        <f>INDEX(products!$A$1:$G$49,MATCH(orders!$D872,products!$A:$A,0),MATCH(orders!L$1,products!$A$1:$G$1,0))</f>
        <v>7.29</v>
      </c>
      <c r="M872" s="5">
        <f t="shared" si="40"/>
        <v>7.29</v>
      </c>
      <c r="N872" t="str">
        <f t="shared" si="39"/>
        <v>Excelsa</v>
      </c>
      <c r="O872" t="str">
        <f t="shared" si="41"/>
        <v>Dark</v>
      </c>
      <c r="P872" t="str">
        <f>_xlfn.XLOOKUP(Orders[[#This Row],[Customer ID]],customers!$A$1:$A$1001,customers!$I$1:$I$1001,,)</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IF(_xlfn.XLOOKUP(C873,customers!A872:A1872,customers!C872:C1872,,0)=0,"",_xlfn.XLOOKUP(C873,customers!A872:A1872,customers!C872:C1872,,0))</f>
        <v>pmatignono7@harvard.edu</v>
      </c>
      <c r="H873" s="2" t="str">
        <f>_xlfn.XLOOKUP(C873,customers!$A$1:$A$1001,customers!$G$1:$G$1001,,0)</f>
        <v>United Kingdom</v>
      </c>
      <c r="I873" t="str">
        <f>INDEX(products!$A$1:$G$49,MATCH(orders!$D873,products!$A:$A,0),MATCH(orders!I$1,products!$A$1:$G$1,0))</f>
        <v>Exc</v>
      </c>
      <c r="J873" t="str">
        <f>INDEX(products!$A$1:$G$49,MATCH(orders!$D873,products!$A:$A,0),MATCH(orders!J$1,products!$A$1:$G$1,0))</f>
        <v>L</v>
      </c>
      <c r="K873" s="4">
        <f>INDEX(products!$A$1:$G$49,MATCH(orders!$D873,products!$A:$A,0),MATCH(orders!K$1,products!$A$1:$G$1,0))</f>
        <v>1</v>
      </c>
      <c r="L873" s="5">
        <f>INDEX(products!$A$1:$G$49,MATCH(orders!$D873,products!$A:$A,0),MATCH(orders!L$1,products!$A$1:$G$1,0))</f>
        <v>14.85</v>
      </c>
      <c r="M873" s="5">
        <f t="shared" si="40"/>
        <v>29.7</v>
      </c>
      <c r="N873" t="str">
        <f t="shared" si="39"/>
        <v>Excelsa</v>
      </c>
      <c r="O873" t="str">
        <f t="shared" si="41"/>
        <v>Light</v>
      </c>
      <c r="P873" t="str">
        <f>_xlfn.XLOOKUP(Orders[[#This Row],[Customer ID]],customers!$A$1:$A$1001,customers!$I$1:$I$1001,,)</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IF(_xlfn.XLOOKUP(C874,customers!A873:A1873,customers!C873:C1873,,0)=0,"",_xlfn.XLOOKUP(C874,customers!A873:A1873,customers!C873:C1873,,0))</f>
        <v>cweondo8@theglobeandmail.com</v>
      </c>
      <c r="H874" s="2" t="str">
        <f>_xlfn.XLOOKUP(C874,customers!$A$1:$A$1001,customers!$G$1:$G$1001,,0)</f>
        <v>United States</v>
      </c>
      <c r="I874" t="str">
        <f>INDEX(products!$A$1:$G$49,MATCH(orders!$D874,products!$A:$A,0),MATCH(orders!I$1,products!$A$1:$G$1,0))</f>
        <v>Ara</v>
      </c>
      <c r="J874" t="str">
        <f>INDEX(products!$A$1:$G$49,MATCH(orders!$D874,products!$A:$A,0),MATCH(orders!J$1,products!$A$1:$G$1,0))</f>
        <v>M</v>
      </c>
      <c r="K874" s="4">
        <f>INDEX(products!$A$1:$G$49,MATCH(orders!$D874,products!$A:$A,0),MATCH(orders!K$1,products!$A$1:$G$1,0))</f>
        <v>1</v>
      </c>
      <c r="L874" s="5">
        <f>INDEX(products!$A$1:$G$49,MATCH(orders!$D874,products!$A:$A,0),MATCH(orders!L$1,products!$A$1:$G$1,0))</f>
        <v>11.25</v>
      </c>
      <c r="M874" s="5">
        <f t="shared" si="40"/>
        <v>22.5</v>
      </c>
      <c r="N874" t="str">
        <f t="shared" si="39"/>
        <v>Arabica</v>
      </c>
      <c r="O874" t="str">
        <f t="shared" si="41"/>
        <v>Medium</v>
      </c>
      <c r="P874" t="str">
        <f>_xlfn.XLOOKUP(Orders[[#This Row],[Customer ID]],customers!$A$1:$A$1001,customers!$I$1:$I$1001,,)</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IF(_xlfn.XLOOKUP(C875,customers!A874:A1874,customers!C874:C1874,,0)=0,"",_xlfn.XLOOKUP(C875,customers!A874:A1874,customers!C874:C1874,,0))</f>
        <v>mmacconnechieo9@reuters.com</v>
      </c>
      <c r="H875" s="2" t="str">
        <f>_xlfn.XLOOKUP(C875,customers!$A$1:$A$1001,customers!$G$1:$G$1001,,0)</f>
        <v>United States</v>
      </c>
      <c r="I875" t="str">
        <f>INDEX(products!$A$1:$G$49,MATCH(orders!$D875,products!$A:$A,0),MATCH(orders!I$1,products!$A$1:$G$1,0))</f>
        <v>Rob</v>
      </c>
      <c r="J875" t="str">
        <f>INDEX(products!$A$1:$G$49,MATCH(orders!$D875,products!$A:$A,0),MATCH(orders!J$1,products!$A$1:$G$1,0))</f>
        <v>M</v>
      </c>
      <c r="K875" s="4">
        <f>INDEX(products!$A$1:$G$49,MATCH(orders!$D875,products!$A:$A,0),MATCH(orders!K$1,products!$A$1:$G$1,0))</f>
        <v>0.2</v>
      </c>
      <c r="L875" s="5">
        <f>INDEX(products!$A$1:$G$49,MATCH(orders!$D875,products!$A:$A,0),MATCH(orders!L$1,products!$A$1:$G$1,0))</f>
        <v>2.9849999999999999</v>
      </c>
      <c r="M875" s="5">
        <f t="shared" si="40"/>
        <v>11.94</v>
      </c>
      <c r="N875" t="str">
        <f t="shared" si="39"/>
        <v>Robusta</v>
      </c>
      <c r="O875" t="str">
        <f t="shared" si="41"/>
        <v>Medium</v>
      </c>
      <c r="P875" t="str">
        <f>_xlfn.XLOOKUP(Orders[[#This Row],[Customer ID]],customers!$A$1:$A$1001,customers!$I$1:$I$1001,,)</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IF(_xlfn.XLOOKUP(C876,customers!A875:A1875,customers!C875:C1875,,0)=0,"",_xlfn.XLOOKUP(C876,customers!A875:A1875,customers!C875:C1875,,0))</f>
        <v>jskentelberyoa@paypal.com</v>
      </c>
      <c r="H876" s="2" t="str">
        <f>_xlfn.XLOOKUP(C876,customers!$A$1:$A$1001,customers!$G$1:$G$1001,,0)</f>
        <v>United States</v>
      </c>
      <c r="I876" t="str">
        <f>INDEX(products!$A$1:$G$49,MATCH(orders!$D876,products!$A:$A,0),MATCH(orders!I$1,products!$A$1:$G$1,0))</f>
        <v>Ara</v>
      </c>
      <c r="J876" t="str">
        <f>INDEX(products!$A$1:$G$49,MATCH(orders!$D876,products!$A:$A,0),MATCH(orders!J$1,products!$A$1:$G$1,0))</f>
        <v>L</v>
      </c>
      <c r="K876" s="4">
        <f>INDEX(products!$A$1:$G$49,MATCH(orders!$D876,products!$A:$A,0),MATCH(orders!K$1,products!$A$1:$G$1,0))</f>
        <v>1</v>
      </c>
      <c r="L876" s="5">
        <f>INDEX(products!$A$1:$G$49,MATCH(orders!$D876,products!$A:$A,0),MATCH(orders!L$1,products!$A$1:$G$1,0))</f>
        <v>12.95</v>
      </c>
      <c r="M876" s="5">
        <f t="shared" si="40"/>
        <v>25.9</v>
      </c>
      <c r="N876" t="str">
        <f t="shared" si="39"/>
        <v>Arabica</v>
      </c>
      <c r="O876" t="str">
        <f t="shared" si="41"/>
        <v>Light</v>
      </c>
      <c r="P876" t="str">
        <f>_xlfn.XLOOKUP(Orders[[#This Row],[Customer ID]],customers!$A$1:$A$1001,customers!$I$1:$I$1001,,)</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IF(_xlfn.XLOOKUP(C877,customers!A876:A1876,customers!C876:C1876,,0)=0,"",_xlfn.XLOOKUP(C877,customers!A876:A1876,customers!C876:C1876,,0))</f>
        <v>ocomberob@goo.gl</v>
      </c>
      <c r="H877" s="2" t="str">
        <f>_xlfn.XLOOKUP(C877,customers!$A$1:$A$1001,customers!$G$1:$G$1001,,0)</f>
        <v>Ireland</v>
      </c>
      <c r="I877" t="str">
        <f>INDEX(products!$A$1:$G$49,MATCH(orders!$D877,products!$A:$A,0),MATCH(orders!I$1,products!$A$1:$G$1,0))</f>
        <v>Lib</v>
      </c>
      <c r="J877" t="str">
        <f>INDEX(products!$A$1:$G$49,MATCH(orders!$D877,products!$A:$A,0),MATCH(orders!J$1,products!$A$1:$G$1,0))</f>
        <v>M</v>
      </c>
      <c r="K877" s="4">
        <f>INDEX(products!$A$1:$G$49,MATCH(orders!$D877,products!$A:$A,0),MATCH(orders!K$1,products!$A$1:$G$1,0))</f>
        <v>0.5</v>
      </c>
      <c r="L877" s="5">
        <f>INDEX(products!$A$1:$G$49,MATCH(orders!$D877,products!$A:$A,0),MATCH(orders!L$1,products!$A$1:$G$1,0))</f>
        <v>8.73</v>
      </c>
      <c r="M877" s="5">
        <f t="shared" si="40"/>
        <v>43.650000000000006</v>
      </c>
      <c r="N877" t="str">
        <f t="shared" si="39"/>
        <v>Librica</v>
      </c>
      <c r="O877" t="str">
        <f t="shared" si="41"/>
        <v>Medium</v>
      </c>
      <c r="P877" t="str">
        <f>_xlfn.XLOOKUP(Orders[[#This Row],[Customer ID]],customers!$A$1:$A$1001,customers!$I$1:$I$1001,,)</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IF(_xlfn.XLOOKUP(C878,customers!A877:A1877,customers!C877:C1877,,0)=0,"",_xlfn.XLOOKUP(C878,customers!A877:A1877,customers!C877:C1877,,0))</f>
        <v>ocomberob@goo.gl</v>
      </c>
      <c r="H878" s="2" t="str">
        <f>_xlfn.XLOOKUP(C878,customers!$A$1:$A$1001,customers!$G$1:$G$1001,,0)</f>
        <v>Ireland</v>
      </c>
      <c r="I878" t="str">
        <f>INDEX(products!$A$1:$G$49,MATCH(orders!$D878,products!$A:$A,0),MATCH(orders!I$1,products!$A$1:$G$1,0))</f>
        <v>Ara</v>
      </c>
      <c r="J878" t="str">
        <f>INDEX(products!$A$1:$G$49,MATCH(orders!$D878,products!$A:$A,0),MATCH(orders!J$1,products!$A$1:$G$1,0))</f>
        <v>L</v>
      </c>
      <c r="K878" s="4">
        <f>INDEX(products!$A$1:$G$49,MATCH(orders!$D878,products!$A:$A,0),MATCH(orders!K$1,products!$A$1:$G$1,0))</f>
        <v>0.5</v>
      </c>
      <c r="L878" s="5">
        <f>INDEX(products!$A$1:$G$49,MATCH(orders!$D878,products!$A:$A,0),MATCH(orders!L$1,products!$A$1:$G$1,0))</f>
        <v>7.77</v>
      </c>
      <c r="M878" s="5">
        <f t="shared" si="40"/>
        <v>46.62</v>
      </c>
      <c r="N878" t="str">
        <f t="shared" si="39"/>
        <v>Arabica</v>
      </c>
      <c r="O878" t="str">
        <f t="shared" si="41"/>
        <v>Light</v>
      </c>
      <c r="P878" t="str">
        <f>_xlfn.XLOOKUP(Orders[[#This Row],[Customer ID]],customers!$A$1:$A$1001,customers!$I$1:$I$1001,,)</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IF(_xlfn.XLOOKUP(C879,customers!A878:A1878,customers!C878:C1878,,0)=0,"",_xlfn.XLOOKUP(C879,customers!A878:A1878,customers!C878:C1878,,0))</f>
        <v>ztramelod@netlog.com</v>
      </c>
      <c r="H879" s="2" t="str">
        <f>_xlfn.XLOOKUP(C879,customers!$A$1:$A$1001,customers!$G$1:$G$1001,,0)</f>
        <v>United States</v>
      </c>
      <c r="I879" t="str">
        <f>INDEX(products!$A$1:$G$49,MATCH(orders!$D879,products!$A:$A,0),MATCH(orders!I$1,products!$A$1:$G$1,0))</f>
        <v>Lib</v>
      </c>
      <c r="J879" t="str">
        <f>INDEX(products!$A$1:$G$49,MATCH(orders!$D879,products!$A:$A,0),MATCH(orders!J$1,products!$A$1:$G$1,0))</f>
        <v>L</v>
      </c>
      <c r="K879" s="4">
        <f>INDEX(products!$A$1:$G$49,MATCH(orders!$D879,products!$A:$A,0),MATCH(orders!K$1,products!$A$1:$G$1,0))</f>
        <v>0.5</v>
      </c>
      <c r="L879" s="5">
        <f>INDEX(products!$A$1:$G$49,MATCH(orders!$D879,products!$A:$A,0),MATCH(orders!L$1,products!$A$1:$G$1,0))</f>
        <v>9.51</v>
      </c>
      <c r="M879" s="5">
        <f t="shared" si="40"/>
        <v>28.53</v>
      </c>
      <c r="N879" t="str">
        <f t="shared" si="39"/>
        <v>Librica</v>
      </c>
      <c r="O879" t="str">
        <f t="shared" si="41"/>
        <v>Light</v>
      </c>
      <c r="P879" t="str">
        <f>_xlfn.XLOOKUP(Orders[[#This Row],[Customer ID]],customers!$A$1:$A$1001,customers!$I$1:$I$1001,,)</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IF(_xlfn.XLOOKUP(C880,customers!A879:A1879,customers!C879:C1879,,0)=0,"",_xlfn.XLOOKUP(C880,customers!A879:A1879,customers!C879:C1879,,0))</f>
        <v/>
      </c>
      <c r="H880" s="2" t="str">
        <f>_xlfn.XLOOKUP(C880,customers!$A$1:$A$1001,customers!$G$1:$G$1001,,0)</f>
        <v>United States</v>
      </c>
      <c r="I880" t="str">
        <f>INDEX(products!$A$1:$G$49,MATCH(orders!$D880,products!$A:$A,0),MATCH(orders!I$1,products!$A$1:$G$1,0))</f>
        <v>Rob</v>
      </c>
      <c r="J880" t="str">
        <f>INDEX(products!$A$1:$G$49,MATCH(orders!$D880,products!$A:$A,0),MATCH(orders!J$1,products!$A$1:$G$1,0))</f>
        <v>L</v>
      </c>
      <c r="K880" s="4">
        <f>INDEX(products!$A$1:$G$49,MATCH(orders!$D880,products!$A:$A,0),MATCH(orders!K$1,products!$A$1:$G$1,0))</f>
        <v>2.5</v>
      </c>
      <c r="L880" s="5">
        <f>INDEX(products!$A$1:$G$49,MATCH(orders!$D880,products!$A:$A,0),MATCH(orders!L$1,products!$A$1:$G$1,0))</f>
        <v>27.484999999999996</v>
      </c>
      <c r="M880" s="5">
        <f t="shared" si="40"/>
        <v>27.484999999999996</v>
      </c>
      <c r="N880" t="str">
        <f t="shared" si="39"/>
        <v>Robusta</v>
      </c>
      <c r="O880" t="str">
        <f t="shared" si="41"/>
        <v>Light</v>
      </c>
      <c r="P880" t="str">
        <f>_xlfn.XLOOKUP(Orders[[#This Row],[Customer ID]],customers!$A$1:$A$1001,customers!$I$1:$I$1001,,)</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IF(_xlfn.XLOOKUP(C881,customers!A880:A1880,customers!C880:C1880,,0)=0,"",_xlfn.XLOOKUP(C881,customers!A880:A1880,customers!C880:C1880,,0))</f>
        <v/>
      </c>
      <c r="H881" s="2" t="str">
        <f>_xlfn.XLOOKUP(C881,customers!$A$1:$A$1001,customers!$G$1:$G$1001,,0)</f>
        <v>United States</v>
      </c>
      <c r="I881" t="str">
        <f>INDEX(products!$A$1:$G$49,MATCH(orders!$D881,products!$A:$A,0),MATCH(orders!I$1,products!$A$1:$G$1,0))</f>
        <v>Exc</v>
      </c>
      <c r="J881" t="str">
        <f>INDEX(products!$A$1:$G$49,MATCH(orders!$D881,products!$A:$A,0),MATCH(orders!J$1,products!$A$1:$G$1,0))</f>
        <v>D</v>
      </c>
      <c r="K881" s="4">
        <f>INDEX(products!$A$1:$G$49,MATCH(orders!$D881,products!$A:$A,0),MATCH(orders!K$1,products!$A$1:$G$1,0))</f>
        <v>0.2</v>
      </c>
      <c r="L881" s="5">
        <f>INDEX(products!$A$1:$G$49,MATCH(orders!$D881,products!$A:$A,0),MATCH(orders!L$1,products!$A$1:$G$1,0))</f>
        <v>3.645</v>
      </c>
      <c r="M881" s="5">
        <f t="shared" si="40"/>
        <v>10.935</v>
      </c>
      <c r="N881" t="str">
        <f t="shared" si="39"/>
        <v>Excelsa</v>
      </c>
      <c r="O881" t="str">
        <f t="shared" si="41"/>
        <v>Dark</v>
      </c>
      <c r="P881" t="str">
        <f>_xlfn.XLOOKUP(Orders[[#This Row],[Customer ID]],customers!$A$1:$A$1001,customers!$I$1:$I$1001,,)</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IF(_xlfn.XLOOKUP(C882,customers!A881:A1881,customers!C881:C1881,,0)=0,"",_xlfn.XLOOKUP(C882,customers!A881:A1881,customers!C881:C1881,,0))</f>
        <v>chatfullog@ebay.com</v>
      </c>
      <c r="H882" s="2" t="str">
        <f>_xlfn.XLOOKUP(C882,customers!$A$1:$A$1001,customers!$G$1:$G$1001,,0)</f>
        <v>United States</v>
      </c>
      <c r="I882" t="str">
        <f>INDEX(products!$A$1:$G$49,MATCH(orders!$D882,products!$A:$A,0),MATCH(orders!I$1,products!$A$1:$G$1,0))</f>
        <v>Rob</v>
      </c>
      <c r="J882" t="str">
        <f>INDEX(products!$A$1:$G$49,MATCH(orders!$D882,products!$A:$A,0),MATCH(orders!J$1,products!$A$1:$G$1,0))</f>
        <v>L</v>
      </c>
      <c r="K882" s="4">
        <f>INDEX(products!$A$1:$G$49,MATCH(orders!$D882,products!$A:$A,0),MATCH(orders!K$1,products!$A$1:$G$1,0))</f>
        <v>0.2</v>
      </c>
      <c r="L882" s="5">
        <f>INDEX(products!$A$1:$G$49,MATCH(orders!$D882,products!$A:$A,0),MATCH(orders!L$1,products!$A$1:$G$1,0))</f>
        <v>3.5849999999999995</v>
      </c>
      <c r="M882" s="5">
        <f t="shared" si="40"/>
        <v>7.169999999999999</v>
      </c>
      <c r="N882" t="str">
        <f t="shared" si="39"/>
        <v>Robusta</v>
      </c>
      <c r="O882" t="str">
        <f t="shared" si="41"/>
        <v>Light</v>
      </c>
      <c r="P882" t="str">
        <f>_xlfn.XLOOKUP(Orders[[#This Row],[Customer ID]],customers!$A$1:$A$1001,customers!$I$1:$I$1001,,)</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IF(_xlfn.XLOOKUP(C883,customers!A882:A1882,customers!C882:C1882,,0)=0,"",_xlfn.XLOOKUP(C883,customers!A882:A1882,customers!C882:C1882,,0))</f>
        <v/>
      </c>
      <c r="H883" s="2" t="str">
        <f>_xlfn.XLOOKUP(C883,customers!$A$1:$A$1001,customers!$G$1:$G$1001,,0)</f>
        <v>United States</v>
      </c>
      <c r="I883" t="str">
        <f>INDEX(products!$A$1:$G$49,MATCH(orders!$D883,products!$A:$A,0),MATCH(orders!I$1,products!$A$1:$G$1,0))</f>
        <v>Ara</v>
      </c>
      <c r="J883" t="str">
        <f>INDEX(products!$A$1:$G$49,MATCH(orders!$D883,products!$A:$A,0),MATCH(orders!J$1,products!$A$1:$G$1,0))</f>
        <v>L</v>
      </c>
      <c r="K883" s="4">
        <f>INDEX(products!$A$1:$G$49,MATCH(orders!$D883,products!$A:$A,0),MATCH(orders!K$1,products!$A$1:$G$1,0))</f>
        <v>0.2</v>
      </c>
      <c r="L883" s="5">
        <f>INDEX(products!$A$1:$G$49,MATCH(orders!$D883,products!$A:$A,0),MATCH(orders!L$1,products!$A$1:$G$1,0))</f>
        <v>3.8849999999999998</v>
      </c>
      <c r="M883" s="5">
        <f t="shared" si="40"/>
        <v>23.31</v>
      </c>
      <c r="N883" t="str">
        <f t="shared" si="39"/>
        <v>Arabica</v>
      </c>
      <c r="O883" t="str">
        <f t="shared" si="41"/>
        <v>Light</v>
      </c>
      <c r="P883" t="str">
        <f>_xlfn.XLOOKUP(Orders[[#This Row],[Customer ID]],customers!$A$1:$A$1001,customers!$I$1:$I$1001,,)</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IF(_xlfn.XLOOKUP(C884,customers!A883:A1883,customers!C883:C1883,,0)=0,"",_xlfn.XLOOKUP(C884,customers!A883:A1883,customers!C883:C1883,,0))</f>
        <v>kmarrisonoq@dropbox.com</v>
      </c>
      <c r="H884" s="2" t="str">
        <f>_xlfn.XLOOKUP(C884,customers!$A$1:$A$1001,customers!$G$1:$G$1001,,0)</f>
        <v>United States</v>
      </c>
      <c r="I884" t="str">
        <f>INDEX(products!$A$1:$G$49,MATCH(orders!$D884,products!$A:$A,0),MATCH(orders!I$1,products!$A$1:$G$1,0))</f>
        <v>Ara</v>
      </c>
      <c r="J884" t="str">
        <f>INDEX(products!$A$1:$G$49,MATCH(orders!$D884,products!$A:$A,0),MATCH(orders!J$1,products!$A$1:$G$1,0))</f>
        <v>D</v>
      </c>
      <c r="K884" s="4">
        <f>INDEX(products!$A$1:$G$49,MATCH(orders!$D884,products!$A:$A,0),MATCH(orders!K$1,products!$A$1:$G$1,0))</f>
        <v>2.5</v>
      </c>
      <c r="L884" s="5">
        <f>INDEX(products!$A$1:$G$49,MATCH(orders!$D884,products!$A:$A,0),MATCH(orders!L$1,products!$A$1:$G$1,0))</f>
        <v>22.884999999999998</v>
      </c>
      <c r="M884" s="5">
        <f t="shared" si="40"/>
        <v>114.42499999999998</v>
      </c>
      <c r="N884" t="str">
        <f t="shared" si="39"/>
        <v>Arabica</v>
      </c>
      <c r="O884" t="str">
        <f t="shared" si="41"/>
        <v>Dark</v>
      </c>
      <c r="P884" t="str">
        <f>_xlfn.XLOOKUP(Orders[[#This Row],[Customer ID]],customers!$A$1:$A$1001,customers!$I$1:$I$1001,,)</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IF(_xlfn.XLOOKUP(C885,customers!A884:A1884,customers!C884:C1884,,0)=0,"",_xlfn.XLOOKUP(C885,customers!A884:A1884,customers!C884:C1884,,0))</f>
        <v>lagnolooj@pinterest.com</v>
      </c>
      <c r="H885" s="2" t="str">
        <f>_xlfn.XLOOKUP(C885,customers!$A$1:$A$1001,customers!$G$1:$G$1001,,0)</f>
        <v>United States</v>
      </c>
      <c r="I885" t="str">
        <f>INDEX(products!$A$1:$G$49,MATCH(orders!$D885,products!$A:$A,0),MATCH(orders!I$1,products!$A$1:$G$1,0))</f>
        <v>Ara</v>
      </c>
      <c r="J885" t="str">
        <f>INDEX(products!$A$1:$G$49,MATCH(orders!$D885,products!$A:$A,0),MATCH(orders!J$1,products!$A$1:$G$1,0))</f>
        <v>M</v>
      </c>
      <c r="K885" s="4">
        <f>INDEX(products!$A$1:$G$49,MATCH(orders!$D885,products!$A:$A,0),MATCH(orders!K$1,products!$A$1:$G$1,0))</f>
        <v>2.5</v>
      </c>
      <c r="L885" s="5">
        <f>INDEX(products!$A$1:$G$49,MATCH(orders!$D885,products!$A:$A,0),MATCH(orders!L$1,products!$A$1:$G$1,0))</f>
        <v>25.874999999999996</v>
      </c>
      <c r="M885" s="5">
        <f t="shared" si="40"/>
        <v>77.624999999999986</v>
      </c>
      <c r="N885" t="str">
        <f t="shared" si="39"/>
        <v>Arabica</v>
      </c>
      <c r="O885" t="str">
        <f t="shared" si="41"/>
        <v>Medium</v>
      </c>
      <c r="P885" t="str">
        <f>_xlfn.XLOOKUP(Orders[[#This Row],[Customer ID]],customers!$A$1:$A$1001,customers!$I$1:$I$1001,,)</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IF(_xlfn.XLOOKUP(C886,customers!A885:A1885,customers!C885:C1885,,0)=0,"",_xlfn.XLOOKUP(C886,customers!A885:A1885,customers!C885:C1885,,0))</f>
        <v>dkiddyok@fda.gov</v>
      </c>
      <c r="H886" s="2" t="str">
        <f>_xlfn.XLOOKUP(C886,customers!$A$1:$A$1001,customers!$G$1:$G$1001,,0)</f>
        <v>United States</v>
      </c>
      <c r="I886" t="str">
        <f>INDEX(products!$A$1:$G$49,MATCH(orders!$D886,products!$A:$A,0),MATCH(orders!I$1,products!$A$1:$G$1,0))</f>
        <v>Rob</v>
      </c>
      <c r="J886" t="str">
        <f>INDEX(products!$A$1:$G$49,MATCH(orders!$D886,products!$A:$A,0),MATCH(orders!J$1,products!$A$1:$G$1,0))</f>
        <v>D</v>
      </c>
      <c r="K886" s="4">
        <f>INDEX(products!$A$1:$G$49,MATCH(orders!$D886,products!$A:$A,0),MATCH(orders!K$1,products!$A$1:$G$1,0))</f>
        <v>0.5</v>
      </c>
      <c r="L886" s="5">
        <f>INDEX(products!$A$1:$G$49,MATCH(orders!$D886,products!$A:$A,0),MATCH(orders!L$1,products!$A$1:$G$1,0))</f>
        <v>5.3699999999999992</v>
      </c>
      <c r="M886" s="5">
        <f t="shared" si="40"/>
        <v>5.3699999999999992</v>
      </c>
      <c r="N886" t="str">
        <f t="shared" si="39"/>
        <v>Robusta</v>
      </c>
      <c r="O886" t="str">
        <f t="shared" si="41"/>
        <v>Dark</v>
      </c>
      <c r="P886" t="str">
        <f>_xlfn.XLOOKUP(Orders[[#This Row],[Customer ID]],customers!$A$1:$A$1001,customers!$I$1:$I$1001,,)</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IF(_xlfn.XLOOKUP(C887,customers!A886:A1886,customers!C886:C1886,,0)=0,"",_xlfn.XLOOKUP(C887,customers!A886:A1886,customers!C886:C1886,,0))</f>
        <v>hpetroulisol@state.tx.us</v>
      </c>
      <c r="H887" s="2" t="str">
        <f>_xlfn.XLOOKUP(C887,customers!$A$1:$A$1001,customers!$G$1:$G$1001,,0)</f>
        <v>Ireland</v>
      </c>
      <c r="I887" t="str">
        <f>INDEX(products!$A$1:$G$49,MATCH(orders!$D887,products!$A:$A,0),MATCH(orders!I$1,products!$A$1:$G$1,0))</f>
        <v>Rob</v>
      </c>
      <c r="J887" t="str">
        <f>INDEX(products!$A$1:$G$49,MATCH(orders!$D887,products!$A:$A,0),MATCH(orders!J$1,products!$A$1:$G$1,0))</f>
        <v>D</v>
      </c>
      <c r="K887" s="4">
        <f>INDEX(products!$A$1:$G$49,MATCH(orders!$D887,products!$A:$A,0),MATCH(orders!K$1,products!$A$1:$G$1,0))</f>
        <v>2.5</v>
      </c>
      <c r="L887" s="5">
        <f>INDEX(products!$A$1:$G$49,MATCH(orders!$D887,products!$A:$A,0),MATCH(orders!L$1,products!$A$1:$G$1,0))</f>
        <v>20.584999999999997</v>
      </c>
      <c r="M887" s="5">
        <f t="shared" si="40"/>
        <v>123.50999999999999</v>
      </c>
      <c r="N887" t="str">
        <f t="shared" si="39"/>
        <v>Robusta</v>
      </c>
      <c r="O887" t="str">
        <f t="shared" si="41"/>
        <v>Dark</v>
      </c>
      <c r="P887" t="str">
        <f>_xlfn.XLOOKUP(Orders[[#This Row],[Customer ID]],customers!$A$1:$A$1001,customers!$I$1:$I$1001,,)</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IF(_xlfn.XLOOKUP(C888,customers!A887:A1887,customers!C887:C1887,,0)=0,"",_xlfn.XLOOKUP(C888,customers!A887:A1887,customers!C887:C1887,,0))</f>
        <v>mschollom@taobao.com</v>
      </c>
      <c r="H888" s="2" t="str">
        <f>_xlfn.XLOOKUP(C888,customers!$A$1:$A$1001,customers!$G$1:$G$1001,,0)</f>
        <v>United States</v>
      </c>
      <c r="I888" t="str">
        <f>INDEX(products!$A$1:$G$49,MATCH(orders!$D888,products!$A:$A,0),MATCH(orders!I$1,products!$A$1:$G$1,0))</f>
        <v>Lib</v>
      </c>
      <c r="J888" t="str">
        <f>INDEX(products!$A$1:$G$49,MATCH(orders!$D888,products!$A:$A,0),MATCH(orders!J$1,products!$A$1:$G$1,0))</f>
        <v>M</v>
      </c>
      <c r="K888" s="4">
        <f>INDEX(products!$A$1:$G$49,MATCH(orders!$D888,products!$A:$A,0),MATCH(orders!K$1,products!$A$1:$G$1,0))</f>
        <v>0.5</v>
      </c>
      <c r="L888" s="5">
        <f>INDEX(products!$A$1:$G$49,MATCH(orders!$D888,products!$A:$A,0),MATCH(orders!L$1,products!$A$1:$G$1,0))</f>
        <v>8.73</v>
      </c>
      <c r="M888" s="5">
        <f t="shared" si="40"/>
        <v>17.46</v>
      </c>
      <c r="N888" t="str">
        <f t="shared" si="39"/>
        <v>Librica</v>
      </c>
      <c r="O888" t="str">
        <f t="shared" si="41"/>
        <v>Medium</v>
      </c>
      <c r="P888" t="str">
        <f>_xlfn.XLOOKUP(Orders[[#This Row],[Customer ID]],customers!$A$1:$A$1001,customers!$I$1:$I$1001,,)</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IF(_xlfn.XLOOKUP(C889,customers!A888:A1888,customers!C888:C1888,,0)=0,"",_xlfn.XLOOKUP(C889,customers!A888:A1888,customers!C888:C1888,,0))</f>
        <v>kfersonon@g.co</v>
      </c>
      <c r="H889" s="2" t="str">
        <f>_xlfn.XLOOKUP(C889,customers!$A$1:$A$1001,customers!$G$1:$G$1001,,0)</f>
        <v>United States</v>
      </c>
      <c r="I889" t="str">
        <f>INDEX(products!$A$1:$G$49,MATCH(orders!$D889,products!$A:$A,0),MATCH(orders!I$1,products!$A$1:$G$1,0))</f>
        <v>Exc</v>
      </c>
      <c r="J889" t="str">
        <f>INDEX(products!$A$1:$G$49,MATCH(orders!$D889,products!$A:$A,0),MATCH(orders!J$1,products!$A$1:$G$1,0))</f>
        <v>L</v>
      </c>
      <c r="K889" s="4">
        <f>INDEX(products!$A$1:$G$49,MATCH(orders!$D889,products!$A:$A,0),MATCH(orders!K$1,products!$A$1:$G$1,0))</f>
        <v>0.2</v>
      </c>
      <c r="L889" s="5">
        <f>INDEX(products!$A$1:$G$49,MATCH(orders!$D889,products!$A:$A,0),MATCH(orders!L$1,products!$A$1:$G$1,0))</f>
        <v>4.4550000000000001</v>
      </c>
      <c r="M889" s="5">
        <f t="shared" si="40"/>
        <v>13.365</v>
      </c>
      <c r="N889" t="str">
        <f t="shared" si="39"/>
        <v>Excelsa</v>
      </c>
      <c r="O889" t="str">
        <f t="shared" si="41"/>
        <v>Light</v>
      </c>
      <c r="P889" t="str">
        <f>_xlfn.XLOOKUP(Orders[[#This Row],[Customer ID]],customers!$A$1:$A$1001,customers!$I$1:$I$1001,,)</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IF(_xlfn.XLOOKUP(C890,customers!A889:A1889,customers!C889:C1889,,0)=0,"",_xlfn.XLOOKUP(C890,customers!A889:A1889,customers!C889:C1889,,0))</f>
        <v>bkellowayoo@omniture.com</v>
      </c>
      <c r="H890" s="2" t="str">
        <f>_xlfn.XLOOKUP(C890,customers!$A$1:$A$1001,customers!$G$1:$G$1001,,0)</f>
        <v>United States</v>
      </c>
      <c r="I890" t="str">
        <f>INDEX(products!$A$1:$G$49,MATCH(orders!$D890,products!$A:$A,0),MATCH(orders!I$1,products!$A$1:$G$1,0))</f>
        <v>Ara</v>
      </c>
      <c r="J890" t="str">
        <f>INDEX(products!$A$1:$G$49,MATCH(orders!$D890,products!$A:$A,0),MATCH(orders!J$1,products!$A$1:$G$1,0))</f>
        <v>L</v>
      </c>
      <c r="K890" s="4">
        <f>INDEX(products!$A$1:$G$49,MATCH(orders!$D890,products!$A:$A,0),MATCH(orders!K$1,products!$A$1:$G$1,0))</f>
        <v>0.2</v>
      </c>
      <c r="L890" s="5">
        <f>INDEX(products!$A$1:$G$49,MATCH(orders!$D890,products!$A:$A,0),MATCH(orders!L$1,products!$A$1:$G$1,0))</f>
        <v>3.8849999999999998</v>
      </c>
      <c r="M890" s="5">
        <f t="shared" si="40"/>
        <v>7.77</v>
      </c>
      <c r="N890" t="str">
        <f t="shared" si="39"/>
        <v>Arabica</v>
      </c>
      <c r="O890" t="str">
        <f t="shared" si="41"/>
        <v>Light</v>
      </c>
      <c r="P890" t="str">
        <f>_xlfn.XLOOKUP(Orders[[#This Row],[Customer ID]],customers!$A$1:$A$1001,customers!$I$1:$I$1001,,)</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IF(_xlfn.XLOOKUP(C891,customers!A890:A1890,customers!C890:C1890,,0)=0,"",_xlfn.XLOOKUP(C891,customers!A890:A1890,customers!C890:C1890,,0))</f>
        <v>soliffeop@yellowbook.com</v>
      </c>
      <c r="H891" s="2" t="str">
        <f>_xlfn.XLOOKUP(C891,customers!$A$1:$A$1001,customers!$G$1:$G$1001,,0)</f>
        <v>United States</v>
      </c>
      <c r="I891" t="str">
        <f>INDEX(products!$A$1:$G$49,MATCH(orders!$D891,products!$A:$A,0),MATCH(orders!I$1,products!$A$1:$G$1,0))</f>
        <v>Rob</v>
      </c>
      <c r="J891" t="str">
        <f>INDEX(products!$A$1:$G$49,MATCH(orders!$D891,products!$A:$A,0),MATCH(orders!J$1,products!$A$1:$G$1,0))</f>
        <v>D</v>
      </c>
      <c r="K891" s="4">
        <f>INDEX(products!$A$1:$G$49,MATCH(orders!$D891,products!$A:$A,0),MATCH(orders!K$1,products!$A$1:$G$1,0))</f>
        <v>0.2</v>
      </c>
      <c r="L891" s="5">
        <f>INDEX(products!$A$1:$G$49,MATCH(orders!$D891,products!$A:$A,0),MATCH(orders!L$1,products!$A$1:$G$1,0))</f>
        <v>2.6849999999999996</v>
      </c>
      <c r="M891" s="5">
        <f t="shared" si="40"/>
        <v>2.6849999999999996</v>
      </c>
      <c r="N891" t="str">
        <f t="shared" si="39"/>
        <v>Robusta</v>
      </c>
      <c r="O891" t="str">
        <f t="shared" si="41"/>
        <v>Dark</v>
      </c>
      <c r="P891" t="str">
        <f>_xlfn.XLOOKUP(Orders[[#This Row],[Customer ID]],customers!$A$1:$A$1001,customers!$I$1:$I$1001,,)</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IF(_xlfn.XLOOKUP(C892,customers!A891:A1891,customers!C891:C1891,,0)=0,"",_xlfn.XLOOKUP(C892,customers!A891:A1891,customers!C891:C1891,,0))</f>
        <v>kmarrisonoq@dropbox.com</v>
      </c>
      <c r="H892" s="2" t="str">
        <f>_xlfn.XLOOKUP(C892,customers!$A$1:$A$1001,customers!$G$1:$G$1001,,0)</f>
        <v>United States</v>
      </c>
      <c r="I892" t="str">
        <f>INDEX(products!$A$1:$G$49,MATCH(orders!$D892,products!$A:$A,0),MATCH(orders!I$1,products!$A$1:$G$1,0))</f>
        <v>Rob</v>
      </c>
      <c r="J892" t="str">
        <f>INDEX(products!$A$1:$G$49,MATCH(orders!$D892,products!$A:$A,0),MATCH(orders!J$1,products!$A$1:$G$1,0))</f>
        <v>D</v>
      </c>
      <c r="K892" s="4">
        <f>INDEX(products!$A$1:$G$49,MATCH(orders!$D892,products!$A:$A,0),MATCH(orders!K$1,products!$A$1:$G$1,0))</f>
        <v>2.5</v>
      </c>
      <c r="L892" s="5">
        <f>INDEX(products!$A$1:$G$49,MATCH(orders!$D892,products!$A:$A,0),MATCH(orders!L$1,products!$A$1:$G$1,0))</f>
        <v>20.584999999999997</v>
      </c>
      <c r="M892" s="5">
        <f t="shared" si="40"/>
        <v>20.584999999999997</v>
      </c>
      <c r="N892" t="str">
        <f t="shared" si="39"/>
        <v>Robusta</v>
      </c>
      <c r="O892" t="str">
        <f t="shared" si="41"/>
        <v>Dark</v>
      </c>
      <c r="P892" t="str">
        <f>_xlfn.XLOOKUP(Orders[[#This Row],[Customer ID]],customers!$A$1:$A$1001,customers!$I$1:$I$1001,,)</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IF(_xlfn.XLOOKUP(C893,customers!A892:A1892,customers!C892:C1892,,0)=0,"",_xlfn.XLOOKUP(C893,customers!A892:A1892,customers!C892:C1892,,0))</f>
        <v>cdolohuntyor@dailymail.co.uk</v>
      </c>
      <c r="H893" s="2" t="str">
        <f>_xlfn.XLOOKUP(C893,customers!$A$1:$A$1001,customers!$G$1:$G$1001,,0)</f>
        <v>United States</v>
      </c>
      <c r="I893" t="str">
        <f>INDEX(products!$A$1:$G$49,MATCH(orders!$D893,products!$A:$A,0),MATCH(orders!I$1,products!$A$1:$G$1,0))</f>
        <v>Ara</v>
      </c>
      <c r="J893" t="str">
        <f>INDEX(products!$A$1:$G$49,MATCH(orders!$D893,products!$A:$A,0),MATCH(orders!J$1,products!$A$1:$G$1,0))</f>
        <v>D</v>
      </c>
      <c r="K893" s="4">
        <f>INDEX(products!$A$1:$G$49,MATCH(orders!$D893,products!$A:$A,0),MATCH(orders!K$1,products!$A$1:$G$1,0))</f>
        <v>2.5</v>
      </c>
      <c r="L893" s="5">
        <f>INDEX(products!$A$1:$G$49,MATCH(orders!$D893,products!$A:$A,0),MATCH(orders!L$1,products!$A$1:$G$1,0))</f>
        <v>22.884999999999998</v>
      </c>
      <c r="M893" s="5">
        <f t="shared" si="40"/>
        <v>114.42499999999998</v>
      </c>
      <c r="N893" t="str">
        <f t="shared" si="39"/>
        <v>Arabica</v>
      </c>
      <c r="O893" t="str">
        <f t="shared" si="41"/>
        <v>Dark</v>
      </c>
      <c r="P893" t="str">
        <f>_xlfn.XLOOKUP(Orders[[#This Row],[Customer ID]],customers!$A$1:$A$1001,customers!$I$1:$I$1001,,)</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IF(_xlfn.XLOOKUP(C894,customers!A893:A1893,customers!C893:C1893,,0)=0,"",_xlfn.XLOOKUP(C894,customers!A893:A1893,customers!C893:C1893,,0))</f>
        <v>pvasilenkoos@addtoany.com</v>
      </c>
      <c r="H894" s="2" t="str">
        <f>_xlfn.XLOOKUP(C894,customers!$A$1:$A$1001,customers!$G$1:$G$1001,,0)</f>
        <v>United Kingdom</v>
      </c>
      <c r="I894" t="str">
        <f>INDEX(products!$A$1:$G$49,MATCH(orders!$D894,products!$A:$A,0),MATCH(orders!I$1,products!$A$1:$G$1,0))</f>
        <v>Exc</v>
      </c>
      <c r="J894" t="str">
        <f>INDEX(products!$A$1:$G$49,MATCH(orders!$D894,products!$A:$A,0),MATCH(orders!J$1,products!$A$1:$G$1,0))</f>
        <v>M</v>
      </c>
      <c r="K894" s="4">
        <f>INDEX(products!$A$1:$G$49,MATCH(orders!$D894,products!$A:$A,0),MATCH(orders!K$1,products!$A$1:$G$1,0))</f>
        <v>0.2</v>
      </c>
      <c r="L894" s="5">
        <f>INDEX(products!$A$1:$G$49,MATCH(orders!$D894,products!$A:$A,0),MATCH(orders!L$1,products!$A$1:$G$1,0))</f>
        <v>4.125</v>
      </c>
      <c r="M894" s="5">
        <f t="shared" si="40"/>
        <v>20.625</v>
      </c>
      <c r="N894" t="str">
        <f t="shared" si="39"/>
        <v>Excelsa</v>
      </c>
      <c r="O894" t="str">
        <f t="shared" si="41"/>
        <v>Medium</v>
      </c>
      <c r="P894" t="str">
        <f>_xlfn.XLOOKUP(Orders[[#This Row],[Customer ID]],customers!$A$1:$A$1001,customers!$I$1:$I$1001,,)</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IF(_xlfn.XLOOKUP(C895,customers!A894:A1894,customers!C894:C1894,,0)=0,"",_xlfn.XLOOKUP(C895,customers!A894:A1894,customers!C894:C1894,,0))</f>
        <v>rschankelborgot@ameblo.jp</v>
      </c>
      <c r="H895" s="2" t="str">
        <f>_xlfn.XLOOKUP(C895,customers!$A$1:$A$1001,customers!$G$1:$G$1001,,0)</f>
        <v>United States</v>
      </c>
      <c r="I895" t="str">
        <f>INDEX(products!$A$1:$G$49,MATCH(orders!$D895,products!$A:$A,0),MATCH(orders!I$1,products!$A$1:$G$1,0))</f>
        <v>Lib</v>
      </c>
      <c r="J895" t="str">
        <f>INDEX(products!$A$1:$G$49,MATCH(orders!$D895,products!$A:$A,0),MATCH(orders!J$1,products!$A$1:$G$1,0))</f>
        <v>L</v>
      </c>
      <c r="K895" s="4">
        <f>INDEX(products!$A$1:$G$49,MATCH(orders!$D895,products!$A:$A,0),MATCH(orders!K$1,products!$A$1:$G$1,0))</f>
        <v>0.5</v>
      </c>
      <c r="L895" s="5">
        <f>INDEX(products!$A$1:$G$49,MATCH(orders!$D895,products!$A:$A,0),MATCH(orders!L$1,products!$A$1:$G$1,0))</f>
        <v>9.51</v>
      </c>
      <c r="M895" s="5">
        <f t="shared" si="40"/>
        <v>57.06</v>
      </c>
      <c r="N895" t="str">
        <f t="shared" si="39"/>
        <v>Librica</v>
      </c>
      <c r="O895" t="str">
        <f t="shared" si="41"/>
        <v>Light</v>
      </c>
      <c r="P895" t="str">
        <f>_xlfn.XLOOKUP(Orders[[#This Row],[Customer ID]],customers!$A$1:$A$1001,customers!$I$1:$I$1001,,)</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IF(_xlfn.XLOOKUP(C896,customers!A895:A1895,customers!C895:C1895,,0)=0,"",_xlfn.XLOOKUP(C896,customers!A895:A1895,customers!C895:C1895,,0))</f>
        <v/>
      </c>
      <c r="H896" s="2" t="str">
        <f>_xlfn.XLOOKUP(C896,customers!$A$1:$A$1001,customers!$G$1:$G$1001,,0)</f>
        <v>Ireland</v>
      </c>
      <c r="I896" t="str">
        <f>INDEX(products!$A$1:$G$49,MATCH(orders!$D896,products!$A:$A,0),MATCH(orders!I$1,products!$A$1:$G$1,0))</f>
        <v>Rob</v>
      </c>
      <c r="J896" t="str">
        <f>INDEX(products!$A$1:$G$49,MATCH(orders!$D896,products!$A:$A,0),MATCH(orders!J$1,products!$A$1:$G$1,0))</f>
        <v>D</v>
      </c>
      <c r="K896" s="4">
        <f>INDEX(products!$A$1:$G$49,MATCH(orders!$D896,products!$A:$A,0),MATCH(orders!K$1,products!$A$1:$G$1,0))</f>
        <v>2.5</v>
      </c>
      <c r="L896" s="5">
        <f>INDEX(products!$A$1:$G$49,MATCH(orders!$D896,products!$A:$A,0),MATCH(orders!L$1,products!$A$1:$G$1,0))</f>
        <v>20.584999999999997</v>
      </c>
      <c r="M896" s="5">
        <f t="shared" si="40"/>
        <v>82.339999999999989</v>
      </c>
      <c r="N896" t="str">
        <f t="shared" si="39"/>
        <v>Robusta</v>
      </c>
      <c r="O896" t="str">
        <f t="shared" si="41"/>
        <v>Dark</v>
      </c>
      <c r="P896" t="str">
        <f>_xlfn.XLOOKUP(Orders[[#This Row],[Customer ID]],customers!$A$1:$A$1001,customers!$I$1:$I$1001,,)</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IF(_xlfn.XLOOKUP(C897,customers!A896:A1896,customers!C896:C1896,,0)=0,"",_xlfn.XLOOKUP(C897,customers!A896:A1896,customers!C896:C1896,,0))</f>
        <v/>
      </c>
      <c r="H897" s="2" t="str">
        <f>_xlfn.XLOOKUP(C897,customers!$A$1:$A$1001,customers!$G$1:$G$1001,,0)</f>
        <v>United States</v>
      </c>
      <c r="I897" t="str">
        <f>INDEX(products!$A$1:$G$49,MATCH(orders!$D897,products!$A:$A,0),MATCH(orders!I$1,products!$A$1:$G$1,0))</f>
        <v>Exc</v>
      </c>
      <c r="J897" t="str">
        <f>INDEX(products!$A$1:$G$49,MATCH(orders!$D897,products!$A:$A,0),MATCH(orders!J$1,products!$A$1:$G$1,0))</f>
        <v>M</v>
      </c>
      <c r="K897" s="4">
        <f>INDEX(products!$A$1:$G$49,MATCH(orders!$D897,products!$A:$A,0),MATCH(orders!K$1,products!$A$1:$G$1,0))</f>
        <v>2.5</v>
      </c>
      <c r="L897" s="5">
        <f>INDEX(products!$A$1:$G$49,MATCH(orders!$D897,products!$A:$A,0),MATCH(orders!L$1,products!$A$1:$G$1,0))</f>
        <v>31.624999999999996</v>
      </c>
      <c r="M897" s="5">
        <f t="shared" si="40"/>
        <v>158.12499999999997</v>
      </c>
      <c r="N897" t="str">
        <f t="shared" si="39"/>
        <v>Excelsa</v>
      </c>
      <c r="O897" t="str">
        <f t="shared" si="41"/>
        <v>Medium</v>
      </c>
      <c r="P897" t="str">
        <f>_xlfn.XLOOKUP(Orders[[#This Row],[Customer ID]],customers!$A$1:$A$1001,customers!$I$1:$I$1001,,)</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IF(_xlfn.XLOOKUP(C898,customers!A897:A1897,customers!C897:C1897,,0)=0,"",_xlfn.XLOOKUP(C898,customers!A897:A1897,customers!C897:C1897,,0))</f>
        <v>bcargenow@geocities.jp</v>
      </c>
      <c r="H898" s="2" t="str">
        <f>_xlfn.XLOOKUP(C898,customers!$A$1:$A$1001,customers!$G$1:$G$1001,,0)</f>
        <v>United States</v>
      </c>
      <c r="I898" t="str">
        <f>INDEX(products!$A$1:$G$49,MATCH(orders!$D898,products!$A:$A,0),MATCH(orders!I$1,products!$A$1:$G$1,0))</f>
        <v>Rob</v>
      </c>
      <c r="J898" t="str">
        <f>INDEX(products!$A$1:$G$49,MATCH(orders!$D898,products!$A:$A,0),MATCH(orders!J$1,products!$A$1:$G$1,0))</f>
        <v>D</v>
      </c>
      <c r="K898" s="4">
        <f>INDEX(products!$A$1:$G$49,MATCH(orders!$D898,products!$A:$A,0),MATCH(orders!K$1,products!$A$1:$G$1,0))</f>
        <v>0.5</v>
      </c>
      <c r="L898" s="5">
        <f>INDEX(products!$A$1:$G$49,MATCH(orders!$D898,products!$A:$A,0),MATCH(orders!L$1,products!$A$1:$G$1,0))</f>
        <v>5.3699999999999992</v>
      </c>
      <c r="M898" s="5">
        <f t="shared" si="40"/>
        <v>32.22</v>
      </c>
      <c r="N898" t="str">
        <f t="shared" ref="N898:N961" si="42">IF(I898="Rob","Robusta",IF(I898="Exc","Excelsa",IF(I898="Ara","Arabica",IF(I898="Lib","Librica",""))))</f>
        <v>Robusta</v>
      </c>
      <c r="O898" t="str">
        <f t="shared" si="41"/>
        <v>Dark</v>
      </c>
      <c r="P898" t="str">
        <f>_xlfn.XLOOKUP(Orders[[#This Row],[Customer ID]],customers!$A$1:$A$1001,customers!$I$1:$I$1001,,)</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IF(_xlfn.XLOOKUP(C899,customers!A898:A1898,customers!C898:C1898,,0)=0,"",_xlfn.XLOOKUP(C899,customers!A898:A1898,customers!C898:C1898,,0))</f>
        <v>rsticklerox@printfriendly.com</v>
      </c>
      <c r="H899" s="2" t="str">
        <f>_xlfn.XLOOKUP(C899,customers!$A$1:$A$1001,customers!$G$1:$G$1001,,0)</f>
        <v>United Kingdom</v>
      </c>
      <c r="I899" t="str">
        <f>INDEX(products!$A$1:$G$49,MATCH(orders!$D899,products!$A:$A,0),MATCH(orders!I$1,products!$A$1:$G$1,0))</f>
        <v>Exc</v>
      </c>
      <c r="J899" t="str">
        <f>INDEX(products!$A$1:$G$49,MATCH(orders!$D899,products!$A:$A,0),MATCH(orders!J$1,products!$A$1:$G$1,0))</f>
        <v>D</v>
      </c>
      <c r="K899" s="4">
        <f>INDEX(products!$A$1:$G$49,MATCH(orders!$D899,products!$A:$A,0),MATCH(orders!K$1,products!$A$1:$G$1,0))</f>
        <v>1</v>
      </c>
      <c r="L899" s="5">
        <f>INDEX(products!$A$1:$G$49,MATCH(orders!$D899,products!$A:$A,0),MATCH(orders!L$1,products!$A$1:$G$1,0))</f>
        <v>12.15</v>
      </c>
      <c r="M899" s="5">
        <f t="shared" ref="M899:M962" si="43">L899*E899</f>
        <v>24.3</v>
      </c>
      <c r="N899" t="str">
        <f t="shared" si="42"/>
        <v>Excelsa</v>
      </c>
      <c r="O899" t="str">
        <f t="shared" ref="O899:O962" si="44">IF(J899="M","Medium",IF(J899 = "L","Light",IF(J899="D","Dark","")))</f>
        <v>Dark</v>
      </c>
      <c r="P899" t="str">
        <f>_xlfn.XLOOKUP(Orders[[#This Row],[Customer ID]],customers!$A$1:$A$1001,customers!$I$1:$I$1001,,)</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IF(_xlfn.XLOOKUP(C900,customers!A899:A1899,customers!C899:C1899,,0)=0,"",_xlfn.XLOOKUP(C900,customers!A899:A1899,customers!C899:C1899,,0))</f>
        <v/>
      </c>
      <c r="H900" s="2" t="str">
        <f>_xlfn.XLOOKUP(C900,customers!$A$1:$A$1001,customers!$G$1:$G$1001,,0)</f>
        <v>United States</v>
      </c>
      <c r="I900" t="str">
        <f>INDEX(products!$A$1:$G$49,MATCH(orders!$D900,products!$A:$A,0),MATCH(orders!I$1,products!$A$1:$G$1,0))</f>
        <v>Rob</v>
      </c>
      <c r="J900" t="str">
        <f>INDEX(products!$A$1:$G$49,MATCH(orders!$D900,products!$A:$A,0),MATCH(orders!J$1,products!$A$1:$G$1,0))</f>
        <v>L</v>
      </c>
      <c r="K900" s="4">
        <f>INDEX(products!$A$1:$G$49,MATCH(orders!$D900,products!$A:$A,0),MATCH(orders!K$1,products!$A$1:$G$1,0))</f>
        <v>0.5</v>
      </c>
      <c r="L900" s="5">
        <f>INDEX(products!$A$1:$G$49,MATCH(orders!$D900,products!$A:$A,0),MATCH(orders!L$1,products!$A$1:$G$1,0))</f>
        <v>7.169999999999999</v>
      </c>
      <c r="M900" s="5">
        <f t="shared" si="43"/>
        <v>35.849999999999994</v>
      </c>
      <c r="N900" t="str">
        <f t="shared" si="42"/>
        <v>Robusta</v>
      </c>
      <c r="O900" t="str">
        <f t="shared" si="44"/>
        <v>Light</v>
      </c>
      <c r="P900" t="str">
        <f>_xlfn.XLOOKUP(Orders[[#This Row],[Customer ID]],customers!$A$1:$A$1001,customers!$I$1:$I$1001,,)</f>
        <v>No</v>
      </c>
    </row>
    <row r="901" spans="1:16" x14ac:dyDescent="0.2">
      <c r="A901" s="2" t="s">
        <v>5575</v>
      </c>
      <c r="B901" s="3">
        <v>44523</v>
      </c>
      <c r="C901" s="2" t="s">
        <v>5554</v>
      </c>
      <c r="D901" t="s">
        <v>6162</v>
      </c>
      <c r="E901" s="2">
        <v>5</v>
      </c>
      <c r="F901" s="2" t="str">
        <f>_xlfn.XLOOKUP(C901,customers!$A$1:$A$1001,customers!$B$1:$B$1001,,0)</f>
        <v>Derick Snow</v>
      </c>
      <c r="G901" s="2" t="e">
        <f>IF(_xlfn.XLOOKUP(C901,customers!A900:A1900,customers!C900:C1900,,0)=0,"",_xlfn.XLOOKUP(C901,customers!A900:A1900,customers!C900:C1900,,0))</f>
        <v>#N/A</v>
      </c>
      <c r="H901" s="2" t="str">
        <f>_xlfn.XLOOKUP(C901,customers!$A$1:$A$1001,customers!$G$1:$G$1001,,0)</f>
        <v>United States</v>
      </c>
      <c r="I901" t="str">
        <f>INDEX(products!$A$1:$G$49,MATCH(orders!$D901,products!$A:$A,0),MATCH(orders!I$1,products!$A$1:$G$1,0))</f>
        <v>Lib</v>
      </c>
      <c r="J901" t="str">
        <f>INDEX(products!$A$1:$G$49,MATCH(orders!$D901,products!$A:$A,0),MATCH(orders!J$1,products!$A$1:$G$1,0))</f>
        <v>M</v>
      </c>
      <c r="K901" s="4">
        <f>INDEX(products!$A$1:$G$49,MATCH(orders!$D901,products!$A:$A,0),MATCH(orders!K$1,products!$A$1:$G$1,0))</f>
        <v>1</v>
      </c>
      <c r="L901" s="5">
        <f>INDEX(products!$A$1:$G$49,MATCH(orders!$D901,products!$A:$A,0),MATCH(orders!L$1,products!$A$1:$G$1,0))</f>
        <v>14.55</v>
      </c>
      <c r="M901" s="5">
        <f t="shared" si="43"/>
        <v>72.75</v>
      </c>
      <c r="N901" t="str">
        <f t="shared" si="42"/>
        <v>Librica</v>
      </c>
      <c r="O901" t="str">
        <f t="shared" si="44"/>
        <v>Medium</v>
      </c>
      <c r="P901" t="str">
        <f>_xlfn.XLOOKUP(Orders[[#This Row],[Customer ID]],customers!$A$1:$A$1001,customers!$I$1:$I$1001,,)</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IF(_xlfn.XLOOKUP(C902,customers!A901:A1901,customers!C901:C1901,,0)=0,"",_xlfn.XLOOKUP(C902,customers!A901:A1901,customers!C901:C1901,,0))</f>
        <v/>
      </c>
      <c r="H902" s="2" t="str">
        <f>_xlfn.XLOOKUP(C902,customers!$A$1:$A$1001,customers!$G$1:$G$1001,,0)</f>
        <v>Ireland</v>
      </c>
      <c r="I902" t="str">
        <f>INDEX(products!$A$1:$G$49,MATCH(orders!$D902,products!$A:$A,0),MATCH(orders!I$1,products!$A$1:$G$1,0))</f>
        <v>Lib</v>
      </c>
      <c r="J902" t="str">
        <f>INDEX(products!$A$1:$G$49,MATCH(orders!$D902,products!$A:$A,0),MATCH(orders!J$1,products!$A$1:$G$1,0))</f>
        <v>L</v>
      </c>
      <c r="K902" s="4">
        <f>INDEX(products!$A$1:$G$49,MATCH(orders!$D902,products!$A:$A,0),MATCH(orders!K$1,products!$A$1:$G$1,0))</f>
        <v>1</v>
      </c>
      <c r="L902" s="5">
        <f>INDEX(products!$A$1:$G$49,MATCH(orders!$D902,products!$A:$A,0),MATCH(orders!L$1,products!$A$1:$G$1,0))</f>
        <v>15.85</v>
      </c>
      <c r="M902" s="5">
        <f t="shared" si="43"/>
        <v>47.55</v>
      </c>
      <c r="N902" t="str">
        <f t="shared" si="42"/>
        <v>Librica</v>
      </c>
      <c r="O902" t="str">
        <f t="shared" si="44"/>
        <v>Light</v>
      </c>
      <c r="P902" t="str">
        <f>_xlfn.XLOOKUP(Orders[[#This Row],[Customer ID]],customers!$A$1:$A$1001,customers!$I$1:$I$1001,,)</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IF(_xlfn.XLOOKUP(C903,customers!A902:A1902,customers!C902:C1902,,0)=0,"",_xlfn.XLOOKUP(C903,customers!A902:A1902,customers!C902:C1902,,0))</f>
        <v>djevonp1@ibm.com</v>
      </c>
      <c r="H903" s="2" t="str">
        <f>_xlfn.XLOOKUP(C903,customers!$A$1:$A$1001,customers!$G$1:$G$1001,,0)</f>
        <v>United States</v>
      </c>
      <c r="I903" t="str">
        <f>INDEX(products!$A$1:$G$49,MATCH(orders!$D903,products!$A:$A,0),MATCH(orders!I$1,products!$A$1:$G$1,0))</f>
        <v>Rob</v>
      </c>
      <c r="J903" t="str">
        <f>INDEX(products!$A$1:$G$49,MATCH(orders!$D903,products!$A:$A,0),MATCH(orders!J$1,products!$A$1:$G$1,0))</f>
        <v>L</v>
      </c>
      <c r="K903" s="4">
        <f>INDEX(products!$A$1:$G$49,MATCH(orders!$D903,products!$A:$A,0),MATCH(orders!K$1,products!$A$1:$G$1,0))</f>
        <v>0.2</v>
      </c>
      <c r="L903" s="5">
        <f>INDEX(products!$A$1:$G$49,MATCH(orders!$D903,products!$A:$A,0),MATCH(orders!L$1,products!$A$1:$G$1,0))</f>
        <v>3.5849999999999995</v>
      </c>
      <c r="M903" s="5">
        <f t="shared" si="43"/>
        <v>3.5849999999999995</v>
      </c>
      <c r="N903" t="str">
        <f t="shared" si="42"/>
        <v>Robusta</v>
      </c>
      <c r="O903" t="str">
        <f t="shared" si="44"/>
        <v>Light</v>
      </c>
      <c r="P903" t="str">
        <f>_xlfn.XLOOKUP(Orders[[#This Row],[Customer ID]],customers!$A$1:$A$1001,customers!$I$1:$I$1001,,)</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IF(_xlfn.XLOOKUP(C904,customers!A903:A1903,customers!C903:C1903,,0)=0,"",_xlfn.XLOOKUP(C904,customers!A903:A1903,customers!C903:C1903,,0))</f>
        <v>hrannerp2@omniture.com</v>
      </c>
      <c r="H904" s="2" t="str">
        <f>_xlfn.XLOOKUP(C904,customers!$A$1:$A$1001,customers!$G$1:$G$1001,,0)</f>
        <v>United States</v>
      </c>
      <c r="I904" t="str">
        <f>INDEX(products!$A$1:$G$49,MATCH(orders!$D904,products!$A:$A,0),MATCH(orders!I$1,products!$A$1:$G$1,0))</f>
        <v>Exc</v>
      </c>
      <c r="J904" t="str">
        <f>INDEX(products!$A$1:$G$49,MATCH(orders!$D904,products!$A:$A,0),MATCH(orders!J$1,products!$A$1:$G$1,0))</f>
        <v>M</v>
      </c>
      <c r="K904" s="4">
        <f>INDEX(products!$A$1:$G$49,MATCH(orders!$D904,products!$A:$A,0),MATCH(orders!K$1,products!$A$1:$G$1,0))</f>
        <v>2.5</v>
      </c>
      <c r="L904" s="5">
        <f>INDEX(products!$A$1:$G$49,MATCH(orders!$D904,products!$A:$A,0),MATCH(orders!L$1,products!$A$1:$G$1,0))</f>
        <v>31.624999999999996</v>
      </c>
      <c r="M904" s="5">
        <f t="shared" si="43"/>
        <v>158.12499999999997</v>
      </c>
      <c r="N904" t="str">
        <f t="shared" si="42"/>
        <v>Excelsa</v>
      </c>
      <c r="O904" t="str">
        <f t="shared" si="44"/>
        <v>Medium</v>
      </c>
      <c r="P904" t="str">
        <f>_xlfn.XLOOKUP(Orders[[#This Row],[Customer ID]],customers!$A$1:$A$1001,customers!$I$1:$I$1001,,)</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IF(_xlfn.XLOOKUP(C905,customers!A904:A1904,customers!C904:C1904,,0)=0,"",_xlfn.XLOOKUP(C905,customers!A904:A1904,customers!C904:C1904,,0))</f>
        <v>bimriep3@addtoany.com</v>
      </c>
      <c r="H905" s="2" t="str">
        <f>_xlfn.XLOOKUP(C905,customers!$A$1:$A$1001,customers!$G$1:$G$1001,,0)</f>
        <v>United States</v>
      </c>
      <c r="I905" t="str">
        <f>INDEX(products!$A$1:$G$49,MATCH(orders!$D905,products!$A:$A,0),MATCH(orders!I$1,products!$A$1:$G$1,0))</f>
        <v>Lib</v>
      </c>
      <c r="J905" t="str">
        <f>INDEX(products!$A$1:$G$49,MATCH(orders!$D905,products!$A:$A,0),MATCH(orders!J$1,products!$A$1:$G$1,0))</f>
        <v>M</v>
      </c>
      <c r="K905" s="4">
        <f>INDEX(products!$A$1:$G$49,MATCH(orders!$D905,products!$A:$A,0),MATCH(orders!K$1,products!$A$1:$G$1,0))</f>
        <v>0.5</v>
      </c>
      <c r="L905" s="5">
        <f>INDEX(products!$A$1:$G$49,MATCH(orders!$D905,products!$A:$A,0),MATCH(orders!L$1,products!$A$1:$G$1,0))</f>
        <v>8.73</v>
      </c>
      <c r="M905" s="5">
        <f t="shared" si="43"/>
        <v>17.46</v>
      </c>
      <c r="N905" t="str">
        <f t="shared" si="42"/>
        <v>Librica</v>
      </c>
      <c r="O905" t="str">
        <f t="shared" si="44"/>
        <v>Medium</v>
      </c>
      <c r="P905" t="str">
        <f>_xlfn.XLOOKUP(Orders[[#This Row],[Customer ID]],customers!$A$1:$A$1001,customers!$I$1:$I$1001,,)</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IF(_xlfn.XLOOKUP(C906,customers!A905:A1905,customers!C905:C1905,,0)=0,"",_xlfn.XLOOKUP(C906,customers!A905:A1905,customers!C905:C1905,,0))</f>
        <v>dsopperp4@eventbrite.com</v>
      </c>
      <c r="H906" s="2" t="str">
        <f>_xlfn.XLOOKUP(C906,customers!$A$1:$A$1001,customers!$G$1:$G$1001,,0)</f>
        <v>United States</v>
      </c>
      <c r="I906" t="str">
        <f>INDEX(products!$A$1:$G$49,MATCH(orders!$D906,products!$A:$A,0),MATCH(orders!I$1,products!$A$1:$G$1,0))</f>
        <v>Ara</v>
      </c>
      <c r="J906" t="str">
        <f>INDEX(products!$A$1:$G$49,MATCH(orders!$D906,products!$A:$A,0),MATCH(orders!J$1,products!$A$1:$G$1,0))</f>
        <v>L</v>
      </c>
      <c r="K906" s="4">
        <f>INDEX(products!$A$1:$G$49,MATCH(orders!$D906,products!$A:$A,0),MATCH(orders!K$1,products!$A$1:$G$1,0))</f>
        <v>2.5</v>
      </c>
      <c r="L906" s="5">
        <f>INDEX(products!$A$1:$G$49,MATCH(orders!$D906,products!$A:$A,0),MATCH(orders!L$1,products!$A$1:$G$1,0))</f>
        <v>29.784999999999997</v>
      </c>
      <c r="M906" s="5">
        <f t="shared" si="43"/>
        <v>148.92499999999998</v>
      </c>
      <c r="N906" t="str">
        <f t="shared" si="42"/>
        <v>Arabica</v>
      </c>
      <c r="O906" t="str">
        <f t="shared" si="44"/>
        <v>Light</v>
      </c>
      <c r="P906" t="str">
        <f>_xlfn.XLOOKUP(Orders[[#This Row],[Customer ID]],customers!$A$1:$A$1001,customers!$I$1:$I$1001,,)</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IF(_xlfn.XLOOKUP(C907,customers!A906:A1906,customers!C906:C1906,,0)=0,"",_xlfn.XLOOKUP(C907,customers!A906:A1906,customers!C906:C1906,,0))</f>
        <v/>
      </c>
      <c r="H907" s="2" t="str">
        <f>_xlfn.XLOOKUP(C907,customers!$A$1:$A$1001,customers!$G$1:$G$1001,,0)</f>
        <v>United States</v>
      </c>
      <c r="I907" t="str">
        <f>INDEX(products!$A$1:$G$49,MATCH(orders!$D907,products!$A:$A,0),MATCH(orders!I$1,products!$A$1:$G$1,0))</f>
        <v>Ara</v>
      </c>
      <c r="J907" t="str">
        <f>INDEX(products!$A$1:$G$49,MATCH(orders!$D907,products!$A:$A,0),MATCH(orders!J$1,products!$A$1:$G$1,0))</f>
        <v>M</v>
      </c>
      <c r="K907" s="4">
        <f>INDEX(products!$A$1:$G$49,MATCH(orders!$D907,products!$A:$A,0),MATCH(orders!K$1,products!$A$1:$G$1,0))</f>
        <v>0.5</v>
      </c>
      <c r="L907" s="5">
        <f>INDEX(products!$A$1:$G$49,MATCH(orders!$D907,products!$A:$A,0),MATCH(orders!L$1,products!$A$1:$G$1,0))</f>
        <v>6.75</v>
      </c>
      <c r="M907" s="5">
        <f t="shared" si="43"/>
        <v>40.5</v>
      </c>
      <c r="N907" t="str">
        <f t="shared" si="42"/>
        <v>Arabica</v>
      </c>
      <c r="O907" t="str">
        <f t="shared" si="44"/>
        <v>Medium</v>
      </c>
      <c r="P907" t="str">
        <f>_xlfn.XLOOKUP(Orders[[#This Row],[Customer ID]],customers!$A$1:$A$1001,customers!$I$1:$I$1001,,)</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IF(_xlfn.XLOOKUP(C908,customers!A907:A1907,customers!C907:C1907,,0)=0,"",_xlfn.XLOOKUP(C908,customers!A907:A1907,customers!C907:C1907,,0))</f>
        <v>lledgleyp6@de.vu</v>
      </c>
      <c r="H908" s="2" t="str">
        <f>_xlfn.XLOOKUP(C908,customers!$A$1:$A$1001,customers!$G$1:$G$1001,,0)</f>
        <v>United States</v>
      </c>
      <c r="I908" t="str">
        <f>INDEX(products!$A$1:$G$49,MATCH(orders!$D908,products!$A:$A,0),MATCH(orders!I$1,products!$A$1:$G$1,0))</f>
        <v>Ara</v>
      </c>
      <c r="J908" t="str">
        <f>INDEX(products!$A$1:$G$49,MATCH(orders!$D908,products!$A:$A,0),MATCH(orders!J$1,products!$A$1:$G$1,0))</f>
        <v>M</v>
      </c>
      <c r="K908" s="4">
        <f>INDEX(products!$A$1:$G$49,MATCH(orders!$D908,products!$A:$A,0),MATCH(orders!K$1,products!$A$1:$G$1,0))</f>
        <v>0.5</v>
      </c>
      <c r="L908" s="5">
        <f>INDEX(products!$A$1:$G$49,MATCH(orders!$D908,products!$A:$A,0),MATCH(orders!L$1,products!$A$1:$G$1,0))</f>
        <v>6.75</v>
      </c>
      <c r="M908" s="5">
        <f t="shared" si="43"/>
        <v>27</v>
      </c>
      <c r="N908" t="str">
        <f t="shared" si="42"/>
        <v>Arabica</v>
      </c>
      <c r="O908" t="str">
        <f t="shared" si="44"/>
        <v>Medium</v>
      </c>
      <c r="P908" t="str">
        <f>_xlfn.XLOOKUP(Orders[[#This Row],[Customer ID]],customers!$A$1:$A$1001,customers!$I$1:$I$1001,,)</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IF(_xlfn.XLOOKUP(C909,customers!A908:A1908,customers!C908:C1908,,0)=0,"",_xlfn.XLOOKUP(C909,customers!A908:A1908,customers!C908:C1908,,0))</f>
        <v>tmenaryp7@phoca.cz</v>
      </c>
      <c r="H909" s="2" t="str">
        <f>_xlfn.XLOOKUP(C909,customers!$A$1:$A$1001,customers!$G$1:$G$1001,,0)</f>
        <v>United States</v>
      </c>
      <c r="I909" t="str">
        <f>INDEX(products!$A$1:$G$49,MATCH(orders!$D909,products!$A:$A,0),MATCH(orders!I$1,products!$A$1:$G$1,0))</f>
        <v>Lib</v>
      </c>
      <c r="J909" t="str">
        <f>INDEX(products!$A$1:$G$49,MATCH(orders!$D909,products!$A:$A,0),MATCH(orders!J$1,products!$A$1:$G$1,0))</f>
        <v>D</v>
      </c>
      <c r="K909" s="4">
        <f>INDEX(products!$A$1:$G$49,MATCH(orders!$D909,products!$A:$A,0),MATCH(orders!K$1,products!$A$1:$G$1,0))</f>
        <v>1</v>
      </c>
      <c r="L909" s="5">
        <f>INDEX(products!$A$1:$G$49,MATCH(orders!$D909,products!$A:$A,0),MATCH(orders!L$1,products!$A$1:$G$1,0))</f>
        <v>12.95</v>
      </c>
      <c r="M909" s="5">
        <f t="shared" si="43"/>
        <v>38.849999999999994</v>
      </c>
      <c r="N909" t="str">
        <f t="shared" si="42"/>
        <v>Librica</v>
      </c>
      <c r="O909" t="str">
        <f t="shared" si="44"/>
        <v>Dark</v>
      </c>
      <c r="P909" t="str">
        <f>_xlfn.XLOOKUP(Orders[[#This Row],[Customer ID]],customers!$A$1:$A$1001,customers!$I$1:$I$1001,,)</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IF(_xlfn.XLOOKUP(C910,customers!A909:A1909,customers!C909:C1909,,0)=0,"",_xlfn.XLOOKUP(C910,customers!A909:A1909,customers!C909:C1909,,0))</f>
        <v>gciccottip8@so-net.ne.jp</v>
      </c>
      <c r="H910" s="2" t="str">
        <f>_xlfn.XLOOKUP(C910,customers!$A$1:$A$1001,customers!$G$1:$G$1001,,0)</f>
        <v>United States</v>
      </c>
      <c r="I910" t="str">
        <f>INDEX(products!$A$1:$G$49,MATCH(orders!$D910,products!$A:$A,0),MATCH(orders!I$1,products!$A$1:$G$1,0))</f>
        <v>Rob</v>
      </c>
      <c r="J910" t="str">
        <f>INDEX(products!$A$1:$G$49,MATCH(orders!$D910,products!$A:$A,0),MATCH(orders!J$1,products!$A$1:$G$1,0))</f>
        <v>L</v>
      </c>
      <c r="K910" s="4">
        <f>INDEX(products!$A$1:$G$49,MATCH(orders!$D910,products!$A:$A,0),MATCH(orders!K$1,products!$A$1:$G$1,0))</f>
        <v>1</v>
      </c>
      <c r="L910" s="5">
        <f>INDEX(products!$A$1:$G$49,MATCH(orders!$D910,products!$A:$A,0),MATCH(orders!L$1,products!$A$1:$G$1,0))</f>
        <v>11.95</v>
      </c>
      <c r="M910" s="5">
        <f t="shared" si="43"/>
        <v>59.75</v>
      </c>
      <c r="N910" t="str">
        <f t="shared" si="42"/>
        <v>Robusta</v>
      </c>
      <c r="O910" t="str">
        <f t="shared" si="44"/>
        <v>Light</v>
      </c>
      <c r="P910" t="str">
        <f>_xlfn.XLOOKUP(Orders[[#This Row],[Customer ID]],customers!$A$1:$A$1001,customers!$I$1:$I$1001,,)</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IF(_xlfn.XLOOKUP(C911,customers!A910:A1910,customers!C910:C1910,,0)=0,"",_xlfn.XLOOKUP(C911,customers!A910:A1910,customers!C910:C1910,,0))</f>
        <v/>
      </c>
      <c r="H911" s="2" t="str">
        <f>_xlfn.XLOOKUP(C911,customers!$A$1:$A$1001,customers!$G$1:$G$1001,,0)</f>
        <v>United States</v>
      </c>
      <c r="I911" t="str">
        <f>INDEX(products!$A$1:$G$49,MATCH(orders!$D911,products!$A:$A,0),MATCH(orders!I$1,products!$A$1:$G$1,0))</f>
        <v>Rob</v>
      </c>
      <c r="J911" t="str">
        <f>INDEX(products!$A$1:$G$49,MATCH(orders!$D911,products!$A:$A,0),MATCH(orders!J$1,products!$A$1:$G$1,0))</f>
        <v>L</v>
      </c>
      <c r="K911" s="4">
        <f>INDEX(products!$A$1:$G$49,MATCH(orders!$D911,products!$A:$A,0),MATCH(orders!K$1,products!$A$1:$G$1,0))</f>
        <v>0.2</v>
      </c>
      <c r="L911" s="5">
        <f>INDEX(products!$A$1:$G$49,MATCH(orders!$D911,products!$A:$A,0),MATCH(orders!L$1,products!$A$1:$G$1,0))</f>
        <v>3.5849999999999995</v>
      </c>
      <c r="M911" s="5">
        <f t="shared" si="43"/>
        <v>10.754999999999999</v>
      </c>
      <c r="N911" t="str">
        <f t="shared" si="42"/>
        <v>Robusta</v>
      </c>
      <c r="O911" t="str">
        <f t="shared" si="44"/>
        <v>Light</v>
      </c>
      <c r="P911" t="str">
        <f>_xlfn.XLOOKUP(Orders[[#This Row],[Customer ID]],customers!$A$1:$A$1001,customers!$I$1:$I$1001,,)</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IF(_xlfn.XLOOKUP(C912,customers!A911:A1911,customers!C911:C1911,,0)=0,"",_xlfn.XLOOKUP(C912,customers!A911:A1911,customers!C911:C1911,,0))</f>
        <v>wjallinpa@pcworld.com</v>
      </c>
      <c r="H912" s="2" t="str">
        <f>_xlfn.XLOOKUP(C912,customers!$A$1:$A$1001,customers!$G$1:$G$1001,,0)</f>
        <v>United States</v>
      </c>
      <c r="I912" t="str">
        <f>INDEX(products!$A$1:$G$49,MATCH(orders!$D912,products!$A:$A,0),MATCH(orders!I$1,products!$A$1:$G$1,0))</f>
        <v>Ara</v>
      </c>
      <c r="J912" t="str">
        <f>INDEX(products!$A$1:$G$49,MATCH(orders!$D912,products!$A:$A,0),MATCH(orders!J$1,products!$A$1:$G$1,0))</f>
        <v>D</v>
      </c>
      <c r="K912" s="4">
        <f>INDEX(products!$A$1:$G$49,MATCH(orders!$D912,products!$A:$A,0),MATCH(orders!K$1,products!$A$1:$G$1,0))</f>
        <v>2.5</v>
      </c>
      <c r="L912" s="5">
        <f>INDEX(products!$A$1:$G$49,MATCH(orders!$D912,products!$A:$A,0),MATCH(orders!L$1,products!$A$1:$G$1,0))</f>
        <v>22.884999999999998</v>
      </c>
      <c r="M912" s="5">
        <f t="shared" si="43"/>
        <v>91.539999999999992</v>
      </c>
      <c r="N912" t="str">
        <f t="shared" si="42"/>
        <v>Arabica</v>
      </c>
      <c r="O912" t="str">
        <f t="shared" si="44"/>
        <v>Dark</v>
      </c>
      <c r="P912" t="str">
        <f>_xlfn.XLOOKUP(Orders[[#This Row],[Customer ID]],customers!$A$1:$A$1001,customers!$I$1:$I$1001,,)</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IF(_xlfn.XLOOKUP(C913,customers!A912:A1912,customers!C912:C1912,,0)=0,"",_xlfn.XLOOKUP(C913,customers!A912:A1912,customers!C912:C1912,,0))</f>
        <v>mbogeypb@thetimes.co.uk</v>
      </c>
      <c r="H913" s="2" t="str">
        <f>_xlfn.XLOOKUP(C913,customers!$A$1:$A$1001,customers!$G$1:$G$1001,,0)</f>
        <v>United States</v>
      </c>
      <c r="I913" t="str">
        <f>INDEX(products!$A$1:$G$49,MATCH(orders!$D913,products!$A:$A,0),MATCH(orders!I$1,products!$A$1:$G$1,0))</f>
        <v>Ara</v>
      </c>
      <c r="J913" t="str">
        <f>INDEX(products!$A$1:$G$49,MATCH(orders!$D913,products!$A:$A,0),MATCH(orders!J$1,products!$A$1:$G$1,0))</f>
        <v>M</v>
      </c>
      <c r="K913" s="4">
        <f>INDEX(products!$A$1:$G$49,MATCH(orders!$D913,products!$A:$A,0),MATCH(orders!K$1,products!$A$1:$G$1,0))</f>
        <v>1</v>
      </c>
      <c r="L913" s="5">
        <f>INDEX(products!$A$1:$G$49,MATCH(orders!$D913,products!$A:$A,0),MATCH(orders!L$1,products!$A$1:$G$1,0))</f>
        <v>11.25</v>
      </c>
      <c r="M913" s="5">
        <f t="shared" si="43"/>
        <v>45</v>
      </c>
      <c r="N913" t="str">
        <f t="shared" si="42"/>
        <v>Arabica</v>
      </c>
      <c r="O913" t="str">
        <f t="shared" si="44"/>
        <v>Medium</v>
      </c>
      <c r="P913" t="str">
        <f>_xlfn.XLOOKUP(Orders[[#This Row],[Customer ID]],customers!$A$1:$A$1001,customers!$I$1:$I$1001,,)</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IF(_xlfn.XLOOKUP(C914,customers!A913:A1913,customers!C913:C1913,,0)=0,"",_xlfn.XLOOKUP(C914,customers!A913:A1913,customers!C913:C1913,,0))</f>
        <v/>
      </c>
      <c r="H914" s="2" t="str">
        <f>_xlfn.XLOOKUP(C914,customers!$A$1:$A$1001,customers!$G$1:$G$1001,,0)</f>
        <v>United States</v>
      </c>
      <c r="I914" t="str">
        <f>INDEX(products!$A$1:$G$49,MATCH(orders!$D914,products!$A:$A,0),MATCH(orders!I$1,products!$A$1:$G$1,0))</f>
        <v>Rob</v>
      </c>
      <c r="J914" t="str">
        <f>INDEX(products!$A$1:$G$49,MATCH(orders!$D914,products!$A:$A,0),MATCH(orders!J$1,products!$A$1:$G$1,0))</f>
        <v>M</v>
      </c>
      <c r="K914" s="4">
        <f>INDEX(products!$A$1:$G$49,MATCH(orders!$D914,products!$A:$A,0),MATCH(orders!K$1,products!$A$1:$G$1,0))</f>
        <v>2.5</v>
      </c>
      <c r="L914" s="5">
        <f>INDEX(products!$A$1:$G$49,MATCH(orders!$D914,products!$A:$A,0),MATCH(orders!L$1,products!$A$1:$G$1,0))</f>
        <v>22.884999999999998</v>
      </c>
      <c r="M914" s="5">
        <f t="shared" si="43"/>
        <v>137.31</v>
      </c>
      <c r="N914" t="str">
        <f t="shared" si="42"/>
        <v>Robusta</v>
      </c>
      <c r="O914" t="str">
        <f t="shared" si="44"/>
        <v>Medium</v>
      </c>
      <c r="P914" t="str">
        <f>_xlfn.XLOOKUP(Orders[[#This Row],[Customer ID]],customers!$A$1:$A$1001,customers!$I$1:$I$1001,,)</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IF(_xlfn.XLOOKUP(C915,customers!A914:A1914,customers!C914:C1914,,0)=0,"",_xlfn.XLOOKUP(C915,customers!A914:A1914,customers!C914:C1914,,0))</f>
        <v>mcobbledickpd@ucsd.edu</v>
      </c>
      <c r="H915" s="2" t="str">
        <f>_xlfn.XLOOKUP(C915,customers!$A$1:$A$1001,customers!$G$1:$G$1001,,0)</f>
        <v>United States</v>
      </c>
      <c r="I915" t="str">
        <f>INDEX(products!$A$1:$G$49,MATCH(orders!$D915,products!$A:$A,0),MATCH(orders!I$1,products!$A$1:$G$1,0))</f>
        <v>Ara</v>
      </c>
      <c r="J915" t="str">
        <f>INDEX(products!$A$1:$G$49,MATCH(orders!$D915,products!$A:$A,0),MATCH(orders!J$1,products!$A$1:$G$1,0))</f>
        <v>M</v>
      </c>
      <c r="K915" s="4">
        <f>INDEX(products!$A$1:$G$49,MATCH(orders!$D915,products!$A:$A,0),MATCH(orders!K$1,products!$A$1:$G$1,0))</f>
        <v>0.5</v>
      </c>
      <c r="L915" s="5">
        <f>INDEX(products!$A$1:$G$49,MATCH(orders!$D915,products!$A:$A,0),MATCH(orders!L$1,products!$A$1:$G$1,0))</f>
        <v>6.75</v>
      </c>
      <c r="M915" s="5">
        <f t="shared" si="43"/>
        <v>6.75</v>
      </c>
      <c r="N915" t="str">
        <f t="shared" si="42"/>
        <v>Arabica</v>
      </c>
      <c r="O915" t="str">
        <f t="shared" si="44"/>
        <v>Medium</v>
      </c>
      <c r="P915" t="str">
        <f>_xlfn.XLOOKUP(Orders[[#This Row],[Customer ID]],customers!$A$1:$A$1001,customers!$I$1:$I$1001,,)</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IF(_xlfn.XLOOKUP(C916,customers!A915:A1915,customers!C915:C1915,,0)=0,"",_xlfn.XLOOKUP(C916,customers!A915:A1915,customers!C915:C1915,,0))</f>
        <v>alewrype@whitehouse.gov</v>
      </c>
      <c r="H916" s="2" t="str">
        <f>_xlfn.XLOOKUP(C916,customers!$A$1:$A$1001,customers!$G$1:$G$1001,,0)</f>
        <v>United States</v>
      </c>
      <c r="I916" t="str">
        <f>INDEX(products!$A$1:$G$49,MATCH(orders!$D916,products!$A:$A,0),MATCH(orders!I$1,products!$A$1:$G$1,0))</f>
        <v>Ara</v>
      </c>
      <c r="J916" t="str">
        <f>INDEX(products!$A$1:$G$49,MATCH(orders!$D916,products!$A:$A,0),MATCH(orders!J$1,products!$A$1:$G$1,0))</f>
        <v>M</v>
      </c>
      <c r="K916" s="4">
        <f>INDEX(products!$A$1:$G$49,MATCH(orders!$D916,products!$A:$A,0),MATCH(orders!K$1,products!$A$1:$G$1,0))</f>
        <v>1</v>
      </c>
      <c r="L916" s="5">
        <f>INDEX(products!$A$1:$G$49,MATCH(orders!$D916,products!$A:$A,0),MATCH(orders!L$1,products!$A$1:$G$1,0))</f>
        <v>11.25</v>
      </c>
      <c r="M916" s="5">
        <f t="shared" si="43"/>
        <v>45</v>
      </c>
      <c r="N916" t="str">
        <f t="shared" si="42"/>
        <v>Arabica</v>
      </c>
      <c r="O916" t="str">
        <f t="shared" si="44"/>
        <v>Medium</v>
      </c>
      <c r="P916" t="str">
        <f>_xlfn.XLOOKUP(Orders[[#This Row],[Customer ID]],customers!$A$1:$A$1001,customers!$I$1:$I$1001,,)</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IF(_xlfn.XLOOKUP(C917,customers!A916:A1916,customers!C916:C1916,,0)=0,"",_xlfn.XLOOKUP(C917,customers!A916:A1916,customers!C916:C1916,,0))</f>
        <v>ihesselpf@ox.ac.uk</v>
      </c>
      <c r="H917" s="2" t="str">
        <f>_xlfn.XLOOKUP(C917,customers!$A$1:$A$1001,customers!$G$1:$G$1001,,0)</f>
        <v>United States</v>
      </c>
      <c r="I917" t="str">
        <f>INDEX(products!$A$1:$G$49,MATCH(orders!$D917,products!$A:$A,0),MATCH(orders!I$1,products!$A$1:$G$1,0))</f>
        <v>Exc</v>
      </c>
      <c r="J917" t="str">
        <f>INDEX(products!$A$1:$G$49,MATCH(orders!$D917,products!$A:$A,0),MATCH(orders!J$1,products!$A$1:$G$1,0))</f>
        <v>D</v>
      </c>
      <c r="K917" s="4">
        <f>INDEX(products!$A$1:$G$49,MATCH(orders!$D917,products!$A:$A,0),MATCH(orders!K$1,products!$A$1:$G$1,0))</f>
        <v>2.5</v>
      </c>
      <c r="L917" s="5">
        <f>INDEX(products!$A$1:$G$49,MATCH(orders!$D917,products!$A:$A,0),MATCH(orders!L$1,products!$A$1:$G$1,0))</f>
        <v>27.945</v>
      </c>
      <c r="M917" s="5">
        <f t="shared" si="43"/>
        <v>83.835000000000008</v>
      </c>
      <c r="N917" t="str">
        <f t="shared" si="42"/>
        <v>Excelsa</v>
      </c>
      <c r="O917" t="str">
        <f t="shared" si="44"/>
        <v>Dark</v>
      </c>
      <c r="P917" t="str">
        <f>_xlfn.XLOOKUP(Orders[[#This Row],[Customer ID]],customers!$A$1:$A$1001,customers!$I$1:$I$1001,,)</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IF(_xlfn.XLOOKUP(C918,customers!A917:A1917,customers!C917:C1917,,0)=0,"",_xlfn.XLOOKUP(C918,customers!A917:A1917,customers!C917:C1917,,0))</f>
        <v/>
      </c>
      <c r="H918" s="2" t="str">
        <f>_xlfn.XLOOKUP(C918,customers!$A$1:$A$1001,customers!$G$1:$G$1001,,0)</f>
        <v>Ireland</v>
      </c>
      <c r="I918" t="str">
        <f>INDEX(products!$A$1:$G$49,MATCH(orders!$D918,products!$A:$A,0),MATCH(orders!I$1,products!$A$1:$G$1,0))</f>
        <v>Exc</v>
      </c>
      <c r="J918" t="str">
        <f>INDEX(products!$A$1:$G$49,MATCH(orders!$D918,products!$A:$A,0),MATCH(orders!J$1,products!$A$1:$G$1,0))</f>
        <v>D</v>
      </c>
      <c r="K918" s="4">
        <f>INDEX(products!$A$1:$G$49,MATCH(orders!$D918,products!$A:$A,0),MATCH(orders!K$1,products!$A$1:$G$1,0))</f>
        <v>0.2</v>
      </c>
      <c r="L918" s="5">
        <f>INDEX(products!$A$1:$G$49,MATCH(orders!$D918,products!$A:$A,0),MATCH(orders!L$1,products!$A$1:$G$1,0))</f>
        <v>3.645</v>
      </c>
      <c r="M918" s="5">
        <f t="shared" si="43"/>
        <v>3.645</v>
      </c>
      <c r="N918" t="str">
        <f t="shared" si="42"/>
        <v>Excelsa</v>
      </c>
      <c r="O918" t="str">
        <f t="shared" si="44"/>
        <v>Dark</v>
      </c>
      <c r="P918" t="str">
        <f>_xlfn.XLOOKUP(Orders[[#This Row],[Customer ID]],customers!$A$1:$A$1001,customers!$I$1:$I$1001,,)</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IF(_xlfn.XLOOKUP(C919,customers!A918:A1918,customers!C918:C1918,,0)=0,"",_xlfn.XLOOKUP(C919,customers!A918:A1918,customers!C918:C1918,,0))</f>
        <v>csorrellph@amazon.com</v>
      </c>
      <c r="H919" s="2" t="str">
        <f>_xlfn.XLOOKUP(C919,customers!$A$1:$A$1001,customers!$G$1:$G$1001,,0)</f>
        <v>United Kingdom</v>
      </c>
      <c r="I919" t="str">
        <f>INDEX(products!$A$1:$G$49,MATCH(orders!$D919,products!$A:$A,0),MATCH(orders!I$1,products!$A$1:$G$1,0))</f>
        <v>Ara</v>
      </c>
      <c r="J919" t="str">
        <f>INDEX(products!$A$1:$G$49,MATCH(orders!$D919,products!$A:$A,0),MATCH(orders!J$1,products!$A$1:$G$1,0))</f>
        <v>M</v>
      </c>
      <c r="K919" s="4">
        <f>INDEX(products!$A$1:$G$49,MATCH(orders!$D919,products!$A:$A,0),MATCH(orders!K$1,products!$A$1:$G$1,0))</f>
        <v>0.5</v>
      </c>
      <c r="L919" s="5">
        <f>INDEX(products!$A$1:$G$49,MATCH(orders!$D919,products!$A:$A,0),MATCH(orders!L$1,products!$A$1:$G$1,0))</f>
        <v>6.75</v>
      </c>
      <c r="M919" s="5">
        <f t="shared" si="43"/>
        <v>6.75</v>
      </c>
      <c r="N919" t="str">
        <f t="shared" si="42"/>
        <v>Arabica</v>
      </c>
      <c r="O919" t="str">
        <f t="shared" si="44"/>
        <v>Medium</v>
      </c>
      <c r="P919" t="str">
        <f>_xlfn.XLOOKUP(Orders[[#This Row],[Customer ID]],customers!$A$1:$A$1001,customers!$I$1:$I$1001,,)</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IF(_xlfn.XLOOKUP(C920,customers!A919:A1919,customers!C919:C1919,,0)=0,"",_xlfn.XLOOKUP(C920,customers!A919:A1919,customers!C919:C1919,,0))</f>
        <v>csorrellph@amazon.com</v>
      </c>
      <c r="H920" s="2" t="str">
        <f>_xlfn.XLOOKUP(C920,customers!$A$1:$A$1001,customers!$G$1:$G$1001,,0)</f>
        <v>United Kingdom</v>
      </c>
      <c r="I920" t="str">
        <f>INDEX(products!$A$1:$G$49,MATCH(orders!$D920,products!$A:$A,0),MATCH(orders!I$1,products!$A$1:$G$1,0))</f>
        <v>Exc</v>
      </c>
      <c r="J920" t="str">
        <f>INDEX(products!$A$1:$G$49,MATCH(orders!$D920,products!$A:$A,0),MATCH(orders!J$1,products!$A$1:$G$1,0))</f>
        <v>D</v>
      </c>
      <c r="K920" s="4">
        <f>INDEX(products!$A$1:$G$49,MATCH(orders!$D920,products!$A:$A,0),MATCH(orders!K$1,products!$A$1:$G$1,0))</f>
        <v>0.5</v>
      </c>
      <c r="L920" s="5">
        <f>INDEX(products!$A$1:$G$49,MATCH(orders!$D920,products!$A:$A,0),MATCH(orders!L$1,products!$A$1:$G$1,0))</f>
        <v>7.29</v>
      </c>
      <c r="M920" s="5">
        <f t="shared" si="43"/>
        <v>21.87</v>
      </c>
      <c r="N920" t="str">
        <f t="shared" si="42"/>
        <v>Excelsa</v>
      </c>
      <c r="O920" t="str">
        <f t="shared" si="44"/>
        <v>Dark</v>
      </c>
      <c r="P920" t="str">
        <f>_xlfn.XLOOKUP(Orders[[#This Row],[Customer ID]],customers!$A$1:$A$1001,customers!$I$1:$I$1001,,)</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IF(_xlfn.XLOOKUP(C921,customers!A920:A1920,customers!C920:C1920,,0)=0,"",_xlfn.XLOOKUP(C921,customers!A920:A1920,customers!C920:C1920,,0))</f>
        <v>qheavysidepj@unc.edu</v>
      </c>
      <c r="H921" s="2" t="str">
        <f>_xlfn.XLOOKUP(C921,customers!$A$1:$A$1001,customers!$G$1:$G$1001,,0)</f>
        <v>United States</v>
      </c>
      <c r="I921" t="str">
        <f>INDEX(products!$A$1:$G$49,MATCH(orders!$D921,products!$A:$A,0),MATCH(orders!I$1,products!$A$1:$G$1,0))</f>
        <v>Rob</v>
      </c>
      <c r="J921" t="str">
        <f>INDEX(products!$A$1:$G$49,MATCH(orders!$D921,products!$A:$A,0),MATCH(orders!J$1,products!$A$1:$G$1,0))</f>
        <v>D</v>
      </c>
      <c r="K921" s="4">
        <f>INDEX(products!$A$1:$G$49,MATCH(orders!$D921,products!$A:$A,0),MATCH(orders!K$1,products!$A$1:$G$1,0))</f>
        <v>0.2</v>
      </c>
      <c r="L921" s="5">
        <f>INDEX(products!$A$1:$G$49,MATCH(orders!$D921,products!$A:$A,0),MATCH(orders!L$1,products!$A$1:$G$1,0))</f>
        <v>2.6849999999999996</v>
      </c>
      <c r="M921" s="5">
        <f t="shared" si="43"/>
        <v>13.424999999999997</v>
      </c>
      <c r="N921" t="str">
        <f t="shared" si="42"/>
        <v>Robusta</v>
      </c>
      <c r="O921" t="str">
        <f t="shared" si="44"/>
        <v>Dark</v>
      </c>
      <c r="P921" t="str">
        <f>_xlfn.XLOOKUP(Orders[[#This Row],[Customer ID]],customers!$A$1:$A$1001,customers!$I$1:$I$1001,,)</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IF(_xlfn.XLOOKUP(C922,customers!A921:A1921,customers!C921:C1921,,0)=0,"",_xlfn.XLOOKUP(C922,customers!A921:A1921,customers!C921:C1921,,0))</f>
        <v>hreuvenpk@whitehouse.gov</v>
      </c>
      <c r="H922" s="2" t="str">
        <f>_xlfn.XLOOKUP(C922,customers!$A$1:$A$1001,customers!$G$1:$G$1001,,0)</f>
        <v>United States</v>
      </c>
      <c r="I922" t="str">
        <f>INDEX(products!$A$1:$G$49,MATCH(orders!$D922,products!$A:$A,0),MATCH(orders!I$1,products!$A$1:$G$1,0))</f>
        <v>Rob</v>
      </c>
      <c r="J922" t="str">
        <f>INDEX(products!$A$1:$G$49,MATCH(orders!$D922,products!$A:$A,0),MATCH(orders!J$1,products!$A$1:$G$1,0))</f>
        <v>D</v>
      </c>
      <c r="K922" s="4">
        <f>INDEX(products!$A$1:$G$49,MATCH(orders!$D922,products!$A:$A,0),MATCH(orders!K$1,products!$A$1:$G$1,0))</f>
        <v>2.5</v>
      </c>
      <c r="L922" s="5">
        <f>INDEX(products!$A$1:$G$49,MATCH(orders!$D922,products!$A:$A,0),MATCH(orders!L$1,products!$A$1:$G$1,0))</f>
        <v>20.584999999999997</v>
      </c>
      <c r="M922" s="5">
        <f t="shared" si="43"/>
        <v>123.50999999999999</v>
      </c>
      <c r="N922" t="str">
        <f t="shared" si="42"/>
        <v>Robusta</v>
      </c>
      <c r="O922" t="str">
        <f t="shared" si="44"/>
        <v>Dark</v>
      </c>
      <c r="P922" t="str">
        <f>_xlfn.XLOOKUP(Orders[[#This Row],[Customer ID]],customers!$A$1:$A$1001,customers!$I$1:$I$1001,,)</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IF(_xlfn.XLOOKUP(C923,customers!A922:A1922,customers!C922:C1922,,0)=0,"",_xlfn.XLOOKUP(C923,customers!A922:A1922,customers!C922:C1922,,0))</f>
        <v>mattwoolpl@nba.com</v>
      </c>
      <c r="H923" s="2" t="str">
        <f>_xlfn.XLOOKUP(C923,customers!$A$1:$A$1001,customers!$G$1:$G$1001,,0)</f>
        <v>United States</v>
      </c>
      <c r="I923" t="str">
        <f>INDEX(products!$A$1:$G$49,MATCH(orders!$D923,products!$A:$A,0),MATCH(orders!I$1,products!$A$1:$G$1,0))</f>
        <v>Lib</v>
      </c>
      <c r="J923" t="str">
        <f>INDEX(products!$A$1:$G$49,MATCH(orders!$D923,products!$A:$A,0),MATCH(orders!J$1,products!$A$1:$G$1,0))</f>
        <v>D</v>
      </c>
      <c r="K923" s="4">
        <f>INDEX(products!$A$1:$G$49,MATCH(orders!$D923,products!$A:$A,0),MATCH(orders!K$1,products!$A$1:$G$1,0))</f>
        <v>0.2</v>
      </c>
      <c r="L923" s="5">
        <f>INDEX(products!$A$1:$G$49,MATCH(orders!$D923,products!$A:$A,0),MATCH(orders!L$1,products!$A$1:$G$1,0))</f>
        <v>3.8849999999999998</v>
      </c>
      <c r="M923" s="5">
        <f t="shared" si="43"/>
        <v>7.77</v>
      </c>
      <c r="N923" t="str">
        <f t="shared" si="42"/>
        <v>Librica</v>
      </c>
      <c r="O923" t="str">
        <f t="shared" si="44"/>
        <v>Dark</v>
      </c>
      <c r="P923" t="str">
        <f>_xlfn.XLOOKUP(Orders[[#This Row],[Customer ID]],customers!$A$1:$A$1001,customers!$I$1:$I$1001,,)</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IF(_xlfn.XLOOKUP(C924,customers!A923:A1923,customers!C923:C1923,,0)=0,"",_xlfn.XLOOKUP(C924,customers!A923:A1923,customers!C923:C1923,,0))</f>
        <v/>
      </c>
      <c r="H924" s="2" t="str">
        <f>_xlfn.XLOOKUP(C924,customers!$A$1:$A$1001,customers!$G$1:$G$1001,,0)</f>
        <v>United States</v>
      </c>
      <c r="I924" t="str">
        <f>INDEX(products!$A$1:$G$49,MATCH(orders!$D924,products!$A:$A,0),MATCH(orders!I$1,products!$A$1:$G$1,0))</f>
        <v>Ara</v>
      </c>
      <c r="J924" t="str">
        <f>INDEX(products!$A$1:$G$49,MATCH(orders!$D924,products!$A:$A,0),MATCH(orders!J$1,products!$A$1:$G$1,0))</f>
        <v>M</v>
      </c>
      <c r="K924" s="4">
        <f>INDEX(products!$A$1:$G$49,MATCH(orders!$D924,products!$A:$A,0),MATCH(orders!K$1,products!$A$1:$G$1,0))</f>
        <v>1</v>
      </c>
      <c r="L924" s="5">
        <f>INDEX(products!$A$1:$G$49,MATCH(orders!$D924,products!$A:$A,0),MATCH(orders!L$1,products!$A$1:$G$1,0))</f>
        <v>11.25</v>
      </c>
      <c r="M924" s="5">
        <f t="shared" si="43"/>
        <v>67.5</v>
      </c>
      <c r="N924" t="str">
        <f t="shared" si="42"/>
        <v>Arabica</v>
      </c>
      <c r="O924" t="str">
        <f t="shared" si="44"/>
        <v>Medium</v>
      </c>
      <c r="P924" t="str">
        <f>_xlfn.XLOOKUP(Orders[[#This Row],[Customer ID]],customers!$A$1:$A$1001,customers!$I$1:$I$1001,,)</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IF(_xlfn.XLOOKUP(C925,customers!A924:A1924,customers!C924:C1924,,0)=0,"",_xlfn.XLOOKUP(C925,customers!A924:A1924,customers!C924:C1924,,0))</f>
        <v>gwynespn@dagondesign.com</v>
      </c>
      <c r="H925" s="2" t="str">
        <f>_xlfn.XLOOKUP(C925,customers!$A$1:$A$1001,customers!$G$1:$G$1001,,0)</f>
        <v>United States</v>
      </c>
      <c r="I925" t="str">
        <f>INDEX(products!$A$1:$G$49,MATCH(orders!$D925,products!$A:$A,0),MATCH(orders!I$1,products!$A$1:$G$1,0))</f>
        <v>Exc</v>
      </c>
      <c r="J925" t="str">
        <f>INDEX(products!$A$1:$G$49,MATCH(orders!$D925,products!$A:$A,0),MATCH(orders!J$1,products!$A$1:$G$1,0))</f>
        <v>D</v>
      </c>
      <c r="K925" s="4">
        <f>INDEX(products!$A$1:$G$49,MATCH(orders!$D925,products!$A:$A,0),MATCH(orders!K$1,products!$A$1:$G$1,0))</f>
        <v>2.5</v>
      </c>
      <c r="L925" s="5">
        <f>INDEX(products!$A$1:$G$49,MATCH(orders!$D925,products!$A:$A,0),MATCH(orders!L$1,products!$A$1:$G$1,0))</f>
        <v>27.945</v>
      </c>
      <c r="M925" s="5">
        <f t="shared" si="43"/>
        <v>27.945</v>
      </c>
      <c r="N925" t="str">
        <f t="shared" si="42"/>
        <v>Excelsa</v>
      </c>
      <c r="O925" t="str">
        <f t="shared" si="44"/>
        <v>Dark</v>
      </c>
      <c r="P925" t="str">
        <f>_xlfn.XLOOKUP(Orders[[#This Row],[Customer ID]],customers!$A$1:$A$1001,customers!$I$1:$I$1001,,)</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IF(_xlfn.XLOOKUP(C926,customers!A925:A1925,customers!C925:C1925,,0)=0,"",_xlfn.XLOOKUP(C926,customers!A925:A1925,customers!C925:C1925,,0))</f>
        <v>cmaccourtpo@amazon.com</v>
      </c>
      <c r="H926" s="2" t="str">
        <f>_xlfn.XLOOKUP(C926,customers!$A$1:$A$1001,customers!$G$1:$G$1001,,0)</f>
        <v>United States</v>
      </c>
      <c r="I926" t="str">
        <f>INDEX(products!$A$1:$G$49,MATCH(orders!$D926,products!$A:$A,0),MATCH(orders!I$1,products!$A$1:$G$1,0))</f>
        <v>Ara</v>
      </c>
      <c r="J926" t="str">
        <f>INDEX(products!$A$1:$G$49,MATCH(orders!$D926,products!$A:$A,0),MATCH(orders!J$1,products!$A$1:$G$1,0))</f>
        <v>L</v>
      </c>
      <c r="K926" s="4">
        <f>INDEX(products!$A$1:$G$49,MATCH(orders!$D926,products!$A:$A,0),MATCH(orders!K$1,products!$A$1:$G$1,0))</f>
        <v>2.5</v>
      </c>
      <c r="L926" s="5">
        <f>INDEX(products!$A$1:$G$49,MATCH(orders!$D926,products!$A:$A,0),MATCH(orders!L$1,products!$A$1:$G$1,0))</f>
        <v>29.784999999999997</v>
      </c>
      <c r="M926" s="5">
        <f t="shared" si="43"/>
        <v>89.35499999999999</v>
      </c>
      <c r="N926" t="str">
        <f t="shared" si="42"/>
        <v>Arabica</v>
      </c>
      <c r="O926" t="str">
        <f t="shared" si="44"/>
        <v>Light</v>
      </c>
      <c r="P926" t="str">
        <f>_xlfn.XLOOKUP(Orders[[#This Row],[Customer ID]],customers!$A$1:$A$1001,customers!$I$1:$I$1001,,)</f>
        <v>No</v>
      </c>
    </row>
    <row r="927" spans="1:16" x14ac:dyDescent="0.2">
      <c r="A927" s="2" t="s">
        <v>5720</v>
      </c>
      <c r="B927" s="3">
        <v>44770</v>
      </c>
      <c r="C927" s="2" t="s">
        <v>5554</v>
      </c>
      <c r="D927" t="s">
        <v>6157</v>
      </c>
      <c r="E927" s="2">
        <v>3</v>
      </c>
      <c r="F927" s="2" t="str">
        <f>_xlfn.XLOOKUP(C927,customers!$A$1:$A$1001,customers!$B$1:$B$1001,,0)</f>
        <v>Derick Snow</v>
      </c>
      <c r="G927" s="2" t="e">
        <f>IF(_xlfn.XLOOKUP(C927,customers!A926:A1926,customers!C926:C1926,,0)=0,"",_xlfn.XLOOKUP(C927,customers!A926:A1926,customers!C926:C1926,,0))</f>
        <v>#N/A</v>
      </c>
      <c r="H927" s="2" t="str">
        <f>_xlfn.XLOOKUP(C927,customers!$A$1:$A$1001,customers!$G$1:$G$1001,,0)</f>
        <v>United States</v>
      </c>
      <c r="I927" t="str">
        <f>INDEX(products!$A$1:$G$49,MATCH(orders!$D927,products!$A:$A,0),MATCH(orders!I$1,products!$A$1:$G$1,0))</f>
        <v>Ara</v>
      </c>
      <c r="J927" t="str">
        <f>INDEX(products!$A$1:$G$49,MATCH(orders!$D927,products!$A:$A,0),MATCH(orders!J$1,products!$A$1:$G$1,0))</f>
        <v>M</v>
      </c>
      <c r="K927" s="4">
        <f>INDEX(products!$A$1:$G$49,MATCH(orders!$D927,products!$A:$A,0),MATCH(orders!K$1,products!$A$1:$G$1,0))</f>
        <v>0.5</v>
      </c>
      <c r="L927" s="5">
        <f>INDEX(products!$A$1:$G$49,MATCH(orders!$D927,products!$A:$A,0),MATCH(orders!L$1,products!$A$1:$G$1,0))</f>
        <v>6.75</v>
      </c>
      <c r="M927" s="5">
        <f t="shared" si="43"/>
        <v>20.25</v>
      </c>
      <c r="N927" t="str">
        <f t="shared" si="42"/>
        <v>Arabica</v>
      </c>
      <c r="O927" t="str">
        <f t="shared" si="44"/>
        <v>Medium</v>
      </c>
      <c r="P927" t="str">
        <f>_xlfn.XLOOKUP(Orders[[#This Row],[Customer ID]],customers!$A$1:$A$1001,customers!$I$1:$I$1001,,)</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IF(_xlfn.XLOOKUP(C928,customers!A927:A1927,customers!C927:C1927,,0)=0,"",_xlfn.XLOOKUP(C928,customers!A927:A1927,customers!C927:C1927,,0))</f>
        <v>ewilsonepq@eepurl.com</v>
      </c>
      <c r="H928" s="2" t="str">
        <f>_xlfn.XLOOKUP(C928,customers!$A$1:$A$1001,customers!$G$1:$G$1001,,0)</f>
        <v>United States</v>
      </c>
      <c r="I928" t="str">
        <f>INDEX(products!$A$1:$G$49,MATCH(orders!$D928,products!$A:$A,0),MATCH(orders!I$1,products!$A$1:$G$1,0))</f>
        <v>Ara</v>
      </c>
      <c r="J928" t="str">
        <f>INDEX(products!$A$1:$G$49,MATCH(orders!$D928,products!$A:$A,0),MATCH(orders!J$1,products!$A$1:$G$1,0))</f>
        <v>M</v>
      </c>
      <c r="K928" s="4">
        <f>INDEX(products!$A$1:$G$49,MATCH(orders!$D928,products!$A:$A,0),MATCH(orders!K$1,products!$A$1:$G$1,0))</f>
        <v>0.5</v>
      </c>
      <c r="L928" s="5">
        <f>INDEX(products!$A$1:$G$49,MATCH(orders!$D928,products!$A:$A,0),MATCH(orders!L$1,products!$A$1:$G$1,0))</f>
        <v>6.75</v>
      </c>
      <c r="M928" s="5">
        <f t="shared" si="43"/>
        <v>33.75</v>
      </c>
      <c r="N928" t="str">
        <f t="shared" si="42"/>
        <v>Arabica</v>
      </c>
      <c r="O928" t="str">
        <f t="shared" si="44"/>
        <v>Medium</v>
      </c>
      <c r="P928" t="str">
        <f>_xlfn.XLOOKUP(Orders[[#This Row],[Customer ID]],customers!$A$1:$A$1001,customers!$I$1:$I$1001,,)</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IF(_xlfn.XLOOKUP(C929,customers!A928:A1928,customers!C928:C1928,,0)=0,"",_xlfn.XLOOKUP(C929,customers!A928:A1928,customers!C928:C1928,,0))</f>
        <v>dduffiepr@time.com</v>
      </c>
      <c r="H929" s="2" t="str">
        <f>_xlfn.XLOOKUP(C929,customers!$A$1:$A$1001,customers!$G$1:$G$1001,,0)</f>
        <v>United States</v>
      </c>
      <c r="I929" t="str">
        <f>INDEX(products!$A$1:$G$49,MATCH(orders!$D929,products!$A:$A,0),MATCH(orders!I$1,products!$A$1:$G$1,0))</f>
        <v>Exc</v>
      </c>
      <c r="J929" t="str">
        <f>INDEX(products!$A$1:$G$49,MATCH(orders!$D929,products!$A:$A,0),MATCH(orders!J$1,products!$A$1:$G$1,0))</f>
        <v>D</v>
      </c>
      <c r="K929" s="4">
        <f>INDEX(products!$A$1:$G$49,MATCH(orders!$D929,products!$A:$A,0),MATCH(orders!K$1,products!$A$1:$G$1,0))</f>
        <v>2.5</v>
      </c>
      <c r="L929" s="5">
        <f>INDEX(products!$A$1:$G$49,MATCH(orders!$D929,products!$A:$A,0),MATCH(orders!L$1,products!$A$1:$G$1,0))</f>
        <v>27.945</v>
      </c>
      <c r="M929" s="5">
        <f t="shared" si="43"/>
        <v>111.78</v>
      </c>
      <c r="N929" t="str">
        <f t="shared" si="42"/>
        <v>Excelsa</v>
      </c>
      <c r="O929" t="str">
        <f t="shared" si="44"/>
        <v>Dark</v>
      </c>
      <c r="P929" t="str">
        <f>_xlfn.XLOOKUP(Orders[[#This Row],[Customer ID]],customers!$A$1:$A$1001,customers!$I$1:$I$1001,,)</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IF(_xlfn.XLOOKUP(C930,customers!A929:A1929,customers!C929:C1929,,0)=0,"",_xlfn.XLOOKUP(C930,customers!A929:A1929,customers!C929:C1929,,0))</f>
        <v>mmatiasekps@ucoz.ru</v>
      </c>
      <c r="H930" s="2" t="str">
        <f>_xlfn.XLOOKUP(C930,customers!$A$1:$A$1001,customers!$G$1:$G$1001,,0)</f>
        <v>United States</v>
      </c>
      <c r="I930" t="str">
        <f>INDEX(products!$A$1:$G$49,MATCH(orders!$D930,products!$A:$A,0),MATCH(orders!I$1,products!$A$1:$G$1,0))</f>
        <v>Exc</v>
      </c>
      <c r="J930" t="str">
        <f>INDEX(products!$A$1:$G$49,MATCH(orders!$D930,products!$A:$A,0),MATCH(orders!J$1,products!$A$1:$G$1,0))</f>
        <v>M</v>
      </c>
      <c r="K930" s="4">
        <f>INDEX(products!$A$1:$G$49,MATCH(orders!$D930,products!$A:$A,0),MATCH(orders!K$1,products!$A$1:$G$1,0))</f>
        <v>2.5</v>
      </c>
      <c r="L930" s="5">
        <f>INDEX(products!$A$1:$G$49,MATCH(orders!$D930,products!$A:$A,0),MATCH(orders!L$1,products!$A$1:$G$1,0))</f>
        <v>31.624999999999996</v>
      </c>
      <c r="M930" s="5">
        <f t="shared" si="43"/>
        <v>63.249999999999993</v>
      </c>
      <c r="N930" t="str">
        <f t="shared" si="42"/>
        <v>Excelsa</v>
      </c>
      <c r="O930" t="str">
        <f t="shared" si="44"/>
        <v>Medium</v>
      </c>
      <c r="P930" t="str">
        <f>_xlfn.XLOOKUP(Orders[[#This Row],[Customer ID]],customers!$A$1:$A$1001,customers!$I$1:$I$1001,,)</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IF(_xlfn.XLOOKUP(C931,customers!A930:A1930,customers!C930:C1930,,0)=0,"",_xlfn.XLOOKUP(C931,customers!A930:A1930,customers!C930:C1930,,0))</f>
        <v>jcamillopt@shinystat.com</v>
      </c>
      <c r="H931" s="2" t="str">
        <f>_xlfn.XLOOKUP(C931,customers!$A$1:$A$1001,customers!$G$1:$G$1001,,0)</f>
        <v>United States</v>
      </c>
      <c r="I931" t="str">
        <f>INDEX(products!$A$1:$G$49,MATCH(orders!$D931,products!$A:$A,0),MATCH(orders!I$1,products!$A$1:$G$1,0))</f>
        <v>Exc</v>
      </c>
      <c r="J931" t="str">
        <f>INDEX(products!$A$1:$G$49,MATCH(orders!$D931,products!$A:$A,0),MATCH(orders!J$1,products!$A$1:$G$1,0))</f>
        <v>L</v>
      </c>
      <c r="K931" s="4">
        <f>INDEX(products!$A$1:$G$49,MATCH(orders!$D931,products!$A:$A,0),MATCH(orders!K$1,products!$A$1:$G$1,0))</f>
        <v>0.2</v>
      </c>
      <c r="L931" s="5">
        <f>INDEX(products!$A$1:$G$49,MATCH(orders!$D931,products!$A:$A,0),MATCH(orders!L$1,products!$A$1:$G$1,0))</f>
        <v>4.4550000000000001</v>
      </c>
      <c r="M931" s="5">
        <f t="shared" si="43"/>
        <v>8.91</v>
      </c>
      <c r="N931" t="str">
        <f t="shared" si="42"/>
        <v>Excelsa</v>
      </c>
      <c r="O931" t="str">
        <f t="shared" si="44"/>
        <v>Light</v>
      </c>
      <c r="P931" t="str">
        <f>_xlfn.XLOOKUP(Orders[[#This Row],[Customer ID]],customers!$A$1:$A$1001,customers!$I$1:$I$1001,,)</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IF(_xlfn.XLOOKUP(C932,customers!A931:A1931,customers!C931:C1931,,0)=0,"",_xlfn.XLOOKUP(C932,customers!A931:A1931,customers!C931:C1931,,0))</f>
        <v>kphilbrickpu@cdc.gov</v>
      </c>
      <c r="H932" s="2" t="str">
        <f>_xlfn.XLOOKUP(C932,customers!$A$1:$A$1001,customers!$G$1:$G$1001,,0)</f>
        <v>United States</v>
      </c>
      <c r="I932" t="str">
        <f>INDEX(products!$A$1:$G$49,MATCH(orders!$D932,products!$A:$A,0),MATCH(orders!I$1,products!$A$1:$G$1,0))</f>
        <v>Exc</v>
      </c>
      <c r="J932" t="str">
        <f>INDEX(products!$A$1:$G$49,MATCH(orders!$D932,products!$A:$A,0),MATCH(orders!J$1,products!$A$1:$G$1,0))</f>
        <v>D</v>
      </c>
      <c r="K932" s="4">
        <f>INDEX(products!$A$1:$G$49,MATCH(orders!$D932,products!$A:$A,0),MATCH(orders!K$1,products!$A$1:$G$1,0))</f>
        <v>1</v>
      </c>
      <c r="L932" s="5">
        <f>INDEX(products!$A$1:$G$49,MATCH(orders!$D932,products!$A:$A,0),MATCH(orders!L$1,products!$A$1:$G$1,0))</f>
        <v>12.15</v>
      </c>
      <c r="M932" s="5">
        <f t="shared" si="43"/>
        <v>12.15</v>
      </c>
      <c r="N932" t="str">
        <f t="shared" si="42"/>
        <v>Excelsa</v>
      </c>
      <c r="O932" t="str">
        <f t="shared" si="44"/>
        <v>Dark</v>
      </c>
      <c r="P932" t="str">
        <f>_xlfn.XLOOKUP(Orders[[#This Row],[Customer ID]],customers!$A$1:$A$1001,customers!$I$1:$I$1001,,)</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IF(_xlfn.XLOOKUP(C933,customers!A932:A1932,customers!C932:C1932,,0)=0,"",_xlfn.XLOOKUP(C933,customers!A932:A1932,customers!C932:C1932,,0))</f>
        <v/>
      </c>
      <c r="H933" s="2" t="str">
        <f>_xlfn.XLOOKUP(C933,customers!$A$1:$A$1001,customers!$G$1:$G$1001,,0)</f>
        <v>United States</v>
      </c>
      <c r="I933" t="str">
        <f>INDEX(products!$A$1:$G$49,MATCH(orders!$D933,products!$A:$A,0),MATCH(orders!I$1,products!$A$1:$G$1,0))</f>
        <v>Ara</v>
      </c>
      <c r="J933" t="str">
        <f>INDEX(products!$A$1:$G$49,MATCH(orders!$D933,products!$A:$A,0),MATCH(orders!J$1,products!$A$1:$G$1,0))</f>
        <v>D</v>
      </c>
      <c r="K933" s="4">
        <f>INDEX(products!$A$1:$G$49,MATCH(orders!$D933,products!$A:$A,0),MATCH(orders!K$1,products!$A$1:$G$1,0))</f>
        <v>0.5</v>
      </c>
      <c r="L933" s="5">
        <f>INDEX(products!$A$1:$G$49,MATCH(orders!$D933,products!$A:$A,0),MATCH(orders!L$1,products!$A$1:$G$1,0))</f>
        <v>5.97</v>
      </c>
      <c r="M933" s="5">
        <f t="shared" si="43"/>
        <v>23.88</v>
      </c>
      <c r="N933" t="str">
        <f t="shared" si="42"/>
        <v>Arabica</v>
      </c>
      <c r="O933" t="str">
        <f t="shared" si="44"/>
        <v>Dark</v>
      </c>
      <c r="P933" t="str">
        <f>_xlfn.XLOOKUP(Orders[[#This Row],[Customer ID]],customers!$A$1:$A$1001,customers!$I$1:$I$1001,,)</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IF(_xlfn.XLOOKUP(C934,customers!A933:A1933,customers!C933:C1933,,0)=0,"",_xlfn.XLOOKUP(C934,customers!A933:A1933,customers!C933:C1933,,0))</f>
        <v>bsillispw@istockphoto.com</v>
      </c>
      <c r="H934" s="2" t="str">
        <f>_xlfn.XLOOKUP(C934,customers!$A$1:$A$1001,customers!$G$1:$G$1001,,0)</f>
        <v>United States</v>
      </c>
      <c r="I934" t="str">
        <f>INDEX(products!$A$1:$G$49,MATCH(orders!$D934,products!$A:$A,0),MATCH(orders!I$1,products!$A$1:$G$1,0))</f>
        <v>Exc</v>
      </c>
      <c r="J934" t="str">
        <f>INDEX(products!$A$1:$G$49,MATCH(orders!$D934,products!$A:$A,0),MATCH(orders!J$1,products!$A$1:$G$1,0))</f>
        <v>M</v>
      </c>
      <c r="K934" s="4">
        <f>INDEX(products!$A$1:$G$49,MATCH(orders!$D934,products!$A:$A,0),MATCH(orders!K$1,products!$A$1:$G$1,0))</f>
        <v>1</v>
      </c>
      <c r="L934" s="5">
        <f>INDEX(products!$A$1:$G$49,MATCH(orders!$D934,products!$A:$A,0),MATCH(orders!L$1,products!$A$1:$G$1,0))</f>
        <v>13.75</v>
      </c>
      <c r="M934" s="5">
        <f t="shared" si="43"/>
        <v>55</v>
      </c>
      <c r="N934" t="str">
        <f t="shared" si="42"/>
        <v>Excelsa</v>
      </c>
      <c r="O934" t="str">
        <f t="shared" si="44"/>
        <v>Medium</v>
      </c>
      <c r="P934" t="str">
        <f>_xlfn.XLOOKUP(Orders[[#This Row],[Customer ID]],customers!$A$1:$A$1001,customers!$I$1:$I$1001,,)</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IF(_xlfn.XLOOKUP(C935,customers!A934:A1934,customers!C934:C1934,,0)=0,"",_xlfn.XLOOKUP(C935,customers!A934:A1934,customers!C934:C1934,,0))</f>
        <v/>
      </c>
      <c r="H935" s="2" t="str">
        <f>_xlfn.XLOOKUP(C935,customers!$A$1:$A$1001,customers!$G$1:$G$1001,,0)</f>
        <v>United States</v>
      </c>
      <c r="I935" t="str">
        <f>INDEX(products!$A$1:$G$49,MATCH(orders!$D935,products!$A:$A,0),MATCH(orders!I$1,products!$A$1:$G$1,0))</f>
        <v>Rob</v>
      </c>
      <c r="J935" t="str">
        <f>INDEX(products!$A$1:$G$49,MATCH(orders!$D935,products!$A:$A,0),MATCH(orders!J$1,products!$A$1:$G$1,0))</f>
        <v>D</v>
      </c>
      <c r="K935" s="4">
        <f>INDEX(products!$A$1:$G$49,MATCH(orders!$D935,products!$A:$A,0),MATCH(orders!K$1,products!$A$1:$G$1,0))</f>
        <v>1</v>
      </c>
      <c r="L935" s="5">
        <f>INDEX(products!$A$1:$G$49,MATCH(orders!$D935,products!$A:$A,0),MATCH(orders!L$1,products!$A$1:$G$1,0))</f>
        <v>8.9499999999999993</v>
      </c>
      <c r="M935" s="5">
        <f t="shared" si="43"/>
        <v>26.849999999999998</v>
      </c>
      <c r="N935" t="str">
        <f t="shared" si="42"/>
        <v>Robusta</v>
      </c>
      <c r="O935" t="str">
        <f t="shared" si="44"/>
        <v>Dark</v>
      </c>
      <c r="P935" t="str">
        <f>_xlfn.XLOOKUP(Orders[[#This Row],[Customer ID]],customers!$A$1:$A$1001,customers!$I$1:$I$1001,,)</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IF(_xlfn.XLOOKUP(C936,customers!A935:A1935,customers!C935:C1935,,0)=0,"",_xlfn.XLOOKUP(C936,customers!A935:A1935,customers!C935:C1935,,0))</f>
        <v>rcuttspy@techcrunch.com</v>
      </c>
      <c r="H936" s="2" t="str">
        <f>_xlfn.XLOOKUP(C936,customers!$A$1:$A$1001,customers!$G$1:$G$1001,,0)</f>
        <v>United States</v>
      </c>
      <c r="I936" t="str">
        <f>INDEX(products!$A$1:$G$49,MATCH(orders!$D936,products!$A:$A,0),MATCH(orders!I$1,products!$A$1:$G$1,0))</f>
        <v>Rob</v>
      </c>
      <c r="J936" t="str">
        <f>INDEX(products!$A$1:$G$49,MATCH(orders!$D936,products!$A:$A,0),MATCH(orders!J$1,products!$A$1:$G$1,0))</f>
        <v>M</v>
      </c>
      <c r="K936" s="4">
        <f>INDEX(products!$A$1:$G$49,MATCH(orders!$D936,products!$A:$A,0),MATCH(orders!K$1,products!$A$1:$G$1,0))</f>
        <v>2.5</v>
      </c>
      <c r="L936" s="5">
        <f>INDEX(products!$A$1:$G$49,MATCH(orders!$D936,products!$A:$A,0),MATCH(orders!L$1,products!$A$1:$G$1,0))</f>
        <v>22.884999999999998</v>
      </c>
      <c r="M936" s="5">
        <f t="shared" si="43"/>
        <v>114.42499999999998</v>
      </c>
      <c r="N936" t="str">
        <f t="shared" si="42"/>
        <v>Robusta</v>
      </c>
      <c r="O936" t="str">
        <f t="shared" si="44"/>
        <v>Medium</v>
      </c>
      <c r="P936" t="str">
        <f>_xlfn.XLOOKUP(Orders[[#This Row],[Customer ID]],customers!$A$1:$A$1001,customers!$I$1:$I$1001,,)</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IF(_xlfn.XLOOKUP(C937,customers!A936:A1936,customers!C936:C1936,,0)=0,"",_xlfn.XLOOKUP(C937,customers!A936:A1936,customers!C936:C1936,,0))</f>
        <v>mdelvespz@nature.com</v>
      </c>
      <c r="H937" s="2" t="str">
        <f>_xlfn.XLOOKUP(C937,customers!$A$1:$A$1001,customers!$G$1:$G$1001,,0)</f>
        <v>United States</v>
      </c>
      <c r="I937" t="str">
        <f>INDEX(products!$A$1:$G$49,MATCH(orders!$D937,products!$A:$A,0),MATCH(orders!I$1,products!$A$1:$G$1,0))</f>
        <v>Ara</v>
      </c>
      <c r="J937" t="str">
        <f>INDEX(products!$A$1:$G$49,MATCH(orders!$D937,products!$A:$A,0),MATCH(orders!J$1,products!$A$1:$G$1,0))</f>
        <v>M</v>
      </c>
      <c r="K937" s="4">
        <f>INDEX(products!$A$1:$G$49,MATCH(orders!$D937,products!$A:$A,0),MATCH(orders!K$1,products!$A$1:$G$1,0))</f>
        <v>2.5</v>
      </c>
      <c r="L937" s="5">
        <f>INDEX(products!$A$1:$G$49,MATCH(orders!$D937,products!$A:$A,0),MATCH(orders!L$1,products!$A$1:$G$1,0))</f>
        <v>25.874999999999996</v>
      </c>
      <c r="M937" s="5">
        <f t="shared" si="43"/>
        <v>155.24999999999997</v>
      </c>
      <c r="N937" t="str">
        <f t="shared" si="42"/>
        <v>Arabica</v>
      </c>
      <c r="O937" t="str">
        <f t="shared" si="44"/>
        <v>Medium</v>
      </c>
      <c r="P937" t="str">
        <f>_xlfn.XLOOKUP(Orders[[#This Row],[Customer ID]],customers!$A$1:$A$1001,customers!$I$1:$I$1001,,)</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IF(_xlfn.XLOOKUP(C938,customers!A937:A1937,customers!C937:C1937,,0)=0,"",_xlfn.XLOOKUP(C938,customers!A937:A1937,customers!C937:C1937,,0))</f>
        <v>dgrittonq0@nydailynews.com</v>
      </c>
      <c r="H938" s="2" t="str">
        <f>_xlfn.XLOOKUP(C938,customers!$A$1:$A$1001,customers!$G$1:$G$1001,,0)</f>
        <v>United States</v>
      </c>
      <c r="I938" t="str">
        <f>INDEX(products!$A$1:$G$49,MATCH(orders!$D938,products!$A:$A,0),MATCH(orders!I$1,products!$A$1:$G$1,0))</f>
        <v>Lib</v>
      </c>
      <c r="J938" t="str">
        <f>INDEX(products!$A$1:$G$49,MATCH(orders!$D938,products!$A:$A,0),MATCH(orders!J$1,products!$A$1:$G$1,0))</f>
        <v>D</v>
      </c>
      <c r="K938" s="4">
        <f>INDEX(products!$A$1:$G$49,MATCH(orders!$D938,products!$A:$A,0),MATCH(orders!K$1,products!$A$1:$G$1,0))</f>
        <v>0.5</v>
      </c>
      <c r="L938" s="5">
        <f>INDEX(products!$A$1:$G$49,MATCH(orders!$D938,products!$A:$A,0),MATCH(orders!L$1,products!$A$1:$G$1,0))</f>
        <v>7.77</v>
      </c>
      <c r="M938" s="5">
        <f t="shared" si="43"/>
        <v>23.31</v>
      </c>
      <c r="N938" t="str">
        <f t="shared" si="42"/>
        <v>Librica</v>
      </c>
      <c r="O938" t="str">
        <f t="shared" si="44"/>
        <v>Dark</v>
      </c>
      <c r="P938" t="str">
        <f>_xlfn.XLOOKUP(Orders[[#This Row],[Customer ID]],customers!$A$1:$A$1001,customers!$I$1:$I$1001,,)</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IF(_xlfn.XLOOKUP(C939,customers!A938:A1938,customers!C938:C1938,,0)=0,"",_xlfn.XLOOKUP(C939,customers!A938:A1938,customers!C938:C1938,,0))</f>
        <v>dgrittonq0@nydailynews.com</v>
      </c>
      <c r="H939" s="2" t="str">
        <f>_xlfn.XLOOKUP(C939,customers!$A$1:$A$1001,customers!$G$1:$G$1001,,0)</f>
        <v>United States</v>
      </c>
      <c r="I939" t="str">
        <f>INDEX(products!$A$1:$G$49,MATCH(orders!$D939,products!$A:$A,0),MATCH(orders!I$1,products!$A$1:$G$1,0))</f>
        <v>Rob</v>
      </c>
      <c r="J939" t="str">
        <f>INDEX(products!$A$1:$G$49,MATCH(orders!$D939,products!$A:$A,0),MATCH(orders!J$1,products!$A$1:$G$1,0))</f>
        <v>M</v>
      </c>
      <c r="K939" s="4">
        <f>INDEX(products!$A$1:$G$49,MATCH(orders!$D939,products!$A:$A,0),MATCH(orders!K$1,products!$A$1:$G$1,0))</f>
        <v>2.5</v>
      </c>
      <c r="L939" s="5">
        <f>INDEX(products!$A$1:$G$49,MATCH(orders!$D939,products!$A:$A,0),MATCH(orders!L$1,products!$A$1:$G$1,0))</f>
        <v>22.884999999999998</v>
      </c>
      <c r="M939" s="5">
        <f t="shared" si="43"/>
        <v>91.539999999999992</v>
      </c>
      <c r="N939" t="str">
        <f t="shared" si="42"/>
        <v>Robusta</v>
      </c>
      <c r="O939" t="str">
        <f t="shared" si="44"/>
        <v>Medium</v>
      </c>
      <c r="P939" t="str">
        <f>_xlfn.XLOOKUP(Orders[[#This Row],[Customer ID]],customers!$A$1:$A$1001,customers!$I$1:$I$1001,,)</f>
        <v>Yes</v>
      </c>
    </row>
    <row r="940" spans="1:16" x14ac:dyDescent="0.2">
      <c r="A940" s="2" t="s">
        <v>5791</v>
      </c>
      <c r="B940" s="3">
        <v>43829</v>
      </c>
      <c r="C940" s="2" t="s">
        <v>5792</v>
      </c>
      <c r="D940" t="s">
        <v>6171</v>
      </c>
      <c r="E940" s="2">
        <v>5</v>
      </c>
      <c r="F940" s="2" t="str">
        <f>_xlfn.XLOOKUP(C940,customers!$A$1:$A$1001,customers!$B$1:$B$1001,,0)</f>
        <v>Dell Gut</v>
      </c>
      <c r="G940" s="2" t="str">
        <f>IF(_xlfn.XLOOKUP(C940,customers!A939:A1939,customers!C939:C1939,,0)=0,"",_xlfn.XLOOKUP(C940,customers!A939:A1939,customers!C939:C1939,,0))</f>
        <v>dgutq2@umich.edu</v>
      </c>
      <c r="H940" s="2" t="str">
        <f>_xlfn.XLOOKUP(C940,customers!$A$1:$A$1001,customers!$G$1:$G$1001,,0)</f>
        <v>United States</v>
      </c>
      <c r="I940" t="str">
        <f>INDEX(products!$A$1:$G$49,MATCH(orders!$D940,products!$A:$A,0),MATCH(orders!I$1,products!$A$1:$G$1,0))</f>
        <v>Exc</v>
      </c>
      <c r="J940" t="str">
        <f>INDEX(products!$A$1:$G$49,MATCH(orders!$D940,products!$A:$A,0),MATCH(orders!J$1,products!$A$1:$G$1,0))</f>
        <v>L</v>
      </c>
      <c r="K940" s="4">
        <f>INDEX(products!$A$1:$G$49,MATCH(orders!$D940,products!$A:$A,0),MATCH(orders!K$1,products!$A$1:$G$1,0))</f>
        <v>1</v>
      </c>
      <c r="L940" s="5">
        <f>INDEX(products!$A$1:$G$49,MATCH(orders!$D940,products!$A:$A,0),MATCH(orders!L$1,products!$A$1:$G$1,0))</f>
        <v>14.85</v>
      </c>
      <c r="M940" s="5">
        <f t="shared" si="43"/>
        <v>74.25</v>
      </c>
      <c r="N940" t="str">
        <f t="shared" si="42"/>
        <v>Excelsa</v>
      </c>
      <c r="O940" t="str">
        <f t="shared" si="44"/>
        <v>Light</v>
      </c>
      <c r="P940" t="str">
        <f>_xlfn.XLOOKUP(Orders[[#This Row],[Customer ID]],customers!$A$1:$A$1001,customers!$I$1:$I$1001,,)</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IF(_xlfn.XLOOKUP(C941,customers!A940:A1940,customers!C940:C1940,,0)=0,"",_xlfn.XLOOKUP(C941,customers!A940:A1940,customers!C940:C1940,,0))</f>
        <v>wpummeryq3@topsy.com</v>
      </c>
      <c r="H941" s="2" t="str">
        <f>_xlfn.XLOOKUP(C941,customers!$A$1:$A$1001,customers!$G$1:$G$1001,,0)</f>
        <v>United States</v>
      </c>
      <c r="I941" t="str">
        <f>INDEX(products!$A$1:$G$49,MATCH(orders!$D941,products!$A:$A,0),MATCH(orders!I$1,products!$A$1:$G$1,0))</f>
        <v>Lib</v>
      </c>
      <c r="J941" t="str">
        <f>INDEX(products!$A$1:$G$49,MATCH(orders!$D941,products!$A:$A,0),MATCH(orders!J$1,products!$A$1:$G$1,0))</f>
        <v>L</v>
      </c>
      <c r="K941" s="4">
        <f>INDEX(products!$A$1:$G$49,MATCH(orders!$D941,products!$A:$A,0),MATCH(orders!K$1,products!$A$1:$G$1,0))</f>
        <v>0.2</v>
      </c>
      <c r="L941" s="5">
        <f>INDEX(products!$A$1:$G$49,MATCH(orders!$D941,products!$A:$A,0),MATCH(orders!L$1,products!$A$1:$G$1,0))</f>
        <v>4.7549999999999999</v>
      </c>
      <c r="M941" s="5">
        <f t="shared" si="43"/>
        <v>28.53</v>
      </c>
      <c r="N941" t="str">
        <f t="shared" si="42"/>
        <v>Librica</v>
      </c>
      <c r="O941" t="str">
        <f t="shared" si="44"/>
        <v>Light</v>
      </c>
      <c r="P941" t="str">
        <f>_xlfn.XLOOKUP(Orders[[#This Row],[Customer ID]],customers!$A$1:$A$1001,customers!$I$1:$I$1001,,)</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IF(_xlfn.XLOOKUP(C942,customers!A941:A1941,customers!C941:C1941,,0)=0,"",_xlfn.XLOOKUP(C942,customers!A941:A1941,customers!C941:C1941,,0))</f>
        <v>gsiudaq4@nytimes.com</v>
      </c>
      <c r="H942" s="2" t="str">
        <f>_xlfn.XLOOKUP(C942,customers!$A$1:$A$1001,customers!$G$1:$G$1001,,0)</f>
        <v>United States</v>
      </c>
      <c r="I942" t="str">
        <f>INDEX(products!$A$1:$G$49,MATCH(orders!$D942,products!$A:$A,0),MATCH(orders!I$1,products!$A$1:$G$1,0))</f>
        <v>Rob</v>
      </c>
      <c r="J942" t="str">
        <f>INDEX(products!$A$1:$G$49,MATCH(orders!$D942,products!$A:$A,0),MATCH(orders!J$1,products!$A$1:$G$1,0))</f>
        <v>L</v>
      </c>
      <c r="K942" s="4">
        <f>INDEX(products!$A$1:$G$49,MATCH(orders!$D942,products!$A:$A,0),MATCH(orders!K$1,products!$A$1:$G$1,0))</f>
        <v>0.5</v>
      </c>
      <c r="L942" s="5">
        <f>INDEX(products!$A$1:$G$49,MATCH(orders!$D942,products!$A:$A,0),MATCH(orders!L$1,products!$A$1:$G$1,0))</f>
        <v>7.169999999999999</v>
      </c>
      <c r="M942" s="5">
        <f t="shared" si="43"/>
        <v>14.339999999999998</v>
      </c>
      <c r="N942" t="str">
        <f t="shared" si="42"/>
        <v>Robusta</v>
      </c>
      <c r="O942" t="str">
        <f t="shared" si="44"/>
        <v>Light</v>
      </c>
      <c r="P942" t="str">
        <f>_xlfn.XLOOKUP(Orders[[#This Row],[Customer ID]],customers!$A$1:$A$1001,customers!$I$1:$I$1001,,)</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IF(_xlfn.XLOOKUP(C943,customers!A942:A1942,customers!C942:C1942,,0)=0,"",_xlfn.XLOOKUP(C943,customers!A942:A1942,customers!C942:C1942,,0))</f>
        <v>hcrowneq5@wufoo.com</v>
      </c>
      <c r="H943" s="2" t="str">
        <f>_xlfn.XLOOKUP(C943,customers!$A$1:$A$1001,customers!$G$1:$G$1001,,0)</f>
        <v>Ireland</v>
      </c>
      <c r="I943" t="str">
        <f>INDEX(products!$A$1:$G$49,MATCH(orders!$D943,products!$A:$A,0),MATCH(orders!I$1,products!$A$1:$G$1,0))</f>
        <v>Ara</v>
      </c>
      <c r="J943" t="str">
        <f>INDEX(products!$A$1:$G$49,MATCH(orders!$D943,products!$A:$A,0),MATCH(orders!J$1,products!$A$1:$G$1,0))</f>
        <v>L</v>
      </c>
      <c r="K943" s="4">
        <f>INDEX(products!$A$1:$G$49,MATCH(orders!$D943,products!$A:$A,0),MATCH(orders!K$1,products!$A$1:$G$1,0))</f>
        <v>0.5</v>
      </c>
      <c r="L943" s="5">
        <f>INDEX(products!$A$1:$G$49,MATCH(orders!$D943,products!$A:$A,0),MATCH(orders!L$1,products!$A$1:$G$1,0))</f>
        <v>7.77</v>
      </c>
      <c r="M943" s="5">
        <f t="shared" si="43"/>
        <v>15.54</v>
      </c>
      <c r="N943" t="str">
        <f t="shared" si="42"/>
        <v>Arabica</v>
      </c>
      <c r="O943" t="str">
        <f t="shared" si="44"/>
        <v>Light</v>
      </c>
      <c r="P943" t="str">
        <f>_xlfn.XLOOKUP(Orders[[#This Row],[Customer ID]],customers!$A$1:$A$1001,customers!$I$1:$I$1001,,)</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IF(_xlfn.XLOOKUP(C944,customers!A943:A1943,customers!C943:C1943,,0)=0,"",_xlfn.XLOOKUP(C944,customers!A943:A1943,customers!C943:C1943,,0))</f>
        <v>vpawseyq6@tiny.cc</v>
      </c>
      <c r="H944" s="2" t="str">
        <f>_xlfn.XLOOKUP(C944,customers!$A$1:$A$1001,customers!$G$1:$G$1001,,0)</f>
        <v>United States</v>
      </c>
      <c r="I944" t="str">
        <f>INDEX(products!$A$1:$G$49,MATCH(orders!$D944,products!$A:$A,0),MATCH(orders!I$1,products!$A$1:$G$1,0))</f>
        <v>Rob</v>
      </c>
      <c r="J944" t="str">
        <f>INDEX(products!$A$1:$G$49,MATCH(orders!$D944,products!$A:$A,0),MATCH(orders!J$1,products!$A$1:$G$1,0))</f>
        <v>L</v>
      </c>
      <c r="K944" s="4">
        <f>INDEX(products!$A$1:$G$49,MATCH(orders!$D944,products!$A:$A,0),MATCH(orders!K$1,products!$A$1:$G$1,0))</f>
        <v>1</v>
      </c>
      <c r="L944" s="5">
        <f>INDEX(products!$A$1:$G$49,MATCH(orders!$D944,products!$A:$A,0),MATCH(orders!L$1,products!$A$1:$G$1,0))</f>
        <v>11.95</v>
      </c>
      <c r="M944" s="5">
        <f t="shared" si="43"/>
        <v>35.849999999999994</v>
      </c>
      <c r="N944" t="str">
        <f t="shared" si="42"/>
        <v>Robusta</v>
      </c>
      <c r="O944" t="str">
        <f t="shared" si="44"/>
        <v>Light</v>
      </c>
      <c r="P944" t="str">
        <f>_xlfn.XLOOKUP(Orders[[#This Row],[Customer ID]],customers!$A$1:$A$1001,customers!$I$1:$I$1001,,)</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IF(_xlfn.XLOOKUP(C945,customers!A944:A1944,customers!C944:C1944,,0)=0,"",_xlfn.XLOOKUP(C945,customers!A944:A1944,customers!C944:C1944,,0))</f>
        <v>awaterhouseq7@istockphoto.com</v>
      </c>
      <c r="H945" s="2" t="str">
        <f>_xlfn.XLOOKUP(C945,customers!$A$1:$A$1001,customers!$G$1:$G$1001,,0)</f>
        <v>United States</v>
      </c>
      <c r="I945" t="str">
        <f>INDEX(products!$A$1:$G$49,MATCH(orders!$D945,products!$A:$A,0),MATCH(orders!I$1,products!$A$1:$G$1,0))</f>
        <v>Ara</v>
      </c>
      <c r="J945" t="str">
        <f>INDEX(products!$A$1:$G$49,MATCH(orders!$D945,products!$A:$A,0),MATCH(orders!J$1,products!$A$1:$G$1,0))</f>
        <v>L</v>
      </c>
      <c r="K945" s="4">
        <f>INDEX(products!$A$1:$G$49,MATCH(orders!$D945,products!$A:$A,0),MATCH(orders!K$1,products!$A$1:$G$1,0))</f>
        <v>0.5</v>
      </c>
      <c r="L945" s="5">
        <f>INDEX(products!$A$1:$G$49,MATCH(orders!$D945,products!$A:$A,0),MATCH(orders!L$1,products!$A$1:$G$1,0))</f>
        <v>7.77</v>
      </c>
      <c r="M945" s="5">
        <f t="shared" si="43"/>
        <v>46.62</v>
      </c>
      <c r="N945" t="str">
        <f t="shared" si="42"/>
        <v>Arabica</v>
      </c>
      <c r="O945" t="str">
        <f t="shared" si="44"/>
        <v>Light</v>
      </c>
      <c r="P945" t="str">
        <f>_xlfn.XLOOKUP(Orders[[#This Row],[Customer ID]],customers!$A$1:$A$1001,customers!$I$1:$I$1001,,)</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IF(_xlfn.XLOOKUP(C946,customers!A945:A1945,customers!C945:C1945,,0)=0,"",_xlfn.XLOOKUP(C946,customers!A945:A1945,customers!C945:C1945,,0))</f>
        <v>fhaughianq8@1688.com</v>
      </c>
      <c r="H946" s="2" t="str">
        <f>_xlfn.XLOOKUP(C946,customers!$A$1:$A$1001,customers!$G$1:$G$1001,,0)</f>
        <v>United States</v>
      </c>
      <c r="I946" t="str">
        <f>INDEX(products!$A$1:$G$49,MATCH(orders!$D946,products!$A:$A,0),MATCH(orders!I$1,products!$A$1:$G$1,0))</f>
        <v>Rob</v>
      </c>
      <c r="J946" t="str">
        <f>INDEX(products!$A$1:$G$49,MATCH(orders!$D946,products!$A:$A,0),MATCH(orders!J$1,products!$A$1:$G$1,0))</f>
        <v>L</v>
      </c>
      <c r="K946" s="4">
        <f>INDEX(products!$A$1:$G$49,MATCH(orders!$D946,products!$A:$A,0),MATCH(orders!K$1,products!$A$1:$G$1,0))</f>
        <v>0.5</v>
      </c>
      <c r="L946" s="5">
        <f>INDEX(products!$A$1:$G$49,MATCH(orders!$D946,products!$A:$A,0),MATCH(orders!L$1,products!$A$1:$G$1,0))</f>
        <v>7.169999999999999</v>
      </c>
      <c r="M946" s="5">
        <f t="shared" si="43"/>
        <v>35.849999999999994</v>
      </c>
      <c r="N946" t="str">
        <f t="shared" si="42"/>
        <v>Robusta</v>
      </c>
      <c r="O946" t="str">
        <f t="shared" si="44"/>
        <v>Light</v>
      </c>
      <c r="P946" t="str">
        <f>_xlfn.XLOOKUP(Orders[[#This Row],[Customer ID]],customers!$A$1:$A$1001,customers!$I$1:$I$1001,,)</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IF(_xlfn.XLOOKUP(C947,customers!A946:A1946,customers!C946:C1946,,0)=0,"",_xlfn.XLOOKUP(C947,customers!A946:A1946,customers!C946:C1946,,0))</f>
        <v/>
      </c>
      <c r="H947" s="2" t="str">
        <f>_xlfn.XLOOKUP(C947,customers!$A$1:$A$1001,customers!$G$1:$G$1001,,0)</f>
        <v>United States</v>
      </c>
      <c r="I947" t="str">
        <f>INDEX(products!$A$1:$G$49,MATCH(orders!$D947,products!$A:$A,0),MATCH(orders!I$1,products!$A$1:$G$1,0))</f>
        <v>Lib</v>
      </c>
      <c r="J947" t="str">
        <f>INDEX(products!$A$1:$G$49,MATCH(orders!$D947,products!$A:$A,0),MATCH(orders!J$1,products!$A$1:$G$1,0))</f>
        <v>D</v>
      </c>
      <c r="K947" s="4">
        <f>INDEX(products!$A$1:$G$49,MATCH(orders!$D947,products!$A:$A,0),MATCH(orders!K$1,products!$A$1:$G$1,0))</f>
        <v>2.5</v>
      </c>
      <c r="L947" s="5">
        <f>INDEX(products!$A$1:$G$49,MATCH(orders!$D947,products!$A:$A,0),MATCH(orders!L$1,products!$A$1:$G$1,0))</f>
        <v>29.784999999999997</v>
      </c>
      <c r="M947" s="5">
        <f t="shared" si="43"/>
        <v>119.13999999999999</v>
      </c>
      <c r="N947" t="str">
        <f t="shared" si="42"/>
        <v>Librica</v>
      </c>
      <c r="O947" t="str">
        <f t="shared" si="44"/>
        <v>Dark</v>
      </c>
      <c r="P947" t="str">
        <f>_xlfn.XLOOKUP(Orders[[#This Row],[Customer ID]],customers!$A$1:$A$1001,customers!$I$1:$I$1001,,)</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IF(_xlfn.XLOOKUP(C948,customers!A947:A1947,customers!C947:C1947,,0)=0,"",_xlfn.XLOOKUP(C948,customers!A947:A1947,customers!C947:C1947,,0))</f>
        <v/>
      </c>
      <c r="H948" s="2" t="str">
        <f>_xlfn.XLOOKUP(C948,customers!$A$1:$A$1001,customers!$G$1:$G$1001,,0)</f>
        <v>United States</v>
      </c>
      <c r="I948" t="str">
        <f>INDEX(products!$A$1:$G$49,MATCH(orders!$D948,products!$A:$A,0),MATCH(orders!I$1,products!$A$1:$G$1,0))</f>
        <v>Lib</v>
      </c>
      <c r="J948" t="str">
        <f>INDEX(products!$A$1:$G$49,MATCH(orders!$D948,products!$A:$A,0),MATCH(orders!J$1,products!$A$1:$G$1,0))</f>
        <v>D</v>
      </c>
      <c r="K948" s="4">
        <f>INDEX(products!$A$1:$G$49,MATCH(orders!$D948,products!$A:$A,0),MATCH(orders!K$1,products!$A$1:$G$1,0))</f>
        <v>0.5</v>
      </c>
      <c r="L948" s="5">
        <f>INDEX(products!$A$1:$G$49,MATCH(orders!$D948,products!$A:$A,0),MATCH(orders!L$1,products!$A$1:$G$1,0))</f>
        <v>7.77</v>
      </c>
      <c r="M948" s="5">
        <f t="shared" si="43"/>
        <v>23.31</v>
      </c>
      <c r="N948" t="str">
        <f t="shared" si="42"/>
        <v>Librica</v>
      </c>
      <c r="O948" t="str">
        <f t="shared" si="44"/>
        <v>Dark</v>
      </c>
      <c r="P948" t="str">
        <f>_xlfn.XLOOKUP(Orders[[#This Row],[Customer ID]],customers!$A$1:$A$1001,customers!$I$1:$I$1001,,)</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IF(_xlfn.XLOOKUP(C949,customers!A948:A1948,customers!C948:C1948,,0)=0,"",_xlfn.XLOOKUP(C949,customers!A948:A1948,customers!C948:C1948,,0))</f>
        <v>rfaltinqb@topsy.com</v>
      </c>
      <c r="H949" s="2" t="str">
        <f>_xlfn.XLOOKUP(C949,customers!$A$1:$A$1001,customers!$G$1:$G$1001,,0)</f>
        <v>Ireland</v>
      </c>
      <c r="I949" t="str">
        <f>INDEX(products!$A$1:$G$49,MATCH(orders!$D949,products!$A:$A,0),MATCH(orders!I$1,products!$A$1:$G$1,0))</f>
        <v>Ara</v>
      </c>
      <c r="J949" t="str">
        <f>INDEX(products!$A$1:$G$49,MATCH(orders!$D949,products!$A:$A,0),MATCH(orders!J$1,products!$A$1:$G$1,0))</f>
        <v>M</v>
      </c>
      <c r="K949" s="4">
        <f>INDEX(products!$A$1:$G$49,MATCH(orders!$D949,products!$A:$A,0),MATCH(orders!K$1,products!$A$1:$G$1,0))</f>
        <v>1</v>
      </c>
      <c r="L949" s="5">
        <f>INDEX(products!$A$1:$G$49,MATCH(orders!$D949,products!$A:$A,0),MATCH(orders!L$1,products!$A$1:$G$1,0))</f>
        <v>11.25</v>
      </c>
      <c r="M949" s="5">
        <f t="shared" si="43"/>
        <v>11.25</v>
      </c>
      <c r="N949" t="str">
        <f t="shared" si="42"/>
        <v>Arabica</v>
      </c>
      <c r="O949" t="str">
        <f t="shared" si="44"/>
        <v>Medium</v>
      </c>
      <c r="P949" t="str">
        <f>_xlfn.XLOOKUP(Orders[[#This Row],[Customer ID]],customers!$A$1:$A$1001,customers!$I$1:$I$1001,,)</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IF(_xlfn.XLOOKUP(C950,customers!A949:A1949,customers!C949:C1949,,0)=0,"",_xlfn.XLOOKUP(C950,customers!A949:A1949,customers!C949:C1949,,0))</f>
        <v>gcheekeqc@sitemeter.com</v>
      </c>
      <c r="H950" s="2" t="str">
        <f>_xlfn.XLOOKUP(C950,customers!$A$1:$A$1001,customers!$G$1:$G$1001,,0)</f>
        <v>United Kingdom</v>
      </c>
      <c r="I950" t="str">
        <f>INDEX(products!$A$1:$G$49,MATCH(orders!$D950,products!$A:$A,0),MATCH(orders!I$1,products!$A$1:$G$1,0))</f>
        <v>Exc</v>
      </c>
      <c r="J950" t="str">
        <f>INDEX(products!$A$1:$G$49,MATCH(orders!$D950,products!$A:$A,0),MATCH(orders!J$1,products!$A$1:$G$1,0))</f>
        <v>D</v>
      </c>
      <c r="K950" s="4">
        <f>INDEX(products!$A$1:$G$49,MATCH(orders!$D950,products!$A:$A,0),MATCH(orders!K$1,products!$A$1:$G$1,0))</f>
        <v>2.5</v>
      </c>
      <c r="L950" s="5">
        <f>INDEX(products!$A$1:$G$49,MATCH(orders!$D950,products!$A:$A,0),MATCH(orders!L$1,products!$A$1:$G$1,0))</f>
        <v>27.945</v>
      </c>
      <c r="M950" s="5">
        <f t="shared" si="43"/>
        <v>83.835000000000008</v>
      </c>
      <c r="N950" t="str">
        <f t="shared" si="42"/>
        <v>Excelsa</v>
      </c>
      <c r="O950" t="str">
        <f t="shared" si="44"/>
        <v>Dark</v>
      </c>
      <c r="P950" t="str">
        <f>_xlfn.XLOOKUP(Orders[[#This Row],[Customer ID]],customers!$A$1:$A$1001,customers!$I$1:$I$1001,,)</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IF(_xlfn.XLOOKUP(C951,customers!A950:A1950,customers!C950:C1950,,0)=0,"",_xlfn.XLOOKUP(C951,customers!A950:A1950,customers!C950:C1950,,0))</f>
        <v>grattqd@phpbb.com</v>
      </c>
      <c r="H951" s="2" t="str">
        <f>_xlfn.XLOOKUP(C951,customers!$A$1:$A$1001,customers!$G$1:$G$1001,,0)</f>
        <v>Ireland</v>
      </c>
      <c r="I951" t="str">
        <f>INDEX(products!$A$1:$G$49,MATCH(orders!$D951,products!$A:$A,0),MATCH(orders!I$1,products!$A$1:$G$1,0))</f>
        <v>Rob</v>
      </c>
      <c r="J951" t="str">
        <f>INDEX(products!$A$1:$G$49,MATCH(orders!$D951,products!$A:$A,0),MATCH(orders!J$1,products!$A$1:$G$1,0))</f>
        <v>L</v>
      </c>
      <c r="K951" s="4">
        <f>INDEX(products!$A$1:$G$49,MATCH(orders!$D951,products!$A:$A,0),MATCH(orders!K$1,products!$A$1:$G$1,0))</f>
        <v>2.5</v>
      </c>
      <c r="L951" s="5">
        <f>INDEX(products!$A$1:$G$49,MATCH(orders!$D951,products!$A:$A,0),MATCH(orders!L$1,products!$A$1:$G$1,0))</f>
        <v>27.484999999999996</v>
      </c>
      <c r="M951" s="5">
        <f t="shared" si="43"/>
        <v>109.93999999999998</v>
      </c>
      <c r="N951" t="str">
        <f t="shared" si="42"/>
        <v>Robusta</v>
      </c>
      <c r="O951" t="str">
        <f t="shared" si="44"/>
        <v>Light</v>
      </c>
      <c r="P951" t="str">
        <f>_xlfn.XLOOKUP(Orders[[#This Row],[Customer ID]],customers!$A$1:$A$1001,customers!$I$1:$I$1001,,)</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IF(_xlfn.XLOOKUP(C952,customers!A951:A1951,customers!C951:C1951,,0)=0,"",_xlfn.XLOOKUP(C952,customers!A951:A1951,customers!C951:C1951,,0))</f>
        <v/>
      </c>
      <c r="H952" s="2" t="str">
        <f>_xlfn.XLOOKUP(C952,customers!$A$1:$A$1001,customers!$G$1:$G$1001,,0)</f>
        <v>United States</v>
      </c>
      <c r="I952" t="str">
        <f>INDEX(products!$A$1:$G$49,MATCH(orders!$D952,products!$A:$A,0),MATCH(orders!I$1,products!$A$1:$G$1,0))</f>
        <v>Rob</v>
      </c>
      <c r="J952" t="str">
        <f>INDEX(products!$A$1:$G$49,MATCH(orders!$D952,products!$A:$A,0),MATCH(orders!J$1,products!$A$1:$G$1,0))</f>
        <v>L</v>
      </c>
      <c r="K952" s="4">
        <f>INDEX(products!$A$1:$G$49,MATCH(orders!$D952,products!$A:$A,0),MATCH(orders!K$1,products!$A$1:$G$1,0))</f>
        <v>0.2</v>
      </c>
      <c r="L952" s="5">
        <f>INDEX(products!$A$1:$G$49,MATCH(orders!$D952,products!$A:$A,0),MATCH(orders!L$1,products!$A$1:$G$1,0))</f>
        <v>3.5849999999999995</v>
      </c>
      <c r="M952" s="5">
        <f t="shared" si="43"/>
        <v>14.339999999999998</v>
      </c>
      <c r="N952" t="str">
        <f t="shared" si="42"/>
        <v>Robusta</v>
      </c>
      <c r="O952" t="str">
        <f t="shared" si="44"/>
        <v>Light</v>
      </c>
      <c r="P952" t="str">
        <f>_xlfn.XLOOKUP(Orders[[#This Row],[Customer ID]],customers!$A$1:$A$1001,customers!$I$1:$I$1001,,)</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IF(_xlfn.XLOOKUP(C953,customers!A952:A1952,customers!C952:C1952,,0)=0,"",_xlfn.XLOOKUP(C953,customers!A952:A1952,customers!C952:C1952,,0))</f>
        <v>ieberleinqf@hc360.com</v>
      </c>
      <c r="H953" s="2" t="str">
        <f>_xlfn.XLOOKUP(C953,customers!$A$1:$A$1001,customers!$G$1:$G$1001,,0)</f>
        <v>United States</v>
      </c>
      <c r="I953" t="str">
        <f>INDEX(products!$A$1:$G$49,MATCH(orders!$D953,products!$A:$A,0),MATCH(orders!I$1,products!$A$1:$G$1,0))</f>
        <v>Rob</v>
      </c>
      <c r="J953" t="str">
        <f>INDEX(products!$A$1:$G$49,MATCH(orders!$D953,products!$A:$A,0),MATCH(orders!J$1,products!$A$1:$G$1,0))</f>
        <v>L</v>
      </c>
      <c r="K953" s="4">
        <f>INDEX(products!$A$1:$G$49,MATCH(orders!$D953,products!$A:$A,0),MATCH(orders!K$1,products!$A$1:$G$1,0))</f>
        <v>0.2</v>
      </c>
      <c r="L953" s="5">
        <f>INDEX(products!$A$1:$G$49,MATCH(orders!$D953,products!$A:$A,0),MATCH(orders!L$1,products!$A$1:$G$1,0))</f>
        <v>3.5849999999999995</v>
      </c>
      <c r="M953" s="5">
        <f t="shared" si="43"/>
        <v>21.509999999999998</v>
      </c>
      <c r="N953" t="str">
        <f t="shared" si="42"/>
        <v>Robusta</v>
      </c>
      <c r="O953" t="str">
        <f t="shared" si="44"/>
        <v>Light</v>
      </c>
      <c r="P953" t="str">
        <f>_xlfn.XLOOKUP(Orders[[#This Row],[Customer ID]],customers!$A$1:$A$1001,customers!$I$1:$I$1001,,)</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IF(_xlfn.XLOOKUP(C954,customers!A953:A1953,customers!C953:C1953,,0)=0,"",_xlfn.XLOOKUP(C954,customers!A953:A1953,customers!C953:C1953,,0))</f>
        <v>jdrengqg@uiuc.edu</v>
      </c>
      <c r="H954" s="2" t="str">
        <f>_xlfn.XLOOKUP(C954,customers!$A$1:$A$1001,customers!$G$1:$G$1001,,0)</f>
        <v>Ireland</v>
      </c>
      <c r="I954" t="str">
        <f>INDEX(products!$A$1:$G$49,MATCH(orders!$D954,products!$A:$A,0),MATCH(orders!I$1,products!$A$1:$G$1,0))</f>
        <v>Ara</v>
      </c>
      <c r="J954" t="str">
        <f>INDEX(products!$A$1:$G$49,MATCH(orders!$D954,products!$A:$A,0),MATCH(orders!J$1,products!$A$1:$G$1,0))</f>
        <v>M</v>
      </c>
      <c r="K954" s="4">
        <f>INDEX(products!$A$1:$G$49,MATCH(orders!$D954,products!$A:$A,0),MATCH(orders!K$1,products!$A$1:$G$1,0))</f>
        <v>1</v>
      </c>
      <c r="L954" s="5">
        <f>INDEX(products!$A$1:$G$49,MATCH(orders!$D954,products!$A:$A,0),MATCH(orders!L$1,products!$A$1:$G$1,0))</f>
        <v>11.25</v>
      </c>
      <c r="M954" s="5">
        <f t="shared" si="43"/>
        <v>22.5</v>
      </c>
      <c r="N954" t="str">
        <f t="shared" si="42"/>
        <v>Arabica</v>
      </c>
      <c r="O954" t="str">
        <f t="shared" si="44"/>
        <v>Medium</v>
      </c>
      <c r="P954" t="str">
        <f>_xlfn.XLOOKUP(Orders[[#This Row],[Customer ID]],customers!$A$1:$A$1001,customers!$I$1:$I$1001,,)</f>
        <v>Yes</v>
      </c>
    </row>
    <row r="955" spans="1:16" x14ac:dyDescent="0.2">
      <c r="A955" s="2" t="s">
        <v>5878</v>
      </c>
      <c r="B955" s="3">
        <v>44582</v>
      </c>
      <c r="C955" s="2" t="s">
        <v>5764</v>
      </c>
      <c r="D955" t="s">
        <v>6167</v>
      </c>
      <c r="E955" s="2">
        <v>1</v>
      </c>
      <c r="F955" s="2" t="str">
        <f>_xlfn.XLOOKUP(C955,customers!$A$1:$A$1001,customers!$B$1:$B$1001,,0)</f>
        <v>Brenn Dundredge</v>
      </c>
      <c r="G955" s="2" t="e">
        <f>IF(_xlfn.XLOOKUP(C955,customers!A954:A1954,customers!C954:C1954,,0)=0,"",_xlfn.XLOOKUP(C955,customers!A954:A1954,customers!C954:C1954,,0))</f>
        <v>#N/A</v>
      </c>
      <c r="H955" s="2" t="str">
        <f>_xlfn.XLOOKUP(C955,customers!$A$1:$A$1001,customers!$G$1:$G$1001,,0)</f>
        <v>United States</v>
      </c>
      <c r="I955" t="str">
        <f>INDEX(products!$A$1:$G$49,MATCH(orders!$D955,products!$A:$A,0),MATCH(orders!I$1,products!$A$1:$G$1,0))</f>
        <v>Ara</v>
      </c>
      <c r="J955" t="str">
        <f>INDEX(products!$A$1:$G$49,MATCH(orders!$D955,products!$A:$A,0),MATCH(orders!J$1,products!$A$1:$G$1,0))</f>
        <v>L</v>
      </c>
      <c r="K955" s="4">
        <f>INDEX(products!$A$1:$G$49,MATCH(orders!$D955,products!$A:$A,0),MATCH(orders!K$1,products!$A$1:$G$1,0))</f>
        <v>0.2</v>
      </c>
      <c r="L955" s="5">
        <f>INDEX(products!$A$1:$G$49,MATCH(orders!$D955,products!$A:$A,0),MATCH(orders!L$1,products!$A$1:$G$1,0))</f>
        <v>3.8849999999999998</v>
      </c>
      <c r="M955" s="5">
        <f t="shared" si="43"/>
        <v>3.8849999999999998</v>
      </c>
      <c r="N955" t="str">
        <f t="shared" si="42"/>
        <v>Arabica</v>
      </c>
      <c r="O955" t="str">
        <f t="shared" si="44"/>
        <v>Light</v>
      </c>
      <c r="P955" t="str">
        <f>_xlfn.XLOOKUP(Orders[[#This Row],[Customer ID]],customers!$A$1:$A$1001,customers!$I$1:$I$1001,,)</f>
        <v>Yes</v>
      </c>
    </row>
    <row r="956" spans="1:16" x14ac:dyDescent="0.2">
      <c r="A956" s="2" t="s">
        <v>5884</v>
      </c>
      <c r="B956" s="3">
        <v>44722</v>
      </c>
      <c r="C956" s="2" t="s">
        <v>5764</v>
      </c>
      <c r="D956" t="s">
        <v>6185</v>
      </c>
      <c r="E956" s="2">
        <v>1</v>
      </c>
      <c r="F956" s="2" t="str">
        <f>_xlfn.XLOOKUP(C956,customers!$A$1:$A$1001,customers!$B$1:$B$1001,,0)</f>
        <v>Brenn Dundredge</v>
      </c>
      <c r="G956" s="2" t="e">
        <f>IF(_xlfn.XLOOKUP(C956,customers!A955:A1955,customers!C955:C1955,,0)=0,"",_xlfn.XLOOKUP(C956,customers!A955:A1955,customers!C955:C1955,,0))</f>
        <v>#N/A</v>
      </c>
      <c r="H956" s="2" t="str">
        <f>_xlfn.XLOOKUP(C956,customers!$A$1:$A$1001,customers!$G$1:$G$1001,,0)</f>
        <v>United States</v>
      </c>
      <c r="I956" t="str">
        <f>INDEX(products!$A$1:$G$49,MATCH(orders!$D956,products!$A:$A,0),MATCH(orders!I$1,products!$A$1:$G$1,0))</f>
        <v>Exc</v>
      </c>
      <c r="J956" t="str">
        <f>INDEX(products!$A$1:$G$49,MATCH(orders!$D956,products!$A:$A,0),MATCH(orders!J$1,products!$A$1:$G$1,0))</f>
        <v>D</v>
      </c>
      <c r="K956" s="4">
        <f>INDEX(products!$A$1:$G$49,MATCH(orders!$D956,products!$A:$A,0),MATCH(orders!K$1,products!$A$1:$G$1,0))</f>
        <v>2.5</v>
      </c>
      <c r="L956" s="5">
        <f>INDEX(products!$A$1:$G$49,MATCH(orders!$D956,products!$A:$A,0),MATCH(orders!L$1,products!$A$1:$G$1,0))</f>
        <v>27.945</v>
      </c>
      <c r="M956" s="5">
        <f t="shared" si="43"/>
        <v>27.945</v>
      </c>
      <c r="N956" t="str">
        <f t="shared" si="42"/>
        <v>Excelsa</v>
      </c>
      <c r="O956" t="str">
        <f t="shared" si="44"/>
        <v>Dark</v>
      </c>
      <c r="P956" t="str">
        <f>_xlfn.XLOOKUP(Orders[[#This Row],[Customer ID]],customers!$A$1:$A$1001,customers!$I$1:$I$1001,,)</f>
        <v>Yes</v>
      </c>
    </row>
    <row r="957" spans="1:16" x14ac:dyDescent="0.2">
      <c r="A957" s="2" t="s">
        <v>5890</v>
      </c>
      <c r="B957" s="3">
        <v>43582</v>
      </c>
      <c r="C957" s="2" t="s">
        <v>5764</v>
      </c>
      <c r="D957" t="s">
        <v>6148</v>
      </c>
      <c r="E957" s="2">
        <v>5</v>
      </c>
      <c r="F957" s="2" t="str">
        <f>_xlfn.XLOOKUP(C957,customers!$A$1:$A$1001,customers!$B$1:$B$1001,,0)</f>
        <v>Brenn Dundredge</v>
      </c>
      <c r="G957" s="2" t="e">
        <f>IF(_xlfn.XLOOKUP(C957,customers!A956:A1956,customers!C956:C1956,,0)=0,"",_xlfn.XLOOKUP(C957,customers!A956:A1956,customers!C956:C1956,,0))</f>
        <v>#N/A</v>
      </c>
      <c r="H957" s="2" t="str">
        <f>_xlfn.XLOOKUP(C957,customers!$A$1:$A$1001,customers!$G$1:$G$1001,,0)</f>
        <v>United States</v>
      </c>
      <c r="I957" t="str">
        <f>INDEX(products!$A$1:$G$49,MATCH(orders!$D957,products!$A:$A,0),MATCH(orders!I$1,products!$A$1:$G$1,0))</f>
        <v>Exc</v>
      </c>
      <c r="J957" t="str">
        <f>INDEX(products!$A$1:$G$49,MATCH(orders!$D957,products!$A:$A,0),MATCH(orders!J$1,products!$A$1:$G$1,0))</f>
        <v>L</v>
      </c>
      <c r="K957" s="4">
        <f>INDEX(products!$A$1:$G$49,MATCH(orders!$D957,products!$A:$A,0),MATCH(orders!K$1,products!$A$1:$G$1,0))</f>
        <v>2.5</v>
      </c>
      <c r="L957" s="5">
        <f>INDEX(products!$A$1:$G$49,MATCH(orders!$D957,products!$A:$A,0),MATCH(orders!L$1,products!$A$1:$G$1,0))</f>
        <v>34.154999999999994</v>
      </c>
      <c r="M957" s="5">
        <f t="shared" si="43"/>
        <v>170.77499999999998</v>
      </c>
      <c r="N957" t="str">
        <f t="shared" si="42"/>
        <v>Excelsa</v>
      </c>
      <c r="O957" t="str">
        <f t="shared" si="44"/>
        <v>Light</v>
      </c>
      <c r="P957" t="str">
        <f>_xlfn.XLOOKUP(Orders[[#This Row],[Customer ID]],customers!$A$1:$A$1001,customers!$I$1:$I$1001,,)</f>
        <v>Yes</v>
      </c>
    </row>
    <row r="958" spans="1:16" x14ac:dyDescent="0.2">
      <c r="A958" s="2" t="s">
        <v>5890</v>
      </c>
      <c r="B958" s="3">
        <v>43582</v>
      </c>
      <c r="C958" s="2" t="s">
        <v>5764</v>
      </c>
      <c r="D958" t="s">
        <v>6142</v>
      </c>
      <c r="E958" s="2">
        <v>2</v>
      </c>
      <c r="F958" s="2" t="str">
        <f>_xlfn.XLOOKUP(C958,customers!$A$1:$A$1001,customers!$B$1:$B$1001,,0)</f>
        <v>Brenn Dundredge</v>
      </c>
      <c r="G958" s="2" t="e">
        <f>IF(_xlfn.XLOOKUP(C958,customers!A957:A1957,customers!C957:C1957,,0)=0,"",_xlfn.XLOOKUP(C958,customers!A957:A1957,customers!C957:C1957,,0))</f>
        <v>#N/A</v>
      </c>
      <c r="H958" s="2" t="str">
        <f>_xlfn.XLOOKUP(C958,customers!$A$1:$A$1001,customers!$G$1:$G$1001,,0)</f>
        <v>United States</v>
      </c>
      <c r="I958" t="str">
        <f>INDEX(products!$A$1:$G$49,MATCH(orders!$D958,products!$A:$A,0),MATCH(orders!I$1,products!$A$1:$G$1,0))</f>
        <v>Rob</v>
      </c>
      <c r="J958" t="str">
        <f>INDEX(products!$A$1:$G$49,MATCH(orders!$D958,products!$A:$A,0),MATCH(orders!J$1,products!$A$1:$G$1,0))</f>
        <v>L</v>
      </c>
      <c r="K958" s="4">
        <f>INDEX(products!$A$1:$G$49,MATCH(orders!$D958,products!$A:$A,0),MATCH(orders!K$1,products!$A$1:$G$1,0))</f>
        <v>2.5</v>
      </c>
      <c r="L958" s="5">
        <f>INDEX(products!$A$1:$G$49,MATCH(orders!$D958,products!$A:$A,0),MATCH(orders!L$1,products!$A$1:$G$1,0))</f>
        <v>27.484999999999996</v>
      </c>
      <c r="M958" s="5">
        <f t="shared" si="43"/>
        <v>54.969999999999992</v>
      </c>
      <c r="N958" t="str">
        <f t="shared" si="42"/>
        <v>Robusta</v>
      </c>
      <c r="O958" t="str">
        <f t="shared" si="44"/>
        <v>Light</v>
      </c>
      <c r="P958" t="str">
        <f>_xlfn.XLOOKUP(Orders[[#This Row],[Customer ID]],customers!$A$1:$A$1001,customers!$I$1:$I$1001,,)</f>
        <v>Yes</v>
      </c>
    </row>
    <row r="959" spans="1:16" x14ac:dyDescent="0.2">
      <c r="A959" s="2" t="s">
        <v>5890</v>
      </c>
      <c r="B959" s="3">
        <v>43582</v>
      </c>
      <c r="C959" s="2" t="s">
        <v>5764</v>
      </c>
      <c r="D959" t="s">
        <v>6171</v>
      </c>
      <c r="E959" s="2">
        <v>1</v>
      </c>
      <c r="F959" s="2" t="str">
        <f>_xlfn.XLOOKUP(C959,customers!$A$1:$A$1001,customers!$B$1:$B$1001,,0)</f>
        <v>Brenn Dundredge</v>
      </c>
      <c r="G959" s="2" t="e">
        <f>IF(_xlfn.XLOOKUP(C959,customers!A958:A1958,customers!C958:C1958,,0)=0,"",_xlfn.XLOOKUP(C959,customers!A958:A1958,customers!C958:C1958,,0))</f>
        <v>#N/A</v>
      </c>
      <c r="H959" s="2" t="str">
        <f>_xlfn.XLOOKUP(C959,customers!$A$1:$A$1001,customers!$G$1:$G$1001,,0)</f>
        <v>United States</v>
      </c>
      <c r="I959" t="str">
        <f>INDEX(products!$A$1:$G$49,MATCH(orders!$D959,products!$A:$A,0),MATCH(orders!I$1,products!$A$1:$G$1,0))</f>
        <v>Exc</v>
      </c>
      <c r="J959" t="str">
        <f>INDEX(products!$A$1:$G$49,MATCH(orders!$D959,products!$A:$A,0),MATCH(orders!J$1,products!$A$1:$G$1,0))</f>
        <v>L</v>
      </c>
      <c r="K959" s="4">
        <f>INDEX(products!$A$1:$G$49,MATCH(orders!$D959,products!$A:$A,0),MATCH(orders!K$1,products!$A$1:$G$1,0))</f>
        <v>1</v>
      </c>
      <c r="L959" s="5">
        <f>INDEX(products!$A$1:$G$49,MATCH(orders!$D959,products!$A:$A,0),MATCH(orders!L$1,products!$A$1:$G$1,0))</f>
        <v>14.85</v>
      </c>
      <c r="M959" s="5">
        <f t="shared" si="43"/>
        <v>14.85</v>
      </c>
      <c r="N959" t="str">
        <f t="shared" si="42"/>
        <v>Excelsa</v>
      </c>
      <c r="O959" t="str">
        <f t="shared" si="44"/>
        <v>Light</v>
      </c>
      <c r="P959" t="str">
        <f>_xlfn.XLOOKUP(Orders[[#This Row],[Customer ID]],customers!$A$1:$A$1001,customers!$I$1:$I$1001,,)</f>
        <v>Yes</v>
      </c>
    </row>
    <row r="960" spans="1:16" x14ac:dyDescent="0.2">
      <c r="A960" s="2" t="s">
        <v>5890</v>
      </c>
      <c r="B960" s="3">
        <v>43582</v>
      </c>
      <c r="C960" s="2" t="s">
        <v>5764</v>
      </c>
      <c r="D960" t="s">
        <v>6167</v>
      </c>
      <c r="E960" s="2">
        <v>2</v>
      </c>
      <c r="F960" s="2" t="str">
        <f>_xlfn.XLOOKUP(C960,customers!$A$1:$A$1001,customers!$B$1:$B$1001,,0)</f>
        <v>Brenn Dundredge</v>
      </c>
      <c r="G960" s="2" t="e">
        <f>IF(_xlfn.XLOOKUP(C960,customers!A959:A1959,customers!C959:C1959,,0)=0,"",_xlfn.XLOOKUP(C960,customers!A959:A1959,customers!C959:C1959,,0))</f>
        <v>#N/A</v>
      </c>
      <c r="H960" s="2" t="str">
        <f>_xlfn.XLOOKUP(C960,customers!$A$1:$A$1001,customers!$G$1:$G$1001,,0)</f>
        <v>United States</v>
      </c>
      <c r="I960" t="str">
        <f>INDEX(products!$A$1:$G$49,MATCH(orders!$D960,products!$A:$A,0),MATCH(orders!I$1,products!$A$1:$G$1,0))</f>
        <v>Ara</v>
      </c>
      <c r="J960" t="str">
        <f>INDEX(products!$A$1:$G$49,MATCH(orders!$D960,products!$A:$A,0),MATCH(orders!J$1,products!$A$1:$G$1,0))</f>
        <v>L</v>
      </c>
      <c r="K960" s="4">
        <f>INDEX(products!$A$1:$G$49,MATCH(orders!$D960,products!$A:$A,0),MATCH(orders!K$1,products!$A$1:$G$1,0))</f>
        <v>0.2</v>
      </c>
      <c r="L960" s="5">
        <f>INDEX(products!$A$1:$G$49,MATCH(orders!$D960,products!$A:$A,0),MATCH(orders!L$1,products!$A$1:$G$1,0))</f>
        <v>3.8849999999999998</v>
      </c>
      <c r="M960" s="5">
        <f t="shared" si="43"/>
        <v>7.77</v>
      </c>
      <c r="N960" t="str">
        <f t="shared" si="42"/>
        <v>Arabica</v>
      </c>
      <c r="O960" t="str">
        <f t="shared" si="44"/>
        <v>Light</v>
      </c>
      <c r="P960" t="str">
        <f>_xlfn.XLOOKUP(Orders[[#This Row],[Customer ID]],customers!$A$1:$A$1001,customers!$I$1:$I$1001,,)</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IF(_xlfn.XLOOKUP(C961,customers!A960:A1960,customers!C960:C1960,,0)=0,"",_xlfn.XLOOKUP(C961,customers!A960:A1960,customers!C960:C1960,,0))</f>
        <v>rstrathernqn@devhub.com</v>
      </c>
      <c r="H961" s="2" t="str">
        <f>_xlfn.XLOOKUP(C961,customers!$A$1:$A$1001,customers!$G$1:$G$1001,,0)</f>
        <v>United States</v>
      </c>
      <c r="I961" t="str">
        <f>INDEX(products!$A$1:$G$49,MATCH(orders!$D961,products!$A:$A,0),MATCH(orders!I$1,products!$A$1:$G$1,0))</f>
        <v>Lib</v>
      </c>
      <c r="J961" t="str">
        <f>INDEX(products!$A$1:$G$49,MATCH(orders!$D961,products!$A:$A,0),MATCH(orders!J$1,products!$A$1:$G$1,0))</f>
        <v>L</v>
      </c>
      <c r="K961" s="4">
        <f>INDEX(products!$A$1:$G$49,MATCH(orders!$D961,products!$A:$A,0),MATCH(orders!K$1,products!$A$1:$G$1,0))</f>
        <v>0.2</v>
      </c>
      <c r="L961" s="5">
        <f>INDEX(products!$A$1:$G$49,MATCH(orders!$D961,products!$A:$A,0),MATCH(orders!L$1,products!$A$1:$G$1,0))</f>
        <v>4.7549999999999999</v>
      </c>
      <c r="M961" s="5">
        <f t="shared" si="43"/>
        <v>23.774999999999999</v>
      </c>
      <c r="N961" t="str">
        <f t="shared" si="42"/>
        <v>Librica</v>
      </c>
      <c r="O961" t="str">
        <f t="shared" si="44"/>
        <v>Light</v>
      </c>
      <c r="P961" t="str">
        <f>_xlfn.XLOOKUP(Orders[[#This Row],[Customer ID]],customers!$A$1:$A$1001,customers!$I$1:$I$1001,,)</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IF(_xlfn.XLOOKUP(C962,customers!A961:A1961,customers!C961:C1961,,0)=0,"",_xlfn.XLOOKUP(C962,customers!A961:A1961,customers!C961:C1961,,0))</f>
        <v>cmiguelqo@exblog.jp</v>
      </c>
      <c r="H962" s="2" t="str">
        <f>_xlfn.XLOOKUP(C962,customers!$A$1:$A$1001,customers!$G$1:$G$1001,,0)</f>
        <v>United States</v>
      </c>
      <c r="I962" t="str">
        <f>INDEX(products!$A$1:$G$49,MATCH(orders!$D962,products!$A:$A,0),MATCH(orders!I$1,products!$A$1:$G$1,0))</f>
        <v>Lib</v>
      </c>
      <c r="J962" t="str">
        <f>INDEX(products!$A$1:$G$49,MATCH(orders!$D962,products!$A:$A,0),MATCH(orders!J$1,products!$A$1:$G$1,0))</f>
        <v>L</v>
      </c>
      <c r="K962" s="4">
        <f>INDEX(products!$A$1:$G$49,MATCH(orders!$D962,products!$A:$A,0),MATCH(orders!K$1,products!$A$1:$G$1,0))</f>
        <v>1</v>
      </c>
      <c r="L962" s="5">
        <f>INDEX(products!$A$1:$G$49,MATCH(orders!$D962,products!$A:$A,0),MATCH(orders!L$1,products!$A$1:$G$1,0))</f>
        <v>15.85</v>
      </c>
      <c r="M962" s="5">
        <f t="shared" si="43"/>
        <v>79.25</v>
      </c>
      <c r="N962" t="str">
        <f t="shared" ref="N962:N1001" si="45">IF(I962="Rob","Robusta",IF(I962="Exc","Excelsa",IF(I962="Ara","Arabica",IF(I962="Lib","Librica",""))))</f>
        <v>Librica</v>
      </c>
      <c r="O962" t="str">
        <f t="shared" si="44"/>
        <v>Light</v>
      </c>
      <c r="P962" t="str">
        <f>_xlfn.XLOOKUP(Orders[[#This Row],[Customer ID]],customers!$A$1:$A$1001,customers!$I$1:$I$1001,,)</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IF(_xlfn.XLOOKUP(C963,customers!A962:A1962,customers!C962:C1962,,0)=0,"",_xlfn.XLOOKUP(C963,customers!A962:A1962,customers!C962:C1962,,0))</f>
        <v/>
      </c>
      <c r="H963" s="2" t="str">
        <f>_xlfn.XLOOKUP(C963,customers!$A$1:$A$1001,customers!$G$1:$G$1001,,0)</f>
        <v>United States</v>
      </c>
      <c r="I963" t="str">
        <f>INDEX(products!$A$1:$G$49,MATCH(orders!$D963,products!$A:$A,0),MATCH(orders!I$1,products!$A$1:$G$1,0))</f>
        <v>Ara</v>
      </c>
      <c r="J963" t="str">
        <f>INDEX(products!$A$1:$G$49,MATCH(orders!$D963,products!$A:$A,0),MATCH(orders!J$1,products!$A$1:$G$1,0))</f>
        <v>D</v>
      </c>
      <c r="K963" s="4">
        <f>INDEX(products!$A$1:$G$49,MATCH(orders!$D963,products!$A:$A,0),MATCH(orders!K$1,products!$A$1:$G$1,0))</f>
        <v>2.5</v>
      </c>
      <c r="L963" s="5">
        <f>INDEX(products!$A$1:$G$49,MATCH(orders!$D963,products!$A:$A,0),MATCH(orders!L$1,products!$A$1:$G$1,0))</f>
        <v>22.884999999999998</v>
      </c>
      <c r="M963" s="5">
        <f t="shared" ref="M963:M1001" si="46">L963*E963</f>
        <v>45.769999999999996</v>
      </c>
      <c r="N963" t="str">
        <f t="shared" si="45"/>
        <v>Arabica</v>
      </c>
      <c r="O963" t="str">
        <f t="shared" ref="O963:O1001" si="47">IF(J963="M","Medium",IF(J963 = "L","Light",IF(J963="D","Dark","")))</f>
        <v>Dark</v>
      </c>
      <c r="P963" t="str">
        <f>_xlfn.XLOOKUP(Orders[[#This Row],[Customer ID]],customers!$A$1:$A$1001,customers!$I$1:$I$1001,,)</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IF(_xlfn.XLOOKUP(C964,customers!A963:A1963,customers!C963:C1963,,0)=0,"",_xlfn.XLOOKUP(C964,customers!A963:A1963,customers!C963:C1963,,0))</f>
        <v>mrocksqq@exblog.jp</v>
      </c>
      <c r="H964" s="2" t="str">
        <f>_xlfn.XLOOKUP(C964,customers!$A$1:$A$1001,customers!$G$1:$G$1001,,0)</f>
        <v>Ireland</v>
      </c>
      <c r="I964" t="str">
        <f>INDEX(products!$A$1:$G$49,MATCH(orders!$D964,products!$A:$A,0),MATCH(orders!I$1,products!$A$1:$G$1,0))</f>
        <v>Rob</v>
      </c>
      <c r="J964" t="str">
        <f>INDEX(products!$A$1:$G$49,MATCH(orders!$D964,products!$A:$A,0),MATCH(orders!J$1,products!$A$1:$G$1,0))</f>
        <v>D</v>
      </c>
      <c r="K964" s="4">
        <f>INDEX(products!$A$1:$G$49,MATCH(orders!$D964,products!$A:$A,0),MATCH(orders!K$1,products!$A$1:$G$1,0))</f>
        <v>1</v>
      </c>
      <c r="L964" s="5">
        <f>INDEX(products!$A$1:$G$49,MATCH(orders!$D964,products!$A:$A,0),MATCH(orders!L$1,products!$A$1:$G$1,0))</f>
        <v>8.9499999999999993</v>
      </c>
      <c r="M964" s="5">
        <f t="shared" si="46"/>
        <v>8.9499999999999993</v>
      </c>
      <c r="N964" t="str">
        <f t="shared" si="45"/>
        <v>Robusta</v>
      </c>
      <c r="O964" t="str">
        <f t="shared" si="47"/>
        <v>Dark</v>
      </c>
      <c r="P964" t="str">
        <f>_xlfn.XLOOKUP(Orders[[#This Row],[Customer ID]],customers!$A$1:$A$1001,customers!$I$1:$I$1001,,)</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IF(_xlfn.XLOOKUP(C965,customers!A964:A1964,customers!C964:C1964,,0)=0,"",_xlfn.XLOOKUP(C965,customers!A964:A1964,customers!C964:C1964,,0))</f>
        <v>yburrellsqr@vinaora.com</v>
      </c>
      <c r="H965" s="2" t="str">
        <f>_xlfn.XLOOKUP(C965,customers!$A$1:$A$1001,customers!$G$1:$G$1001,,0)</f>
        <v>United States</v>
      </c>
      <c r="I965" t="str">
        <f>INDEX(products!$A$1:$G$49,MATCH(orders!$D965,products!$A:$A,0),MATCH(orders!I$1,products!$A$1:$G$1,0))</f>
        <v>Rob</v>
      </c>
      <c r="J965" t="str">
        <f>INDEX(products!$A$1:$G$49,MATCH(orders!$D965,products!$A:$A,0),MATCH(orders!J$1,products!$A$1:$G$1,0))</f>
        <v>M</v>
      </c>
      <c r="K965" s="4">
        <f>INDEX(products!$A$1:$G$49,MATCH(orders!$D965,products!$A:$A,0),MATCH(orders!K$1,products!$A$1:$G$1,0))</f>
        <v>0.5</v>
      </c>
      <c r="L965" s="5">
        <f>INDEX(products!$A$1:$G$49,MATCH(orders!$D965,products!$A:$A,0),MATCH(orders!L$1,products!$A$1:$G$1,0))</f>
        <v>5.97</v>
      </c>
      <c r="M965" s="5">
        <f t="shared" si="46"/>
        <v>23.88</v>
      </c>
      <c r="N965" t="str">
        <f t="shared" si="45"/>
        <v>Robusta</v>
      </c>
      <c r="O965" t="str">
        <f t="shared" si="47"/>
        <v>Medium</v>
      </c>
      <c r="P965" t="str">
        <f>_xlfn.XLOOKUP(Orders[[#This Row],[Customer ID]],customers!$A$1:$A$1001,customers!$I$1:$I$1001,,)</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IF(_xlfn.XLOOKUP(C966,customers!A965:A1965,customers!C965:C1965,,0)=0,"",_xlfn.XLOOKUP(C966,customers!A965:A1965,customers!C965:C1965,,0))</f>
        <v>cgoodrumqs@goodreads.com</v>
      </c>
      <c r="H966" s="2" t="str">
        <f>_xlfn.XLOOKUP(C966,customers!$A$1:$A$1001,customers!$G$1:$G$1001,,0)</f>
        <v>United States</v>
      </c>
      <c r="I966" t="str">
        <f>INDEX(products!$A$1:$G$49,MATCH(orders!$D966,products!$A:$A,0),MATCH(orders!I$1,products!$A$1:$G$1,0))</f>
        <v>Exc</v>
      </c>
      <c r="J966" t="str">
        <f>INDEX(products!$A$1:$G$49,MATCH(orders!$D966,products!$A:$A,0),MATCH(orders!J$1,products!$A$1:$G$1,0))</f>
        <v>L</v>
      </c>
      <c r="K966" s="4">
        <f>INDEX(products!$A$1:$G$49,MATCH(orders!$D966,products!$A:$A,0),MATCH(orders!K$1,products!$A$1:$G$1,0))</f>
        <v>0.2</v>
      </c>
      <c r="L966" s="5">
        <f>INDEX(products!$A$1:$G$49,MATCH(orders!$D966,products!$A:$A,0),MATCH(orders!L$1,products!$A$1:$G$1,0))</f>
        <v>4.4550000000000001</v>
      </c>
      <c r="M966" s="5">
        <f t="shared" si="46"/>
        <v>22.274999999999999</v>
      </c>
      <c r="N966" t="str">
        <f t="shared" si="45"/>
        <v>Excelsa</v>
      </c>
      <c r="O966" t="str">
        <f t="shared" si="47"/>
        <v>Light</v>
      </c>
      <c r="P966" t="str">
        <f>_xlfn.XLOOKUP(Orders[[#This Row],[Customer ID]],customers!$A$1:$A$1001,customers!$I$1:$I$1001,,)</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IF(_xlfn.XLOOKUP(C967,customers!A966:A1966,customers!C966:C1966,,0)=0,"",_xlfn.XLOOKUP(C967,customers!A966:A1966,customers!C966:C1966,,0))</f>
        <v>jjefferysqt@blog.com</v>
      </c>
      <c r="H967" s="2" t="str">
        <f>_xlfn.XLOOKUP(C967,customers!$A$1:$A$1001,customers!$G$1:$G$1001,,0)</f>
        <v>United States</v>
      </c>
      <c r="I967" t="str">
        <f>INDEX(products!$A$1:$G$49,MATCH(orders!$D967,products!$A:$A,0),MATCH(orders!I$1,products!$A$1:$G$1,0))</f>
        <v>Rob</v>
      </c>
      <c r="J967" t="str">
        <f>INDEX(products!$A$1:$G$49,MATCH(orders!$D967,products!$A:$A,0),MATCH(orders!J$1,products!$A$1:$G$1,0))</f>
        <v>M</v>
      </c>
      <c r="K967" s="4">
        <f>INDEX(products!$A$1:$G$49,MATCH(orders!$D967,products!$A:$A,0),MATCH(orders!K$1,products!$A$1:$G$1,0))</f>
        <v>1</v>
      </c>
      <c r="L967" s="5">
        <f>INDEX(products!$A$1:$G$49,MATCH(orders!$D967,products!$A:$A,0),MATCH(orders!L$1,products!$A$1:$G$1,0))</f>
        <v>9.9499999999999993</v>
      </c>
      <c r="M967" s="5">
        <f t="shared" si="46"/>
        <v>29.849999999999998</v>
      </c>
      <c r="N967" t="str">
        <f t="shared" si="45"/>
        <v>Robusta</v>
      </c>
      <c r="O967" t="str">
        <f t="shared" si="47"/>
        <v>Medium</v>
      </c>
      <c r="P967" t="str">
        <f>_xlfn.XLOOKUP(Orders[[#This Row],[Customer ID]],customers!$A$1:$A$1001,customers!$I$1:$I$1001,,)</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IF(_xlfn.XLOOKUP(C968,customers!A967:A1967,customers!C967:C1967,,0)=0,"",_xlfn.XLOOKUP(C968,customers!A967:A1967,customers!C967:C1967,,0))</f>
        <v>bwardellqu@adobe.com</v>
      </c>
      <c r="H968" s="2" t="str">
        <f>_xlfn.XLOOKUP(C968,customers!$A$1:$A$1001,customers!$G$1:$G$1001,,0)</f>
        <v>United States</v>
      </c>
      <c r="I968" t="str">
        <f>INDEX(products!$A$1:$G$49,MATCH(orders!$D968,products!$A:$A,0),MATCH(orders!I$1,products!$A$1:$G$1,0))</f>
        <v>Exc</v>
      </c>
      <c r="J968" t="str">
        <f>INDEX(products!$A$1:$G$49,MATCH(orders!$D968,products!$A:$A,0),MATCH(orders!J$1,products!$A$1:$G$1,0))</f>
        <v>L</v>
      </c>
      <c r="K968" s="4">
        <f>INDEX(products!$A$1:$G$49,MATCH(orders!$D968,products!$A:$A,0),MATCH(orders!K$1,products!$A$1:$G$1,0))</f>
        <v>0.5</v>
      </c>
      <c r="L968" s="5">
        <f>INDEX(products!$A$1:$G$49,MATCH(orders!$D968,products!$A:$A,0),MATCH(orders!L$1,products!$A$1:$G$1,0))</f>
        <v>8.91</v>
      </c>
      <c r="M968" s="5">
        <f t="shared" si="46"/>
        <v>53.46</v>
      </c>
      <c r="N968" t="str">
        <f t="shared" si="45"/>
        <v>Excelsa</v>
      </c>
      <c r="O968" t="str">
        <f t="shared" si="47"/>
        <v>Light</v>
      </c>
      <c r="P968" t="str">
        <f>_xlfn.XLOOKUP(Orders[[#This Row],[Customer ID]],customers!$A$1:$A$1001,customers!$I$1:$I$1001,,)</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IF(_xlfn.XLOOKUP(C969,customers!A968:A1968,customers!C968:C1968,,0)=0,"",_xlfn.XLOOKUP(C969,customers!A968:A1968,customers!C968:C1968,,0))</f>
        <v>zwalisiakqv@ucsd.edu</v>
      </c>
      <c r="H969" s="2" t="str">
        <f>_xlfn.XLOOKUP(C969,customers!$A$1:$A$1001,customers!$G$1:$G$1001,,0)</f>
        <v>Ireland</v>
      </c>
      <c r="I969" t="str">
        <f>INDEX(products!$A$1:$G$49,MATCH(orders!$D969,products!$A:$A,0),MATCH(orders!I$1,products!$A$1:$G$1,0))</f>
        <v>Rob</v>
      </c>
      <c r="J969" t="str">
        <f>INDEX(products!$A$1:$G$49,MATCH(orders!$D969,products!$A:$A,0),MATCH(orders!J$1,products!$A$1:$G$1,0))</f>
        <v>D</v>
      </c>
      <c r="K969" s="4">
        <f>INDEX(products!$A$1:$G$49,MATCH(orders!$D969,products!$A:$A,0),MATCH(orders!K$1,products!$A$1:$G$1,0))</f>
        <v>0.2</v>
      </c>
      <c r="L969" s="5">
        <f>INDEX(products!$A$1:$G$49,MATCH(orders!$D969,products!$A:$A,0),MATCH(orders!L$1,products!$A$1:$G$1,0))</f>
        <v>2.6849999999999996</v>
      </c>
      <c r="M969" s="5">
        <f t="shared" si="46"/>
        <v>2.6849999999999996</v>
      </c>
      <c r="N969" t="str">
        <f t="shared" si="45"/>
        <v>Robusta</v>
      </c>
      <c r="O969" t="str">
        <f t="shared" si="47"/>
        <v>Dark</v>
      </c>
      <c r="P969" t="str">
        <f>_xlfn.XLOOKUP(Orders[[#This Row],[Customer ID]],customers!$A$1:$A$1001,customers!$I$1:$I$1001,,)</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IF(_xlfn.XLOOKUP(C970,customers!A969:A1969,customers!C969:C1969,,0)=0,"",_xlfn.XLOOKUP(C970,customers!A969:A1969,customers!C969:C1969,,0))</f>
        <v>wleopoldqw@blogspot.com</v>
      </c>
      <c r="H970" s="2" t="str">
        <f>_xlfn.XLOOKUP(C970,customers!$A$1:$A$1001,customers!$G$1:$G$1001,,0)</f>
        <v>United States</v>
      </c>
      <c r="I970" t="str">
        <f>INDEX(products!$A$1:$G$49,MATCH(orders!$D970,products!$A:$A,0),MATCH(orders!I$1,products!$A$1:$G$1,0))</f>
        <v>Rob</v>
      </c>
      <c r="J970" t="str">
        <f>INDEX(products!$A$1:$G$49,MATCH(orders!$D970,products!$A:$A,0),MATCH(orders!J$1,products!$A$1:$G$1,0))</f>
        <v>M</v>
      </c>
      <c r="K970" s="4">
        <f>INDEX(products!$A$1:$G$49,MATCH(orders!$D970,products!$A:$A,0),MATCH(orders!K$1,products!$A$1:$G$1,0))</f>
        <v>0.2</v>
      </c>
      <c r="L970" s="5">
        <f>INDEX(products!$A$1:$G$49,MATCH(orders!$D970,products!$A:$A,0),MATCH(orders!L$1,products!$A$1:$G$1,0))</f>
        <v>2.9849999999999999</v>
      </c>
      <c r="M970" s="5">
        <f t="shared" si="46"/>
        <v>5.97</v>
      </c>
      <c r="N970" t="str">
        <f t="shared" si="45"/>
        <v>Robusta</v>
      </c>
      <c r="O970" t="str">
        <f t="shared" si="47"/>
        <v>Medium</v>
      </c>
      <c r="P970" t="str">
        <f>_xlfn.XLOOKUP(Orders[[#This Row],[Customer ID]],customers!$A$1:$A$1001,customers!$I$1:$I$1001,,)</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IF(_xlfn.XLOOKUP(C971,customers!A970:A1970,customers!C970:C1970,,0)=0,"",_xlfn.XLOOKUP(C971,customers!A970:A1970,customers!C970:C1970,,0))</f>
        <v>cshaldersqx@cisco.com</v>
      </c>
      <c r="H971" s="2" t="str">
        <f>_xlfn.XLOOKUP(C971,customers!$A$1:$A$1001,customers!$G$1:$G$1001,,0)</f>
        <v>United States</v>
      </c>
      <c r="I971" t="str">
        <f>INDEX(products!$A$1:$G$49,MATCH(orders!$D971,products!$A:$A,0),MATCH(orders!I$1,products!$A$1:$G$1,0))</f>
        <v>Lib</v>
      </c>
      <c r="J971" t="str">
        <f>INDEX(products!$A$1:$G$49,MATCH(orders!$D971,products!$A:$A,0),MATCH(orders!J$1,products!$A$1:$G$1,0))</f>
        <v>D</v>
      </c>
      <c r="K971" s="4">
        <f>INDEX(products!$A$1:$G$49,MATCH(orders!$D971,products!$A:$A,0),MATCH(orders!K$1,products!$A$1:$G$1,0))</f>
        <v>1</v>
      </c>
      <c r="L971" s="5">
        <f>INDEX(products!$A$1:$G$49,MATCH(orders!$D971,products!$A:$A,0),MATCH(orders!L$1,products!$A$1:$G$1,0))</f>
        <v>12.95</v>
      </c>
      <c r="M971" s="5">
        <f t="shared" si="46"/>
        <v>12.95</v>
      </c>
      <c r="N971" t="str">
        <f t="shared" si="45"/>
        <v>Librica</v>
      </c>
      <c r="O971" t="str">
        <f t="shared" si="47"/>
        <v>Dark</v>
      </c>
      <c r="P971" t="str">
        <f>_xlfn.XLOOKUP(Orders[[#This Row],[Customer ID]],customers!$A$1:$A$1001,customers!$I$1:$I$1001,,)</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IF(_xlfn.XLOOKUP(C972,customers!A971:A1971,customers!C971:C1971,,0)=0,"",_xlfn.XLOOKUP(C972,customers!A971:A1971,customers!C971:C1971,,0))</f>
        <v/>
      </c>
      <c r="H972" s="2" t="str">
        <f>_xlfn.XLOOKUP(C972,customers!$A$1:$A$1001,customers!$G$1:$G$1001,,0)</f>
        <v>United States</v>
      </c>
      <c r="I972" t="str">
        <f>INDEX(products!$A$1:$G$49,MATCH(orders!$D972,products!$A:$A,0),MATCH(orders!I$1,products!$A$1:$G$1,0))</f>
        <v>Exc</v>
      </c>
      <c r="J972" t="str">
        <f>INDEX(products!$A$1:$G$49,MATCH(orders!$D972,products!$A:$A,0),MATCH(orders!J$1,products!$A$1:$G$1,0))</f>
        <v>M</v>
      </c>
      <c r="K972" s="4">
        <f>INDEX(products!$A$1:$G$49,MATCH(orders!$D972,products!$A:$A,0),MATCH(orders!K$1,products!$A$1:$G$1,0))</f>
        <v>0.5</v>
      </c>
      <c r="L972" s="5">
        <f>INDEX(products!$A$1:$G$49,MATCH(orders!$D972,products!$A:$A,0),MATCH(orders!L$1,products!$A$1:$G$1,0))</f>
        <v>8.25</v>
      </c>
      <c r="M972" s="5">
        <f t="shared" si="46"/>
        <v>8.25</v>
      </c>
      <c r="N972" t="str">
        <f t="shared" si="45"/>
        <v>Excelsa</v>
      </c>
      <c r="O972" t="str">
        <f t="shared" si="47"/>
        <v>Medium</v>
      </c>
      <c r="P972" t="str">
        <f>_xlfn.XLOOKUP(Orders[[#This Row],[Customer ID]],customers!$A$1:$A$1001,customers!$I$1:$I$1001,,)</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IF(_xlfn.XLOOKUP(C973,customers!A972:A1972,customers!C972:C1972,,0)=0,"",_xlfn.XLOOKUP(C973,customers!A972:A1972,customers!C972:C1972,,0))</f>
        <v>nfurberqz@jugem.jp</v>
      </c>
      <c r="H973" s="2" t="str">
        <f>_xlfn.XLOOKUP(C973,customers!$A$1:$A$1001,customers!$G$1:$G$1001,,0)</f>
        <v>United States</v>
      </c>
      <c r="I973" t="str">
        <f>INDEX(products!$A$1:$G$49,MATCH(orders!$D973,products!$A:$A,0),MATCH(orders!I$1,products!$A$1:$G$1,0))</f>
        <v>Ara</v>
      </c>
      <c r="J973" t="str">
        <f>INDEX(products!$A$1:$G$49,MATCH(orders!$D973,products!$A:$A,0),MATCH(orders!J$1,products!$A$1:$G$1,0))</f>
        <v>L</v>
      </c>
      <c r="K973" s="4">
        <f>INDEX(products!$A$1:$G$49,MATCH(orders!$D973,products!$A:$A,0),MATCH(orders!K$1,products!$A$1:$G$1,0))</f>
        <v>2.5</v>
      </c>
      <c r="L973" s="5">
        <f>INDEX(products!$A$1:$G$49,MATCH(orders!$D973,products!$A:$A,0),MATCH(orders!L$1,products!$A$1:$G$1,0))</f>
        <v>29.784999999999997</v>
      </c>
      <c r="M973" s="5">
        <f t="shared" si="46"/>
        <v>148.92499999999998</v>
      </c>
      <c r="N973" t="str">
        <f t="shared" si="45"/>
        <v>Arabica</v>
      </c>
      <c r="O973" t="str">
        <f t="shared" si="47"/>
        <v>Light</v>
      </c>
      <c r="P973" t="str">
        <f>_xlfn.XLOOKUP(Orders[[#This Row],[Customer ID]],customers!$A$1:$A$1001,customers!$I$1:$I$1001,,)</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IF(_xlfn.XLOOKUP(C974,customers!A973:A1973,customers!C973:C1973,,0)=0,"",_xlfn.XLOOKUP(C974,customers!A973:A1973,customers!C973:C1973,,0))</f>
        <v/>
      </c>
      <c r="H974" s="2" t="str">
        <f>_xlfn.XLOOKUP(C974,customers!$A$1:$A$1001,customers!$G$1:$G$1001,,0)</f>
        <v>Ireland</v>
      </c>
      <c r="I974" t="str">
        <f>INDEX(products!$A$1:$G$49,MATCH(orders!$D974,products!$A:$A,0),MATCH(orders!I$1,products!$A$1:$G$1,0))</f>
        <v>Ara</v>
      </c>
      <c r="J974" t="str">
        <f>INDEX(products!$A$1:$G$49,MATCH(orders!$D974,products!$A:$A,0),MATCH(orders!J$1,products!$A$1:$G$1,0))</f>
        <v>L</v>
      </c>
      <c r="K974" s="4">
        <f>INDEX(products!$A$1:$G$49,MATCH(orders!$D974,products!$A:$A,0),MATCH(orders!K$1,products!$A$1:$G$1,0))</f>
        <v>2.5</v>
      </c>
      <c r="L974" s="5">
        <f>INDEX(products!$A$1:$G$49,MATCH(orders!$D974,products!$A:$A,0),MATCH(orders!L$1,products!$A$1:$G$1,0))</f>
        <v>29.784999999999997</v>
      </c>
      <c r="M974" s="5">
        <f t="shared" si="46"/>
        <v>89.35499999999999</v>
      </c>
      <c r="N974" t="str">
        <f t="shared" si="45"/>
        <v>Arabica</v>
      </c>
      <c r="O974" t="str">
        <f t="shared" si="47"/>
        <v>Light</v>
      </c>
      <c r="P974" t="str">
        <f>_xlfn.XLOOKUP(Orders[[#This Row],[Customer ID]],customers!$A$1:$A$1001,customers!$I$1:$I$1001,,)</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IF(_xlfn.XLOOKUP(C975,customers!A974:A1974,customers!C974:C1974,,0)=0,"",_xlfn.XLOOKUP(C975,customers!A974:A1974,customers!C974:C1974,,0))</f>
        <v>ckeaver1@ucoz.com</v>
      </c>
      <c r="H975" s="2" t="str">
        <f>_xlfn.XLOOKUP(C975,customers!$A$1:$A$1001,customers!$G$1:$G$1001,,0)</f>
        <v>United States</v>
      </c>
      <c r="I975" t="str">
        <f>INDEX(products!$A$1:$G$49,MATCH(orders!$D975,products!$A:$A,0),MATCH(orders!I$1,products!$A$1:$G$1,0))</f>
        <v>Lib</v>
      </c>
      <c r="J975" t="str">
        <f>INDEX(products!$A$1:$G$49,MATCH(orders!$D975,products!$A:$A,0),MATCH(orders!J$1,products!$A$1:$G$1,0))</f>
        <v>M</v>
      </c>
      <c r="K975" s="4">
        <f>INDEX(products!$A$1:$G$49,MATCH(orders!$D975,products!$A:$A,0),MATCH(orders!K$1,products!$A$1:$G$1,0))</f>
        <v>1</v>
      </c>
      <c r="L975" s="5">
        <f>INDEX(products!$A$1:$G$49,MATCH(orders!$D975,products!$A:$A,0),MATCH(orders!L$1,products!$A$1:$G$1,0))</f>
        <v>14.55</v>
      </c>
      <c r="M975" s="5">
        <f t="shared" si="46"/>
        <v>87.300000000000011</v>
      </c>
      <c r="N975" t="str">
        <f t="shared" si="45"/>
        <v>Librica</v>
      </c>
      <c r="O975" t="str">
        <f t="shared" si="47"/>
        <v>Medium</v>
      </c>
      <c r="P975" t="str">
        <f>_xlfn.XLOOKUP(Orders[[#This Row],[Customer ID]],customers!$A$1:$A$1001,customers!$I$1:$I$1001,,)</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IF(_xlfn.XLOOKUP(C976,customers!A975:A1975,customers!C975:C1975,,0)=0,"",_xlfn.XLOOKUP(C976,customers!A975:A1975,customers!C975:C1975,,0))</f>
        <v>sroseboroughr2@virginia.edu</v>
      </c>
      <c r="H976" s="2" t="str">
        <f>_xlfn.XLOOKUP(C976,customers!$A$1:$A$1001,customers!$G$1:$G$1001,,0)</f>
        <v>United States</v>
      </c>
      <c r="I976" t="str">
        <f>INDEX(products!$A$1:$G$49,MATCH(orders!$D976,products!$A:$A,0),MATCH(orders!I$1,products!$A$1:$G$1,0))</f>
        <v>Rob</v>
      </c>
      <c r="J976" t="str">
        <f>INDEX(products!$A$1:$G$49,MATCH(orders!$D976,products!$A:$A,0),MATCH(orders!J$1,products!$A$1:$G$1,0))</f>
        <v>D</v>
      </c>
      <c r="K976" s="4">
        <f>INDEX(products!$A$1:$G$49,MATCH(orders!$D976,products!$A:$A,0),MATCH(orders!K$1,products!$A$1:$G$1,0))</f>
        <v>0.5</v>
      </c>
      <c r="L976" s="5">
        <f>INDEX(products!$A$1:$G$49,MATCH(orders!$D976,products!$A:$A,0),MATCH(orders!L$1,products!$A$1:$G$1,0))</f>
        <v>5.3699999999999992</v>
      </c>
      <c r="M976" s="5">
        <f t="shared" si="46"/>
        <v>5.3699999999999992</v>
      </c>
      <c r="N976" t="str">
        <f t="shared" si="45"/>
        <v>Robusta</v>
      </c>
      <c r="O976" t="str">
        <f t="shared" si="47"/>
        <v>Dark</v>
      </c>
      <c r="P976" t="str">
        <f>_xlfn.XLOOKUP(Orders[[#This Row],[Customer ID]],customers!$A$1:$A$1001,customers!$I$1:$I$1001,,)</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IF(_xlfn.XLOOKUP(C977,customers!A976:A1976,customers!C976:C1976,,0)=0,"",_xlfn.XLOOKUP(C977,customers!A976:A1976,customers!C976:C1976,,0))</f>
        <v>ckingwellr3@squarespace.com</v>
      </c>
      <c r="H977" s="2" t="str">
        <f>_xlfn.XLOOKUP(C977,customers!$A$1:$A$1001,customers!$G$1:$G$1001,,0)</f>
        <v>Ireland</v>
      </c>
      <c r="I977" t="str">
        <f>INDEX(products!$A$1:$G$49,MATCH(orders!$D977,products!$A:$A,0),MATCH(orders!I$1,products!$A$1:$G$1,0))</f>
        <v>Ara</v>
      </c>
      <c r="J977" t="str">
        <f>INDEX(products!$A$1:$G$49,MATCH(orders!$D977,products!$A:$A,0),MATCH(orders!J$1,products!$A$1:$G$1,0))</f>
        <v>D</v>
      </c>
      <c r="K977" s="4">
        <f>INDEX(products!$A$1:$G$49,MATCH(orders!$D977,products!$A:$A,0),MATCH(orders!K$1,products!$A$1:$G$1,0))</f>
        <v>0.2</v>
      </c>
      <c r="L977" s="5">
        <f>INDEX(products!$A$1:$G$49,MATCH(orders!$D977,products!$A:$A,0),MATCH(orders!L$1,products!$A$1:$G$1,0))</f>
        <v>2.9849999999999999</v>
      </c>
      <c r="M977" s="5">
        <f t="shared" si="46"/>
        <v>8.9550000000000001</v>
      </c>
      <c r="N977" t="str">
        <f t="shared" si="45"/>
        <v>Arabica</v>
      </c>
      <c r="O977" t="str">
        <f t="shared" si="47"/>
        <v>Dark</v>
      </c>
      <c r="P977" t="str">
        <f>_xlfn.XLOOKUP(Orders[[#This Row],[Customer ID]],customers!$A$1:$A$1001,customers!$I$1:$I$1001,,)</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IF(_xlfn.XLOOKUP(C978,customers!A977:A1977,customers!C977:C1977,,0)=0,"",_xlfn.XLOOKUP(C978,customers!A977:A1977,customers!C977:C1977,,0))</f>
        <v>kcantor4@gmpg.org</v>
      </c>
      <c r="H978" s="2" t="str">
        <f>_xlfn.XLOOKUP(C978,customers!$A$1:$A$1001,customers!$G$1:$G$1001,,0)</f>
        <v>United States</v>
      </c>
      <c r="I978" t="str">
        <f>INDEX(products!$A$1:$G$49,MATCH(orders!$D978,products!$A:$A,0),MATCH(orders!I$1,products!$A$1:$G$1,0))</f>
        <v>Rob</v>
      </c>
      <c r="J978" t="str">
        <f>INDEX(products!$A$1:$G$49,MATCH(orders!$D978,products!$A:$A,0),MATCH(orders!J$1,products!$A$1:$G$1,0))</f>
        <v>L</v>
      </c>
      <c r="K978" s="4">
        <f>INDEX(products!$A$1:$G$49,MATCH(orders!$D978,products!$A:$A,0),MATCH(orders!K$1,products!$A$1:$G$1,0))</f>
        <v>2.5</v>
      </c>
      <c r="L978" s="5">
        <f>INDEX(products!$A$1:$G$49,MATCH(orders!$D978,products!$A:$A,0),MATCH(orders!L$1,products!$A$1:$G$1,0))</f>
        <v>27.484999999999996</v>
      </c>
      <c r="M978" s="5">
        <f t="shared" si="46"/>
        <v>137.42499999999998</v>
      </c>
      <c r="N978" t="str">
        <f t="shared" si="45"/>
        <v>Robusta</v>
      </c>
      <c r="O978" t="str">
        <f t="shared" si="47"/>
        <v>Light</v>
      </c>
      <c r="P978" t="str">
        <f>_xlfn.XLOOKUP(Orders[[#This Row],[Customer ID]],customers!$A$1:$A$1001,customers!$I$1:$I$1001,,)</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IF(_xlfn.XLOOKUP(C979,customers!A978:A1978,customers!C978:C1978,,0)=0,"",_xlfn.XLOOKUP(C979,customers!A978:A1978,customers!C978:C1978,,0))</f>
        <v>mblakemorer5@nsw.gov.au</v>
      </c>
      <c r="H979" s="2" t="str">
        <f>_xlfn.XLOOKUP(C979,customers!$A$1:$A$1001,customers!$G$1:$G$1001,,0)</f>
        <v>United States</v>
      </c>
      <c r="I979" t="str">
        <f>INDEX(products!$A$1:$G$49,MATCH(orders!$D979,products!$A:$A,0),MATCH(orders!I$1,products!$A$1:$G$1,0))</f>
        <v>Rob</v>
      </c>
      <c r="J979" t="str">
        <f>INDEX(products!$A$1:$G$49,MATCH(orders!$D979,products!$A:$A,0),MATCH(orders!J$1,products!$A$1:$G$1,0))</f>
        <v>L</v>
      </c>
      <c r="K979" s="4">
        <f>INDEX(products!$A$1:$G$49,MATCH(orders!$D979,products!$A:$A,0),MATCH(orders!K$1,products!$A$1:$G$1,0))</f>
        <v>1</v>
      </c>
      <c r="L979" s="5">
        <f>INDEX(products!$A$1:$G$49,MATCH(orders!$D979,products!$A:$A,0),MATCH(orders!L$1,products!$A$1:$G$1,0))</f>
        <v>11.95</v>
      </c>
      <c r="M979" s="5">
        <f t="shared" si="46"/>
        <v>59.75</v>
      </c>
      <c r="N979" t="str">
        <f t="shared" si="45"/>
        <v>Robusta</v>
      </c>
      <c r="O979" t="str">
        <f t="shared" si="47"/>
        <v>Light</v>
      </c>
      <c r="P979" t="str">
        <f>_xlfn.XLOOKUP(Orders[[#This Row],[Customer ID]],customers!$A$1:$A$1001,customers!$I$1:$I$1001,,)</f>
        <v>No</v>
      </c>
    </row>
    <row r="980" spans="1:16" x14ac:dyDescent="0.2">
      <c r="A980" s="2" t="s">
        <v>6019</v>
      </c>
      <c r="B980" s="3">
        <v>43913</v>
      </c>
      <c r="C980" s="2" t="s">
        <v>5990</v>
      </c>
      <c r="D980" t="s">
        <v>6180</v>
      </c>
      <c r="E980" s="2">
        <v>3</v>
      </c>
      <c r="F980" s="2" t="str">
        <f>_xlfn.XLOOKUP(C980,customers!$A$1:$A$1001,customers!$B$1:$B$1001,,0)</f>
        <v>Charlean Keave</v>
      </c>
      <c r="G980" s="2" t="e">
        <f>IF(_xlfn.XLOOKUP(C980,customers!A979:A1979,customers!C979:C1979,,0)=0,"",_xlfn.XLOOKUP(C980,customers!A979:A1979,customers!C979:C1979,,0))</f>
        <v>#N/A</v>
      </c>
      <c r="H980" s="2" t="str">
        <f>_xlfn.XLOOKUP(C980,customers!$A$1:$A$1001,customers!$G$1:$G$1001,,0)</f>
        <v>United States</v>
      </c>
      <c r="I980" t="str">
        <f>INDEX(products!$A$1:$G$49,MATCH(orders!$D980,products!$A:$A,0),MATCH(orders!I$1,products!$A$1:$G$1,0))</f>
        <v>Ara</v>
      </c>
      <c r="J980" t="str">
        <f>INDEX(products!$A$1:$G$49,MATCH(orders!$D980,products!$A:$A,0),MATCH(orders!J$1,products!$A$1:$G$1,0))</f>
        <v>L</v>
      </c>
      <c r="K980" s="4">
        <f>INDEX(products!$A$1:$G$49,MATCH(orders!$D980,products!$A:$A,0),MATCH(orders!K$1,products!$A$1:$G$1,0))</f>
        <v>0.5</v>
      </c>
      <c r="L980" s="5">
        <f>INDEX(products!$A$1:$G$49,MATCH(orders!$D980,products!$A:$A,0),MATCH(orders!L$1,products!$A$1:$G$1,0))</f>
        <v>7.77</v>
      </c>
      <c r="M980" s="5">
        <f t="shared" si="46"/>
        <v>23.31</v>
      </c>
      <c r="N980" t="str">
        <f t="shared" si="45"/>
        <v>Arabica</v>
      </c>
      <c r="O980" t="str">
        <f t="shared" si="47"/>
        <v>Light</v>
      </c>
      <c r="P980" t="str">
        <f>_xlfn.XLOOKUP(Orders[[#This Row],[Customer ID]],customers!$A$1:$A$1001,customers!$I$1:$I$1001,,)</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IF(_xlfn.XLOOKUP(C981,customers!A980:A1980,customers!C980:C1980,,0)=0,"",_xlfn.XLOOKUP(C981,customers!A980:A1980,customers!C980:C1980,,0))</f>
        <v/>
      </c>
      <c r="H981" s="2" t="str">
        <f>_xlfn.XLOOKUP(C981,customers!$A$1:$A$1001,customers!$G$1:$G$1001,,0)</f>
        <v>United States</v>
      </c>
      <c r="I981" t="str">
        <f>INDEX(products!$A$1:$G$49,MATCH(orders!$D981,products!$A:$A,0),MATCH(orders!I$1,products!$A$1:$G$1,0))</f>
        <v>Rob</v>
      </c>
      <c r="J981" t="str">
        <f>INDEX(products!$A$1:$G$49,MATCH(orders!$D981,products!$A:$A,0),MATCH(orders!J$1,products!$A$1:$G$1,0))</f>
        <v>D</v>
      </c>
      <c r="K981" s="4">
        <f>INDEX(products!$A$1:$G$49,MATCH(orders!$D981,products!$A:$A,0),MATCH(orders!K$1,products!$A$1:$G$1,0))</f>
        <v>0.5</v>
      </c>
      <c r="L981" s="5">
        <f>INDEX(products!$A$1:$G$49,MATCH(orders!$D981,products!$A:$A,0),MATCH(orders!L$1,products!$A$1:$G$1,0))</f>
        <v>5.3699999999999992</v>
      </c>
      <c r="M981" s="5">
        <f t="shared" si="46"/>
        <v>10.739999999999998</v>
      </c>
      <c r="N981" t="str">
        <f t="shared" si="45"/>
        <v>Robusta</v>
      </c>
      <c r="O981" t="str">
        <f t="shared" si="47"/>
        <v>Dark</v>
      </c>
      <c r="P981" t="str">
        <f>_xlfn.XLOOKUP(Orders[[#This Row],[Customer ID]],customers!$A$1:$A$1001,customers!$I$1:$I$1001,,)</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IF(_xlfn.XLOOKUP(C982,customers!A981:A1981,customers!C981:C1981,,0)=0,"",_xlfn.XLOOKUP(C982,customers!A981:A1981,customers!C981:C1981,,0))</f>
        <v/>
      </c>
      <c r="H982" s="2" t="str">
        <f>_xlfn.XLOOKUP(C982,customers!$A$1:$A$1001,customers!$G$1:$G$1001,,0)</f>
        <v>United States</v>
      </c>
      <c r="I982" t="str">
        <f>INDEX(products!$A$1:$G$49,MATCH(orders!$D982,products!$A:$A,0),MATCH(orders!I$1,products!$A$1:$G$1,0))</f>
        <v>Exc</v>
      </c>
      <c r="J982" t="str">
        <f>INDEX(products!$A$1:$G$49,MATCH(orders!$D982,products!$A:$A,0),MATCH(orders!J$1,products!$A$1:$G$1,0))</f>
        <v>D</v>
      </c>
      <c r="K982" s="4">
        <f>INDEX(products!$A$1:$G$49,MATCH(orders!$D982,products!$A:$A,0),MATCH(orders!K$1,products!$A$1:$G$1,0))</f>
        <v>2.5</v>
      </c>
      <c r="L982" s="5">
        <f>INDEX(products!$A$1:$G$49,MATCH(orders!$D982,products!$A:$A,0),MATCH(orders!L$1,products!$A$1:$G$1,0))</f>
        <v>27.945</v>
      </c>
      <c r="M982" s="5">
        <f t="shared" si="46"/>
        <v>167.67000000000002</v>
      </c>
      <c r="N982" t="str">
        <f t="shared" si="45"/>
        <v>Excelsa</v>
      </c>
      <c r="O982" t="str">
        <f t="shared" si="47"/>
        <v>Dark</v>
      </c>
      <c r="P982" t="str">
        <f>_xlfn.XLOOKUP(Orders[[#This Row],[Customer ID]],customers!$A$1:$A$1001,customers!$I$1:$I$1001,,)</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IF(_xlfn.XLOOKUP(C983,customers!A982:A1982,customers!C982:C1982,,0)=0,"",_xlfn.XLOOKUP(C983,customers!A982:A1982,customers!C982:C1982,,0))</f>
        <v>cbernardotr9@wix.com</v>
      </c>
      <c r="H983" s="2" t="str">
        <f>_xlfn.XLOOKUP(C983,customers!$A$1:$A$1001,customers!$G$1:$G$1001,,0)</f>
        <v>United States</v>
      </c>
      <c r="I983" t="str">
        <f>INDEX(products!$A$1:$G$49,MATCH(orders!$D983,products!$A:$A,0),MATCH(orders!I$1,products!$A$1:$G$1,0))</f>
        <v>Exc</v>
      </c>
      <c r="J983" t="str">
        <f>INDEX(products!$A$1:$G$49,MATCH(orders!$D983,products!$A:$A,0),MATCH(orders!J$1,products!$A$1:$G$1,0))</f>
        <v>D</v>
      </c>
      <c r="K983" s="4">
        <f>INDEX(products!$A$1:$G$49,MATCH(orders!$D983,products!$A:$A,0),MATCH(orders!K$1,products!$A$1:$G$1,0))</f>
        <v>0.2</v>
      </c>
      <c r="L983" s="5">
        <f>INDEX(products!$A$1:$G$49,MATCH(orders!$D983,products!$A:$A,0),MATCH(orders!L$1,products!$A$1:$G$1,0))</f>
        <v>3.645</v>
      </c>
      <c r="M983" s="5">
        <f t="shared" si="46"/>
        <v>21.87</v>
      </c>
      <c r="N983" t="str">
        <f t="shared" si="45"/>
        <v>Excelsa</v>
      </c>
      <c r="O983" t="str">
        <f t="shared" si="47"/>
        <v>Dark</v>
      </c>
      <c r="P983" t="str">
        <f>_xlfn.XLOOKUP(Orders[[#This Row],[Customer ID]],customers!$A$1:$A$1001,customers!$I$1:$I$1001,,)</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IF(_xlfn.XLOOKUP(C984,customers!A983:A1983,customers!C983:C1983,,0)=0,"",_xlfn.XLOOKUP(C984,customers!A983:A1983,customers!C983:C1983,,0))</f>
        <v>kkemeryra@t.co</v>
      </c>
      <c r="H984" s="2" t="str">
        <f>_xlfn.XLOOKUP(C984,customers!$A$1:$A$1001,customers!$G$1:$G$1001,,0)</f>
        <v>United States</v>
      </c>
      <c r="I984" t="str">
        <f>INDEX(products!$A$1:$G$49,MATCH(orders!$D984,products!$A:$A,0),MATCH(orders!I$1,products!$A$1:$G$1,0))</f>
        <v>Rob</v>
      </c>
      <c r="J984" t="str">
        <f>INDEX(products!$A$1:$G$49,MATCH(orders!$D984,products!$A:$A,0),MATCH(orders!J$1,products!$A$1:$G$1,0))</f>
        <v>L</v>
      </c>
      <c r="K984" s="4">
        <f>INDEX(products!$A$1:$G$49,MATCH(orders!$D984,products!$A:$A,0),MATCH(orders!K$1,products!$A$1:$G$1,0))</f>
        <v>1</v>
      </c>
      <c r="L984" s="5">
        <f>INDEX(products!$A$1:$G$49,MATCH(orders!$D984,products!$A:$A,0),MATCH(orders!L$1,products!$A$1:$G$1,0))</f>
        <v>11.95</v>
      </c>
      <c r="M984" s="5">
        <f t="shared" si="46"/>
        <v>23.9</v>
      </c>
      <c r="N984" t="str">
        <f t="shared" si="45"/>
        <v>Robusta</v>
      </c>
      <c r="O984" t="str">
        <f t="shared" si="47"/>
        <v>Light</v>
      </c>
      <c r="P984" t="str">
        <f>_xlfn.XLOOKUP(Orders[[#This Row],[Customer ID]],customers!$A$1:$A$1001,customers!$I$1:$I$1001,,)</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IF(_xlfn.XLOOKUP(C985,customers!A984:A1984,customers!C984:C1984,,0)=0,"",_xlfn.XLOOKUP(C985,customers!A984:A1984,customers!C984:C1984,,0))</f>
        <v>fparlotrb@forbes.com</v>
      </c>
      <c r="H985" s="2" t="str">
        <f>_xlfn.XLOOKUP(C985,customers!$A$1:$A$1001,customers!$G$1:$G$1001,,0)</f>
        <v>United States</v>
      </c>
      <c r="I985" t="str">
        <f>INDEX(products!$A$1:$G$49,MATCH(orders!$D985,products!$A:$A,0),MATCH(orders!I$1,products!$A$1:$G$1,0))</f>
        <v>Ara</v>
      </c>
      <c r="J985" t="str">
        <f>INDEX(products!$A$1:$G$49,MATCH(orders!$D985,products!$A:$A,0),MATCH(orders!J$1,products!$A$1:$G$1,0))</f>
        <v>M</v>
      </c>
      <c r="K985" s="4">
        <f>INDEX(products!$A$1:$G$49,MATCH(orders!$D985,products!$A:$A,0),MATCH(orders!K$1,products!$A$1:$G$1,0))</f>
        <v>0.2</v>
      </c>
      <c r="L985" s="5">
        <f>INDEX(products!$A$1:$G$49,MATCH(orders!$D985,products!$A:$A,0),MATCH(orders!L$1,products!$A$1:$G$1,0))</f>
        <v>3.375</v>
      </c>
      <c r="M985" s="5">
        <f t="shared" si="46"/>
        <v>6.75</v>
      </c>
      <c r="N985" t="str">
        <f t="shared" si="45"/>
        <v>Arabica</v>
      </c>
      <c r="O985" t="str">
        <f t="shared" si="47"/>
        <v>Medium</v>
      </c>
      <c r="P985" t="str">
        <f>_xlfn.XLOOKUP(Orders[[#This Row],[Customer ID]],customers!$A$1:$A$1001,customers!$I$1:$I$1001,,)</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IF(_xlfn.XLOOKUP(C986,customers!A985:A1985,customers!C985:C1985,,0)=0,"",_xlfn.XLOOKUP(C986,customers!A985:A1985,customers!C985:C1985,,0))</f>
        <v>rcheakrc@tripadvisor.com</v>
      </c>
      <c r="H986" s="2" t="str">
        <f>_xlfn.XLOOKUP(C986,customers!$A$1:$A$1001,customers!$G$1:$G$1001,,0)</f>
        <v>Ireland</v>
      </c>
      <c r="I986" t="str">
        <f>INDEX(products!$A$1:$G$49,MATCH(orders!$D986,products!$A:$A,0),MATCH(orders!I$1,products!$A$1:$G$1,0))</f>
        <v>Exc</v>
      </c>
      <c r="J986" t="str">
        <f>INDEX(products!$A$1:$G$49,MATCH(orders!$D986,products!$A:$A,0),MATCH(orders!J$1,products!$A$1:$G$1,0))</f>
        <v>M</v>
      </c>
      <c r="K986" s="4">
        <f>INDEX(products!$A$1:$G$49,MATCH(orders!$D986,products!$A:$A,0),MATCH(orders!K$1,products!$A$1:$G$1,0))</f>
        <v>2.5</v>
      </c>
      <c r="L986" s="5">
        <f>INDEX(products!$A$1:$G$49,MATCH(orders!$D986,products!$A:$A,0),MATCH(orders!L$1,products!$A$1:$G$1,0))</f>
        <v>31.624999999999996</v>
      </c>
      <c r="M986" s="5">
        <f t="shared" si="46"/>
        <v>31.624999999999996</v>
      </c>
      <c r="N986" t="str">
        <f t="shared" si="45"/>
        <v>Excelsa</v>
      </c>
      <c r="O986" t="str">
        <f t="shared" si="47"/>
        <v>Medium</v>
      </c>
      <c r="P986" t="str">
        <f>_xlfn.XLOOKUP(Orders[[#This Row],[Customer ID]],customers!$A$1:$A$1001,customers!$I$1:$I$1001,,)</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IF(_xlfn.XLOOKUP(C987,customers!A986:A1986,customers!C986:C1986,,0)=0,"",_xlfn.XLOOKUP(C987,customers!A986:A1986,customers!C986:C1986,,0))</f>
        <v>kogeneayrd@utexas.edu</v>
      </c>
      <c r="H987" s="2" t="str">
        <f>_xlfn.XLOOKUP(C987,customers!$A$1:$A$1001,customers!$G$1:$G$1001,,0)</f>
        <v>United States</v>
      </c>
      <c r="I987" t="str">
        <f>INDEX(products!$A$1:$G$49,MATCH(orders!$D987,products!$A:$A,0),MATCH(orders!I$1,products!$A$1:$G$1,0))</f>
        <v>Rob</v>
      </c>
      <c r="J987" t="str">
        <f>INDEX(products!$A$1:$G$49,MATCH(orders!$D987,products!$A:$A,0),MATCH(orders!J$1,products!$A$1:$G$1,0))</f>
        <v>L</v>
      </c>
      <c r="K987" s="4">
        <f>INDEX(products!$A$1:$G$49,MATCH(orders!$D987,products!$A:$A,0),MATCH(orders!K$1,products!$A$1:$G$1,0))</f>
        <v>1</v>
      </c>
      <c r="L987" s="5">
        <f>INDEX(products!$A$1:$G$49,MATCH(orders!$D987,products!$A:$A,0),MATCH(orders!L$1,products!$A$1:$G$1,0))</f>
        <v>11.95</v>
      </c>
      <c r="M987" s="5">
        <f t="shared" si="46"/>
        <v>47.8</v>
      </c>
      <c r="N987" t="str">
        <f t="shared" si="45"/>
        <v>Robusta</v>
      </c>
      <c r="O987" t="str">
        <f t="shared" si="47"/>
        <v>Light</v>
      </c>
      <c r="P987" t="str">
        <f>_xlfn.XLOOKUP(Orders[[#This Row],[Customer ID]],customers!$A$1:$A$1001,customers!$I$1:$I$1001,,)</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IF(_xlfn.XLOOKUP(C988,customers!A987:A1987,customers!C987:C1987,,0)=0,"",_xlfn.XLOOKUP(C988,customers!A987:A1987,customers!C987:C1987,,0))</f>
        <v>cayrere@symantec.com</v>
      </c>
      <c r="H988" s="2" t="str">
        <f>_xlfn.XLOOKUP(C988,customers!$A$1:$A$1001,customers!$G$1:$G$1001,,0)</f>
        <v>United States</v>
      </c>
      <c r="I988" t="str">
        <f>INDEX(products!$A$1:$G$49,MATCH(orders!$D988,products!$A:$A,0),MATCH(orders!I$1,products!$A$1:$G$1,0))</f>
        <v>Lib</v>
      </c>
      <c r="J988" t="str">
        <f>INDEX(products!$A$1:$G$49,MATCH(orders!$D988,products!$A:$A,0),MATCH(orders!J$1,products!$A$1:$G$1,0))</f>
        <v>M</v>
      </c>
      <c r="K988" s="4">
        <f>INDEX(products!$A$1:$G$49,MATCH(orders!$D988,products!$A:$A,0),MATCH(orders!K$1,products!$A$1:$G$1,0))</f>
        <v>2.5</v>
      </c>
      <c r="L988" s="5">
        <f>INDEX(products!$A$1:$G$49,MATCH(orders!$D988,products!$A:$A,0),MATCH(orders!L$1,products!$A$1:$G$1,0))</f>
        <v>33.464999999999996</v>
      </c>
      <c r="M988" s="5">
        <f t="shared" si="46"/>
        <v>33.464999999999996</v>
      </c>
      <c r="N988" t="str">
        <f t="shared" si="45"/>
        <v>Librica</v>
      </c>
      <c r="O988" t="str">
        <f t="shared" si="47"/>
        <v>Medium</v>
      </c>
      <c r="P988" t="str">
        <f>_xlfn.XLOOKUP(Orders[[#This Row],[Customer ID]],customers!$A$1:$A$1001,customers!$I$1:$I$1001,,)</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IF(_xlfn.XLOOKUP(C989,customers!A988:A1988,customers!C988:C1988,,0)=0,"",_xlfn.XLOOKUP(C989,customers!A988:A1988,customers!C988:C1988,,0))</f>
        <v>lkynetonrf@macromedia.com</v>
      </c>
      <c r="H989" s="2" t="str">
        <f>_xlfn.XLOOKUP(C989,customers!$A$1:$A$1001,customers!$G$1:$G$1001,,0)</f>
        <v>United Kingdom</v>
      </c>
      <c r="I989" t="str">
        <f>INDEX(products!$A$1:$G$49,MATCH(orders!$D989,products!$A:$A,0),MATCH(orders!I$1,products!$A$1:$G$1,0))</f>
        <v>Ara</v>
      </c>
      <c r="J989" t="str">
        <f>INDEX(products!$A$1:$G$49,MATCH(orders!$D989,products!$A:$A,0),MATCH(orders!J$1,products!$A$1:$G$1,0))</f>
        <v>D</v>
      </c>
      <c r="K989" s="4">
        <f>INDEX(products!$A$1:$G$49,MATCH(orders!$D989,products!$A:$A,0),MATCH(orders!K$1,products!$A$1:$G$1,0))</f>
        <v>0.5</v>
      </c>
      <c r="L989" s="5">
        <f>INDEX(products!$A$1:$G$49,MATCH(orders!$D989,products!$A:$A,0),MATCH(orders!L$1,products!$A$1:$G$1,0))</f>
        <v>5.97</v>
      </c>
      <c r="M989" s="5">
        <f t="shared" si="46"/>
        <v>29.849999999999998</v>
      </c>
      <c r="N989" t="str">
        <f t="shared" si="45"/>
        <v>Arabica</v>
      </c>
      <c r="O989" t="str">
        <f t="shared" si="47"/>
        <v>Dark</v>
      </c>
      <c r="P989" t="str">
        <f>_xlfn.XLOOKUP(Orders[[#This Row],[Customer ID]],customers!$A$1:$A$1001,customers!$I$1:$I$1001,,)</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IF(_xlfn.XLOOKUP(C990,customers!A989:A1989,customers!C989:C1989,,0)=0,"",_xlfn.XLOOKUP(C990,customers!A989:A1989,customers!C989:C1989,,0))</f>
        <v/>
      </c>
      <c r="H990" s="2" t="str">
        <f>_xlfn.XLOOKUP(C990,customers!$A$1:$A$1001,customers!$G$1:$G$1001,,0)</f>
        <v>United Kingdom</v>
      </c>
      <c r="I990" t="str">
        <f>INDEX(products!$A$1:$G$49,MATCH(orders!$D990,products!$A:$A,0),MATCH(orders!I$1,products!$A$1:$G$1,0))</f>
        <v>Rob</v>
      </c>
      <c r="J990" t="str">
        <f>INDEX(products!$A$1:$G$49,MATCH(orders!$D990,products!$A:$A,0),MATCH(orders!J$1,products!$A$1:$G$1,0))</f>
        <v>M</v>
      </c>
      <c r="K990" s="4">
        <f>INDEX(products!$A$1:$G$49,MATCH(orders!$D990,products!$A:$A,0),MATCH(orders!K$1,products!$A$1:$G$1,0))</f>
        <v>1</v>
      </c>
      <c r="L990" s="5">
        <f>INDEX(products!$A$1:$G$49,MATCH(orders!$D990,products!$A:$A,0),MATCH(orders!L$1,products!$A$1:$G$1,0))</f>
        <v>9.9499999999999993</v>
      </c>
      <c r="M990" s="5">
        <f t="shared" si="46"/>
        <v>29.849999999999998</v>
      </c>
      <c r="N990" t="str">
        <f t="shared" si="45"/>
        <v>Robusta</v>
      </c>
      <c r="O990" t="str">
        <f t="shared" si="47"/>
        <v>Medium</v>
      </c>
      <c r="P990" t="str">
        <f>_xlfn.XLOOKUP(Orders[[#This Row],[Customer ID]],customers!$A$1:$A$1001,customers!$I$1:$I$1001,,)</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IF(_xlfn.XLOOKUP(C991,customers!A990:A1990,customers!C990:C1990,,0)=0,"",_xlfn.XLOOKUP(C991,customers!A990:A1990,customers!C990:C1990,,0))</f>
        <v/>
      </c>
      <c r="H991" s="2" t="str">
        <f>_xlfn.XLOOKUP(C991,customers!$A$1:$A$1001,customers!$G$1:$G$1001,,0)</f>
        <v>United States</v>
      </c>
      <c r="I991" t="str">
        <f>INDEX(products!$A$1:$G$49,MATCH(orders!$D991,products!$A:$A,0),MATCH(orders!I$1,products!$A$1:$G$1,0))</f>
        <v>Ara</v>
      </c>
      <c r="J991" t="str">
        <f>INDEX(products!$A$1:$G$49,MATCH(orders!$D991,products!$A:$A,0),MATCH(orders!J$1,products!$A$1:$G$1,0))</f>
        <v>M</v>
      </c>
      <c r="K991" s="4">
        <f>INDEX(products!$A$1:$G$49,MATCH(orders!$D991,products!$A:$A,0),MATCH(orders!K$1,products!$A$1:$G$1,0))</f>
        <v>2.5</v>
      </c>
      <c r="L991" s="5">
        <f>INDEX(products!$A$1:$G$49,MATCH(orders!$D991,products!$A:$A,0),MATCH(orders!L$1,products!$A$1:$G$1,0))</f>
        <v>25.874999999999996</v>
      </c>
      <c r="M991" s="5">
        <f t="shared" si="46"/>
        <v>155.24999999999997</v>
      </c>
      <c r="N991" t="str">
        <f t="shared" si="45"/>
        <v>Arabica</v>
      </c>
      <c r="O991" t="str">
        <f t="shared" si="47"/>
        <v>Medium</v>
      </c>
      <c r="P991" t="str">
        <f>_xlfn.XLOOKUP(Orders[[#This Row],[Customer ID]],customers!$A$1:$A$1001,customers!$I$1:$I$1001,,)</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IF(_xlfn.XLOOKUP(C992,customers!A991:A1991,customers!C991:C1991,,0)=0,"",_xlfn.XLOOKUP(C992,customers!A991:A1991,customers!C991:C1991,,0))</f>
        <v/>
      </c>
      <c r="H992" s="2" t="str">
        <f>_xlfn.XLOOKUP(C992,customers!$A$1:$A$1001,customers!$G$1:$G$1001,,0)</f>
        <v>United States</v>
      </c>
      <c r="I992" t="str">
        <f>INDEX(products!$A$1:$G$49,MATCH(orders!$D992,products!$A:$A,0),MATCH(orders!I$1,products!$A$1:$G$1,0))</f>
        <v>Exc</v>
      </c>
      <c r="J992" t="str">
        <f>INDEX(products!$A$1:$G$49,MATCH(orders!$D992,products!$A:$A,0),MATCH(orders!J$1,products!$A$1:$G$1,0))</f>
        <v>D</v>
      </c>
      <c r="K992" s="4">
        <f>INDEX(products!$A$1:$G$49,MATCH(orders!$D992,products!$A:$A,0),MATCH(orders!K$1,products!$A$1:$G$1,0))</f>
        <v>0.2</v>
      </c>
      <c r="L992" s="5">
        <f>INDEX(products!$A$1:$G$49,MATCH(orders!$D992,products!$A:$A,0),MATCH(orders!L$1,products!$A$1:$G$1,0))</f>
        <v>3.645</v>
      </c>
      <c r="M992" s="5">
        <f t="shared" si="46"/>
        <v>18.225000000000001</v>
      </c>
      <c r="N992" t="str">
        <f t="shared" si="45"/>
        <v>Excelsa</v>
      </c>
      <c r="O992" t="str">
        <f t="shared" si="47"/>
        <v>Dark</v>
      </c>
      <c r="P992" t="str">
        <f>_xlfn.XLOOKUP(Orders[[#This Row],[Customer ID]],customers!$A$1:$A$1001,customers!$I$1:$I$1001,,)</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IF(_xlfn.XLOOKUP(C993,customers!A992:A1992,customers!C992:C1992,,0)=0,"",_xlfn.XLOOKUP(C993,customers!A992:A1992,customers!C992:C1992,,0))</f>
        <v/>
      </c>
      <c r="H993" s="2" t="str">
        <f>_xlfn.XLOOKUP(C993,customers!$A$1:$A$1001,customers!$G$1:$G$1001,,0)</f>
        <v>United States</v>
      </c>
      <c r="I993" t="str">
        <f>INDEX(products!$A$1:$G$49,MATCH(orders!$D993,products!$A:$A,0),MATCH(orders!I$1,products!$A$1:$G$1,0))</f>
        <v>Lib</v>
      </c>
      <c r="J993" t="str">
        <f>INDEX(products!$A$1:$G$49,MATCH(orders!$D993,products!$A:$A,0),MATCH(orders!J$1,products!$A$1:$G$1,0))</f>
        <v>D</v>
      </c>
      <c r="K993" s="4">
        <f>INDEX(products!$A$1:$G$49,MATCH(orders!$D993,products!$A:$A,0),MATCH(orders!K$1,products!$A$1:$G$1,0))</f>
        <v>0.5</v>
      </c>
      <c r="L993" s="5">
        <f>INDEX(products!$A$1:$G$49,MATCH(orders!$D993,products!$A:$A,0),MATCH(orders!L$1,products!$A$1:$G$1,0))</f>
        <v>7.77</v>
      </c>
      <c r="M993" s="5">
        <f t="shared" si="46"/>
        <v>15.54</v>
      </c>
      <c r="N993" t="str">
        <f t="shared" si="45"/>
        <v>Librica</v>
      </c>
      <c r="O993" t="str">
        <f t="shared" si="47"/>
        <v>Dark</v>
      </c>
      <c r="P993" t="str">
        <f>_xlfn.XLOOKUP(Orders[[#This Row],[Customer ID]],customers!$A$1:$A$1001,customers!$I$1:$I$1001,,)</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IF(_xlfn.XLOOKUP(C994,customers!A993:A1993,customers!C993:C1993,,0)=0,"",_xlfn.XLOOKUP(C994,customers!A993:A1993,customers!C993:C1993,,0))</f>
        <v/>
      </c>
      <c r="H994" s="2" t="str">
        <f>_xlfn.XLOOKUP(C994,customers!$A$1:$A$1001,customers!$G$1:$G$1001,,0)</f>
        <v>Ireland</v>
      </c>
      <c r="I994" t="str">
        <f>INDEX(products!$A$1:$G$49,MATCH(orders!$D994,products!$A:$A,0),MATCH(orders!I$1,products!$A$1:$G$1,0))</f>
        <v>Lib</v>
      </c>
      <c r="J994" t="str">
        <f>INDEX(products!$A$1:$G$49,MATCH(orders!$D994,products!$A:$A,0),MATCH(orders!J$1,products!$A$1:$G$1,0))</f>
        <v>L</v>
      </c>
      <c r="K994" s="4">
        <f>INDEX(products!$A$1:$G$49,MATCH(orders!$D994,products!$A:$A,0),MATCH(orders!K$1,products!$A$1:$G$1,0))</f>
        <v>2.5</v>
      </c>
      <c r="L994" s="5">
        <f>INDEX(products!$A$1:$G$49,MATCH(orders!$D994,products!$A:$A,0),MATCH(orders!L$1,products!$A$1:$G$1,0))</f>
        <v>36.454999999999998</v>
      </c>
      <c r="M994" s="5">
        <f t="shared" si="46"/>
        <v>109.36499999999999</v>
      </c>
      <c r="N994" t="str">
        <f t="shared" si="45"/>
        <v>Librica</v>
      </c>
      <c r="O994" t="str">
        <f t="shared" si="47"/>
        <v>Light</v>
      </c>
      <c r="P994" t="str">
        <f>_xlfn.XLOOKUP(Orders[[#This Row],[Customer ID]],customers!$A$1:$A$1001,customers!$I$1:$I$1001,,)</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IF(_xlfn.XLOOKUP(C995,customers!A994:A1994,customers!C994:C1994,,0)=0,"",_xlfn.XLOOKUP(C995,customers!A994:A1994,customers!C994:C1994,,0))</f>
        <v/>
      </c>
      <c r="H995" s="2" t="str">
        <f>_xlfn.XLOOKUP(C995,customers!$A$1:$A$1001,customers!$G$1:$G$1001,,0)</f>
        <v>United States</v>
      </c>
      <c r="I995" t="str">
        <f>INDEX(products!$A$1:$G$49,MATCH(orders!$D995,products!$A:$A,0),MATCH(orders!I$1,products!$A$1:$G$1,0))</f>
        <v>Ara</v>
      </c>
      <c r="J995" t="str">
        <f>INDEX(products!$A$1:$G$49,MATCH(orders!$D995,products!$A:$A,0),MATCH(orders!J$1,products!$A$1:$G$1,0))</f>
        <v>L</v>
      </c>
      <c r="K995" s="4">
        <f>INDEX(products!$A$1:$G$49,MATCH(orders!$D995,products!$A:$A,0),MATCH(orders!K$1,products!$A$1:$G$1,0))</f>
        <v>1</v>
      </c>
      <c r="L995" s="5">
        <f>INDEX(products!$A$1:$G$49,MATCH(orders!$D995,products!$A:$A,0),MATCH(orders!L$1,products!$A$1:$G$1,0))</f>
        <v>12.95</v>
      </c>
      <c r="M995" s="5">
        <f t="shared" si="46"/>
        <v>77.699999999999989</v>
      </c>
      <c r="N995" t="str">
        <f t="shared" si="45"/>
        <v>Arabica</v>
      </c>
      <c r="O995" t="str">
        <f t="shared" si="47"/>
        <v>Light</v>
      </c>
      <c r="P995" t="str">
        <f>_xlfn.XLOOKUP(Orders[[#This Row],[Customer ID]],customers!$A$1:$A$1001,customers!$I$1:$I$1001,,)</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IF(_xlfn.XLOOKUP(C996,customers!A995:A1995,customers!C995:C1995,,0)=0,"",_xlfn.XLOOKUP(C996,customers!A995:A1995,customers!C995:C1995,,0))</f>
        <v/>
      </c>
      <c r="H996" s="2" t="str">
        <f>_xlfn.XLOOKUP(C996,customers!$A$1:$A$1001,customers!$G$1:$G$1001,,0)</f>
        <v>Ireland</v>
      </c>
      <c r="I996" t="str">
        <f>INDEX(products!$A$1:$G$49,MATCH(orders!$D996,products!$A:$A,0),MATCH(orders!I$1,products!$A$1:$G$1,0))</f>
        <v>Ara</v>
      </c>
      <c r="J996" t="str">
        <f>INDEX(products!$A$1:$G$49,MATCH(orders!$D996,products!$A:$A,0),MATCH(orders!J$1,products!$A$1:$G$1,0))</f>
        <v>D</v>
      </c>
      <c r="K996" s="4">
        <f>INDEX(products!$A$1:$G$49,MATCH(orders!$D996,products!$A:$A,0),MATCH(orders!K$1,products!$A$1:$G$1,0))</f>
        <v>0.2</v>
      </c>
      <c r="L996" s="5">
        <f>INDEX(products!$A$1:$G$49,MATCH(orders!$D996,products!$A:$A,0),MATCH(orders!L$1,products!$A$1:$G$1,0))</f>
        <v>2.9849999999999999</v>
      </c>
      <c r="M996" s="5">
        <f t="shared" si="46"/>
        <v>8.9550000000000001</v>
      </c>
      <c r="N996" t="str">
        <f t="shared" si="45"/>
        <v>Arabica</v>
      </c>
      <c r="O996" t="str">
        <f t="shared" si="47"/>
        <v>Dark</v>
      </c>
      <c r="P996" t="str">
        <f>_xlfn.XLOOKUP(Orders[[#This Row],[Customer ID]],customers!$A$1:$A$1001,customers!$I$1:$I$1001,,)</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IF(_xlfn.XLOOKUP(C997,customers!A996:A1996,customers!C996:C1996,,0)=0,"",_xlfn.XLOOKUP(C997,customers!A996:A1996,customers!C996:C1996,,0))</f>
        <v>jtewelsonrn@samsung.com</v>
      </c>
      <c r="H997" s="2" t="str">
        <f>_xlfn.XLOOKUP(C997,customers!$A$1:$A$1001,customers!$G$1:$G$1001,,0)</f>
        <v>United States</v>
      </c>
      <c r="I997" t="str">
        <f>INDEX(products!$A$1:$G$49,MATCH(orders!$D997,products!$A:$A,0),MATCH(orders!I$1,products!$A$1:$G$1,0))</f>
        <v>Rob</v>
      </c>
      <c r="J997" t="str">
        <f>INDEX(products!$A$1:$G$49,MATCH(orders!$D997,products!$A:$A,0),MATCH(orders!J$1,products!$A$1:$G$1,0))</f>
        <v>L</v>
      </c>
      <c r="K997" s="4">
        <f>INDEX(products!$A$1:$G$49,MATCH(orders!$D997,products!$A:$A,0),MATCH(orders!K$1,products!$A$1:$G$1,0))</f>
        <v>2.5</v>
      </c>
      <c r="L997" s="5">
        <f>INDEX(products!$A$1:$G$49,MATCH(orders!$D997,products!$A:$A,0),MATCH(orders!L$1,products!$A$1:$G$1,0))</f>
        <v>27.484999999999996</v>
      </c>
      <c r="M997" s="5">
        <f t="shared" si="46"/>
        <v>27.484999999999996</v>
      </c>
      <c r="N997" t="str">
        <f t="shared" si="45"/>
        <v>Robusta</v>
      </c>
      <c r="O997" t="str">
        <f t="shared" si="47"/>
        <v>Light</v>
      </c>
      <c r="P997" t="str">
        <f>_xlfn.XLOOKUP(Orders[[#This Row],[Customer ID]],customers!$A$1:$A$1001,customers!$I$1:$I$1001,,)</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IF(_xlfn.XLOOKUP(C998,customers!A997:A1997,customers!C997:C1997,,0)=0,"",_xlfn.XLOOKUP(C998,customers!A997:A1997,customers!C997:C1997,,0))</f>
        <v/>
      </c>
      <c r="H998" s="2" t="str">
        <f>_xlfn.XLOOKUP(C998,customers!$A$1:$A$1001,customers!$G$1:$G$1001,,0)</f>
        <v>United States</v>
      </c>
      <c r="I998" t="str">
        <f>INDEX(products!$A$1:$G$49,MATCH(orders!$D998,products!$A:$A,0),MATCH(orders!I$1,products!$A$1:$G$1,0))</f>
        <v>Rob</v>
      </c>
      <c r="J998" t="str">
        <f>INDEX(products!$A$1:$G$49,MATCH(orders!$D998,products!$A:$A,0),MATCH(orders!J$1,products!$A$1:$G$1,0))</f>
        <v>M</v>
      </c>
      <c r="K998" s="4">
        <f>INDEX(products!$A$1:$G$49,MATCH(orders!$D998,products!$A:$A,0),MATCH(orders!K$1,products!$A$1:$G$1,0))</f>
        <v>0.5</v>
      </c>
      <c r="L998" s="5">
        <f>INDEX(products!$A$1:$G$49,MATCH(orders!$D998,products!$A:$A,0),MATCH(orders!L$1,products!$A$1:$G$1,0))</f>
        <v>5.97</v>
      </c>
      <c r="M998" s="5">
        <f t="shared" si="46"/>
        <v>29.849999999999998</v>
      </c>
      <c r="N998" t="str">
        <f t="shared" si="45"/>
        <v>Robusta</v>
      </c>
      <c r="O998" t="str">
        <f t="shared" si="47"/>
        <v>Medium</v>
      </c>
      <c r="P998" t="str">
        <f>_xlfn.XLOOKUP(Orders[[#This Row],[Customer ID]],customers!$A$1:$A$1001,customers!$I$1:$I$1001,,)</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IF(_xlfn.XLOOKUP(C999,customers!A998:A1998,customers!C998:C1998,,0)=0,"",_xlfn.XLOOKUP(C999,customers!A998:A1998,customers!C998:C1998,,0))</f>
        <v/>
      </c>
      <c r="H999" s="2" t="str">
        <f>_xlfn.XLOOKUP(C999,customers!$A$1:$A$1001,customers!$G$1:$G$1001,,0)</f>
        <v>United States</v>
      </c>
      <c r="I999" t="str">
        <f>INDEX(products!$A$1:$G$49,MATCH(orders!$D999,products!$A:$A,0),MATCH(orders!I$1,products!$A$1:$G$1,0))</f>
        <v>Ara</v>
      </c>
      <c r="J999" t="str">
        <f>INDEX(products!$A$1:$G$49,MATCH(orders!$D999,products!$A:$A,0),MATCH(orders!J$1,products!$A$1:$G$1,0))</f>
        <v>M</v>
      </c>
      <c r="K999" s="4">
        <f>INDEX(products!$A$1:$G$49,MATCH(orders!$D999,products!$A:$A,0),MATCH(orders!K$1,products!$A$1:$G$1,0))</f>
        <v>0.5</v>
      </c>
      <c r="L999" s="5">
        <f>INDEX(products!$A$1:$G$49,MATCH(orders!$D999,products!$A:$A,0),MATCH(orders!L$1,products!$A$1:$G$1,0))</f>
        <v>6.75</v>
      </c>
      <c r="M999" s="5">
        <f t="shared" si="46"/>
        <v>27</v>
      </c>
      <c r="N999" t="str">
        <f t="shared" si="45"/>
        <v>Arabica</v>
      </c>
      <c r="O999" t="str">
        <f t="shared" si="47"/>
        <v>Medium</v>
      </c>
      <c r="P999" t="str">
        <f>_xlfn.XLOOKUP(Orders[[#This Row],[Customer ID]],customers!$A$1:$A$1001,customers!$I$1:$I$1001,,)</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IF(_xlfn.XLOOKUP(C1000,customers!A999:A1999,customers!C999:C1999,,0)=0,"",_xlfn.XLOOKUP(C1000,customers!A999:A1999,customers!C999:C1999,,0))</f>
        <v>njennyrq@bigcartel.com</v>
      </c>
      <c r="H1000" s="2" t="str">
        <f>_xlfn.XLOOKUP(C1000,customers!$A$1:$A$1001,customers!$G$1:$G$1001,,0)</f>
        <v>United States</v>
      </c>
      <c r="I1000" t="str">
        <f>INDEX(products!$A$1:$G$49,MATCH(orders!$D1000,products!$A:$A,0),MATCH(orders!I$1,products!$A$1:$G$1,0))</f>
        <v>Ara</v>
      </c>
      <c r="J1000" t="str">
        <f>INDEX(products!$A$1:$G$49,MATCH(orders!$D1000,products!$A:$A,0),MATCH(orders!J$1,products!$A$1:$G$1,0))</f>
        <v>D</v>
      </c>
      <c r="K1000" s="4">
        <f>INDEX(products!$A$1:$G$49,MATCH(orders!$D1000,products!$A:$A,0),MATCH(orders!K$1,products!$A$1:$G$1,0))</f>
        <v>1</v>
      </c>
      <c r="L1000" s="5">
        <f>INDEX(products!$A$1:$G$49,MATCH(orders!$D1000,products!$A:$A,0),MATCH(orders!L$1,products!$A$1:$G$1,0))</f>
        <v>9.9499999999999993</v>
      </c>
      <c r="M1000" s="5">
        <f t="shared" si="46"/>
        <v>9.9499999999999993</v>
      </c>
      <c r="N1000" t="str">
        <f t="shared" si="45"/>
        <v>Arabica</v>
      </c>
      <c r="O1000" t="str">
        <f t="shared" si="47"/>
        <v>Dark</v>
      </c>
      <c r="P1000" t="str">
        <f>_xlfn.XLOOKUP(Orders[[#This Row],[Customer ID]],customers!$A$1:$A$1001,customers!$I$1:$I$1001,,)</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IF(_xlfn.XLOOKUP(C1001,customers!A1000:A2000,customers!C1000:C2000,,0)=0,"",_xlfn.XLOOKUP(C1001,customers!A1000:A2000,customers!C1000:C2000,,0))</f>
        <v/>
      </c>
      <c r="H1001" s="2" t="str">
        <f>_xlfn.XLOOKUP(C1001,customers!$A$1:$A$1001,customers!$G$1:$G$1001,,0)</f>
        <v>United Kingdom</v>
      </c>
      <c r="I1001" t="str">
        <f>INDEX(products!$A$1:$G$49,MATCH(orders!$D1001,products!$A:$A,0),MATCH(orders!I$1,products!$A$1:$G$1,0))</f>
        <v>Exc</v>
      </c>
      <c r="J1001" t="str">
        <f>INDEX(products!$A$1:$G$49,MATCH(orders!$D1001,products!$A:$A,0),MATCH(orders!J$1,products!$A$1:$G$1,0))</f>
        <v>M</v>
      </c>
      <c r="K1001" s="4">
        <f>INDEX(products!$A$1:$G$49,MATCH(orders!$D1001,products!$A:$A,0),MATCH(orders!K$1,products!$A$1:$G$1,0))</f>
        <v>0.2</v>
      </c>
      <c r="L1001" s="5">
        <f>INDEX(products!$A$1:$G$49,MATCH(orders!$D1001,products!$A:$A,0),MATCH(orders!L$1,products!$A$1:$G$1,0))</f>
        <v>4.125</v>
      </c>
      <c r="M1001" s="5">
        <f t="shared" si="46"/>
        <v>12.375</v>
      </c>
      <c r="N1001" t="str">
        <f t="shared" si="45"/>
        <v>Excelsa</v>
      </c>
      <c r="O1001" t="str">
        <f t="shared" si="47"/>
        <v>Medium</v>
      </c>
      <c r="P1001" t="str">
        <f>_xlfn.XLOOKUP(Orders[[#This Row],[Customer ID]],customers!$A$1:$A$1001,customers!$I$1:$I$1001,,)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30" zoomScaleNormal="130"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9" zoomScale="130" zoomScaleNormal="130"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Top5Cusomers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owais khan</cp:lastModifiedBy>
  <cp:revision/>
  <dcterms:created xsi:type="dcterms:W3CDTF">2022-11-26T09:51:45Z</dcterms:created>
  <dcterms:modified xsi:type="dcterms:W3CDTF">2024-12-24T11:11:18Z</dcterms:modified>
  <cp:category/>
  <cp:contentStatus/>
</cp:coreProperties>
</file>