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y\Desktop\"/>
    </mc:Choice>
  </mc:AlternateContent>
  <xr:revisionPtr revIDLastSave="0" documentId="13_ncr:1_{CF13414D-782E-4A99-AEA7-30577DAA8391}" xr6:coauthVersionLast="47" xr6:coauthVersionMax="47" xr10:uidLastSave="{00000000-0000-0000-0000-000000000000}"/>
  <bookViews>
    <workbookView xWindow="-108" yWindow="-108" windowWidth="23256" windowHeight="12576" activeTab="1" xr2:uid="{286A6610-6BE7-4A61-B6F2-C9030C7F1302}"/>
  </bookViews>
  <sheets>
    <sheet name="Feuil1" sheetId="1" r:id="rId1"/>
    <sheet name="Feuil4" sheetId="4" r:id="rId2"/>
  </sheets>
  <definedNames>
    <definedName name="_xlchart.v1.0" hidden="1">Feuil1!$B$4:$B$10</definedName>
    <definedName name="_xlchart.v1.1" hidden="1">Feuil1!$F$4:$F$10</definedName>
    <definedName name="DonnéesExternes_1" localSheetId="1" hidden="1">Feuil4!$A$1:$E$8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6" i="1"/>
  <c r="I7" i="1"/>
  <c r="I8" i="1"/>
  <c r="I9" i="1"/>
  <c r="I10" i="1"/>
  <c r="J6" i="1"/>
  <c r="F6" i="1" s="1"/>
  <c r="G6" i="1" s="1"/>
  <c r="H6" i="1" s="1"/>
  <c r="K6" i="1" s="1"/>
  <c r="J4" i="1"/>
  <c r="F4" i="1" s="1"/>
  <c r="G4" i="1" s="1"/>
  <c r="J5" i="1"/>
  <c r="F5" i="1" s="1"/>
  <c r="G5" i="1" s="1"/>
  <c r="H5" i="1" s="1"/>
  <c r="K5" i="1" s="1"/>
  <c r="J7" i="1"/>
  <c r="F7" i="1" s="1"/>
  <c r="G7" i="1" s="1"/>
  <c r="H7" i="1" s="1"/>
  <c r="K7" i="1" s="1"/>
  <c r="J8" i="1"/>
  <c r="F8" i="1" s="1"/>
  <c r="G8" i="1" s="1"/>
  <c r="H8" i="1" s="1"/>
  <c r="K8" i="1" s="1"/>
  <c r="J9" i="1"/>
  <c r="F9" i="1" s="1"/>
  <c r="G9" i="1" s="1"/>
  <c r="H9" i="1" s="1"/>
  <c r="K9" i="1" s="1"/>
  <c r="J10" i="1"/>
  <c r="F10" i="1" s="1"/>
  <c r="G10" i="1" s="1"/>
  <c r="H10" i="1" s="1"/>
  <c r="K10" i="1" s="1"/>
  <c r="B15" i="1"/>
  <c r="B18" i="1" l="1"/>
  <c r="D15" i="1"/>
  <c r="D18" i="1" s="1"/>
  <c r="F15" i="1"/>
  <c r="H4" i="1"/>
  <c r="H16" i="1" s="1"/>
  <c r="J16" i="1" l="1"/>
  <c r="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BC604B-1A90-492C-8A0D-6D6BA2C28C41}" keepAlive="1" name="Requête - markets?vs_currency=usd&amp;ids=bitcoin%2Cethereum%2Cbitcoin-cash%2Cbinancecoin%2Cli" description="Connexion à la requête « markets?vs_currency=usd&amp;ids=bitcoin%2Cethereum%2Cbitcoin-cash%2Cbinancecoin%2Cli » dans le classeur." type="5" refreshedVersion="7" background="1" saveData="1">
    <dbPr connection="Provider=Microsoft.Mashup.OleDb.1;Data Source=$Workbook$;Location=&quot;markets?vs_currency=usd&amp;ids=bitcoin%2Cethereum%2Cbitcoin-cash%2Cbinancecoin%2Cli&quot;;Extended Properties=&quot;&quot;" command="SELECT * FROM [markets?vs_currency=usd&amp;ids=bitcoin%2Cethereum%2Cbitcoin-cash%2Cbinancecoin%2Cli]"/>
  </connection>
  <connection id="2" xr16:uid="{CC9DE293-293A-4529-8482-39983ACA65B4}" keepAlive="1" name="Requête - markets?vs_currency=usd&amp;ids=bitcoin%2Cethereum%2Cbitcoin-cash%2Cbinance-usd%2Cli" description="Connexion à la requête « markets?vs_currency=usd&amp;ids=bitcoin%2Cethereum%2Cbitcoin-cash%2Cbinance-usd%2Cli » dans le classeur." type="5" refreshedVersion="7" background="1" saveData="1">
    <dbPr connection="Provider=Microsoft.Mashup.OleDb.1;Data Source=$Workbook$;Location=&quot;markets?vs_currency=usd&amp;ids=bitcoin%2Cethereum%2Cbitcoin-cash%2Cbinance-usd%2Cli&quot;;Extended Properties=&quot;&quot;" command="SELECT * FROM [markets?vs_currency=usd&amp;ids=bitcoin%2Cethereum%2Cbitcoin-cash%2Cbinance-usd%2Cli]"/>
  </connection>
  <connection id="3" xr16:uid="{28E830D3-4B8D-4233-B4E4-9A4A67A9CACC}" keepAlive="1" name="Requête - Tableau3" description="Connexion à la requête « Tableau3 » dans le classeur." type="5" refreshedVersion="7" background="1" saveData="1">
    <dbPr connection="Provider=Microsoft.Mashup.OleDb.1;Data Source=$Workbook$;Location=Tableau3;Extended Properties=&quot;&quot;" command="SELECT * FROM [Tableau3]"/>
  </connection>
</connections>
</file>

<file path=xl/sharedStrings.xml><?xml version="1.0" encoding="utf-8"?>
<sst xmlns="http://schemas.openxmlformats.org/spreadsheetml/2006/main" count="54" uniqueCount="48">
  <si>
    <t>Coin</t>
  </si>
  <si>
    <t>Amount Purchased</t>
  </si>
  <si>
    <t>Date</t>
  </si>
  <si>
    <t>Total Invested</t>
  </si>
  <si>
    <t>ROI</t>
  </si>
  <si>
    <t>Current Price</t>
  </si>
  <si>
    <t>Av daily ROI</t>
  </si>
  <si>
    <t>Bitcoin</t>
  </si>
  <si>
    <t>Ethereum</t>
  </si>
  <si>
    <t>Bitcoin Cash</t>
  </si>
  <si>
    <t>Polkadot</t>
  </si>
  <si>
    <t>Chainlink</t>
  </si>
  <si>
    <t>Current value $</t>
  </si>
  <si>
    <t>Pofit/Loss $</t>
  </si>
  <si>
    <t>Cost</t>
  </si>
  <si>
    <t>Profit/Loss</t>
  </si>
  <si>
    <t>Worst Return</t>
  </si>
  <si>
    <t>Best Return</t>
  </si>
  <si>
    <t>Total ROI</t>
  </si>
  <si>
    <t>Holding</t>
  </si>
  <si>
    <t>id</t>
  </si>
  <si>
    <t>symbol</t>
  </si>
  <si>
    <t>name</t>
  </si>
  <si>
    <t>price_change_percentage_24h</t>
  </si>
  <si>
    <t>bitcoin</t>
  </si>
  <si>
    <t>btc</t>
  </si>
  <si>
    <t>ethereum</t>
  </si>
  <si>
    <t>eth</t>
  </si>
  <si>
    <t>polkadot</t>
  </si>
  <si>
    <t>dot</t>
  </si>
  <si>
    <t>chainlink</t>
  </si>
  <si>
    <t>link</t>
  </si>
  <si>
    <t>bitcoin-cash</t>
  </si>
  <si>
    <t>bch</t>
  </si>
  <si>
    <t>binance-usd</t>
  </si>
  <si>
    <t>busd</t>
  </si>
  <si>
    <t>Binance USD</t>
  </si>
  <si>
    <t>litecoin</t>
  </si>
  <si>
    <t>ltc</t>
  </si>
  <si>
    <t>Litecoin</t>
  </si>
  <si>
    <t>current price</t>
  </si>
  <si>
    <t>LiteCoin</t>
  </si>
  <si>
    <t>Binance-USD</t>
  </si>
  <si>
    <t>Bitcoin-Cash</t>
  </si>
  <si>
    <t>CRYPRO-PORTFOLIO</t>
  </si>
  <si>
    <t>24hour % Change</t>
  </si>
  <si>
    <t>24 hour % change</t>
  </si>
  <si>
    <t>Crypto-Dashboard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</si>
</sst>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270">
        <stop position="0">
          <color theme="4" tint="0.59999389629810485"/>
        </stop>
        <stop position="1">
          <color theme="4" tint="-0.49803155613879818"/>
        </stop>
      </gradientFill>
    </fill>
    <fill>
      <gradientFill degree="270">
        <stop position="0">
          <color theme="5" tint="-0.25098422193060094"/>
        </stop>
        <stop position="1">
          <color theme="4" tint="-0.49803155613879818"/>
        </stop>
      </gradient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14" fontId="0" fillId="4" borderId="0" xfId="0" applyNumberFormat="1" applyFill="1"/>
    <xf numFmtId="164" fontId="0" fillId="4" borderId="0" xfId="0" applyNumberFormat="1" applyFill="1"/>
    <xf numFmtId="9" fontId="0" fillId="4" borderId="0" xfId="2" applyFont="1" applyFill="1"/>
    <xf numFmtId="0" fontId="5" fillId="4" borderId="0" xfId="0" applyFont="1" applyFill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9" fontId="5" fillId="4" borderId="3" xfId="2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9" fontId="8" fillId="4" borderId="1" xfId="2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9" fontId="10" fillId="4" borderId="1" xfId="2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0" fillId="0" borderId="0" xfId="0" applyNumberFormat="1" applyFill="1"/>
  </cellXfs>
  <cellStyles count="3">
    <cellStyle name="Monétaire" xfId="1" builtinId="4"/>
    <cellStyle name="Normal" xfId="0" builtinId="0"/>
    <cellStyle name="Pourcentage" xfId="2" builtinId="5"/>
  </cellStyles>
  <dxfs count="17">
    <dxf>
      <fill>
        <patternFill patternType="solid">
          <fgColor indexed="64"/>
          <bgColor theme="8" tint="0.79998168889431442"/>
        </patternFill>
      </fill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3" formatCode="0%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FF"/>
      <color rgb="FFCCECFF"/>
      <color rgb="FFFF99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 Cost with Profit/Loss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Feuil1!$E$3</c:f>
              <c:strCache>
                <c:ptCount val="1"/>
                <c:pt idx="0">
                  <c:v> Total Invested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Feuil1!$B$4:$B$10</c:f>
              <c:strCache>
                <c:ptCount val="7"/>
                <c:pt idx="0">
                  <c:v>Bitcoin</c:v>
                </c:pt>
                <c:pt idx="1">
                  <c:v>Ethereum</c:v>
                </c:pt>
                <c:pt idx="2">
                  <c:v>Binance-USD</c:v>
                </c:pt>
                <c:pt idx="3">
                  <c:v>Polkadot</c:v>
                </c:pt>
                <c:pt idx="4">
                  <c:v>LiteCoin</c:v>
                </c:pt>
                <c:pt idx="5">
                  <c:v>Chainlink</c:v>
                </c:pt>
                <c:pt idx="6">
                  <c:v>Bitcoin-Cash</c:v>
                </c:pt>
              </c:strCache>
            </c:strRef>
          </c:cat>
          <c:val>
            <c:numRef>
              <c:f>Feuil1!$E$4:$E$10</c:f>
              <c:numCache>
                <c:formatCode>_-[$$-409]* #\ ##0.00_ ;_-[$$-409]* \-#\ ##0.00\ ;_-[$$-409]* "-"??_ ;_-@_ </c:formatCode>
                <c:ptCount val="7"/>
                <c:pt idx="0">
                  <c:v>6908</c:v>
                </c:pt>
                <c:pt idx="1">
                  <c:v>2886</c:v>
                </c:pt>
                <c:pt idx="2">
                  <c:v>1242</c:v>
                </c:pt>
                <c:pt idx="3">
                  <c:v>1100</c:v>
                </c:pt>
                <c:pt idx="4">
                  <c:v>650</c:v>
                </c:pt>
                <c:pt idx="5">
                  <c:v>634</c:v>
                </c:pt>
                <c:pt idx="6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CEA-97C0-BA336A83CA63}"/>
            </c:ext>
          </c:extLst>
        </c:ser>
        <c:ser>
          <c:idx val="1"/>
          <c:order val="1"/>
          <c:tx>
            <c:strRef>
              <c:f>Feuil1!$G$3</c:f>
              <c:strCache>
                <c:ptCount val="1"/>
                <c:pt idx="0">
                  <c:v>Pofit/Loss $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Feuil1!$B$4:$B$10</c:f>
              <c:strCache>
                <c:ptCount val="7"/>
                <c:pt idx="0">
                  <c:v>Bitcoin</c:v>
                </c:pt>
                <c:pt idx="1">
                  <c:v>Ethereum</c:v>
                </c:pt>
                <c:pt idx="2">
                  <c:v>Binance-USD</c:v>
                </c:pt>
                <c:pt idx="3">
                  <c:v>Polkadot</c:v>
                </c:pt>
                <c:pt idx="4">
                  <c:v>LiteCoin</c:v>
                </c:pt>
                <c:pt idx="5">
                  <c:v>Chainlink</c:v>
                </c:pt>
                <c:pt idx="6">
                  <c:v>Bitcoin-Cash</c:v>
                </c:pt>
              </c:strCache>
            </c:strRef>
          </c:cat>
          <c:val>
            <c:numRef>
              <c:f>Feuil1!$G$4:$G$10</c:f>
              <c:numCache>
                <c:formatCode>_-[$$-409]* #\ ##0.00_ ;_-[$$-409]* \-#\ ##0.00\ ;_-[$$-409]* "-"??_ ;_-@_ </c:formatCode>
                <c:ptCount val="7"/>
                <c:pt idx="0">
                  <c:v>-3144.5099999999998</c:v>
                </c:pt>
                <c:pt idx="1">
                  <c:v>17.054000000000087</c:v>
                </c:pt>
                <c:pt idx="2">
                  <c:v>-1238.9970000000001</c:v>
                </c:pt>
                <c:pt idx="3">
                  <c:v>-973.4</c:v>
                </c:pt>
                <c:pt idx="4">
                  <c:v>-393.4</c:v>
                </c:pt>
                <c:pt idx="5">
                  <c:v>-347.2</c:v>
                </c:pt>
                <c:pt idx="6">
                  <c:v>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6-4CEA-97C0-BA336A83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21439"/>
        <c:axId val="67531007"/>
      </c:barChart>
      <c:catAx>
        <c:axId val="675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31007"/>
        <c:crosses val="autoZero"/>
        <c:auto val="1"/>
        <c:lblAlgn val="ctr"/>
        <c:lblOffset val="100"/>
        <c:noMultiLvlLbl val="0"/>
      </c:catAx>
      <c:valAx>
        <c:axId val="675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9136287541522098"/>
          <c:y val="0.11694730940322601"/>
          <c:w val="0.92622401073105298"/>
          <c:h val="0.8118544600938967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Feuil1!$B$4:$B$10</c:f>
              <c:strCache>
                <c:ptCount val="7"/>
                <c:pt idx="0">
                  <c:v>Bitcoin</c:v>
                </c:pt>
                <c:pt idx="1">
                  <c:v>Ethereum</c:v>
                </c:pt>
                <c:pt idx="2">
                  <c:v>Binance-USD</c:v>
                </c:pt>
                <c:pt idx="3">
                  <c:v>Polkadot</c:v>
                </c:pt>
                <c:pt idx="4">
                  <c:v>LiteCoin</c:v>
                </c:pt>
                <c:pt idx="5">
                  <c:v>Chainlink</c:v>
                </c:pt>
                <c:pt idx="6">
                  <c:v>Bitcoin-Cash</c:v>
                </c:pt>
              </c:strCache>
            </c:strRef>
          </c:cat>
          <c:val>
            <c:numRef>
              <c:f>Feuil1!$H$4:$H$10</c:f>
              <c:numCache>
                <c:formatCode>0%</c:formatCode>
                <c:ptCount val="7"/>
                <c:pt idx="0">
                  <c:v>-0.45519832078749273</c:v>
                </c:pt>
                <c:pt idx="1">
                  <c:v>5.9092169092169397E-3</c:v>
                </c:pt>
                <c:pt idx="2">
                  <c:v>-0.99758212560386483</c:v>
                </c:pt>
                <c:pt idx="3">
                  <c:v>-0.88490909090909087</c:v>
                </c:pt>
                <c:pt idx="4">
                  <c:v>-0.60523076923076924</c:v>
                </c:pt>
                <c:pt idx="5">
                  <c:v>-0.54763406940063086</c:v>
                </c:pt>
                <c:pt idx="6">
                  <c:v>3.9683257918552037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F-4FF5-A5A4-E4D3919FBA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393967"/>
        <c:axId val="67533087"/>
      </c:barChart>
      <c:catAx>
        <c:axId val="212393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33087"/>
        <c:crosses val="autoZero"/>
        <c:auto val="1"/>
        <c:lblAlgn val="ctr"/>
        <c:lblOffset val="100"/>
        <c:noMultiLvlLbl val="0"/>
      </c:catAx>
      <c:valAx>
        <c:axId val="6753308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47713592-A4DB-41E3-8344-634E3DF0B3BE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26</xdr:row>
      <xdr:rowOff>99060</xdr:rowOff>
    </xdr:from>
    <xdr:to>
      <xdr:col>4</xdr:col>
      <xdr:colOff>7620</xdr:colOff>
      <xdr:row>44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E0B7D1-5505-4954-8136-6E9F8C818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26</xdr:row>
      <xdr:rowOff>91440</xdr:rowOff>
    </xdr:from>
    <xdr:to>
      <xdr:col>6</xdr:col>
      <xdr:colOff>1135380</xdr:colOff>
      <xdr:row>44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14512A0-D8FE-4CDD-92E9-F088E2ED4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1363980</xdr:colOff>
      <xdr:row>26</xdr:row>
      <xdr:rowOff>83820</xdr:rowOff>
    </xdr:from>
    <xdr:to>
      <xdr:col>11</xdr:col>
      <xdr:colOff>403860</xdr:colOff>
      <xdr:row>44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6B201184-4943-49BF-840A-A50329D878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5143500"/>
              <a:ext cx="6164580" cy="3261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564C183-2CBB-422C-9F44-1A2A7AB96C34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6"/>
      <queryTableField id="2" name="symbol" tableColumnId="2"/>
      <queryTableField id="3" name="name" tableColumnId="3"/>
      <queryTableField id="4" name="current_price" tableColumnId="4"/>
      <queryTableField id="5" name="price_change_percentage_24h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89D8C6-6AD2-41B5-B8C9-67F612DD822C}" name="Tableau3" displayName="Tableau3" ref="B3:K10" totalsRowShown="0" headerRowDxfId="1" dataDxfId="0">
  <autoFilter ref="B3:K10" xr:uid="{CE89D8C6-6AD2-41B5-B8C9-67F612DD822C}"/>
  <tableColumns count="10">
    <tableColumn id="1" xr3:uid="{3DE3FEFB-F2AD-47E8-AFAB-02101D6EB6BA}" name="Coin" dataDxfId="11"/>
    <tableColumn id="2" xr3:uid="{8A66050F-09D2-4409-AAD3-713870C05951}" name="Amount Purchased" dataDxfId="10"/>
    <tableColumn id="3" xr3:uid="{5D7EE055-2477-4410-98E8-B3F84BE449C1}" name="Date" dataDxfId="9"/>
    <tableColumn id="4" xr3:uid="{242B683D-350E-45A2-9939-03E01F0F9065}" name="Total Invested" dataDxfId="8"/>
    <tableColumn id="5" xr3:uid="{196F1FB1-2336-4257-A3A2-2498935DECC5}" name="Current value $" dataDxfId="7">
      <calculatedColumnFormula>Tableau3[[#This Row],[Amount Purchased]]*Tableau3[[#This Row],[Current Price]]</calculatedColumnFormula>
    </tableColumn>
    <tableColumn id="6" xr3:uid="{BD5D2AC8-C16F-4284-AE44-FEEF95C18EEB}" name="Pofit/Loss $" dataDxfId="6">
      <calculatedColumnFormula>Tableau3[[#This Row],[Current value $]]-Tableau3[[#This Row],[Total Invested]]</calculatedColumnFormula>
    </tableColumn>
    <tableColumn id="7" xr3:uid="{6E3424FD-2E8C-490A-AD72-4ACBF5C5CBEE}" name="ROI" dataDxfId="5" dataCellStyle="Pourcentage">
      <calculatedColumnFormula>Tableau3[[#This Row],[Pofit/Loss $]]/Tableau3[[#This Row],[Total Invested]]</calculatedColumnFormula>
    </tableColumn>
    <tableColumn id="8" xr3:uid="{5AAF0104-BA7B-4116-B254-5A9256B24878}" name="24 hour % change" dataDxfId="4" dataCellStyle="Pourcentage">
      <calculatedColumnFormula>VLOOKUP(Tableau3[[#This Row],[Coin]],markets_vs_currency_usd_ids_bitcoin_2Cethereum_2Cbitcoin_cash_2Cbinance_usd_2Cli[#All],5,FALSE)</calculatedColumnFormula>
    </tableColumn>
    <tableColumn id="9" xr3:uid="{B9257F06-DD69-4C20-874A-AE5E9CD2B2B2}" name="Current Price" dataDxfId="3">
      <calculatedColumnFormula>VLOOKUP(Tableau3[[#This Row],[Coin]],markets_vs_currency_usd_ids_bitcoin_2Cethereum_2Cbitcoin_cash_2Cbinance_usd_2Cli[#All],4,FALSE)</calculatedColumnFormula>
    </tableColumn>
    <tableColumn id="10" xr3:uid="{0D07A5D4-A5E0-4DF6-9F0D-0270215FEF38}" name="Av daily ROI" dataDxfId="2" dataCellStyle="Pourcentage">
      <calculatedColumnFormula>Tableau3[[#This Row],[ROI]]/(TODAY()-Tableau3[[#This Row],[Date]])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8F219-6402-4140-A4B5-34284A6F6EBB}" name="markets_vs_currency_usd_ids_bitcoin_2Cethereum_2Cbitcoin_cash_2Cbinance_usd_2Cli" displayName="markets_vs_currency_usd_ids_bitcoin_2Cethereum_2Cbitcoin_cash_2Cbinance_usd_2Cli" ref="A1:E8" tableType="queryTable" totalsRowShown="0">
  <autoFilter ref="A1:E8" xr:uid="{44C8F219-6402-4140-A4B5-34284A6F6EBB}"/>
  <tableColumns count="5">
    <tableColumn id="6" xr3:uid="{641F00DE-2047-4366-B3CE-DCA9A75D1016}" uniqueName="6" name="id" queryTableFieldId="1" dataDxfId="16"/>
    <tableColumn id="2" xr3:uid="{363F4D45-9E64-4BD5-9B8C-89DE2B8DD4D9}" uniqueName="2" name="symbol" queryTableFieldId="2" dataDxfId="15"/>
    <tableColumn id="3" xr3:uid="{D06D3E9E-C0A1-41BB-B7A5-AE785FEC44EF}" uniqueName="3" name="name" queryTableFieldId="3" dataDxfId="14"/>
    <tableColumn id="4" xr3:uid="{99C710F1-88CE-4F7A-90EB-727BCFE77B41}" uniqueName="4" name="current price" queryTableFieldId="4" dataDxfId="13"/>
    <tableColumn id="5" xr3:uid="{13616EBA-E8DE-475D-BC90-DBD4A06A119D}" uniqueName="5" name="price_change_percentage_24h" queryTableFieldId="5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9AE4-C02D-4F3C-9DCF-99AD9A0FA11D}">
  <dimension ref="A1:M53"/>
  <sheetViews>
    <sheetView workbookViewId="0">
      <selection activeCell="A25" sqref="A25"/>
    </sheetView>
  </sheetViews>
  <sheetFormatPr baseColWidth="10" defaultRowHeight="14.4" x14ac:dyDescent="0.3"/>
  <cols>
    <col min="1" max="1" width="3.44140625" style="18" customWidth="1"/>
    <col min="2" max="4" width="20.77734375" style="18" customWidth="1"/>
    <col min="5" max="5" width="20.77734375" style="22" customWidth="1"/>
    <col min="6" max="11" width="20.77734375" style="18" customWidth="1"/>
    <col min="12" max="12" width="7" style="18" customWidth="1"/>
    <col min="13" max="13" width="5.88671875" style="18" customWidth="1"/>
    <col min="14" max="16384" width="11.5546875" style="18"/>
  </cols>
  <sheetData>
    <row r="1" spans="1:13" ht="28.8" customHeight="1" x14ac:dyDescent="0.3">
      <c r="A1" s="14" t="s">
        <v>44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8.8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3">
      <c r="A3" s="3"/>
      <c r="B3" s="4" t="s">
        <v>0</v>
      </c>
      <c r="C3" s="4" t="s">
        <v>1</v>
      </c>
      <c r="D3" s="4" t="s">
        <v>2</v>
      </c>
      <c r="E3" s="5" t="s">
        <v>3</v>
      </c>
      <c r="F3" s="4" t="s">
        <v>12</v>
      </c>
      <c r="G3" s="4" t="s">
        <v>13</v>
      </c>
      <c r="H3" s="4" t="s">
        <v>4</v>
      </c>
      <c r="I3" s="4" t="s">
        <v>46</v>
      </c>
      <c r="J3" s="4" t="s">
        <v>5</v>
      </c>
      <c r="K3" s="4" t="s">
        <v>6</v>
      </c>
      <c r="L3" s="3"/>
      <c r="M3" s="3"/>
    </row>
    <row r="4" spans="1:13" x14ac:dyDescent="0.3">
      <c r="A4" s="3"/>
      <c r="B4" s="3" t="s">
        <v>7</v>
      </c>
      <c r="C4" s="3">
        <v>0.2</v>
      </c>
      <c r="D4" s="6">
        <v>44822</v>
      </c>
      <c r="E4" s="7">
        <v>6908</v>
      </c>
      <c r="F4" s="3">
        <f>Tableau3[[#This Row],[Amount Purchased]]*Tableau3[[#This Row],[Current Price]]</f>
        <v>3763.4900000000002</v>
      </c>
      <c r="G4" s="7">
        <f>Tableau3[[#This Row],[Current value $]]-Tableau3[[#This Row],[Total Invested]]</f>
        <v>-3144.5099999999998</v>
      </c>
      <c r="H4" s="8">
        <f>Tableau3[[#This Row],[Pofit/Loss $]]/Tableau3[[#This Row],[Total Invested]]</f>
        <v>-0.45519832078749273</v>
      </c>
      <c r="I4" s="8">
        <f>VLOOKUP(Tableau3[[#This Row],[Coin]],markets_vs_currency_usd_ids_bitcoin_2Cethereum_2Cbitcoin_cash_2Cbinance_usd_2Cli[#All],5,FALSE)</f>
        <v>-5.9596299999999998E-2</v>
      </c>
      <c r="J4" s="3">
        <f>VLOOKUP(Tableau3[[#This Row],[Coin]],markets_vs_currency_usd_ids_bitcoin_2Cethereum_2Cbitcoin_cash_2Cbinance_usd_2Cli[#All],4,FALSE)</f>
        <v>18817.45</v>
      </c>
      <c r="K4" s="8">
        <f ca="1">Tableau3[[#This Row],[ROI]]/(TODAY()-Tableau3[[#This Row],[Date]])</f>
        <v>-0.22759916039374636</v>
      </c>
      <c r="L4" s="3"/>
      <c r="M4" s="3"/>
    </row>
    <row r="5" spans="1:13" x14ac:dyDescent="0.3">
      <c r="A5" s="3"/>
      <c r="B5" s="3" t="s">
        <v>8</v>
      </c>
      <c r="C5" s="3">
        <v>2.2000000000000002</v>
      </c>
      <c r="D5" s="6">
        <v>44822</v>
      </c>
      <c r="E5" s="7">
        <v>2886</v>
      </c>
      <c r="F5" s="3">
        <f>Tableau3[[#This Row],[Amount Purchased]]*Tableau3[[#This Row],[Current Price]]</f>
        <v>2903.0540000000001</v>
      </c>
      <c r="G5" s="7">
        <f>Tableau3[[#This Row],[Current value $]]-Tableau3[[#This Row],[Total Invested]]</f>
        <v>17.054000000000087</v>
      </c>
      <c r="H5" s="8">
        <f>Tableau3[[#This Row],[Pofit/Loss $]]/Tableau3[[#This Row],[Total Invested]]</f>
        <v>5.9092169092169397E-3</v>
      </c>
      <c r="I5" s="8">
        <f>VLOOKUP(Tableau3[[#This Row],[Coin]],markets_vs_currency_usd_ids_bitcoin_2Cethereum_2Cbitcoin_cash_2Cbinance_usd_2Cli[#All],5,FALSE)</f>
        <v>-8.3663199999999993E-2</v>
      </c>
      <c r="J5" s="3">
        <f>VLOOKUP(Tableau3[[#This Row],[Coin]],markets_vs_currency_usd_ids_bitcoin_2Cethereum_2Cbitcoin_cash_2Cbinance_usd_2Cli[#All],4,FALSE)</f>
        <v>1319.57</v>
      </c>
      <c r="K5" s="8">
        <f ca="1">Tableau3[[#This Row],[ROI]]/(TODAY()-Tableau3[[#This Row],[Date]])</f>
        <v>2.9546084546084699E-3</v>
      </c>
      <c r="L5" s="3"/>
      <c r="M5" s="3"/>
    </row>
    <row r="6" spans="1:13" x14ac:dyDescent="0.3">
      <c r="A6" s="3"/>
      <c r="B6" s="3" t="s">
        <v>42</v>
      </c>
      <c r="C6" s="3">
        <v>3</v>
      </c>
      <c r="D6" s="6">
        <v>44822</v>
      </c>
      <c r="E6" s="7">
        <v>1242</v>
      </c>
      <c r="F6" s="3">
        <f>Tableau3[[#This Row],[Amount Purchased]]*Tableau3[[#This Row],[Current Price]]</f>
        <v>3.0029999999999997</v>
      </c>
      <c r="G6" s="7">
        <f>Tableau3[[#This Row],[Current value $]]-Tableau3[[#This Row],[Total Invested]]</f>
        <v>-1238.9970000000001</v>
      </c>
      <c r="H6" s="8">
        <f>Tableau3[[#This Row],[Pofit/Loss $]]/Tableau3[[#This Row],[Total Invested]]</f>
        <v>-0.99758212560386483</v>
      </c>
      <c r="I6" s="8">
        <f>VLOOKUP(Tableau3[[#This Row],[Coin]],markets_vs_currency_usd_ids_bitcoin_2Cethereum_2Cbitcoin_cash_2Cbinance_usd_2Cli[#All],5,FALSE)</f>
        <v>-2.3543000000000001E-3</v>
      </c>
      <c r="J6" s="3">
        <f>VLOOKUP(Tableau3[[#This Row],[Coin]],markets_vs_currency_usd_ids_bitcoin_2Cethereum_2Cbitcoin_cash_2Cbinance_usd_2Cli[#All],4,FALSE)</f>
        <v>1.0009999999999999</v>
      </c>
      <c r="K6" s="8">
        <f ca="1">Tableau3[[#This Row],[ROI]]/(TODAY()-Tableau3[[#This Row],[Date]])</f>
        <v>-0.49879106280193242</v>
      </c>
      <c r="L6" s="3"/>
      <c r="M6" s="3"/>
    </row>
    <row r="7" spans="1:13" x14ac:dyDescent="0.3">
      <c r="A7" s="3"/>
      <c r="B7" s="3" t="s">
        <v>10</v>
      </c>
      <c r="C7" s="3">
        <v>20</v>
      </c>
      <c r="D7" s="6">
        <v>44822</v>
      </c>
      <c r="E7" s="7">
        <v>1100</v>
      </c>
      <c r="F7" s="3">
        <f>Tableau3[[#This Row],[Amount Purchased]]*Tableau3[[#This Row],[Current Price]]</f>
        <v>126.6</v>
      </c>
      <c r="G7" s="7">
        <f>Tableau3[[#This Row],[Current value $]]-Tableau3[[#This Row],[Total Invested]]</f>
        <v>-973.4</v>
      </c>
      <c r="H7" s="8">
        <f>Tableau3[[#This Row],[Pofit/Loss $]]/Tableau3[[#This Row],[Total Invested]]</f>
        <v>-0.88490909090909087</v>
      </c>
      <c r="I7" s="8">
        <f>VLOOKUP(Tableau3[[#This Row],[Coin]],markets_vs_currency_usd_ids_bitcoin_2Cethereum_2Cbitcoin_cash_2Cbinance_usd_2Cli[#All],5,FALSE)</f>
        <v>-8.3649299999999996E-2</v>
      </c>
      <c r="J7" s="3">
        <f>VLOOKUP(Tableau3[[#This Row],[Coin]],markets_vs_currency_usd_ids_bitcoin_2Cethereum_2Cbitcoin_cash_2Cbinance_usd_2Cli[#All],4,FALSE)</f>
        <v>6.33</v>
      </c>
      <c r="K7" s="8">
        <f ca="1">Tableau3[[#This Row],[ROI]]/(TODAY()-Tableau3[[#This Row],[Date]])</f>
        <v>-0.44245454545454543</v>
      </c>
      <c r="L7" s="3"/>
      <c r="M7" s="3"/>
    </row>
    <row r="8" spans="1:13" x14ac:dyDescent="0.3">
      <c r="A8" s="3"/>
      <c r="B8" s="3" t="s">
        <v>41</v>
      </c>
      <c r="C8" s="3">
        <v>5</v>
      </c>
      <c r="D8" s="6">
        <v>44822</v>
      </c>
      <c r="E8" s="7">
        <v>650</v>
      </c>
      <c r="F8" s="3">
        <f>Tableau3[[#This Row],[Amount Purchased]]*Tableau3[[#This Row],[Current Price]]</f>
        <v>256.60000000000002</v>
      </c>
      <c r="G8" s="7">
        <f>Tableau3[[#This Row],[Current value $]]-Tableau3[[#This Row],[Total Invested]]</f>
        <v>-393.4</v>
      </c>
      <c r="H8" s="8">
        <f>Tableau3[[#This Row],[Pofit/Loss $]]/Tableau3[[#This Row],[Total Invested]]</f>
        <v>-0.60523076923076924</v>
      </c>
      <c r="I8" s="8">
        <f>VLOOKUP(Tableau3[[#This Row],[Coin]],markets_vs_currency_usd_ids_bitcoin_2Cethereum_2Cbitcoin_cash_2Cbinance_usd_2Cli[#All],5,FALSE)</f>
        <v>-9.9843399999999999E-2</v>
      </c>
      <c r="J8" s="3">
        <f>VLOOKUP(Tableau3[[#This Row],[Coin]],markets_vs_currency_usd_ids_bitcoin_2Cethereum_2Cbitcoin_cash_2Cbinance_usd_2Cli[#All],4,FALSE)</f>
        <v>51.32</v>
      </c>
      <c r="K8" s="8">
        <f ca="1">Tableau3[[#This Row],[ROI]]/(TODAY()-Tableau3[[#This Row],[Date]])</f>
        <v>-0.30261538461538462</v>
      </c>
      <c r="L8" s="3"/>
      <c r="M8" s="3"/>
    </row>
    <row r="9" spans="1:13" x14ac:dyDescent="0.3">
      <c r="A9" s="3"/>
      <c r="B9" s="3" t="s">
        <v>11</v>
      </c>
      <c r="C9" s="3">
        <v>40</v>
      </c>
      <c r="D9" s="6">
        <v>44822</v>
      </c>
      <c r="E9" s="7">
        <v>634</v>
      </c>
      <c r="F9" s="3">
        <f>Tableau3[[#This Row],[Amount Purchased]]*Tableau3[[#This Row],[Current Price]]</f>
        <v>286.8</v>
      </c>
      <c r="G9" s="7">
        <f>Tableau3[[#This Row],[Current value $]]-Tableau3[[#This Row],[Total Invested]]</f>
        <v>-347.2</v>
      </c>
      <c r="H9" s="8">
        <f>Tableau3[[#This Row],[Pofit/Loss $]]/Tableau3[[#This Row],[Total Invested]]</f>
        <v>-0.54763406940063086</v>
      </c>
      <c r="I9" s="8">
        <f>VLOOKUP(Tableau3[[#This Row],[Coin]],markets_vs_currency_usd_ids_bitcoin_2Cethereum_2Cbitcoin_cash_2Cbinance_usd_2Cli[#All],5,FALSE)</f>
        <v>-0.10177369999999999</v>
      </c>
      <c r="J9" s="3">
        <f>VLOOKUP(Tableau3[[#This Row],[Coin]],markets_vs_currency_usd_ids_bitcoin_2Cethereum_2Cbitcoin_cash_2Cbinance_usd_2Cli[#All],4,FALSE)</f>
        <v>7.17</v>
      </c>
      <c r="K9" s="8">
        <f ca="1">Tableau3[[#This Row],[ROI]]/(TODAY()-Tableau3[[#This Row],[Date]])</f>
        <v>-0.27381703470031543</v>
      </c>
      <c r="L9" s="3"/>
      <c r="M9" s="3"/>
    </row>
    <row r="10" spans="1:13" x14ac:dyDescent="0.3">
      <c r="A10" s="3"/>
      <c r="B10" s="3" t="s">
        <v>43</v>
      </c>
      <c r="C10" s="3">
        <v>40</v>
      </c>
      <c r="D10" s="6">
        <v>44822</v>
      </c>
      <c r="E10" s="7">
        <v>884</v>
      </c>
      <c r="F10" s="3">
        <f>Tableau3[[#This Row],[Amount Purchased]]*Tableau3[[#This Row],[Current Price]]</f>
        <v>4392</v>
      </c>
      <c r="G10" s="7">
        <f>Tableau3[[#This Row],[Current value $]]-Tableau3[[#This Row],[Total Invested]]</f>
        <v>3508</v>
      </c>
      <c r="H10" s="8">
        <f>Tableau3[[#This Row],[Pofit/Loss $]]/Tableau3[[#This Row],[Total Invested]]</f>
        <v>3.9683257918552037</v>
      </c>
      <c r="I10" s="8">
        <f>VLOOKUP(Tableau3[[#This Row],[Coin]],markets_vs_currency_usd_ids_bitcoin_2Cethereum_2Cbitcoin_cash_2Cbinance_usd_2Cli[#All],5,FALSE)</f>
        <v>-8.7425900000000001E-2</v>
      </c>
      <c r="J10" s="3">
        <f>VLOOKUP(Tableau3[[#This Row],[Coin]],markets_vs_currency_usd_ids_bitcoin_2Cethereum_2Cbitcoin_cash_2Cbinance_usd_2Cli[#All],4,FALSE)</f>
        <v>109.8</v>
      </c>
      <c r="K10" s="8">
        <f ca="1">Tableau3[[#This Row],[ROI]]/(TODAY()-Tableau3[[#This Row],[Date]])</f>
        <v>1.9841628959276019</v>
      </c>
      <c r="L10" s="3"/>
      <c r="M10" s="3"/>
    </row>
    <row r="11" spans="1:13" x14ac:dyDescent="0.3">
      <c r="A11" s="3"/>
      <c r="B11" s="3"/>
      <c r="C11" s="3"/>
      <c r="D11" s="3"/>
      <c r="E11" s="7"/>
      <c r="F11" s="3"/>
      <c r="G11" s="3"/>
      <c r="H11" s="3"/>
      <c r="I11" s="3"/>
      <c r="J11" s="3"/>
      <c r="K11" s="3"/>
      <c r="L11" s="3"/>
      <c r="M11" s="3"/>
    </row>
    <row r="12" spans="1:13" ht="15.6" customHeight="1" x14ac:dyDescent="0.3">
      <c r="A12" s="3"/>
      <c r="B12" s="3"/>
      <c r="C12" s="3"/>
      <c r="D12" s="3"/>
      <c r="E12" s="7"/>
      <c r="F12" s="3"/>
      <c r="G12" s="3"/>
      <c r="H12" s="3"/>
      <c r="I12" s="3"/>
      <c r="J12" s="3"/>
      <c r="K12" s="3"/>
      <c r="L12" s="3"/>
      <c r="M12" s="3"/>
    </row>
    <row r="13" spans="1:13" ht="14.4" customHeight="1" thickBot="1" x14ac:dyDescent="0.35">
      <c r="A13" s="3"/>
      <c r="B13" s="3"/>
      <c r="C13" s="3"/>
      <c r="D13" s="3"/>
      <c r="E13" s="7"/>
      <c r="F13" s="3"/>
      <c r="G13" s="3"/>
      <c r="H13" s="3"/>
      <c r="I13" s="3"/>
      <c r="J13" s="3"/>
      <c r="K13" s="3"/>
      <c r="L13" s="3"/>
      <c r="M13" s="3"/>
    </row>
    <row r="14" spans="1:13" ht="15" customHeight="1" thickBot="1" x14ac:dyDescent="0.35">
      <c r="A14" s="3"/>
      <c r="B14" s="2" t="s">
        <v>14</v>
      </c>
      <c r="C14" s="3"/>
      <c r="D14" s="2" t="s">
        <v>15</v>
      </c>
      <c r="E14" s="7"/>
      <c r="F14" s="2" t="s">
        <v>19</v>
      </c>
      <c r="G14" s="3"/>
      <c r="H14" s="2" t="s">
        <v>16</v>
      </c>
      <c r="I14" s="3"/>
      <c r="J14" s="2" t="s">
        <v>17</v>
      </c>
      <c r="K14" s="3"/>
      <c r="L14" s="3"/>
      <c r="M14" s="3"/>
    </row>
    <row r="15" spans="1:13" ht="21.6" customHeight="1" thickBot="1" x14ac:dyDescent="0.35">
      <c r="A15" s="9"/>
      <c r="B15" s="10">
        <f>SUM(Tableau3[Total Invested])</f>
        <v>14304</v>
      </c>
      <c r="C15" s="9"/>
      <c r="D15" s="11">
        <f>SUM(Tableau3[Pofit/Loss $])</f>
        <v>-2572.4529999999986</v>
      </c>
      <c r="E15" s="12"/>
      <c r="F15" s="11">
        <f>SUM(Tableau3[Current value $])</f>
        <v>11731.547</v>
      </c>
      <c r="G15" s="9"/>
      <c r="H15" s="20" t="s">
        <v>42</v>
      </c>
      <c r="I15" s="9"/>
      <c r="J15" s="21" t="s">
        <v>43</v>
      </c>
      <c r="K15" s="9"/>
      <c r="L15" s="9"/>
      <c r="M15" s="3"/>
    </row>
    <row r="16" spans="1:13" s="19" customFormat="1" ht="42.6" customHeight="1" thickBot="1" x14ac:dyDescent="0.35">
      <c r="A16" s="3"/>
      <c r="B16" s="3"/>
      <c r="C16" s="3"/>
      <c r="D16" s="3"/>
      <c r="E16" s="7"/>
      <c r="F16" s="3"/>
      <c r="G16" s="3"/>
      <c r="H16" s="15">
        <f>MIN(Tableau3[ROI])</f>
        <v>-0.99758212560386483</v>
      </c>
      <c r="I16" s="3"/>
      <c r="J16" s="16">
        <f>MAX(Tableau3[ROI])</f>
        <v>3.9683257918552037</v>
      </c>
      <c r="K16" s="3"/>
      <c r="L16" s="3"/>
      <c r="M16" s="9"/>
    </row>
    <row r="17" spans="1:13" x14ac:dyDescent="0.3">
      <c r="A17" s="3"/>
      <c r="B17" s="2" t="s">
        <v>45</v>
      </c>
      <c r="C17" s="3"/>
      <c r="D17" s="2" t="s">
        <v>18</v>
      </c>
      <c r="E17" s="7"/>
      <c r="F17" s="3"/>
      <c r="G17" s="3"/>
      <c r="H17" s="3"/>
      <c r="I17" s="3"/>
      <c r="J17" s="3"/>
      <c r="K17" s="3"/>
      <c r="L17" s="3"/>
      <c r="M17" s="3"/>
    </row>
    <row r="18" spans="1:13" ht="21.6" thickBot="1" x14ac:dyDescent="0.35">
      <c r="A18" s="3"/>
      <c r="B18" s="13">
        <f>AVERAGE(Tableau3[24 hour % change])</f>
        <v>-7.4043728571428574E-2</v>
      </c>
      <c r="C18" s="3"/>
      <c r="D18" s="13">
        <f>D15/B15</f>
        <v>-0.17984151286353459</v>
      </c>
      <c r="E18" s="7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7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7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7"/>
      <c r="F21" s="3"/>
      <c r="G21" s="3"/>
      <c r="H21" s="3"/>
      <c r="I21" s="3"/>
      <c r="J21" s="3"/>
      <c r="K21" s="3"/>
      <c r="L21" s="3"/>
      <c r="M21" s="3"/>
    </row>
    <row r="22" spans="1:13" ht="14.4" customHeight="1" x14ac:dyDescent="0.3">
      <c r="A22" s="17" t="s">
        <v>47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4.4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x14ac:dyDescent="0.3">
      <c r="A25" s="3">
        <v>0</v>
      </c>
      <c r="B25" s="3"/>
      <c r="C25" s="3"/>
      <c r="D25" s="3"/>
      <c r="E25" s="7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7"/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 s="3"/>
      <c r="B27" s="3"/>
      <c r="C27" s="3"/>
      <c r="D27" s="3"/>
      <c r="E27" s="7"/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3"/>
      <c r="B28" s="3"/>
      <c r="C28" s="3"/>
      <c r="D28" s="3"/>
      <c r="E28" s="7"/>
      <c r="F28" s="3"/>
      <c r="G28" s="1"/>
      <c r="H28" s="3"/>
      <c r="I28" s="3"/>
      <c r="J28" s="3"/>
      <c r="K28" s="3"/>
      <c r="L28" s="3"/>
      <c r="M28" s="3"/>
    </row>
    <row r="29" spans="1:13" x14ac:dyDescent="0.3">
      <c r="A29" s="3"/>
      <c r="B29" s="3"/>
      <c r="C29" s="3"/>
      <c r="D29" s="3"/>
      <c r="E29" s="7"/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s="3"/>
      <c r="B30" s="3"/>
      <c r="C30" s="3"/>
      <c r="D30" s="3"/>
      <c r="E30" s="7"/>
      <c r="F30" s="3"/>
      <c r="G30" s="3"/>
      <c r="H30" s="3"/>
      <c r="I30" s="3"/>
      <c r="J30" s="3"/>
      <c r="K30" s="3"/>
      <c r="L30" s="3"/>
      <c r="M30" s="3"/>
    </row>
    <row r="31" spans="1:13" x14ac:dyDescent="0.3">
      <c r="A31" s="3"/>
      <c r="B31" s="3"/>
      <c r="C31" s="3"/>
      <c r="D31" s="3"/>
      <c r="E31" s="7"/>
      <c r="F31" s="3"/>
      <c r="G31" s="3"/>
      <c r="H31" s="3"/>
      <c r="I31" s="3"/>
      <c r="J31" s="3"/>
      <c r="K31" s="3"/>
      <c r="L31" s="3"/>
      <c r="M31" s="3"/>
    </row>
    <row r="32" spans="1:13" x14ac:dyDescent="0.3">
      <c r="A32" s="3"/>
      <c r="B32" s="3"/>
      <c r="C32" s="3"/>
      <c r="D32" s="3"/>
      <c r="E32" s="7"/>
      <c r="F32" s="3"/>
      <c r="G32" s="3"/>
      <c r="H32" s="3"/>
      <c r="I32" s="3"/>
      <c r="J32" s="3"/>
      <c r="K32" s="3"/>
      <c r="L32" s="3"/>
      <c r="M32" s="3"/>
    </row>
    <row r="33" spans="1:13" x14ac:dyDescent="0.3">
      <c r="A33" s="3"/>
      <c r="B33" s="3"/>
      <c r="C33" s="3"/>
      <c r="D33" s="3"/>
      <c r="E33" s="7"/>
      <c r="F33" s="3"/>
      <c r="G33" s="3"/>
      <c r="H33" s="3"/>
      <c r="I33" s="3"/>
      <c r="J33" s="3"/>
      <c r="K33" s="3"/>
      <c r="L33" s="3"/>
      <c r="M33" s="3"/>
    </row>
    <row r="34" spans="1:13" x14ac:dyDescent="0.3">
      <c r="A34" s="3"/>
      <c r="B34" s="3"/>
      <c r="C34" s="3"/>
      <c r="D34" s="3"/>
      <c r="E34" s="7"/>
      <c r="F34" s="3"/>
      <c r="G34" s="3"/>
      <c r="H34" s="3"/>
      <c r="I34" s="3"/>
      <c r="J34" s="3"/>
      <c r="K34" s="3"/>
      <c r="L34" s="3"/>
      <c r="M34" s="3"/>
    </row>
    <row r="35" spans="1:13" x14ac:dyDescent="0.3">
      <c r="A35" s="3"/>
      <c r="B35" s="3"/>
      <c r="C35" s="3"/>
      <c r="D35" s="3"/>
      <c r="E35" s="7"/>
      <c r="F35" s="3"/>
      <c r="G35" s="3"/>
      <c r="H35" s="3"/>
      <c r="I35" s="3"/>
      <c r="J35" s="3"/>
      <c r="K35" s="3"/>
      <c r="L35" s="3"/>
      <c r="M35" s="3"/>
    </row>
    <row r="36" spans="1:13" x14ac:dyDescent="0.3">
      <c r="A36" s="3"/>
      <c r="B36" s="3"/>
      <c r="C36" s="3"/>
      <c r="D36" s="3"/>
      <c r="E36" s="7"/>
      <c r="F36" s="3"/>
      <c r="G36" s="3"/>
      <c r="H36" s="3"/>
      <c r="I36" s="3"/>
      <c r="J36" s="3"/>
      <c r="K36" s="3"/>
      <c r="L36" s="3"/>
      <c r="M36" s="3"/>
    </row>
    <row r="37" spans="1:13" x14ac:dyDescent="0.3">
      <c r="A37" s="3"/>
      <c r="B37" s="3"/>
      <c r="C37" s="3"/>
      <c r="D37" s="3"/>
      <c r="E37" s="7"/>
      <c r="F37" s="3"/>
      <c r="G37" s="3"/>
      <c r="H37" s="3"/>
      <c r="I37" s="3"/>
      <c r="J37" s="3"/>
      <c r="K37" s="3"/>
      <c r="L37" s="3"/>
      <c r="M37" s="3"/>
    </row>
    <row r="38" spans="1:13" x14ac:dyDescent="0.3">
      <c r="A38" s="3"/>
      <c r="B38" s="3"/>
      <c r="C38" s="3"/>
      <c r="D38" s="3"/>
      <c r="E38" s="7"/>
      <c r="F38" s="3"/>
      <c r="G38" s="3"/>
      <c r="H38" s="3"/>
      <c r="I38" s="3"/>
      <c r="J38" s="3"/>
      <c r="K38" s="3"/>
      <c r="L38" s="3"/>
      <c r="M38" s="3"/>
    </row>
    <row r="39" spans="1:13" x14ac:dyDescent="0.3">
      <c r="A39" s="3"/>
      <c r="B39" s="3"/>
      <c r="C39" s="3"/>
      <c r="D39" s="3"/>
      <c r="E39" s="7"/>
      <c r="F39" s="3"/>
      <c r="G39" s="3"/>
      <c r="H39" s="3"/>
      <c r="I39" s="3"/>
      <c r="J39" s="3"/>
      <c r="K39" s="3"/>
      <c r="L39" s="3"/>
      <c r="M39" s="3"/>
    </row>
    <row r="40" spans="1:13" x14ac:dyDescent="0.3">
      <c r="A40" s="3"/>
      <c r="B40" s="3"/>
      <c r="C40" s="3"/>
      <c r="D40" s="3"/>
      <c r="E40" s="7"/>
      <c r="F40" s="3"/>
      <c r="G40" s="3"/>
      <c r="H40" s="3"/>
      <c r="I40" s="3"/>
      <c r="J40" s="3"/>
      <c r="K40" s="3"/>
      <c r="L40" s="3"/>
      <c r="M40" s="3"/>
    </row>
    <row r="41" spans="1:13" x14ac:dyDescent="0.3">
      <c r="A41" s="3"/>
      <c r="B41" s="3"/>
      <c r="C41" s="3"/>
      <c r="D41" s="3"/>
      <c r="E41" s="7"/>
      <c r="F41" s="3"/>
      <c r="G41" s="3"/>
      <c r="H41" s="3"/>
      <c r="I41" s="3"/>
      <c r="J41" s="3"/>
      <c r="K41" s="3"/>
      <c r="L41" s="3"/>
      <c r="M41" s="3"/>
    </row>
    <row r="42" spans="1:13" x14ac:dyDescent="0.3">
      <c r="A42" s="3"/>
      <c r="B42" s="3"/>
      <c r="C42" s="3"/>
      <c r="D42" s="3"/>
      <c r="E42" s="7"/>
      <c r="F42" s="3"/>
      <c r="G42" s="3"/>
      <c r="H42" s="3"/>
      <c r="I42" s="3"/>
      <c r="J42" s="3"/>
      <c r="K42" s="3"/>
      <c r="L42" s="3"/>
      <c r="M42" s="3"/>
    </row>
    <row r="43" spans="1:13" x14ac:dyDescent="0.3">
      <c r="A43" s="3"/>
      <c r="B43" s="3"/>
      <c r="C43" s="3"/>
      <c r="D43" s="3"/>
      <c r="E43" s="7"/>
      <c r="F43" s="3"/>
      <c r="G43" s="3"/>
      <c r="H43" s="3"/>
      <c r="I43" s="3"/>
      <c r="J43" s="3"/>
      <c r="K43" s="3"/>
      <c r="L43" s="3"/>
      <c r="M43" s="3"/>
    </row>
    <row r="44" spans="1:13" x14ac:dyDescent="0.3">
      <c r="A44" s="3"/>
      <c r="B44" s="3"/>
      <c r="C44" s="3"/>
      <c r="D44" s="3"/>
      <c r="E44" s="7"/>
      <c r="F44" s="3"/>
      <c r="G44" s="3"/>
      <c r="H44" s="3"/>
      <c r="I44" s="3"/>
      <c r="J44" s="3"/>
      <c r="K44" s="3"/>
      <c r="L44" s="3"/>
      <c r="M44" s="3"/>
    </row>
    <row r="45" spans="1:13" x14ac:dyDescent="0.3">
      <c r="A45" s="3"/>
      <c r="B45" s="3"/>
      <c r="C45" s="3"/>
      <c r="D45" s="3"/>
      <c r="E45" s="7"/>
      <c r="F45" s="3"/>
      <c r="G45" s="3"/>
      <c r="H45" s="3"/>
      <c r="I45" s="3"/>
      <c r="J45" s="3"/>
      <c r="K45" s="3"/>
      <c r="L45" s="3"/>
      <c r="M45" s="3"/>
    </row>
    <row r="46" spans="1:13" x14ac:dyDescent="0.3">
      <c r="A46" s="3"/>
      <c r="B46" s="3"/>
      <c r="C46" s="3"/>
      <c r="D46" s="3"/>
      <c r="E46" s="7"/>
      <c r="F46" s="3"/>
      <c r="G46" s="3"/>
      <c r="H46" s="3"/>
      <c r="I46" s="3"/>
      <c r="J46" s="3"/>
      <c r="K46" s="3"/>
      <c r="L46" s="3"/>
      <c r="M46" s="3"/>
    </row>
    <row r="47" spans="1:13" x14ac:dyDescent="0.3">
      <c r="A47" s="3"/>
      <c r="B47" s="3"/>
      <c r="C47" s="3"/>
      <c r="D47" s="3"/>
      <c r="E47" s="7"/>
      <c r="F47" s="3"/>
      <c r="G47" s="3"/>
      <c r="H47" s="3"/>
      <c r="I47" s="3"/>
      <c r="J47" s="3"/>
      <c r="K47" s="3"/>
      <c r="L47" s="3"/>
      <c r="M47" s="3"/>
    </row>
    <row r="48" spans="1:13" x14ac:dyDescent="0.3">
      <c r="A48" s="3"/>
      <c r="B48" s="3"/>
      <c r="C48" s="3"/>
      <c r="D48" s="3"/>
      <c r="E48" s="7"/>
      <c r="F48" s="3"/>
      <c r="G48" s="3"/>
      <c r="H48" s="3"/>
      <c r="I48" s="3"/>
      <c r="J48" s="3"/>
      <c r="K48" s="3"/>
      <c r="L48" s="3"/>
      <c r="M48" s="3"/>
    </row>
    <row r="49" spans="1:13" x14ac:dyDescent="0.3">
      <c r="A49" s="3"/>
      <c r="B49" s="3"/>
      <c r="C49" s="3"/>
      <c r="D49" s="3"/>
      <c r="E49" s="7"/>
      <c r="F49" s="3"/>
      <c r="G49" s="3"/>
      <c r="H49" s="3"/>
      <c r="I49" s="3"/>
      <c r="J49" s="3"/>
      <c r="K49" s="3"/>
      <c r="L49" s="3"/>
      <c r="M49" s="3"/>
    </row>
    <row r="50" spans="1:13" x14ac:dyDescent="0.3">
      <c r="A50" s="3"/>
      <c r="B50" s="3"/>
      <c r="C50" s="3"/>
      <c r="D50" s="3"/>
      <c r="E50" s="7"/>
      <c r="F50" s="3"/>
      <c r="G50" s="3"/>
      <c r="H50" s="3"/>
      <c r="I50" s="3"/>
      <c r="J50" s="3"/>
      <c r="K50" s="3"/>
      <c r="L50" s="3"/>
      <c r="M50" s="3"/>
    </row>
    <row r="51" spans="1:13" x14ac:dyDescent="0.3">
      <c r="A51" s="3"/>
      <c r="B51" s="3"/>
      <c r="C51" s="3"/>
      <c r="D51" s="3"/>
      <c r="E51" s="7"/>
      <c r="F51" s="3"/>
      <c r="G51" s="3"/>
      <c r="H51" s="3"/>
      <c r="I51" s="3"/>
      <c r="J51" s="3"/>
      <c r="K51" s="3"/>
      <c r="L51" s="3"/>
      <c r="M51" s="3"/>
    </row>
    <row r="52" spans="1:13" x14ac:dyDescent="0.3">
      <c r="A52" s="3"/>
      <c r="B52" s="3"/>
      <c r="C52" s="3"/>
      <c r="D52" s="3"/>
      <c r="E52" s="7"/>
      <c r="F52" s="3"/>
      <c r="G52" s="3"/>
      <c r="H52" s="3"/>
      <c r="I52" s="3"/>
      <c r="J52" s="3"/>
      <c r="K52" s="3"/>
      <c r="L52" s="3"/>
      <c r="M52" s="3"/>
    </row>
    <row r="53" spans="1:13" x14ac:dyDescent="0.3">
      <c r="A53" s="3"/>
      <c r="B53" s="3"/>
      <c r="C53" s="3"/>
      <c r="D53" s="3"/>
      <c r="E53" s="7"/>
      <c r="F53" s="3"/>
      <c r="G53" s="3"/>
      <c r="H53" s="3"/>
      <c r="I53" s="3"/>
      <c r="J53" s="3"/>
      <c r="K53" s="3"/>
      <c r="L53" s="3"/>
      <c r="M53" s="3"/>
    </row>
  </sheetData>
  <mergeCells count="2">
    <mergeCell ref="A22:M24"/>
    <mergeCell ref="A1:M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5924-18D5-4029-A0C3-8CC23311B707}">
  <dimension ref="A1:E8"/>
  <sheetViews>
    <sheetView tabSelected="1" workbookViewId="0">
      <selection activeCell="C5" sqref="C5"/>
    </sheetView>
  </sheetViews>
  <sheetFormatPr baseColWidth="10" defaultRowHeight="14.4" x14ac:dyDescent="0.3"/>
  <cols>
    <col min="1" max="1" width="10.88671875" bestFit="1" customWidth="1"/>
    <col min="2" max="2" width="9.33203125" bestFit="1" customWidth="1"/>
    <col min="3" max="3" width="11.33203125" bestFit="1" customWidth="1"/>
    <col min="4" max="4" width="14.44140625" bestFit="1" customWidth="1"/>
    <col min="5" max="5" width="29.33203125" bestFit="1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40</v>
      </c>
      <c r="E1" t="s">
        <v>23</v>
      </c>
    </row>
    <row r="2" spans="1:5" x14ac:dyDescent="0.3">
      <c r="A2" t="s">
        <v>24</v>
      </c>
      <c r="B2" t="s">
        <v>25</v>
      </c>
      <c r="C2" t="s">
        <v>7</v>
      </c>
      <c r="D2">
        <v>18817.45</v>
      </c>
      <c r="E2">
        <v>-5.9596299999999998E-2</v>
      </c>
    </row>
    <row r="3" spans="1:5" x14ac:dyDescent="0.3">
      <c r="A3" t="s">
        <v>26</v>
      </c>
      <c r="B3" t="s">
        <v>27</v>
      </c>
      <c r="C3" t="s">
        <v>8</v>
      </c>
      <c r="D3">
        <v>1319.57</v>
      </c>
      <c r="E3">
        <v>-8.3663199999999993E-2</v>
      </c>
    </row>
    <row r="4" spans="1:5" x14ac:dyDescent="0.3">
      <c r="A4" t="s">
        <v>34</v>
      </c>
      <c r="B4" t="s">
        <v>35</v>
      </c>
      <c r="C4" t="s">
        <v>36</v>
      </c>
      <c r="D4">
        <v>1.0009999999999999</v>
      </c>
      <c r="E4">
        <v>-2.3543000000000001E-3</v>
      </c>
    </row>
    <row r="5" spans="1:5" x14ac:dyDescent="0.3">
      <c r="A5" t="s">
        <v>28</v>
      </c>
      <c r="B5" t="s">
        <v>29</v>
      </c>
      <c r="C5" t="s">
        <v>10</v>
      </c>
      <c r="D5">
        <v>6.33</v>
      </c>
      <c r="E5">
        <v>-8.3649299999999996E-2</v>
      </c>
    </row>
    <row r="6" spans="1:5" x14ac:dyDescent="0.3">
      <c r="A6" t="s">
        <v>37</v>
      </c>
      <c r="B6" t="s">
        <v>38</v>
      </c>
      <c r="C6" t="s">
        <v>39</v>
      </c>
      <c r="D6">
        <v>51.32</v>
      </c>
      <c r="E6">
        <v>-9.9843399999999999E-2</v>
      </c>
    </row>
    <row r="7" spans="1:5" x14ac:dyDescent="0.3">
      <c r="A7" t="s">
        <v>30</v>
      </c>
      <c r="B7" t="s">
        <v>31</v>
      </c>
      <c r="C7" t="s">
        <v>11</v>
      </c>
      <c r="D7">
        <v>7.17</v>
      </c>
      <c r="E7">
        <v>-0.10177369999999999</v>
      </c>
    </row>
    <row r="8" spans="1:5" x14ac:dyDescent="0.3">
      <c r="A8" t="s">
        <v>32</v>
      </c>
      <c r="B8" t="s">
        <v>33</v>
      </c>
      <c r="C8" t="s">
        <v>9</v>
      </c>
      <c r="D8">
        <v>109.8</v>
      </c>
      <c r="E8">
        <v>-8.7425900000000001E-2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f 6 h v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q U V 6 b o F 2 e j D u D b 6 U D / Y A Q A A A P / / A w B Q S w M E F A A C A A g A A A A h A H K b W C 5 s A g A A i w g A A B M A A A B G b 3 J t d W x h c y 9 T Z W N 0 a W 9 u M S 5 t 7 F T d a t s w F L 4 P 5 B 2 E S o M D r t 2 0 v d o w o 0 s z 6 C h d a c N 6 U Y p R 5 J N Y R H 9 I s m k I e a A 8 R 1 9 s U p x 0 X Z L t q r 0 Y 1 B f W 8 d H 5 + c 7 P Z w v U M S X R X X P 2 P r d b 7 Z Y t i Y E C D c m I A 6 l O U Y Y 4 u H Y L + e d O V Y a C 1 w y e K P C k X x k D 0 t 0 r M x 0 p N Y 2 6 8 4 d r I i D D G 1 / 8 u H j o K + m 8 0 W P c h D j A w 5 k G J F T B x u x 5 i X 2 w l X U y N E T a s T K i r 3 g l Z L C y U Z M w n s 9 x X z G J Y + S C M 5 G z R Y z m + F y o S j p 0 4 2 1 K Y q H Y v r 8 g D r Z 1 Q + U I R 5 e y B u t 2 P V Y V C Y d q w q s d 1 x s 1 Z i 6 9 U t Z u 3 9 z + u N x W n Z w d I o 9 K w t 4 U A b V h d O f y v E Y F Y X y G t i I u u u 0 W k / s 7 + H p o B 1 g Q M w V n v 9 Q 2 p 6 t M d J Z V t u i w w m Y j 5 q h v 4 + F J H 1 w J B i r h x b X y i B J b r j 4 l k R T W d p z h v f P / b p V M L h S t h C 8 l u o d R s h 6 z j X D p n L a f 0 p R o l o Q w E 6 B T 5 S U R N G l 9 m g a l T d 8 a q A O z l r X i U 1 I o 5 0 U / A S Y 5 k 9 O O M g W Y r E m a U 6 L z A i z t a D C 5 J h P I e s f H n U b o W O 2 N v A 9 k Y 8 I t 4 G 7 3 Z X V 9 k T U Y x x B I 5 M L W / l 7 f b 0 a J K 2 b d Z m X R n f a Y P K h k J X y d X S t X + m Z E 3 R j J i v P N e / D k D P k Z 1 s 0 m A 2 O U e Z 0 t E K G H i u d l D V x p / Z o u g y d N Z H H r 6 z d F Y x j t w x e j T R g c 9 o u F j c d 2 J k a K B 0 l 6 u o a z m Y D L 9 X o p 8 U r I w w J P I P d d o v 7 W t y c / O S v x 4 u 0 i / V G s k h J Q w W p m n 5 f w 1 x + D j f Z 3 x o O a / z N Z j I D Q E u U o R X 7 a a 3 L J S o z A b P F r B 8 u 7 U O z I + / w X F H s B 6 u C D Y R 8 M e x + G / Q I A A P / / A w B Q S w E C L Q A U A A Y A C A A A A C E A K t 2 q Q N I A A A A 3 A Q A A E w A A A A A A A A A A A A A A A A A A A A A A W 0 N v b n R l b n R f V H l w Z X N d L n h t b F B L A Q I t A B Q A A g A I A A A A I Q C V / q G 8 r A A A A P c A A A A S A A A A A A A A A A A A A A A A A A s D A A B D b 2 5 m a W c v U G F j a 2 F n Z S 5 4 b W x Q S w E C L Q A U A A I A C A A A A C E A c p t Y L m w C A A C L C A A A E w A A A A A A A A A A A A A A A A D n A w A A R m 9 y b X V s Y X M v U 2 V j d G l v b j E u b V B L B Q Y A A A A A A w A D A M I A A A C E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w A A A A A A A C h L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Y X U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O S 0 x N l Q x O T o z N z o 0 N S 4 z N T U 3 M T U 1 W i I v P j x F b n R y e S B U e X B l P S J G a W x s Q 2 9 s d W 1 u V H l w Z X M i I F Z h b H V l P S J z Q U F B Q U F B Q U F B Q U F B Q U E 9 P S I v P j x F b n R y e S B U e X B l P S J G a W x s Q 2 9 s d W 1 u T m F t Z X M i I F Z h b H V l P S J z W y Z x d W 9 0 O 0 N v a W 4 m c X V v d D s s J n F 1 b 3 Q 7 Q W 1 v d W 5 0 I F B 1 c m N o Y X N l Z C Z x d W 9 0 O y w m c X V v d D t E Y X R l J n F 1 b 3 Q 7 L C Z x d W 9 0 O 1 R v d G F s I E l u d m V z d G V k J n F 1 b 3 Q 7 L C Z x d W 9 0 O 0 N 1 c n J l b X Q g d m F s d W U m c X V v d D s s J n F 1 b 3 Q 7 U G 9 m a X Q v T G 9 z c y Z x d W 9 0 O y w m c X V v d D t S T 0 k m c X V v d D s s J n F 1 b 3 Q 7 M j Q l I G N o Y W 5 l J n F 1 b 3 Q 7 L C Z x d W 9 0 O 0 N 1 c n J l b n Q g U H J p Y 2 U m c X V v d D s s J n F 1 b 3 Q 7 Q X Y g Z G F p b H k g U k 9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m V 1 a W w y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y 9 U e X B l I G 1 v Z G l m a c O p L n t D b 2 l u L D B 9 J n F 1 b 3 Q 7 L C Z x d W 9 0 O 1 N l Y 3 R p b 2 4 x L 1 R h Y m x l Y X U z L 1 R 5 c G U g b W 9 k a W Z p w 6 k u e 0 F t b 3 V u d C B Q d X J j a G F z Z W Q s M X 0 m c X V v d D s s J n F 1 b 3 Q 7 U 2 V j d G l v b j E v V G F i b G V h d T M v V H l w Z S B t b 2 R p Z m n D q S 5 7 R G F 0 Z S w y f S Z x d W 9 0 O y w m c X V v d D t T Z W N 0 a W 9 u M S 9 U Y W J s Z W F 1 M y 9 U e X B l I G 1 v Z G l m a c O p L n t U b 3 R h b C B J b n Z l c 3 R l Z C w z f S Z x d W 9 0 O y w m c X V v d D t T Z W N 0 a W 9 u M S 9 U Y W J s Z W F 1 M y 9 U e X B l I G 1 v Z G l m a c O p L n t D d X J y Z W 1 0 I H Z h b H V l L D R 9 J n F 1 b 3 Q 7 L C Z x d W 9 0 O 1 N l Y 3 R p b 2 4 x L 1 R h Y m x l Y X U z L 1 R 5 c G U g b W 9 k a W Z p w 6 k u e 1 B v Z m l 0 L 0 x v c 3 M s N X 0 m c X V v d D s s J n F 1 b 3 Q 7 U 2 V j d G l v b j E v V G F i b G V h d T M v V H l w Z S B t b 2 R p Z m n D q S 5 7 U k 9 J L D Z 9 J n F 1 b 3 Q 7 L C Z x d W 9 0 O 1 N l Y 3 R p b 2 4 x L 1 R h Y m x l Y X U z L 1 R 5 c G U g b W 9 k a W Z p w 6 k u e z I 0 J S B j a G F u Z S w 3 f S Z x d W 9 0 O y w m c X V v d D t T Z W N 0 a W 9 u M S 9 U Y W J s Z W F 1 M y 9 U e X B l I G 1 v Z G l m a c O p L n t D d X J y Z W 5 0 I F B y a W N l L D h 9 J n F 1 b 3 Q 7 L C Z x d W 9 0 O 1 N l Y 3 R p b 2 4 x L 1 R h Y m x l Y X U z L 1 R 5 c G U g b W 9 k a W Z p w 6 k u e 0 F 2 I G R h a W x 5 I F J P S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V h d T M v V H l w Z S B t b 2 R p Z m n D q S 5 7 Q 2 9 p b i w w f S Z x d W 9 0 O y w m c X V v d D t T Z W N 0 a W 9 u M S 9 U Y W J s Z W F 1 M y 9 U e X B l I G 1 v Z G l m a c O p L n t B b W 9 1 b n Q g U H V y Y 2 h h c 2 V k L D F 9 J n F 1 b 3 Q 7 L C Z x d W 9 0 O 1 N l Y 3 R p b 2 4 x L 1 R h Y m x l Y X U z L 1 R 5 c G U g b W 9 k a W Z p w 6 k u e 0 R h d G U s M n 0 m c X V v d D s s J n F 1 b 3 Q 7 U 2 V j d G l v b j E v V G F i b G V h d T M v V H l w Z S B t b 2 R p Z m n D q S 5 7 V G 9 0 Y W w g S W 5 2 Z X N 0 Z W Q s M 3 0 m c X V v d D s s J n F 1 b 3 Q 7 U 2 V j d G l v b j E v V G F i b G V h d T M v V H l w Z S B t b 2 R p Z m n D q S 5 7 Q 3 V y c m V t d C B 2 Y W x 1 Z S w 0 f S Z x d W 9 0 O y w m c X V v d D t T Z W N 0 a W 9 u M S 9 U Y W J s Z W F 1 M y 9 U e X B l I G 1 v Z G l m a c O p L n t Q b 2 Z p d C 9 M b 3 N z L D V 9 J n F 1 b 3 Q 7 L C Z x d W 9 0 O 1 N l Y 3 R p b 2 4 x L 1 R h Y m x l Y X U z L 1 R 5 c G U g b W 9 k a W Z p w 6 k u e 1 J P S S w 2 f S Z x d W 9 0 O y w m c X V v d D t T Z W N 0 a W 9 u M S 9 U Y W J s Z W F 1 M y 9 U e X B l I G 1 v Z G l m a c O p L n s y N C U g Y 2 h h b m U s N 3 0 m c X V v d D s s J n F 1 b 3 Q 7 U 2 V j d G l v b j E v V G F i b G V h d T M v V H l w Z S B t b 2 R p Z m n D q S 5 7 Q 3 V y c m V u d C B Q c m l j Z S w 4 f S Z x d W 9 0 O y w m c X V v d D t T Z W N 0 a W 9 u M S 9 U Y W J s Z W F 1 M y 9 U e X B l I G 1 v Z G l m a c O p L n t B d i B k Y W l s e S B S T 0 k s O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Y X J r Z X R z J T N G d n N f Y 3 V y c m V u Y 3 k l M 0 R 1 c 2 Q l M j Z p Z H M l M 0 R i a X R j b 2 l u J T I 1 M k N l d G h l c m V 1 b S U y N T J D Y m l 0 Y 2 9 p b i 1 j Y X N o J T I 1 M k N i a W 5 h b m N l Y 2 9 p b i U y N T J D b G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E 5 V D E y O j Q y O j E 3 L j g 5 M z M 4 M T J a I i 8 + P E V u d H J 5 I F R 5 c G U 9 I k Z p b G x D b 2 x 1 b W 5 U e X B l c y I g V m F s d W U 9 I n N B Q U F B Q U F V P S I v P j x F b n R y e S B U e X B l P S J G a W x s Q 2 9 s d W 1 u T m F t Z X M i I F Z h b H V l P S J z W y Z x d W 9 0 O 2 l k J n F 1 b 3 Q 7 L C Z x d W 9 0 O 3 N 5 b W J v b C Z x d W 9 0 O y w m c X V v d D t u Y W 1 l J n F 1 b 3 Q 7 L C Z x d W 9 0 O 2 N 1 c n J l b n R f c H J p Y 2 U m c X V v d D s s J n F 1 b 3 Q 7 c H J p Y 2 V f Y 2 h h b m d l X 3 B l c m N l b n R h Z 2 V f M j R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m V 1 a W w z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H M / d n N f Y 3 V y c m V u Y 3 k 9 d X N k X H U w M D I 2 a W R z P W J p d G N v a W 4 l M k N l d G h l c m V 1 b S U y Q 2 J p d G N v a W 4 t Y 2 F z a C U y Q 2 J p b m F u Y 2 V j b 2 l u J T J D b G k v Q 2 9 s d W 1 u M S B k w 6 l 2 Z W x v c H D D q S 5 7 a W Q s M H 0 m c X V v d D s s J n F 1 b 3 Q 7 U 2 V j d G l v b j E v b W F y a 2 V 0 c z 9 2 c 1 9 j d X J y Z W 5 j e T 1 1 c 2 R c d T A w M j Z p Z H M 9 Y m l 0 Y 2 9 p b i U y Q 2 V 0 a G V y Z X V t J T J D Y m l 0 Y 2 9 p b i 1 j Y X N o J T J D Y m l u Y W 5 j Z W N v a W 4 l M k N s a S 9 D b 2 x 1 b W 4 x I G T D q X Z l b G 9 w c M O p L n t z e W 1 i b 2 w s M X 0 m c X V v d D s s J n F 1 b 3 Q 7 U 2 V j d G l v b j E v b W F y a 2 V 0 c z 9 2 c 1 9 j d X J y Z W 5 j e T 1 1 c 2 R c d T A w M j Z p Z H M 9 Y m l 0 Y 2 9 p b i U y Q 2 V 0 a G V y Z X V t J T J D Y m l 0 Y 2 9 p b i 1 j Y X N o J T J D Y m l u Y W 5 j Z W N v a W 4 l M k N s a S 9 D b 2 x 1 b W 4 x I G T D q X Z l b G 9 w c M O p L n t u Y W 1 l L D J 9 J n F 1 b 3 Q 7 L C Z x d W 9 0 O 1 N l Y 3 R p b 2 4 x L 2 1 h c m t l d H M / d n N f Y 3 V y c m V u Y 3 k 9 d X N k X H U w M D I 2 a W R z P W J p d G N v a W 4 l M k N l d G h l c m V 1 b S U y Q 2 J p d G N v a W 4 t Y 2 F z a C U y Q 2 J p b m F u Y 2 V j b 2 l u J T J D b G k v Q 2 9 s d W 1 u M S B k w 6 l 2 Z W x v c H D D q S 5 7 Y 3 V y c m V u d F 9 w c m l j Z S w z f S Z x d W 9 0 O y w m c X V v d D t T Z W N 0 a W 9 u M S 9 t Y X J r Z X R z P 3 Z z X 2 N 1 c n J l b m N 5 P X V z Z F x 1 M D A y N m l k c z 1 i a X R j b 2 l u J T J D Z X R o Z X J l d W 0 l M k N i a X R j b 2 l u L W N h c 2 g l M k N i a W 5 h b m N l Y 2 9 p b i U y Q 2 x p L 0 N v b G 9 u b m U g Z G l 2 a X P D q W U u e 3 B y a W N l X 2 N o Y W 5 n Z V 9 w Z X J j Z W 5 0 Y W d l X z I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X J r Z X R z P 3 Z z X 2 N 1 c n J l b m N 5 P X V z Z F x 1 M D A y N m l k c z 1 i a X R j b 2 l u J T J D Z X R o Z X J l d W 0 l M k N i a X R j b 2 l u L W N h c 2 g l M k N i a W 5 h b m N l Y 2 9 p b i U y Q 2 x p L 0 N v b H V t b j E g Z M O p d m V s b 3 B w w 6 k u e 2 l k L D B 9 J n F 1 b 3 Q 7 L C Z x d W 9 0 O 1 N l Y 3 R p b 2 4 x L 2 1 h c m t l d H M / d n N f Y 3 V y c m V u Y 3 k 9 d X N k X H U w M D I 2 a W R z P W J p d G N v a W 4 l M k N l d G h l c m V 1 b S U y Q 2 J p d G N v a W 4 t Y 2 F z a C U y Q 2 J p b m F u Y 2 V j b 2 l u J T J D b G k v Q 2 9 s d W 1 u M S B k w 6 l 2 Z W x v c H D D q S 5 7 c 3 l t Y m 9 s L D F 9 J n F 1 b 3 Q 7 L C Z x d W 9 0 O 1 N l Y 3 R p b 2 4 x L 2 1 h c m t l d H M / d n N f Y 3 V y c m V u Y 3 k 9 d X N k X H U w M D I 2 a W R z P W J p d G N v a W 4 l M k N l d G h l c m V 1 b S U y Q 2 J p d G N v a W 4 t Y 2 F z a C U y Q 2 J p b m F u Y 2 V j b 2 l u J T J D b G k v Q 2 9 s d W 1 u M S B k w 6 l 2 Z W x v c H D D q S 5 7 b m F t Z S w y f S Z x d W 9 0 O y w m c X V v d D t T Z W N 0 a W 9 u M S 9 t Y X J r Z X R z P 3 Z z X 2 N 1 c n J l b m N 5 P X V z Z F x 1 M D A y N m l k c z 1 i a X R j b 2 l u J T J D Z X R o Z X J l d W 0 l M k N i a X R j b 2 l u L W N h c 2 g l M k N i a W 5 h b m N l Y 2 9 p b i U y Q 2 x p L 0 N v b H V t b j E g Z M O p d m V s b 3 B w w 6 k u e 2 N 1 c n J l b n R f c H J p Y 2 U s M 3 0 m c X V v d D s s J n F 1 b 3 Q 7 U 2 V j d G l v b j E v b W F y a 2 V 0 c z 9 2 c 1 9 j d X J y Z W 5 j e T 1 1 c 2 R c d T A w M j Z p Z H M 9 Y m l 0 Y 2 9 p b i U y Q 2 V 0 a G V y Z X V t J T J D Y m l 0 Y 2 9 p b i 1 j Y X N o J T J D Y m l u Y W 5 j Z W N v a W 4 l M k N s a S 9 D b 2 x v b m 5 l I G R p d m l z w 6 l l L n t w c m l j Z V 9 j a G F u Z 2 V f c G V y Y 2 V u d G F n Z V 8 y N G g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U t d X N k J T I 1 M k N s a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l U M T I 6 N T k 6 N D A u N T E 5 M T I 5 M 1 o i L z 4 8 R W 5 0 c n k g V H l w Z T 0 i R m l s b E N v b H V t b l R 5 c G V z I i B W Y W x 1 Z T 0 i c 0 F B Q U F B Q V U 9 I i 8 + P E V u d H J 5 I F R 5 c G U 9 I k Z p b G x D b 2 x 1 b W 5 O Y W 1 l c y I g V m F s d W U 9 I n N b J n F 1 b 3 Q 7 a W Q m c X V v d D s s J n F 1 b 3 Q 7 c 3 l t Y m 9 s J n F 1 b 3 Q 7 L C Z x d W 9 0 O 2 5 h b W U m c X V v d D s s J n F 1 b 3 Q 7 Y 3 V y c m V u d F 9 w c m l j Z S Z x d W 9 0 O y w m c X V v d D t w c m l j Z V 9 j a G F u Z 2 V f c G V y Y 2 V u d G F n Z V 8 y N G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G Z X V p b D Q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c z 9 2 c 1 9 j d X J y Z W 5 j e T 1 1 c 2 R c d T A w M j Z p Z H M 9 Y m l 0 Y 2 9 p b i U y Q 2 V 0 a G V y Z X V t J T J D Y m l 0 Y 2 9 p b i 1 j Y X N o J T J D Y m l u Y W 5 j Z S 1 1 c 2 Q l M k N s a S 9 D b 2 x 1 b W 4 x I G T D q X Z l b G 9 w c M O p L n t p Z C w w f S Z x d W 9 0 O y w m c X V v d D t T Z W N 0 a W 9 u M S 9 t Y X J r Z X R z P 3 Z z X 2 N 1 c n J l b m N 5 P X V z Z F x 1 M D A y N m l k c z 1 i a X R j b 2 l u J T J D Z X R o Z X J l d W 0 l M k N i a X R j b 2 l u L W N h c 2 g l M k N i a W 5 h b m N l L X V z Z C U y Q 2 x p L 0 N v b H V t b j E g Z M O p d m V s b 3 B w w 6 k u e 3 N 5 b W J v b C w x f S Z x d W 9 0 O y w m c X V v d D t T Z W N 0 a W 9 u M S 9 t Y X J r Z X R z P 3 Z z X 2 N 1 c n J l b m N 5 P X V z Z F x 1 M D A y N m l k c z 1 i a X R j b 2 l u J T J D Z X R o Z X J l d W 0 l M k N i a X R j b 2 l u L W N h c 2 g l M k N i a W 5 h b m N l L X V z Z C U y Q 2 x p L 0 N v b H V t b j E g Z M O p d m V s b 3 B w w 6 k u e 2 5 h b W U s M n 0 m c X V v d D s s J n F 1 b 3 Q 7 U 2 V j d G l v b j E v b W F y a 2 V 0 c z 9 2 c 1 9 j d X J y Z W 5 j e T 1 1 c 2 R c d T A w M j Z p Z H M 9 Y m l 0 Y 2 9 p b i U y Q 2 V 0 a G V y Z X V t J T J D Y m l 0 Y 2 9 p b i 1 j Y X N o J T J D Y m l u Y W 5 j Z S 1 1 c 2 Q l M k N s a S 9 D b 2 x 1 b W 4 x I G T D q X Z l b G 9 w c M O p L n t j d X J y Z W 5 0 X 3 B y a W N l L D N 9 J n F 1 b 3 Q 7 L C Z x d W 9 0 O 1 N l Y 3 R p b 2 4 x L 2 1 h c m t l d H M / d n N f Y 3 V y c m V u Y 3 k 9 d X N k X H U w M D I 2 a W R z P W J p d G N v a W 4 l M k N l d G h l c m V 1 b S U y Q 2 J p d G N v a W 4 t Y 2 F z a C U y Q 2 J p b m F u Y 2 U t d X N k J T J D b G k v Q 2 9 s b 2 5 u Z S B k a X Z p c 8 O p Z S 5 7 c H J p Y 2 V f Y 2 h h b m d l X 3 B l c m N l b n R h Z 2 V f M j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h c m t l d H M / d n N f Y 3 V y c m V u Y 3 k 9 d X N k X H U w M D I 2 a W R z P W J p d G N v a W 4 l M k N l d G h l c m V 1 b S U y Q 2 J p d G N v a W 4 t Y 2 F z a C U y Q 2 J p b m F u Y 2 U t d X N k J T J D b G k v Q 2 9 s d W 1 u M S B k w 6 l 2 Z W x v c H D D q S 5 7 a W Q s M H 0 m c X V v d D s s J n F 1 b 3 Q 7 U 2 V j d G l v b j E v b W F y a 2 V 0 c z 9 2 c 1 9 j d X J y Z W 5 j e T 1 1 c 2 R c d T A w M j Z p Z H M 9 Y m l 0 Y 2 9 p b i U y Q 2 V 0 a G V y Z X V t J T J D Y m l 0 Y 2 9 p b i 1 j Y X N o J T J D Y m l u Y W 5 j Z S 1 1 c 2 Q l M k N s a S 9 D b 2 x 1 b W 4 x I G T D q X Z l b G 9 w c M O p L n t z e W 1 i b 2 w s M X 0 m c X V v d D s s J n F 1 b 3 Q 7 U 2 V j d G l v b j E v b W F y a 2 V 0 c z 9 2 c 1 9 j d X J y Z W 5 j e T 1 1 c 2 R c d T A w M j Z p Z H M 9 Y m l 0 Y 2 9 p b i U y Q 2 V 0 a G V y Z X V t J T J D Y m l 0 Y 2 9 p b i 1 j Y X N o J T J D Y m l u Y W 5 j Z S 1 1 c 2 Q l M k N s a S 9 D b 2 x 1 b W 4 x I G T D q X Z l b G 9 w c M O p L n t u Y W 1 l L D J 9 J n F 1 b 3 Q 7 L C Z x d W 9 0 O 1 N l Y 3 R p b 2 4 x L 2 1 h c m t l d H M / d n N f Y 3 V y c m V u Y 3 k 9 d X N k X H U w M D I 2 a W R z P W J p d G N v a W 4 l M k N l d G h l c m V 1 b S U y Q 2 J p d G N v a W 4 t Y 2 F z a C U y Q 2 J p b m F u Y 2 U t d X N k J T J D b G k v Q 2 9 s d W 1 u M S B k w 6 l 2 Z W x v c H D D q S 5 7 Y 3 V y c m V u d F 9 w c m l j Z S w z f S Z x d W 9 0 O y w m c X V v d D t T Z W N 0 a W 9 u M S 9 t Y X J r Z X R z P 3 Z z X 2 N 1 c n J l b m N 5 P X V z Z F x 1 M D A y N m l k c z 1 i a X R j b 2 l u J T J D Z X R o Z X J l d W 0 l M k N i a X R j b 2 l u L W N h c 2 g l M k N i a W 5 h b m N l L X V z Z C U y Q 2 x p L 0 N v b G 9 u b m U g Z G l 2 a X P D q W U u e 3 B y a W N l X 2 N o Y W 5 n Z V 9 w Z X J j Z W 5 0 Y W d l X z I 0 a C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b W F y a 2 V 0 c 1 9 2 c 1 9 j d X J y Z W 5 j e V 9 1 c 2 R f a W R z X 2 J p d G N v a W 5 f M k N l d G h l c m V 1 b V 8 y Q 2 J p d G N v a W 5 f Y 2 F z a F 8 y Q 2 J p b m F u Y 2 V f d X N k X z J D b G k i L z 4 8 L 1 N 0 Y W J s Z U V u d H J p Z X M + P C 9 J d G V t P j x J d G V t P j x J d G V t T G 9 j Y X R p b 2 4 + P E l 0 Z W 1 U e X B l P k Z v c m 1 1 b G E 8 L 0 l 0 Z W 1 U e X B l P j x J d G V t U G F 0 a D 5 T Z W N 0 a W 9 u M S 9 U Y W J s Z W F 1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Y X U z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V j b 2 l u J T I 1 M k N s a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V j b 2 l u J T I 1 M k N s a S 9 D b 2 5 2 Z X J 0 a S U y M G V u J T I w d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V j b 2 l u J T I 1 M k N s a S 9 D b 2 x 1 b W 4 x J T I w Z C V D M y V B O X Z l b G 9 w c C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F y a 2 V 0 c y U z R n Z z X 2 N 1 c n J l b m N 5 J T N E d X N k J T I 2 a W R z J T N E Y m l 0 Y 2 9 p b i U y N T J D Z X R o Z X J l d W 0 l M j U y Q 2 J p d G N v a W 4 t Y 2 F z a C U y N T J D Y m l u Y W 5 j Z W N v a W 4 l M j U y Q 2 x p L 0 N v b G 9 u b m U l M j B k a X Z p c y V D M y V B O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U t d X N k J T I 1 M k N s a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U t d X N k J T I 1 M k N s a S 9 D b 2 5 2 Z X J 0 a S U y M G V u J T I w d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U t d X N k J T I 1 M k N s a S 9 D b 2 x 1 b W 4 x J T I w Z C V D M y V B O X Z l b G 9 w c C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F y a 2 V 0 c y U z R n Z z X 2 N 1 c n J l b m N 5 J T N E d X N k J T I 2 a W R z J T N E Y m l 0 Y 2 9 p b i U y N T J D Z X R o Z X J l d W 0 l M j U y Q 2 J p d G N v a W 4 t Y 2 F z a C U y N T J D Y m l u Y W 5 j Z S 1 1 c 2 Q l M j U y Q 2 x p L 0 N v b G 9 u b m U l M j B k a X Z p c y V D M y V B O W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s S Z b 2 c V h 1 M p M I w 7 l F J M L U A A A A A A g A A A A A A E G Y A A A A B A A A g A A A A 8 E w h B n g t r v v F q g m o V i P s E 9 j F + d n C i 3 Y 0 7 D L 3 H A b / J k k A A A A A D o A A A A A C A A A g A A A A 5 A O u f P 0 r E l 0 / h 7 t w m K 1 A Z / s r A e k S / E R w E 4 W U l 4 h 3 m C 1 Q A A A A 3 B O x e t e k x i q B Q x w 0 V Z V V V s P c A A J E u a l W l C o / Q u X V h E k F P N S i U k / 8 l f J L C n o j H o N w k d v 1 S W P B x l i z h y / d / A r t w i O 3 s z Z 4 S x U 4 8 X U l b c z R F 4 9 A A A A A h L T f M 7 G e 2 r S t B Q 9 Q 3 t i e N b 4 L H I T 2 r B B p H x Y i A J M r J 4 Q R K P 6 q m M m u J D T l 7 8 8 7 6 1 8 4 z A j h E n S e t P D M O f 7 e V j E R W A = = < / D a t a M a s h u p > 
</file>

<file path=customXml/itemProps1.xml><?xml version="1.0" encoding="utf-8"?>
<ds:datastoreItem xmlns:ds="http://schemas.openxmlformats.org/officeDocument/2006/customXml" ds:itemID="{A4EA9891-C5C2-4579-B5B2-52C541714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</cp:lastModifiedBy>
  <dcterms:created xsi:type="dcterms:W3CDTF">2022-09-16T19:11:56Z</dcterms:created>
  <dcterms:modified xsi:type="dcterms:W3CDTF">2022-09-20T21:59:33Z</dcterms:modified>
</cp:coreProperties>
</file>