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UJISU\Desktop\dATA aNALYTICS\pROJECTS cOMPLETED\"/>
    </mc:Choice>
  </mc:AlternateContent>
  <xr:revisionPtr revIDLastSave="0" documentId="13_ncr:1_{949D8BDF-F660-45A2-A41B-65C99B3170E6}" xr6:coauthVersionLast="47" xr6:coauthVersionMax="47" xr10:uidLastSave="{00000000-0000-0000-0000-000000000000}"/>
  <bookViews>
    <workbookView xWindow="-120" yWindow="-120" windowWidth="20730" windowHeight="11760" firstSheet="8" activeTab="10" xr2:uid="{00000000-000D-0000-FFFF-FFFF00000000}"/>
  </bookViews>
  <sheets>
    <sheet name="QDATAANALYSIS" sheetId="1" r:id="rId1"/>
    <sheet name="Table" sheetId="13" r:id="rId2"/>
    <sheet name="Question 1" sheetId="3" r:id="rId3"/>
    <sheet name="Question 2" sheetId="4" r:id="rId4"/>
    <sheet name="Question 3" sheetId="5" r:id="rId5"/>
    <sheet name="Question 4" sheetId="6" r:id="rId6"/>
    <sheet name="Question 5" sheetId="7" r:id="rId7"/>
    <sheet name="Question 6" sheetId="8" r:id="rId8"/>
    <sheet name="Question 7" sheetId="9" r:id="rId9"/>
    <sheet name="Question 8" sheetId="10" r:id="rId10"/>
    <sheet name="Question 9" sheetId="15" r:id="rId11"/>
    <sheet name="Question 10" sheetId="14" r:id="rId12"/>
  </sheets>
  <definedNames>
    <definedName name="Amount" localSheetId="10">SalesInfo[Amount]</definedName>
    <definedName name="Amount">SalesInfo[Amount]</definedName>
    <definedName name="Country" localSheetId="10">SalesInfo[Geography]</definedName>
    <definedName name="Country">SalesInfo[Geography]</definedName>
    <definedName name="PrAmUn">Whole_Table[[Product]:[Profit per Unit]]</definedName>
    <definedName name="prod_table" localSheetId="10">Table_1[]</definedName>
    <definedName name="prod_table">Table_1[]</definedName>
    <definedName name="prodlxt">Table!$M$3:$M$24</definedName>
    <definedName name="Product" localSheetId="10">SalesInfo[Product]</definedName>
    <definedName name="Product">SalesInfo[Product]</definedName>
    <definedName name="profit">Whole_Table[Profit]</definedName>
    <definedName name="Salesperson" localSheetId="10">SalesInfo[Sales Person]</definedName>
    <definedName name="Salesperson">SalesInfo[Sales Person]</definedName>
    <definedName name="Table_full">Table!$B$2:$H$302</definedName>
    <definedName name="Units" localSheetId="10">SalesInfo[Units]</definedName>
    <definedName name="Units">SalesInfo[Units]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 a="1"/>
  <c r="D5" i="5" s="1"/>
  <c r="D11" i="5" s="1"/>
  <c r="M3" i="13" a="1"/>
  <c r="M3" i="13" s="1"/>
  <c r="A6" i="15" a="1"/>
  <c r="I265" i="13"/>
  <c r="I273" i="13"/>
  <c r="I281" i="13"/>
  <c r="I289" i="13"/>
  <c r="I297" i="13"/>
  <c r="F303" i="13"/>
  <c r="E303" i="13"/>
  <c r="G302" i="13"/>
  <c r="H302" i="13" s="1"/>
  <c r="I302" i="13" s="1"/>
  <c r="G301" i="13"/>
  <c r="H301" i="13" s="1"/>
  <c r="I301" i="13" s="1"/>
  <c r="G300" i="13"/>
  <c r="H300" i="13" s="1"/>
  <c r="I300" i="13" s="1"/>
  <c r="G299" i="13"/>
  <c r="H299" i="13" s="1"/>
  <c r="I299" i="13" s="1"/>
  <c r="G298" i="13"/>
  <c r="H298" i="13" s="1"/>
  <c r="I298" i="13" s="1"/>
  <c r="G297" i="13"/>
  <c r="H297" i="13" s="1"/>
  <c r="G296" i="13"/>
  <c r="H296" i="13" s="1"/>
  <c r="I296" i="13" s="1"/>
  <c r="G295" i="13"/>
  <c r="H295" i="13" s="1"/>
  <c r="I295" i="13" s="1"/>
  <c r="G294" i="13"/>
  <c r="H294" i="13" s="1"/>
  <c r="I294" i="13" s="1"/>
  <c r="G293" i="13"/>
  <c r="H293" i="13" s="1"/>
  <c r="I293" i="13" s="1"/>
  <c r="G292" i="13"/>
  <c r="H292" i="13" s="1"/>
  <c r="I292" i="13" s="1"/>
  <c r="G291" i="13"/>
  <c r="H291" i="13" s="1"/>
  <c r="I291" i="13" s="1"/>
  <c r="G290" i="13"/>
  <c r="H290" i="13" s="1"/>
  <c r="I290" i="13" s="1"/>
  <c r="G289" i="13"/>
  <c r="H289" i="13" s="1"/>
  <c r="G288" i="13"/>
  <c r="H288" i="13" s="1"/>
  <c r="I288" i="13" s="1"/>
  <c r="G287" i="13"/>
  <c r="H287" i="13" s="1"/>
  <c r="I287" i="13" s="1"/>
  <c r="G286" i="13"/>
  <c r="H286" i="13" s="1"/>
  <c r="I286" i="13" s="1"/>
  <c r="G285" i="13"/>
  <c r="H285" i="13" s="1"/>
  <c r="I285" i="13" s="1"/>
  <c r="G284" i="13"/>
  <c r="H284" i="13" s="1"/>
  <c r="I284" i="13" s="1"/>
  <c r="G283" i="13"/>
  <c r="H283" i="13" s="1"/>
  <c r="I283" i="13" s="1"/>
  <c r="G282" i="13"/>
  <c r="H282" i="13" s="1"/>
  <c r="I282" i="13" s="1"/>
  <c r="G281" i="13"/>
  <c r="H281" i="13" s="1"/>
  <c r="G280" i="13"/>
  <c r="H280" i="13" s="1"/>
  <c r="I280" i="13" s="1"/>
  <c r="G279" i="13"/>
  <c r="H279" i="13" s="1"/>
  <c r="I279" i="13" s="1"/>
  <c r="G278" i="13"/>
  <c r="H278" i="13" s="1"/>
  <c r="I278" i="13" s="1"/>
  <c r="G277" i="13"/>
  <c r="H277" i="13" s="1"/>
  <c r="I277" i="13" s="1"/>
  <c r="G276" i="13"/>
  <c r="H276" i="13" s="1"/>
  <c r="I276" i="13" s="1"/>
  <c r="G275" i="13"/>
  <c r="H275" i="13" s="1"/>
  <c r="I275" i="13" s="1"/>
  <c r="G274" i="13"/>
  <c r="H274" i="13" s="1"/>
  <c r="I274" i="13" s="1"/>
  <c r="G273" i="13"/>
  <c r="H273" i="13" s="1"/>
  <c r="G272" i="13"/>
  <c r="H272" i="13" s="1"/>
  <c r="I272" i="13" s="1"/>
  <c r="G271" i="13"/>
  <c r="H271" i="13" s="1"/>
  <c r="I271" i="13" s="1"/>
  <c r="G270" i="13"/>
  <c r="H270" i="13" s="1"/>
  <c r="I270" i="13" s="1"/>
  <c r="G269" i="13"/>
  <c r="H269" i="13" s="1"/>
  <c r="I269" i="13" s="1"/>
  <c r="G268" i="13"/>
  <c r="H268" i="13" s="1"/>
  <c r="I268" i="13" s="1"/>
  <c r="G267" i="13"/>
  <c r="H267" i="13" s="1"/>
  <c r="I267" i="13" s="1"/>
  <c r="G266" i="13"/>
  <c r="H266" i="13" s="1"/>
  <c r="I266" i="13" s="1"/>
  <c r="G265" i="13"/>
  <c r="H265" i="13" s="1"/>
  <c r="G264" i="13"/>
  <c r="H264" i="13" s="1"/>
  <c r="I264" i="13" s="1"/>
  <c r="G263" i="13"/>
  <c r="H263" i="13" s="1"/>
  <c r="I263" i="13" s="1"/>
  <c r="G262" i="13"/>
  <c r="H262" i="13" s="1"/>
  <c r="I262" i="13" s="1"/>
  <c r="G261" i="13"/>
  <c r="H261" i="13" s="1"/>
  <c r="I261" i="13" s="1"/>
  <c r="G260" i="13"/>
  <c r="H260" i="13" s="1"/>
  <c r="I260" i="13" s="1"/>
  <c r="G259" i="13"/>
  <c r="H259" i="13" s="1"/>
  <c r="I259" i="13" s="1"/>
  <c r="G258" i="13"/>
  <c r="H258" i="13" s="1"/>
  <c r="I258" i="13" s="1"/>
  <c r="G257" i="13"/>
  <c r="H257" i="13" s="1"/>
  <c r="I257" i="13" s="1"/>
  <c r="G256" i="13"/>
  <c r="H256" i="13" s="1"/>
  <c r="I256" i="13" s="1"/>
  <c r="G255" i="13"/>
  <c r="H255" i="13" s="1"/>
  <c r="I255" i="13" s="1"/>
  <c r="G254" i="13"/>
  <c r="H254" i="13" s="1"/>
  <c r="I254" i="13" s="1"/>
  <c r="G253" i="13"/>
  <c r="H253" i="13" s="1"/>
  <c r="I253" i="13" s="1"/>
  <c r="G252" i="13"/>
  <c r="H252" i="13" s="1"/>
  <c r="I252" i="13" s="1"/>
  <c r="G251" i="13"/>
  <c r="H251" i="13" s="1"/>
  <c r="I251" i="13" s="1"/>
  <c r="G250" i="13"/>
  <c r="H250" i="13" s="1"/>
  <c r="I250" i="13" s="1"/>
  <c r="G249" i="13"/>
  <c r="H249" i="13" s="1"/>
  <c r="I249" i="13" s="1"/>
  <c r="G248" i="13"/>
  <c r="H248" i="13" s="1"/>
  <c r="I248" i="13" s="1"/>
  <c r="G247" i="13"/>
  <c r="H247" i="13" s="1"/>
  <c r="I247" i="13" s="1"/>
  <c r="G246" i="13"/>
  <c r="H246" i="13" s="1"/>
  <c r="I246" i="13" s="1"/>
  <c r="G245" i="13"/>
  <c r="H245" i="13" s="1"/>
  <c r="I245" i="13" s="1"/>
  <c r="G244" i="13"/>
  <c r="H244" i="13" s="1"/>
  <c r="I244" i="13" s="1"/>
  <c r="G243" i="13"/>
  <c r="H243" i="13" s="1"/>
  <c r="I243" i="13" s="1"/>
  <c r="G242" i="13"/>
  <c r="H242" i="13" s="1"/>
  <c r="I242" i="13" s="1"/>
  <c r="G241" i="13"/>
  <c r="H241" i="13" s="1"/>
  <c r="I241" i="13" s="1"/>
  <c r="G240" i="13"/>
  <c r="H240" i="13" s="1"/>
  <c r="I240" i="13" s="1"/>
  <c r="G239" i="13"/>
  <c r="H239" i="13" s="1"/>
  <c r="I239" i="13" s="1"/>
  <c r="G238" i="13"/>
  <c r="H238" i="13" s="1"/>
  <c r="I238" i="13" s="1"/>
  <c r="G237" i="13"/>
  <c r="H237" i="13" s="1"/>
  <c r="I237" i="13" s="1"/>
  <c r="G236" i="13"/>
  <c r="H236" i="13" s="1"/>
  <c r="I236" i="13" s="1"/>
  <c r="G235" i="13"/>
  <c r="H235" i="13" s="1"/>
  <c r="I235" i="13" s="1"/>
  <c r="G234" i="13"/>
  <c r="H234" i="13" s="1"/>
  <c r="I234" i="13" s="1"/>
  <c r="G233" i="13"/>
  <c r="H233" i="13" s="1"/>
  <c r="I233" i="13" s="1"/>
  <c r="G232" i="13"/>
  <c r="H232" i="13" s="1"/>
  <c r="I232" i="13" s="1"/>
  <c r="G231" i="13"/>
  <c r="H231" i="13" s="1"/>
  <c r="I231" i="13" s="1"/>
  <c r="G230" i="13"/>
  <c r="H230" i="13" s="1"/>
  <c r="I230" i="13" s="1"/>
  <c r="G229" i="13"/>
  <c r="H229" i="13" s="1"/>
  <c r="I229" i="13" s="1"/>
  <c r="G228" i="13"/>
  <c r="H228" i="13" s="1"/>
  <c r="I228" i="13" s="1"/>
  <c r="G227" i="13"/>
  <c r="H227" i="13" s="1"/>
  <c r="I227" i="13" s="1"/>
  <c r="G226" i="13"/>
  <c r="H226" i="13" s="1"/>
  <c r="I226" i="13" s="1"/>
  <c r="G225" i="13"/>
  <c r="H225" i="13" s="1"/>
  <c r="I225" i="13" s="1"/>
  <c r="G224" i="13"/>
  <c r="H224" i="13" s="1"/>
  <c r="I224" i="13" s="1"/>
  <c r="G223" i="13"/>
  <c r="H223" i="13" s="1"/>
  <c r="I223" i="13" s="1"/>
  <c r="G222" i="13"/>
  <c r="H222" i="13" s="1"/>
  <c r="I222" i="13" s="1"/>
  <c r="G221" i="13"/>
  <c r="H221" i="13" s="1"/>
  <c r="I221" i="13" s="1"/>
  <c r="G220" i="13"/>
  <c r="H220" i="13" s="1"/>
  <c r="I220" i="13" s="1"/>
  <c r="G219" i="13"/>
  <c r="H219" i="13" s="1"/>
  <c r="I219" i="13" s="1"/>
  <c r="G218" i="13"/>
  <c r="H218" i="13" s="1"/>
  <c r="I218" i="13" s="1"/>
  <c r="G217" i="13"/>
  <c r="H217" i="13" s="1"/>
  <c r="I217" i="13" s="1"/>
  <c r="G216" i="13"/>
  <c r="H216" i="13" s="1"/>
  <c r="I216" i="13" s="1"/>
  <c r="G215" i="13"/>
  <c r="H215" i="13" s="1"/>
  <c r="I215" i="13" s="1"/>
  <c r="G214" i="13"/>
  <c r="H214" i="13" s="1"/>
  <c r="I214" i="13" s="1"/>
  <c r="G213" i="13"/>
  <c r="H213" i="13" s="1"/>
  <c r="I213" i="13" s="1"/>
  <c r="G212" i="13"/>
  <c r="H212" i="13" s="1"/>
  <c r="I212" i="13" s="1"/>
  <c r="G211" i="13"/>
  <c r="H211" i="13" s="1"/>
  <c r="I211" i="13" s="1"/>
  <c r="G210" i="13"/>
  <c r="H210" i="13" s="1"/>
  <c r="I210" i="13" s="1"/>
  <c r="G209" i="13"/>
  <c r="H209" i="13" s="1"/>
  <c r="I209" i="13" s="1"/>
  <c r="G208" i="13"/>
  <c r="H208" i="13" s="1"/>
  <c r="G207" i="13"/>
  <c r="H207" i="13" s="1"/>
  <c r="I207" i="13" s="1"/>
  <c r="G206" i="13"/>
  <c r="H206" i="13" s="1"/>
  <c r="I206" i="13" s="1"/>
  <c r="G205" i="13"/>
  <c r="H205" i="13" s="1"/>
  <c r="I205" i="13" s="1"/>
  <c r="G204" i="13"/>
  <c r="H204" i="13" s="1"/>
  <c r="I204" i="13" s="1"/>
  <c r="G203" i="13"/>
  <c r="H203" i="13" s="1"/>
  <c r="I203" i="13" s="1"/>
  <c r="G202" i="13"/>
  <c r="H202" i="13" s="1"/>
  <c r="I202" i="13" s="1"/>
  <c r="G201" i="13"/>
  <c r="H201" i="13" s="1"/>
  <c r="I201" i="13" s="1"/>
  <c r="G200" i="13"/>
  <c r="H200" i="13" s="1"/>
  <c r="I200" i="13" s="1"/>
  <c r="G199" i="13"/>
  <c r="H199" i="13" s="1"/>
  <c r="I199" i="13" s="1"/>
  <c r="G198" i="13"/>
  <c r="H198" i="13" s="1"/>
  <c r="I198" i="13" s="1"/>
  <c r="G197" i="13"/>
  <c r="H197" i="13" s="1"/>
  <c r="I197" i="13" s="1"/>
  <c r="G196" i="13"/>
  <c r="H196" i="13" s="1"/>
  <c r="I196" i="13" s="1"/>
  <c r="G195" i="13"/>
  <c r="H195" i="13" s="1"/>
  <c r="I195" i="13" s="1"/>
  <c r="G194" i="13"/>
  <c r="H194" i="13" s="1"/>
  <c r="I194" i="13" s="1"/>
  <c r="G193" i="13"/>
  <c r="H193" i="13" s="1"/>
  <c r="I193" i="13" s="1"/>
  <c r="G192" i="13"/>
  <c r="H192" i="13" s="1"/>
  <c r="I192" i="13" s="1"/>
  <c r="G191" i="13"/>
  <c r="H191" i="13" s="1"/>
  <c r="I191" i="13" s="1"/>
  <c r="G190" i="13"/>
  <c r="H190" i="13" s="1"/>
  <c r="I190" i="13" s="1"/>
  <c r="G189" i="13"/>
  <c r="H189" i="13" s="1"/>
  <c r="I189" i="13" s="1"/>
  <c r="G188" i="13"/>
  <c r="H188" i="13" s="1"/>
  <c r="I188" i="13" s="1"/>
  <c r="G187" i="13"/>
  <c r="H187" i="13" s="1"/>
  <c r="I187" i="13" s="1"/>
  <c r="G186" i="13"/>
  <c r="H186" i="13" s="1"/>
  <c r="I186" i="13" s="1"/>
  <c r="G185" i="13"/>
  <c r="H185" i="13" s="1"/>
  <c r="I185" i="13" s="1"/>
  <c r="G184" i="13"/>
  <c r="H184" i="13" s="1"/>
  <c r="I184" i="13" s="1"/>
  <c r="G183" i="13"/>
  <c r="H183" i="13" s="1"/>
  <c r="I183" i="13" s="1"/>
  <c r="G182" i="13"/>
  <c r="H182" i="13" s="1"/>
  <c r="I182" i="13" s="1"/>
  <c r="G181" i="13"/>
  <c r="H181" i="13" s="1"/>
  <c r="I181" i="13" s="1"/>
  <c r="G180" i="13"/>
  <c r="H180" i="13" s="1"/>
  <c r="I180" i="13" s="1"/>
  <c r="G179" i="13"/>
  <c r="H179" i="13" s="1"/>
  <c r="I179" i="13" s="1"/>
  <c r="G178" i="13"/>
  <c r="H178" i="13" s="1"/>
  <c r="I178" i="13" s="1"/>
  <c r="G177" i="13"/>
  <c r="H177" i="13" s="1"/>
  <c r="I177" i="13" s="1"/>
  <c r="G176" i="13"/>
  <c r="H176" i="13" s="1"/>
  <c r="I176" i="13" s="1"/>
  <c r="G175" i="13"/>
  <c r="H175" i="13" s="1"/>
  <c r="I175" i="13" s="1"/>
  <c r="G174" i="13"/>
  <c r="H174" i="13" s="1"/>
  <c r="I174" i="13" s="1"/>
  <c r="G173" i="13"/>
  <c r="H173" i="13" s="1"/>
  <c r="I173" i="13" s="1"/>
  <c r="G172" i="13"/>
  <c r="H172" i="13" s="1"/>
  <c r="I172" i="13" s="1"/>
  <c r="G171" i="13"/>
  <c r="H171" i="13" s="1"/>
  <c r="I171" i="13" s="1"/>
  <c r="G170" i="13"/>
  <c r="H170" i="13" s="1"/>
  <c r="I170" i="13" s="1"/>
  <c r="G169" i="13"/>
  <c r="H169" i="13" s="1"/>
  <c r="I169" i="13" s="1"/>
  <c r="G168" i="13"/>
  <c r="H168" i="13" s="1"/>
  <c r="I168" i="13" s="1"/>
  <c r="G167" i="13"/>
  <c r="H167" i="13" s="1"/>
  <c r="I167" i="13" s="1"/>
  <c r="G166" i="13"/>
  <c r="H166" i="13" s="1"/>
  <c r="I166" i="13" s="1"/>
  <c r="G165" i="13"/>
  <c r="H165" i="13" s="1"/>
  <c r="I165" i="13" s="1"/>
  <c r="G164" i="13"/>
  <c r="H164" i="13" s="1"/>
  <c r="I164" i="13" s="1"/>
  <c r="G163" i="13"/>
  <c r="H163" i="13" s="1"/>
  <c r="I163" i="13" s="1"/>
  <c r="G162" i="13"/>
  <c r="H162" i="13" s="1"/>
  <c r="I162" i="13" s="1"/>
  <c r="G161" i="13"/>
  <c r="H161" i="13" s="1"/>
  <c r="I161" i="13" s="1"/>
  <c r="G160" i="13"/>
  <c r="H160" i="13" s="1"/>
  <c r="I160" i="13" s="1"/>
  <c r="G159" i="13"/>
  <c r="H159" i="13" s="1"/>
  <c r="I159" i="13" s="1"/>
  <c r="G158" i="13"/>
  <c r="H158" i="13" s="1"/>
  <c r="I158" i="13" s="1"/>
  <c r="G157" i="13"/>
  <c r="H157" i="13" s="1"/>
  <c r="I157" i="13" s="1"/>
  <c r="G156" i="13"/>
  <c r="H156" i="13" s="1"/>
  <c r="I156" i="13" s="1"/>
  <c r="G155" i="13"/>
  <c r="H155" i="13" s="1"/>
  <c r="I155" i="13" s="1"/>
  <c r="G154" i="13"/>
  <c r="H154" i="13" s="1"/>
  <c r="I154" i="13" s="1"/>
  <c r="G153" i="13"/>
  <c r="H153" i="13" s="1"/>
  <c r="I153" i="13" s="1"/>
  <c r="G152" i="13"/>
  <c r="H152" i="13" s="1"/>
  <c r="I152" i="13" s="1"/>
  <c r="G151" i="13"/>
  <c r="H151" i="13" s="1"/>
  <c r="I151" i="13" s="1"/>
  <c r="G150" i="13"/>
  <c r="H150" i="13" s="1"/>
  <c r="I150" i="13" s="1"/>
  <c r="G149" i="13"/>
  <c r="H149" i="13" s="1"/>
  <c r="I149" i="13" s="1"/>
  <c r="G148" i="13"/>
  <c r="H148" i="13" s="1"/>
  <c r="I148" i="13" s="1"/>
  <c r="G147" i="13"/>
  <c r="H147" i="13" s="1"/>
  <c r="I147" i="13" s="1"/>
  <c r="G146" i="13"/>
  <c r="H146" i="13" s="1"/>
  <c r="I146" i="13" s="1"/>
  <c r="G145" i="13"/>
  <c r="H145" i="13" s="1"/>
  <c r="I145" i="13" s="1"/>
  <c r="G144" i="13"/>
  <c r="H144" i="13" s="1"/>
  <c r="I144" i="13" s="1"/>
  <c r="G143" i="13"/>
  <c r="H143" i="13" s="1"/>
  <c r="I143" i="13" s="1"/>
  <c r="G142" i="13"/>
  <c r="H142" i="13" s="1"/>
  <c r="I142" i="13" s="1"/>
  <c r="G141" i="13"/>
  <c r="H141" i="13" s="1"/>
  <c r="I141" i="13" s="1"/>
  <c r="G140" i="13"/>
  <c r="H140" i="13" s="1"/>
  <c r="I140" i="13" s="1"/>
  <c r="G139" i="13"/>
  <c r="H139" i="13" s="1"/>
  <c r="I139" i="13" s="1"/>
  <c r="G138" i="13"/>
  <c r="H138" i="13" s="1"/>
  <c r="I138" i="13" s="1"/>
  <c r="G137" i="13"/>
  <c r="H137" i="13" s="1"/>
  <c r="I137" i="13" s="1"/>
  <c r="G136" i="13"/>
  <c r="H136" i="13" s="1"/>
  <c r="I136" i="13" s="1"/>
  <c r="G135" i="13"/>
  <c r="H135" i="13" s="1"/>
  <c r="I135" i="13" s="1"/>
  <c r="G134" i="13"/>
  <c r="H134" i="13" s="1"/>
  <c r="I134" i="13" s="1"/>
  <c r="G133" i="13"/>
  <c r="H133" i="13" s="1"/>
  <c r="I133" i="13" s="1"/>
  <c r="G132" i="13"/>
  <c r="H132" i="13" s="1"/>
  <c r="I132" i="13" s="1"/>
  <c r="G131" i="13"/>
  <c r="H131" i="13" s="1"/>
  <c r="I131" i="13" s="1"/>
  <c r="G130" i="13"/>
  <c r="H130" i="13" s="1"/>
  <c r="I130" i="13" s="1"/>
  <c r="G129" i="13"/>
  <c r="H129" i="13" s="1"/>
  <c r="I129" i="13" s="1"/>
  <c r="G128" i="13"/>
  <c r="H128" i="13" s="1"/>
  <c r="I128" i="13" s="1"/>
  <c r="G127" i="13"/>
  <c r="H127" i="13" s="1"/>
  <c r="I127" i="13" s="1"/>
  <c r="G126" i="13"/>
  <c r="H126" i="13" s="1"/>
  <c r="I126" i="13" s="1"/>
  <c r="G125" i="13"/>
  <c r="H125" i="13" s="1"/>
  <c r="I125" i="13" s="1"/>
  <c r="G124" i="13"/>
  <c r="H124" i="13" s="1"/>
  <c r="I124" i="13" s="1"/>
  <c r="G123" i="13"/>
  <c r="H123" i="13" s="1"/>
  <c r="I123" i="13" s="1"/>
  <c r="G122" i="13"/>
  <c r="H122" i="13" s="1"/>
  <c r="I122" i="13" s="1"/>
  <c r="G121" i="13"/>
  <c r="H121" i="13" s="1"/>
  <c r="I121" i="13" s="1"/>
  <c r="G120" i="13"/>
  <c r="H120" i="13" s="1"/>
  <c r="I120" i="13" s="1"/>
  <c r="G119" i="13"/>
  <c r="H119" i="13" s="1"/>
  <c r="I119" i="13" s="1"/>
  <c r="G118" i="13"/>
  <c r="H118" i="13" s="1"/>
  <c r="I118" i="13" s="1"/>
  <c r="G117" i="13"/>
  <c r="H117" i="13" s="1"/>
  <c r="I117" i="13" s="1"/>
  <c r="G116" i="13"/>
  <c r="H116" i="13" s="1"/>
  <c r="I116" i="13" s="1"/>
  <c r="G115" i="13"/>
  <c r="H115" i="13" s="1"/>
  <c r="I115" i="13" s="1"/>
  <c r="G114" i="13"/>
  <c r="H114" i="13" s="1"/>
  <c r="I114" i="13" s="1"/>
  <c r="G113" i="13"/>
  <c r="H113" i="13" s="1"/>
  <c r="I113" i="13" s="1"/>
  <c r="G112" i="13"/>
  <c r="H112" i="13" s="1"/>
  <c r="I112" i="13" s="1"/>
  <c r="G111" i="13"/>
  <c r="H111" i="13" s="1"/>
  <c r="I111" i="13" s="1"/>
  <c r="G110" i="13"/>
  <c r="H110" i="13" s="1"/>
  <c r="I110" i="13" s="1"/>
  <c r="G109" i="13"/>
  <c r="H109" i="13" s="1"/>
  <c r="I109" i="13" s="1"/>
  <c r="G108" i="13"/>
  <c r="H108" i="13" s="1"/>
  <c r="I108" i="13" s="1"/>
  <c r="G107" i="13"/>
  <c r="H107" i="13" s="1"/>
  <c r="I107" i="13" s="1"/>
  <c r="G106" i="13"/>
  <c r="H106" i="13" s="1"/>
  <c r="I106" i="13" s="1"/>
  <c r="G105" i="13"/>
  <c r="H105" i="13" s="1"/>
  <c r="I105" i="13" s="1"/>
  <c r="G104" i="13"/>
  <c r="H104" i="13" s="1"/>
  <c r="I104" i="13" s="1"/>
  <c r="G103" i="13"/>
  <c r="H103" i="13" s="1"/>
  <c r="I103" i="13" s="1"/>
  <c r="G102" i="13"/>
  <c r="H102" i="13" s="1"/>
  <c r="I102" i="13" s="1"/>
  <c r="G101" i="13"/>
  <c r="H101" i="13" s="1"/>
  <c r="I101" i="13" s="1"/>
  <c r="G100" i="13"/>
  <c r="H100" i="13" s="1"/>
  <c r="I100" i="13" s="1"/>
  <c r="G99" i="13"/>
  <c r="H99" i="13" s="1"/>
  <c r="I99" i="13" s="1"/>
  <c r="G98" i="13"/>
  <c r="H98" i="13" s="1"/>
  <c r="I98" i="13" s="1"/>
  <c r="G97" i="13"/>
  <c r="H97" i="13" s="1"/>
  <c r="I97" i="13" s="1"/>
  <c r="G96" i="13"/>
  <c r="H96" i="13" s="1"/>
  <c r="I96" i="13" s="1"/>
  <c r="G95" i="13"/>
  <c r="H95" i="13" s="1"/>
  <c r="I95" i="13" s="1"/>
  <c r="G94" i="13"/>
  <c r="H94" i="13" s="1"/>
  <c r="I94" i="13" s="1"/>
  <c r="G93" i="13"/>
  <c r="H93" i="13" s="1"/>
  <c r="I93" i="13" s="1"/>
  <c r="G92" i="13"/>
  <c r="H92" i="13" s="1"/>
  <c r="I92" i="13" s="1"/>
  <c r="G91" i="13"/>
  <c r="H91" i="13" s="1"/>
  <c r="I91" i="13" s="1"/>
  <c r="G90" i="13"/>
  <c r="H90" i="13" s="1"/>
  <c r="I90" i="13" s="1"/>
  <c r="G89" i="13"/>
  <c r="H89" i="13" s="1"/>
  <c r="I89" i="13" s="1"/>
  <c r="G88" i="13"/>
  <c r="H88" i="13" s="1"/>
  <c r="I88" i="13" s="1"/>
  <c r="G87" i="13"/>
  <c r="H87" i="13" s="1"/>
  <c r="I87" i="13" s="1"/>
  <c r="G86" i="13"/>
  <c r="H86" i="13" s="1"/>
  <c r="I86" i="13" s="1"/>
  <c r="G85" i="13"/>
  <c r="H85" i="13" s="1"/>
  <c r="I85" i="13" s="1"/>
  <c r="G84" i="13"/>
  <c r="H84" i="13" s="1"/>
  <c r="I84" i="13" s="1"/>
  <c r="G83" i="13"/>
  <c r="H83" i="13" s="1"/>
  <c r="I83" i="13" s="1"/>
  <c r="G82" i="13"/>
  <c r="H82" i="13" s="1"/>
  <c r="I82" i="13" s="1"/>
  <c r="G81" i="13"/>
  <c r="H81" i="13" s="1"/>
  <c r="I81" i="13" s="1"/>
  <c r="G80" i="13"/>
  <c r="H80" i="13" s="1"/>
  <c r="I80" i="13" s="1"/>
  <c r="G79" i="13"/>
  <c r="H79" i="13" s="1"/>
  <c r="I79" i="13" s="1"/>
  <c r="G78" i="13"/>
  <c r="H78" i="13" s="1"/>
  <c r="I78" i="13" s="1"/>
  <c r="G77" i="13"/>
  <c r="H77" i="13" s="1"/>
  <c r="I77" i="13" s="1"/>
  <c r="G76" i="13"/>
  <c r="H76" i="13" s="1"/>
  <c r="I76" i="13" s="1"/>
  <c r="G75" i="13"/>
  <c r="H75" i="13" s="1"/>
  <c r="I75" i="13" s="1"/>
  <c r="G74" i="13"/>
  <c r="H74" i="13" s="1"/>
  <c r="I74" i="13" s="1"/>
  <c r="G73" i="13"/>
  <c r="H73" i="13" s="1"/>
  <c r="I73" i="13" s="1"/>
  <c r="G72" i="13"/>
  <c r="H72" i="13" s="1"/>
  <c r="I72" i="13" s="1"/>
  <c r="G71" i="13"/>
  <c r="H71" i="13" s="1"/>
  <c r="I71" i="13" s="1"/>
  <c r="G70" i="13"/>
  <c r="H70" i="13" s="1"/>
  <c r="I70" i="13" s="1"/>
  <c r="G69" i="13"/>
  <c r="H69" i="13" s="1"/>
  <c r="I69" i="13" s="1"/>
  <c r="G68" i="13"/>
  <c r="H68" i="13" s="1"/>
  <c r="I68" i="13" s="1"/>
  <c r="G67" i="13"/>
  <c r="H67" i="13" s="1"/>
  <c r="I67" i="13" s="1"/>
  <c r="G66" i="13"/>
  <c r="H66" i="13" s="1"/>
  <c r="I66" i="13" s="1"/>
  <c r="G65" i="13"/>
  <c r="H65" i="13" s="1"/>
  <c r="I65" i="13" s="1"/>
  <c r="G64" i="13"/>
  <c r="H64" i="13" s="1"/>
  <c r="I64" i="13" s="1"/>
  <c r="G63" i="13"/>
  <c r="H63" i="13" s="1"/>
  <c r="I63" i="13" s="1"/>
  <c r="G62" i="13"/>
  <c r="H62" i="13" s="1"/>
  <c r="I62" i="13" s="1"/>
  <c r="G61" i="13"/>
  <c r="H61" i="13" s="1"/>
  <c r="I61" i="13" s="1"/>
  <c r="G60" i="13"/>
  <c r="H60" i="13" s="1"/>
  <c r="I60" i="13" s="1"/>
  <c r="G59" i="13"/>
  <c r="H59" i="13" s="1"/>
  <c r="I59" i="13" s="1"/>
  <c r="G58" i="13"/>
  <c r="H58" i="13" s="1"/>
  <c r="I58" i="13" s="1"/>
  <c r="G57" i="13"/>
  <c r="H57" i="13" s="1"/>
  <c r="I57" i="13" s="1"/>
  <c r="G56" i="13"/>
  <c r="H56" i="13" s="1"/>
  <c r="I56" i="13" s="1"/>
  <c r="G55" i="13"/>
  <c r="H55" i="13" s="1"/>
  <c r="I55" i="13" s="1"/>
  <c r="G54" i="13"/>
  <c r="H54" i="13" s="1"/>
  <c r="I54" i="13" s="1"/>
  <c r="G53" i="13"/>
  <c r="H53" i="13" s="1"/>
  <c r="I53" i="13" s="1"/>
  <c r="G52" i="13"/>
  <c r="H52" i="13" s="1"/>
  <c r="I52" i="13" s="1"/>
  <c r="G51" i="13"/>
  <c r="H51" i="13" s="1"/>
  <c r="I51" i="13" s="1"/>
  <c r="G50" i="13"/>
  <c r="H50" i="13" s="1"/>
  <c r="I50" i="13" s="1"/>
  <c r="G49" i="13"/>
  <c r="H49" i="13" s="1"/>
  <c r="I49" i="13" s="1"/>
  <c r="G48" i="13"/>
  <c r="H48" i="13" s="1"/>
  <c r="I48" i="13" s="1"/>
  <c r="G47" i="13"/>
  <c r="H47" i="13" s="1"/>
  <c r="I47" i="13" s="1"/>
  <c r="G46" i="13"/>
  <c r="H46" i="13" s="1"/>
  <c r="I46" i="13" s="1"/>
  <c r="G45" i="13"/>
  <c r="H45" i="13" s="1"/>
  <c r="I45" i="13" s="1"/>
  <c r="G44" i="13"/>
  <c r="H44" i="13" s="1"/>
  <c r="I44" i="13" s="1"/>
  <c r="G43" i="13"/>
  <c r="H43" i="13" s="1"/>
  <c r="I43" i="13" s="1"/>
  <c r="G42" i="13"/>
  <c r="H42" i="13" s="1"/>
  <c r="I42" i="13" s="1"/>
  <c r="G41" i="13"/>
  <c r="H41" i="13" s="1"/>
  <c r="I41" i="13" s="1"/>
  <c r="G40" i="13"/>
  <c r="H40" i="13" s="1"/>
  <c r="I40" i="13" s="1"/>
  <c r="G39" i="13"/>
  <c r="H39" i="13" s="1"/>
  <c r="I39" i="13" s="1"/>
  <c r="G38" i="13"/>
  <c r="H38" i="13" s="1"/>
  <c r="I38" i="13" s="1"/>
  <c r="G37" i="13"/>
  <c r="H37" i="13" s="1"/>
  <c r="I37" i="13" s="1"/>
  <c r="G36" i="13"/>
  <c r="H36" i="13" s="1"/>
  <c r="I36" i="13" s="1"/>
  <c r="G35" i="13"/>
  <c r="H35" i="13" s="1"/>
  <c r="I35" i="13" s="1"/>
  <c r="G34" i="13"/>
  <c r="H34" i="13" s="1"/>
  <c r="I34" i="13" s="1"/>
  <c r="G33" i="13"/>
  <c r="H33" i="13" s="1"/>
  <c r="I33" i="13" s="1"/>
  <c r="G32" i="13"/>
  <c r="H32" i="13" s="1"/>
  <c r="I32" i="13" s="1"/>
  <c r="G31" i="13"/>
  <c r="H31" i="13" s="1"/>
  <c r="I31" i="13" s="1"/>
  <c r="G30" i="13"/>
  <c r="H30" i="13" s="1"/>
  <c r="I30" i="13" s="1"/>
  <c r="G29" i="13"/>
  <c r="H29" i="13" s="1"/>
  <c r="I29" i="13" s="1"/>
  <c r="G28" i="13"/>
  <c r="H28" i="13" s="1"/>
  <c r="I28" i="13" s="1"/>
  <c r="G27" i="13"/>
  <c r="H27" i="13" s="1"/>
  <c r="I27" i="13" s="1"/>
  <c r="G26" i="13"/>
  <c r="H26" i="13" s="1"/>
  <c r="I26" i="13" s="1"/>
  <c r="G25" i="13"/>
  <c r="H25" i="13" s="1"/>
  <c r="I25" i="13" s="1"/>
  <c r="G24" i="13"/>
  <c r="H24" i="13" s="1"/>
  <c r="I24" i="13" s="1"/>
  <c r="G23" i="13"/>
  <c r="H23" i="13" s="1"/>
  <c r="I23" i="13" s="1"/>
  <c r="G22" i="13"/>
  <c r="H22" i="13" s="1"/>
  <c r="I22" i="13" s="1"/>
  <c r="G21" i="13"/>
  <c r="H21" i="13" s="1"/>
  <c r="I21" i="13" s="1"/>
  <c r="G20" i="13"/>
  <c r="H20" i="13" s="1"/>
  <c r="I20" i="13" s="1"/>
  <c r="G19" i="13"/>
  <c r="H19" i="13" s="1"/>
  <c r="I19" i="13" s="1"/>
  <c r="G18" i="13"/>
  <c r="H18" i="13" s="1"/>
  <c r="I18" i="13" s="1"/>
  <c r="G17" i="13"/>
  <c r="H17" i="13" s="1"/>
  <c r="I17" i="13" s="1"/>
  <c r="G16" i="13"/>
  <c r="H16" i="13" s="1"/>
  <c r="I16" i="13" s="1"/>
  <c r="G15" i="13"/>
  <c r="H15" i="13" s="1"/>
  <c r="I15" i="13" s="1"/>
  <c r="G14" i="13"/>
  <c r="H14" i="13" s="1"/>
  <c r="I14" i="13" s="1"/>
  <c r="G13" i="13"/>
  <c r="H13" i="13" s="1"/>
  <c r="I13" i="13" s="1"/>
  <c r="G12" i="13"/>
  <c r="H12" i="13" s="1"/>
  <c r="I12" i="13" s="1"/>
  <c r="G11" i="13"/>
  <c r="H11" i="13" s="1"/>
  <c r="I11" i="13" s="1"/>
  <c r="G10" i="13"/>
  <c r="H10" i="13" s="1"/>
  <c r="I10" i="13" s="1"/>
  <c r="G9" i="13"/>
  <c r="H9" i="13" s="1"/>
  <c r="I9" i="13" s="1"/>
  <c r="G8" i="13"/>
  <c r="H8" i="13" s="1"/>
  <c r="I8" i="13" s="1"/>
  <c r="G7" i="13"/>
  <c r="H7" i="13" s="1"/>
  <c r="I7" i="13" s="1"/>
  <c r="G6" i="13"/>
  <c r="H6" i="13" s="1"/>
  <c r="I6" i="13" s="1"/>
  <c r="G5" i="13"/>
  <c r="H5" i="13" s="1"/>
  <c r="I5" i="13" s="1"/>
  <c r="G4" i="13"/>
  <c r="H4" i="13" s="1"/>
  <c r="I4" i="13" s="1"/>
  <c r="G3" i="13"/>
  <c r="H3" i="13" s="1"/>
  <c r="I3" i="13" s="1"/>
  <c r="I303" i="13" s="1"/>
  <c r="F7" i="10"/>
  <c r="F15" i="10"/>
  <c r="F23" i="10"/>
  <c r="D10" i="10" a="1"/>
  <c r="D10" i="10" s="1"/>
  <c r="D18" i="10" a="1"/>
  <c r="D18" i="10" s="1"/>
  <c r="D26" i="10" a="1"/>
  <c r="D26" i="10" s="1"/>
  <c r="C5" i="10" a="1"/>
  <c r="F11" i="10" s="1"/>
  <c r="B5" i="9" a="1"/>
  <c r="B5" i="9" s="1"/>
  <c r="D7" i="9" a="1"/>
  <c r="D7" i="9" s="1"/>
  <c r="H7" i="9" a="1"/>
  <c r="H7" i="9" s="1"/>
  <c r="L7" i="9" a="1"/>
  <c r="L7" i="9" s="1"/>
  <c r="F8" i="9" a="1"/>
  <c r="F8" i="9" s="1"/>
  <c r="J8" i="9" a="1"/>
  <c r="J8" i="9" s="1"/>
  <c r="D9" i="9" a="1"/>
  <c r="D9" i="9" s="1"/>
  <c r="H9" i="9" a="1"/>
  <c r="H9" i="9" s="1"/>
  <c r="L9" i="9" a="1"/>
  <c r="L9" i="9" s="1"/>
  <c r="F10" i="9" a="1"/>
  <c r="F10" i="9" s="1"/>
  <c r="J10" i="9" a="1"/>
  <c r="J10" i="9" s="1"/>
  <c r="B13" i="9" a="1"/>
  <c r="B13" i="9" s="1"/>
  <c r="E6" i="7" a="1"/>
  <c r="E6" i="7" s="1"/>
  <c r="E7" i="7" a="1"/>
  <c r="E7" i="7" s="1"/>
  <c r="E8" i="7" a="1"/>
  <c r="E8" i="7" s="1"/>
  <c r="E9" i="7" a="1"/>
  <c r="E9" i="7" s="1"/>
  <c r="E12" i="7" a="1"/>
  <c r="E12" i="7" s="1"/>
  <c r="E11" i="7" a="1"/>
  <c r="E11" i="7" s="1"/>
  <c r="E26" i="7" a="1"/>
  <c r="E26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10" i="7" a="1"/>
  <c r="E10" i="7" s="1"/>
  <c r="E21" i="7" a="1"/>
  <c r="E21" i="7" s="1"/>
  <c r="E23" i="7" a="1"/>
  <c r="E23" i="7" s="1"/>
  <c r="E24" i="7" a="1"/>
  <c r="E24" i="7" s="1"/>
  <c r="E25" i="7" a="1"/>
  <c r="E25" i="7" s="1"/>
  <c r="E22" i="7" a="1"/>
  <c r="E22" i="7" s="1"/>
  <c r="E5" i="7" a="1"/>
  <c r="E5" i="7" s="1"/>
  <c r="D6" i="7" a="1"/>
  <c r="D6" i="7" s="1"/>
  <c r="D7" i="7" a="1"/>
  <c r="D7" i="7" s="1"/>
  <c r="D8" i="7" a="1"/>
  <c r="D8" i="7" s="1"/>
  <c r="D9" i="7" a="1"/>
  <c r="D9" i="7" s="1"/>
  <c r="D12" i="7" a="1"/>
  <c r="D12" i="7" s="1"/>
  <c r="D11" i="7" a="1"/>
  <c r="D11" i="7" s="1"/>
  <c r="D26" i="7" a="1"/>
  <c r="D26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10" i="7" a="1"/>
  <c r="D10" i="7" s="1"/>
  <c r="D21" i="7" a="1"/>
  <c r="D21" i="7" s="1"/>
  <c r="D23" i="7" a="1"/>
  <c r="D23" i="7" s="1"/>
  <c r="D24" i="7" a="1"/>
  <c r="D24" i="7" s="1"/>
  <c r="D25" i="7" a="1"/>
  <c r="D25" i="7" s="1"/>
  <c r="D22" i="7" a="1"/>
  <c r="D22" i="7" s="1"/>
  <c r="D5" i="7" a="1"/>
  <c r="D5" i="7" s="1"/>
  <c r="F5" i="7" s="1"/>
  <c r="D11" i="3"/>
  <c r="D10" i="3"/>
  <c r="C11" i="3"/>
  <c r="C10" i="3"/>
  <c r="D9" i="3"/>
  <c r="C9" i="3"/>
  <c r="D6" i="3" a="1"/>
  <c r="D6" i="3" s="1"/>
  <c r="C6" i="3" a="1"/>
  <c r="C6" i="3" s="1"/>
  <c r="D5" i="3"/>
  <c r="C5" i="3"/>
  <c r="D4" i="3"/>
  <c r="C4" i="3"/>
  <c r="L10" i="9" l="1" a="1"/>
  <c r="L10" i="9" s="1"/>
  <c r="H10" i="9" a="1"/>
  <c r="H10" i="9" s="1"/>
  <c r="D10" i="9" a="1"/>
  <c r="D10" i="9" s="1"/>
  <c r="J9" i="9" a="1"/>
  <c r="J9" i="9" s="1"/>
  <c r="F9" i="9" a="1"/>
  <c r="F9" i="9" s="1"/>
  <c r="L8" i="9" a="1"/>
  <c r="L8" i="9" s="1"/>
  <c r="H8" i="9" a="1"/>
  <c r="H8" i="9" s="1"/>
  <c r="D8" i="9" a="1"/>
  <c r="D8" i="9" s="1"/>
  <c r="J7" i="9" a="1"/>
  <c r="J7" i="9" s="1"/>
  <c r="F7" i="9" a="1"/>
  <c r="F7" i="9" s="1"/>
  <c r="L6" i="9" a="1"/>
  <c r="L6" i="9" s="1"/>
  <c r="C71" i="15"/>
  <c r="E71" i="15"/>
  <c r="B71" i="15"/>
  <c r="F71" i="15"/>
  <c r="D71" i="15"/>
  <c r="A6" i="15"/>
  <c r="F9" i="7"/>
  <c r="F7" i="7"/>
  <c r="K10" i="9" a="1"/>
  <c r="K10" i="9" s="1"/>
  <c r="I10" i="9" a="1"/>
  <c r="I10" i="9" s="1"/>
  <c r="G10" i="9" a="1"/>
  <c r="G10" i="9" s="1"/>
  <c r="E10" i="9" a="1"/>
  <c r="E10" i="9" s="1"/>
  <c r="C10" i="9" a="1"/>
  <c r="C10" i="9" s="1"/>
  <c r="C18" i="9" s="1"/>
  <c r="K9" i="9" a="1"/>
  <c r="K9" i="9" s="1"/>
  <c r="I9" i="9" a="1"/>
  <c r="I9" i="9" s="1"/>
  <c r="G9" i="9" a="1"/>
  <c r="G9" i="9" s="1"/>
  <c r="E9" i="9" a="1"/>
  <c r="E9" i="9" s="1"/>
  <c r="C9" i="9" a="1"/>
  <c r="C9" i="9" s="1"/>
  <c r="K8" i="9" a="1"/>
  <c r="K8" i="9" s="1"/>
  <c r="I8" i="9" a="1"/>
  <c r="I8" i="9" s="1"/>
  <c r="G8" i="9" a="1"/>
  <c r="G8" i="9" s="1"/>
  <c r="E8" i="9" a="1"/>
  <c r="E8" i="9" s="1"/>
  <c r="C8" i="9" a="1"/>
  <c r="C8" i="9" s="1"/>
  <c r="C16" i="9" s="1"/>
  <c r="K7" i="9" a="1"/>
  <c r="K7" i="9" s="1"/>
  <c r="I7" i="9" a="1"/>
  <c r="I7" i="9" s="1"/>
  <c r="G7" i="9" a="1"/>
  <c r="G7" i="9" s="1"/>
  <c r="E7" i="9" a="1"/>
  <c r="E7" i="9" s="1"/>
  <c r="C7" i="9" a="1"/>
  <c r="C7" i="9" s="1"/>
  <c r="K6" i="9" a="1"/>
  <c r="K6" i="9" s="1"/>
  <c r="J6" i="9" a="1"/>
  <c r="J6" i="9" s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 a="1"/>
  <c r="D6" i="9" s="1"/>
  <c r="C6" i="9" a="1"/>
  <c r="C6" i="9" s="1"/>
  <c r="C14" i="9" s="1"/>
  <c r="D22" i="10" a="1"/>
  <c r="D22" i="10" s="1"/>
  <c r="D14" i="10" a="1"/>
  <c r="D14" i="10" s="1"/>
  <c r="D6" i="10" a="1"/>
  <c r="D6" i="10" s="1"/>
  <c r="F19" i="10"/>
  <c r="H303" i="13"/>
  <c r="C5" i="10"/>
  <c r="F6" i="10"/>
  <c r="F8" i="10"/>
  <c r="F10" i="10"/>
  <c r="F12" i="10"/>
  <c r="F14" i="10"/>
  <c r="F16" i="10"/>
  <c r="F18" i="10"/>
  <c r="F20" i="10"/>
  <c r="F22" i="10"/>
  <c r="F24" i="10"/>
  <c r="F26" i="10"/>
  <c r="E6" i="10" a="1"/>
  <c r="E6" i="10" s="1"/>
  <c r="E7" i="10" a="1"/>
  <c r="E7" i="10" s="1"/>
  <c r="G7" i="10" s="1"/>
  <c r="E8" i="10" a="1"/>
  <c r="E8" i="10" s="1"/>
  <c r="G8" i="10" s="1"/>
  <c r="E9" i="10" a="1"/>
  <c r="E9" i="10" s="1"/>
  <c r="E10" i="10" a="1"/>
  <c r="E10" i="10" s="1"/>
  <c r="E11" i="10" a="1"/>
  <c r="E11" i="10" s="1"/>
  <c r="G11" i="10" s="1"/>
  <c r="E12" i="10" a="1"/>
  <c r="E12" i="10" s="1"/>
  <c r="G12" i="10" s="1"/>
  <c r="E13" i="10" a="1"/>
  <c r="E13" i="10" s="1"/>
  <c r="E14" i="10" a="1"/>
  <c r="E14" i="10" s="1"/>
  <c r="E15" i="10" a="1"/>
  <c r="E15" i="10" s="1"/>
  <c r="G15" i="10" s="1"/>
  <c r="E16" i="10" a="1"/>
  <c r="E16" i="10" s="1"/>
  <c r="G16" i="10" s="1"/>
  <c r="E17" i="10" a="1"/>
  <c r="E17" i="10" s="1"/>
  <c r="E18" i="10" a="1"/>
  <c r="E18" i="10" s="1"/>
  <c r="E19" i="10" a="1"/>
  <c r="E19" i="10" s="1"/>
  <c r="G19" i="10" s="1"/>
  <c r="E20" i="10" a="1"/>
  <c r="E20" i="10" s="1"/>
  <c r="G20" i="10" s="1"/>
  <c r="E21" i="10" a="1"/>
  <c r="E21" i="10" s="1"/>
  <c r="E22" i="10" a="1"/>
  <c r="E22" i="10" s="1"/>
  <c r="G22" i="10" s="1"/>
  <c r="H22" i="10" s="1"/>
  <c r="E23" i="10" a="1"/>
  <c r="E23" i="10" s="1"/>
  <c r="G23" i="10" s="1"/>
  <c r="E24" i="10" a="1"/>
  <c r="E24" i="10" s="1"/>
  <c r="G24" i="10" s="1"/>
  <c r="E25" i="10" a="1"/>
  <c r="E25" i="10" s="1"/>
  <c r="E26" i="10" a="1"/>
  <c r="E26" i="10" s="1"/>
  <c r="G26" i="10" s="1"/>
  <c r="H26" i="10" s="1"/>
  <c r="D7" i="10" a="1"/>
  <c r="D7" i="10" s="1"/>
  <c r="H7" i="10" s="1"/>
  <c r="D9" i="10" a="1"/>
  <c r="D9" i="10" s="1"/>
  <c r="D11" i="10" a="1"/>
  <c r="D11" i="10" s="1"/>
  <c r="H11" i="10" s="1"/>
  <c r="D13" i="10" a="1"/>
  <c r="D13" i="10" s="1"/>
  <c r="D15" i="10" a="1"/>
  <c r="D15" i="10" s="1"/>
  <c r="H15" i="10" s="1"/>
  <c r="D17" i="10" a="1"/>
  <c r="D17" i="10" s="1"/>
  <c r="D19" i="10" a="1"/>
  <c r="D19" i="10" s="1"/>
  <c r="H19" i="10" s="1"/>
  <c r="D21" i="10" a="1"/>
  <c r="D21" i="10" s="1"/>
  <c r="D23" i="10" a="1"/>
  <c r="D23" i="10" s="1"/>
  <c r="H23" i="10" s="1"/>
  <c r="D25" i="10" a="1"/>
  <c r="D25" i="10" s="1"/>
  <c r="D24" i="10" a="1"/>
  <c r="D24" i="10" s="1"/>
  <c r="D20" i="10" a="1"/>
  <c r="D20" i="10" s="1"/>
  <c r="H20" i="10" s="1"/>
  <c r="D16" i="10" a="1"/>
  <c r="D16" i="10" s="1"/>
  <c r="H16" i="10" s="1"/>
  <c r="D12" i="10" a="1"/>
  <c r="D12" i="10" s="1"/>
  <c r="H12" i="10" s="1"/>
  <c r="D8" i="10" a="1"/>
  <c r="D8" i="10" s="1"/>
  <c r="H8" i="10" s="1"/>
  <c r="F25" i="10"/>
  <c r="F21" i="10"/>
  <c r="F17" i="10"/>
  <c r="F13" i="10"/>
  <c r="F9" i="10"/>
  <c r="G303" i="13"/>
  <c r="C5" i="9" a="1"/>
  <c r="C5" i="9" s="1"/>
  <c r="D5" i="9" a="1"/>
  <c r="D5" i="9" s="1"/>
  <c r="E5" i="9" a="1"/>
  <c r="E5" i="9" s="1"/>
  <c r="F5" i="9" a="1"/>
  <c r="F5" i="9" s="1"/>
  <c r="G5" i="9" a="1"/>
  <c r="G5" i="9" s="1"/>
  <c r="H5" i="9" a="1"/>
  <c r="H5" i="9" s="1"/>
  <c r="I5" i="9" a="1"/>
  <c r="I5" i="9" s="1"/>
  <c r="J5" i="9" a="1"/>
  <c r="J5" i="9" s="1"/>
  <c r="K5" i="9" a="1"/>
  <c r="K5" i="9" s="1"/>
  <c r="L5" i="9" a="1"/>
  <c r="L5" i="9" s="1"/>
  <c r="F8" i="7"/>
  <c r="F6" i="7"/>
  <c r="F25" i="7"/>
  <c r="F10" i="7"/>
  <c r="F17" i="7"/>
  <c r="F15" i="7"/>
  <c r="F11" i="7"/>
  <c r="F22" i="7"/>
  <c r="F24" i="7"/>
  <c r="F21" i="7"/>
  <c r="F20" i="7"/>
  <c r="F18" i="7"/>
  <c r="F16" i="7"/>
  <c r="F14" i="7"/>
  <c r="F26" i="7"/>
  <c r="F12" i="7"/>
  <c r="F23" i="7"/>
  <c r="F19" i="7"/>
  <c r="F13" i="7"/>
  <c r="H24" i="10" l="1"/>
  <c r="C13" i="9"/>
  <c r="C15" i="9"/>
  <c r="C17" i="9"/>
  <c r="H6" i="15" a="1"/>
  <c r="H6" i="15" s="1"/>
  <c r="I6" i="15" a="1"/>
  <c r="I6" i="15" s="1"/>
  <c r="I14" i="15" s="1"/>
  <c r="G25" i="10"/>
  <c r="H25" i="10" s="1"/>
  <c r="G21" i="10"/>
  <c r="G17" i="10"/>
  <c r="H17" i="10" s="1"/>
  <c r="G13" i="10"/>
  <c r="G9" i="10"/>
  <c r="H9" i="10" s="1"/>
  <c r="H21" i="10"/>
  <c r="H13" i="10"/>
  <c r="G18" i="10"/>
  <c r="H18" i="10" s="1"/>
  <c r="G14" i="10"/>
  <c r="H14" i="10" s="1"/>
  <c r="G10" i="10"/>
  <c r="H10" i="10" s="1"/>
  <c r="G6" i="10"/>
  <c r="H6" i="10" s="1"/>
  <c r="E5" i="10" a="1"/>
  <c r="E5" i="10" s="1"/>
  <c r="D5" i="10" a="1"/>
  <c r="D5" i="10" s="1"/>
  <c r="F5" i="10"/>
  <c r="M14" i="15" l="1"/>
  <c r="L14" i="15"/>
  <c r="K14" i="15"/>
  <c r="J14" i="15"/>
  <c r="D27" i="10"/>
  <c r="E27" i="10"/>
  <c r="G5" i="10"/>
  <c r="G27" i="10" s="1"/>
  <c r="H5" i="10" l="1"/>
  <c r="H27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7CDC8-2E1B-48F8-BE71-219E908AD81A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<sst xmlns="http://schemas.openxmlformats.org/spreadsheetml/2006/main" count="2892" uniqueCount="83">
  <si>
    <t xml:space="preserve">DATA ANALYSIS TECHNICAL INTERVIEW QUESTION </t>
  </si>
  <si>
    <t>Sales Person</t>
  </si>
  <si>
    <t>Geography</t>
  </si>
  <si>
    <t>Product</t>
  </si>
  <si>
    <t>Amount</t>
  </si>
  <si>
    <t>Units</t>
  </si>
  <si>
    <t>Questions</t>
  </si>
  <si>
    <t>Cost per unit</t>
  </si>
  <si>
    <t>Ram Mahesh</t>
  </si>
  <si>
    <t>New Zealand</t>
  </si>
  <si>
    <t>70% Dark Bites</t>
  </si>
  <si>
    <t xml:space="preserve">Quick statistics (Mean, Median, Range ,Mode Q1 &amp; Q2) for Amount &amp; Units </t>
  </si>
  <si>
    <t>Milk Bars</t>
  </si>
  <si>
    <t>Brien Boise</t>
  </si>
  <si>
    <t>USA</t>
  </si>
  <si>
    <t>Choco Coated Almonds</t>
  </si>
  <si>
    <t>Exploratory Data Analysis (EDA) with CF</t>
  </si>
  <si>
    <t>50% Dark Bites</t>
  </si>
  <si>
    <t>Husein Augar</t>
  </si>
  <si>
    <t>Almond Choco</t>
  </si>
  <si>
    <t>Sales by country (with formulas)</t>
  </si>
  <si>
    <t>Carla Molina</t>
  </si>
  <si>
    <t>Canada</t>
  </si>
  <si>
    <t>Drinking Coco</t>
  </si>
  <si>
    <t>Sales by country (with pivots)</t>
  </si>
  <si>
    <t>Raspberry Choco</t>
  </si>
  <si>
    <t>Curtice Advani</t>
  </si>
  <si>
    <t>UK</t>
  </si>
  <si>
    <t>White Choc</t>
  </si>
  <si>
    <t>Top 5 products by $ per unit</t>
  </si>
  <si>
    <t>Mint Chip Choco</t>
  </si>
  <si>
    <t>Peanut Butter Cubes</t>
  </si>
  <si>
    <t>Are there any anomalies in the data?</t>
  </si>
  <si>
    <t>Eclairs</t>
  </si>
  <si>
    <t>Australia</t>
  </si>
  <si>
    <t>Smooth Sliky Salty</t>
  </si>
  <si>
    <t>Best Sales person by country</t>
  </si>
  <si>
    <t>After Nines</t>
  </si>
  <si>
    <t>Profits by product (using products table) - See column Y</t>
  </si>
  <si>
    <t>99% Dark &amp; Pure</t>
  </si>
  <si>
    <t>Ches Bonnell</t>
  </si>
  <si>
    <t>Dynamic country-level Sales Report</t>
  </si>
  <si>
    <t>Orange Choco</t>
  </si>
  <si>
    <t>Gigi Bohling</t>
  </si>
  <si>
    <t>Which products to discontinue?</t>
  </si>
  <si>
    <t>Spicy Special Slims</t>
  </si>
  <si>
    <t>Barr Faughny</t>
  </si>
  <si>
    <t>Gunar Cockshoot</t>
  </si>
  <si>
    <t>Fruit &amp; Nut Bars</t>
  </si>
  <si>
    <t>85% Dark Bars</t>
  </si>
  <si>
    <t>India</t>
  </si>
  <si>
    <t>Baker's Choco Chips</t>
  </si>
  <si>
    <t>Manuka Honey Choco</t>
  </si>
  <si>
    <t>Organic Choco Syrup</t>
  </si>
  <si>
    <t>Caramel Stuffed Bars</t>
  </si>
  <si>
    <t>Oby Sorrel</t>
  </si>
  <si>
    <t>AMOUNT</t>
  </si>
  <si>
    <t>UNIT</t>
  </si>
  <si>
    <t>Mean</t>
  </si>
  <si>
    <t>Median</t>
  </si>
  <si>
    <t>Mode</t>
  </si>
  <si>
    <t>Range</t>
  </si>
  <si>
    <t>Q1</t>
  </si>
  <si>
    <t>Q2</t>
  </si>
  <si>
    <t>Statistics</t>
  </si>
  <si>
    <t>Country</t>
  </si>
  <si>
    <t>Grand Total</t>
  </si>
  <si>
    <t>Sum of Amount</t>
  </si>
  <si>
    <t>Total</t>
  </si>
  <si>
    <t>Amount per Unit</t>
  </si>
  <si>
    <t>Reason:</t>
  </si>
  <si>
    <t>SALES PERSON</t>
  </si>
  <si>
    <t>Unit</t>
  </si>
  <si>
    <t>Cost Price</t>
  </si>
  <si>
    <t>Profit</t>
  </si>
  <si>
    <t>Profit per Unit</t>
  </si>
  <si>
    <t>Profit Made</t>
  </si>
  <si>
    <t>Product to discontinue: ALMOND CHOCO</t>
  </si>
  <si>
    <t>Products</t>
  </si>
  <si>
    <t>Available Products</t>
  </si>
  <si>
    <r>
      <t xml:space="preserve">SELECT PRODUCT BELOW </t>
    </r>
    <r>
      <rPr>
        <b/>
        <sz val="20"/>
        <color theme="9" tint="-0.499984740745262"/>
        <rFont val="Calibri"/>
        <family val="2"/>
      </rPr>
      <t>↓</t>
    </r>
  </si>
  <si>
    <r>
      <t xml:space="preserve">SELECT COUNTRY BELOW </t>
    </r>
    <r>
      <rPr>
        <b/>
        <sz val="20"/>
        <color theme="9" tint="-0.499984740745262"/>
        <rFont val="Calibri"/>
        <family val="2"/>
      </rPr>
      <t>↓</t>
    </r>
  </si>
  <si>
    <t>No Units was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</si>
</sst>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.000_);[Red]\(&quot;$&quot;#,##0.000\)"/>
  </numFmts>
  <fonts count="22" x14ac:knownFonts="1">
    <font>
      <sz val="11"/>
      <name val="Calibri"/>
      <scheme val="minor"/>
    </font>
    <font>
      <sz val="11"/>
      <name val="Calibri"/>
      <family val="2"/>
    </font>
    <font>
      <sz val="2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9" tint="-0.249977111117893"/>
      <name val="Calibri"/>
      <family val="2"/>
    </font>
    <font>
      <b/>
      <sz val="16"/>
      <color theme="9" tint="-0.249977111117893"/>
      <name val="Calibri"/>
      <family val="2"/>
    </font>
    <font>
      <b/>
      <sz val="12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0"/>
      <color theme="9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11" fillId="2" borderId="22" applyNumberFormat="0" applyAlignment="0" applyProtection="0"/>
    <xf numFmtId="44" fontId="13" fillId="0" borderId="0" applyFont="0" applyFill="0" applyBorder="0" applyAlignment="0" applyProtection="0"/>
  </cellStyleXfs>
  <cellXfs count="91">
    <xf numFmtId="0" fontId="0" fillId="0" borderId="0" xfId="0" applyFont="1" applyAlignment="1"/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5" xfId="0" applyFont="1" applyBorder="1"/>
    <xf numFmtId="6" fontId="1" fillId="0" borderId="5" xfId="0" applyNumberFormat="1" applyFont="1" applyBorder="1"/>
    <xf numFmtId="0" fontId="4" fillId="0" borderId="6" xfId="0" applyFont="1" applyBorder="1"/>
    <xf numFmtId="0" fontId="1" fillId="0" borderId="6" xfId="0" applyFont="1" applyBorder="1"/>
    <xf numFmtId="8" fontId="1" fillId="0" borderId="1" xfId="0" applyNumberFormat="1" applyFont="1" applyBorder="1"/>
    <xf numFmtId="6" fontId="1" fillId="0" borderId="1" xfId="0" applyNumberFormat="1" applyFont="1" applyBorder="1"/>
    <xf numFmtId="3" fontId="1" fillId="0" borderId="1" xfId="0" applyNumberFormat="1" applyFont="1" applyBorder="1"/>
    <xf numFmtId="0" fontId="1" fillId="0" borderId="4" xfId="0" applyFont="1" applyBorder="1"/>
    <xf numFmtId="0" fontId="1" fillId="0" borderId="7" xfId="0" applyFont="1" applyBorder="1"/>
    <xf numFmtId="3" fontId="1" fillId="0" borderId="8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6" fontId="1" fillId="0" borderId="13" xfId="0" applyNumberFormat="1" applyFont="1" applyBorder="1"/>
    <xf numFmtId="3" fontId="1" fillId="0" borderId="14" xfId="0" applyNumberFormat="1" applyFont="1" applyBorder="1"/>
    <xf numFmtId="0" fontId="5" fillId="0" borderId="0" xfId="0" applyFon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7" fillId="0" borderId="0" xfId="0" applyFont="1" applyAlignment="1"/>
    <xf numFmtId="0" fontId="4" fillId="0" borderId="10" xfId="0" applyFont="1" applyBorder="1" applyAlignment="1"/>
    <xf numFmtId="0" fontId="1" fillId="0" borderId="8" xfId="0" applyFont="1" applyBorder="1"/>
    <xf numFmtId="0" fontId="1" fillId="0" borderId="14" xfId="0" applyFont="1" applyBorder="1"/>
    <xf numFmtId="3" fontId="1" fillId="0" borderId="5" xfId="0" applyNumberFormat="1" applyFont="1" applyBorder="1"/>
    <xf numFmtId="0" fontId="1" fillId="0" borderId="0" xfId="0" applyFont="1" applyAlignment="1"/>
    <xf numFmtId="6" fontId="1" fillId="0" borderId="0" xfId="0" applyNumberFormat="1" applyFont="1" applyAlignment="1"/>
    <xf numFmtId="0" fontId="6" fillId="0" borderId="0" xfId="0" applyFont="1" applyAlignment="1"/>
    <xf numFmtId="0" fontId="6" fillId="0" borderId="4" xfId="0" applyFont="1" applyFill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6" fontId="4" fillId="0" borderId="13" xfId="0" applyNumberFormat="1" applyFont="1" applyBorder="1" applyAlignment="1"/>
    <xf numFmtId="0" fontId="4" fillId="0" borderId="13" xfId="0" applyNumberFormat="1" applyFont="1" applyBorder="1" applyAlignment="1"/>
    <xf numFmtId="165" fontId="1" fillId="0" borderId="0" xfId="0" applyNumberFormat="1" applyFont="1" applyAlignment="1"/>
    <xf numFmtId="0" fontId="9" fillId="0" borderId="4" xfId="0" applyFont="1" applyBorder="1" applyAlignment="1">
      <alignment horizontal="center"/>
    </xf>
    <xf numFmtId="44" fontId="0" fillId="0" borderId="0" xfId="0" applyNumberFormat="1" applyFont="1" applyAlignment="1"/>
    <xf numFmtId="44" fontId="7" fillId="0" borderId="0" xfId="0" applyNumberFormat="1" applyFont="1" applyAlignment="1"/>
    <xf numFmtId="0" fontId="14" fillId="0" borderId="0" xfId="0" applyFont="1" applyAlignment="1"/>
    <xf numFmtId="44" fontId="0" fillId="0" borderId="0" xfId="2" applyFont="1" applyAlignment="1"/>
    <xf numFmtId="0" fontId="14" fillId="4" borderId="4" xfId="0" applyFont="1" applyFill="1" applyBorder="1" applyAlignment="1">
      <alignment wrapText="1"/>
    </xf>
    <xf numFmtId="0" fontId="20" fillId="3" borderId="23" xfId="1" applyFont="1" applyFill="1" applyBorder="1" applyAlignment="1">
      <alignment horizontal="center" vertical="center"/>
    </xf>
    <xf numFmtId="0" fontId="19" fillId="3" borderId="2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right"/>
    </xf>
    <xf numFmtId="0" fontId="12" fillId="4" borderId="10" xfId="0" applyFont="1" applyFill="1" applyBorder="1"/>
    <xf numFmtId="0" fontId="12" fillId="4" borderId="8" xfId="0" applyNumberFormat="1" applyFont="1" applyFill="1" applyBorder="1" applyAlignment="1">
      <alignment horizontal="right"/>
    </xf>
    <xf numFmtId="0" fontId="12" fillId="4" borderId="5" xfId="0" applyFont="1" applyFill="1" applyBorder="1" applyAlignment="1"/>
    <xf numFmtId="44" fontId="12" fillId="4" borderId="5" xfId="0" applyNumberFormat="1" applyFont="1" applyFill="1" applyBorder="1" applyAlignment="1"/>
    <xf numFmtId="0" fontId="12" fillId="4" borderId="10" xfId="0" applyFont="1" applyFill="1" applyBorder="1" applyAlignment="1">
      <alignment horizontal="right"/>
    </xf>
    <xf numFmtId="44" fontId="14" fillId="4" borderId="0" xfId="0" applyNumberFormat="1" applyFont="1" applyFill="1" applyAlignment="1"/>
    <xf numFmtId="0" fontId="14" fillId="4" borderId="0" xfId="0" applyFont="1" applyFill="1" applyAlignment="1"/>
    <xf numFmtId="0" fontId="0" fillId="4" borderId="0" xfId="0" applyFont="1" applyFill="1" applyAlignment="1"/>
    <xf numFmtId="44" fontId="0" fillId="4" borderId="0" xfId="0" applyNumberFormat="1" applyFont="1" applyFill="1" applyAlignment="1"/>
    <xf numFmtId="1" fontId="14" fillId="4" borderId="0" xfId="0" applyNumberFormat="1" applyFont="1" applyFill="1" applyAlignment="1"/>
    <xf numFmtId="0" fontId="18" fillId="4" borderId="0" xfId="0" applyFont="1" applyFill="1" applyAlignment="1"/>
    <xf numFmtId="0" fontId="16" fillId="4" borderId="9" xfId="0" applyFont="1" applyFill="1" applyBorder="1"/>
    <xf numFmtId="0" fontId="16" fillId="4" borderId="10" xfId="0" applyFont="1" applyFill="1" applyBorder="1"/>
    <xf numFmtId="0" fontId="16" fillId="4" borderId="10" xfId="0" applyFont="1" applyFill="1" applyBorder="1" applyAlignment="1">
      <alignment horizontal="right"/>
    </xf>
    <xf numFmtId="0" fontId="16" fillId="4" borderId="11" xfId="0" applyFont="1" applyFill="1" applyBorder="1" applyAlignment="1">
      <alignment horizontal="right"/>
    </xf>
    <xf numFmtId="0" fontId="18" fillId="4" borderId="15" xfId="0" applyFont="1" applyFill="1" applyBorder="1" applyAlignment="1"/>
    <xf numFmtId="0" fontId="18" fillId="4" borderId="17" xfId="0" applyFont="1" applyFill="1" applyBorder="1" applyAlignment="1"/>
    <xf numFmtId="0" fontId="14" fillId="4" borderId="20" xfId="0" applyFont="1" applyFill="1" applyBorder="1" applyAlignment="1">
      <alignment horizontal="left"/>
    </xf>
    <xf numFmtId="0" fontId="14" fillId="4" borderId="19" xfId="0" applyNumberFormat="1" applyFont="1" applyFill="1" applyBorder="1" applyAlignment="1"/>
    <xf numFmtId="0" fontId="16" fillId="4" borderId="11" xfId="0" applyFont="1" applyFill="1" applyBorder="1"/>
    <xf numFmtId="44" fontId="0" fillId="0" borderId="17" xfId="0" applyNumberFormat="1" applyFont="1" applyBorder="1" applyAlignment="1"/>
    <xf numFmtId="44" fontId="0" fillId="0" borderId="18" xfId="0" applyNumberFormat="1" applyFont="1" applyBorder="1" applyAlignment="1"/>
    <xf numFmtId="44" fontId="14" fillId="4" borderId="0" xfId="2" applyFont="1" applyFill="1" applyAlignment="1"/>
    <xf numFmtId="44" fontId="14" fillId="4" borderId="19" xfId="0" applyNumberFormat="1" applyFont="1" applyFill="1" applyBorder="1" applyAlignment="1"/>
    <xf numFmtId="0" fontId="15" fillId="4" borderId="0" xfId="0" applyFont="1" applyFill="1" applyAlignment="1"/>
    <xf numFmtId="0" fontId="16" fillId="4" borderId="5" xfId="0" applyFont="1" applyFill="1" applyBorder="1"/>
    <xf numFmtId="0" fontId="16" fillId="4" borderId="5" xfId="0" applyFont="1" applyFill="1" applyBorder="1" applyAlignment="1">
      <alignment horizontal="right"/>
    </xf>
    <xf numFmtId="0" fontId="17" fillId="4" borderId="0" xfId="0" applyFont="1" applyFill="1" applyAlignment="1"/>
    <xf numFmtId="44" fontId="7" fillId="0" borderId="0" xfId="2" applyFont="1" applyAlignment="1"/>
    <xf numFmtId="0" fontId="7" fillId="4" borderId="15" xfId="0" applyFont="1" applyFill="1" applyBorder="1" applyAlignment="1"/>
    <xf numFmtId="0" fontId="7" fillId="4" borderId="17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3">
    <cellStyle name="Check Cell" xfId="1" builtinId="23"/>
    <cellStyle name="Currency" xfId="2" builtinId="4"/>
    <cellStyle name="Normal" xfId="0" builtinId="0"/>
  </cellStyles>
  <dxfs count="80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theme="9" tint="-0.499984740745262"/>
      </font>
    </dxf>
    <dxf>
      <font>
        <color theme="9" tint="-0.49998474074526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right style="hair">
          <color rgb="FF000000"/>
        </right>
        <bottom style="hair">
          <color rgb="FF000000"/>
        </bottom>
      </border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b/>
      </font>
    </dxf>
    <dxf>
      <font>
        <b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theme="3"/>
      </font>
    </dxf>
    <dxf>
      <font>
        <color theme="3"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0" formatCode="&quot;$&quot;#,##0_);[Red]\(&quot;$&quot;#,##0\)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&quot;$&quot;#,##0.000_);[Red]\(&quot;$&quot;#,##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0" formatCode="&quot;$&quot;#,##0_);[Red]\(&quot;$&quot;#,##0\)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0" formatCode="&quot;$&quot;#,##0_);[Red]\(&quot;$&quot;#,##0\)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QDATAANALYSIS-style" pivot="0" count="3" xr9:uid="{00000000-0011-0000-FFFF-FFFF00000000}">
      <tableStyleElement type="headerRow" dxfId="79"/>
      <tableStyleElement type="firstRowStripe" dxfId="78"/>
      <tableStyleElement type="secondRowStripe" dxfId="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Question Data Analysis new.xlsx]Question 10!PivotTable10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10'!$C$4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'Question 10'!$B$5:$B$27</c:f>
              <c:strCache>
                <c:ptCount val="22"/>
                <c:pt idx="0">
                  <c:v>50% Dark Bites</c:v>
                </c:pt>
                <c:pt idx="1">
                  <c:v>70% Dark Bites</c:v>
                </c:pt>
                <c:pt idx="2">
                  <c:v>85% Dark Bars</c:v>
                </c:pt>
                <c:pt idx="3">
                  <c:v>99% Dark &amp; Pure</c:v>
                </c:pt>
                <c:pt idx="4">
                  <c:v>After Nines</c:v>
                </c:pt>
                <c:pt idx="5">
                  <c:v>Almond Choco</c:v>
                </c:pt>
                <c:pt idx="6">
                  <c:v>Baker's Choco Chips</c:v>
                </c:pt>
                <c:pt idx="7">
                  <c:v>Caramel Stuffed Bars</c:v>
                </c:pt>
                <c:pt idx="8">
                  <c:v>Choco Coated Almonds</c:v>
                </c:pt>
                <c:pt idx="9">
                  <c:v>Drinking Coco</c:v>
                </c:pt>
                <c:pt idx="10">
                  <c:v>Eclairs</c:v>
                </c:pt>
                <c:pt idx="11">
                  <c:v>Fruit &amp; Nut Bars</c:v>
                </c:pt>
                <c:pt idx="12">
                  <c:v>Manuka Honey Choco</c:v>
                </c:pt>
                <c:pt idx="13">
                  <c:v>Milk Bars</c:v>
                </c:pt>
                <c:pt idx="14">
                  <c:v>Mint Chip Choco</c:v>
                </c:pt>
                <c:pt idx="15">
                  <c:v>Orange Choco</c:v>
                </c:pt>
                <c:pt idx="16">
                  <c:v>Organic Choco Syrup</c:v>
                </c:pt>
                <c:pt idx="17">
                  <c:v>Peanut Butter Cubes</c:v>
                </c:pt>
                <c:pt idx="18">
                  <c:v>Raspberry Choco</c:v>
                </c:pt>
                <c:pt idx="19">
                  <c:v>Smooth Sliky Salty</c:v>
                </c:pt>
                <c:pt idx="20">
                  <c:v>Spicy Special Slims</c:v>
                </c:pt>
                <c:pt idx="21">
                  <c:v>White Choc</c:v>
                </c:pt>
              </c:strCache>
            </c:strRef>
          </c:cat>
          <c:val>
            <c:numRef>
              <c:f>'Question 10'!$C$5:$C$27</c:f>
              <c:numCache>
                <c:formatCode>General</c:formatCode>
                <c:ptCount val="22"/>
                <c:pt idx="0">
                  <c:v>19525.600000000002</c:v>
                </c:pt>
                <c:pt idx="1">
                  <c:v>25899.02</c:v>
                </c:pt>
                <c:pt idx="2">
                  <c:v>30189.32</c:v>
                </c:pt>
                <c:pt idx="3">
                  <c:v>29800.16</c:v>
                </c:pt>
                <c:pt idx="4">
                  <c:v>46234.96</c:v>
                </c:pt>
                <c:pt idx="5">
                  <c:v>14946.92</c:v>
                </c:pt>
                <c:pt idx="6">
                  <c:v>58277.799999999996</c:v>
                </c:pt>
                <c:pt idx="7">
                  <c:v>39084.339999999989</c:v>
                </c:pt>
                <c:pt idx="8">
                  <c:v>52063.350000000006</c:v>
                </c:pt>
                <c:pt idx="9">
                  <c:v>40814.559999999998</c:v>
                </c:pt>
                <c:pt idx="10">
                  <c:v>56471.589999999989</c:v>
                </c:pt>
                <c:pt idx="11">
                  <c:v>44884.119999999995</c:v>
                </c:pt>
                <c:pt idx="12">
                  <c:v>36700.840000000011</c:v>
                </c:pt>
                <c:pt idx="13">
                  <c:v>29721.270000000004</c:v>
                </c:pt>
                <c:pt idx="14">
                  <c:v>43177.34</c:v>
                </c:pt>
                <c:pt idx="15">
                  <c:v>31390.480000000003</c:v>
                </c:pt>
                <c:pt idx="16">
                  <c:v>19572.14</c:v>
                </c:pt>
                <c:pt idx="17">
                  <c:v>46226.02</c:v>
                </c:pt>
                <c:pt idx="18">
                  <c:v>50988.91</c:v>
                </c:pt>
                <c:pt idx="19">
                  <c:v>29518.43</c:v>
                </c:pt>
                <c:pt idx="20">
                  <c:v>26000</c:v>
                </c:pt>
                <c:pt idx="21">
                  <c:v>29678.100000000002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4-4CBA-9059-A273956FE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4785488"/>
        <c:axId val="1084787568"/>
      </c:barChart>
      <c:catAx>
        <c:axId val="108478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87568"/>
        <c:crosses val="autoZero"/>
        <c:auto val="1"/>
        <c:lblAlgn val="ctr"/>
        <c:lblOffset val="100"/>
        <c:noMultiLvlLbl val="0"/>
      </c:catAx>
      <c:valAx>
        <c:axId val="108478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8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od_table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190499</xdr:rowOff>
    </xdr:from>
    <xdr:to>
      <xdr:col>7</xdr:col>
      <xdr:colOff>1685925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207DB0-0FD7-4E84-82E3-C26DA317DCAC}"/>
            </a:ext>
          </a:extLst>
        </xdr:cNvPr>
        <xdr:cNvSpPr txBox="1"/>
      </xdr:nvSpPr>
      <xdr:spPr>
        <a:xfrm>
          <a:off x="4219575" y="428624"/>
          <a:ext cx="2905125" cy="1285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Mean, Median</a:t>
          </a:r>
          <a:r>
            <a:rPr lang="en-US" sz="1200" baseline="0"/>
            <a:t> and Mode (Amount has 3 values that appear the most) of the Amount and Unit.</a:t>
          </a:r>
        </a:p>
        <a:p>
          <a:endParaRPr lang="en-US" sz="1200" baseline="0"/>
        </a:p>
        <a:p>
          <a:r>
            <a:rPr lang="en-US" sz="1200" baseline="0"/>
            <a:t>Range, 1st and 2nd Quartile of the Amount and Unit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190499</xdr:rowOff>
    </xdr:from>
    <xdr:to>
      <xdr:col>14</xdr:col>
      <xdr:colOff>466725</xdr:colOff>
      <xdr:row>9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70CCF-438C-418A-BCB2-ED1DDD3E23C0}"/>
            </a:ext>
          </a:extLst>
        </xdr:cNvPr>
        <xdr:cNvSpPr txBox="1"/>
      </xdr:nvSpPr>
      <xdr:spPr>
        <a:xfrm>
          <a:off x="6096000" y="619124"/>
          <a:ext cx="2905125" cy="1228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Conditonal</a:t>
          </a:r>
          <a:r>
            <a:rPr lang="en-US" sz="1200" baseline="0"/>
            <a:t> formatting on the Amount and Unit showing the size of each quantity in bars compared to the rest. </a:t>
          </a:r>
        </a:p>
        <a:p>
          <a:endParaRPr lang="en-US" sz="1200" baseline="0"/>
        </a:p>
        <a:p>
          <a:r>
            <a:rPr lang="en-US" sz="1200" baseline="0"/>
            <a:t>Yellow Cell Fill is used to display those in the Top 15%.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13</xdr:col>
      <xdr:colOff>466725</xdr:colOff>
      <xdr:row>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A6388E-2F91-44EB-8FDC-D14D89646B9E}"/>
            </a:ext>
          </a:extLst>
        </xdr:cNvPr>
        <xdr:cNvSpPr txBox="1"/>
      </xdr:nvSpPr>
      <xdr:spPr>
        <a:xfrm>
          <a:off x="6743700" y="1219200"/>
          <a:ext cx="2905125" cy="523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anomaly</a:t>
          </a:r>
          <a:r>
            <a:rPr lang="en-US" sz="1200" baseline="0"/>
            <a:t> in the data is having 0 unit but made $5,306 in sales.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11</xdr:row>
      <xdr:rowOff>123825</xdr:rowOff>
    </xdr:from>
    <xdr:to>
      <xdr:col>8</xdr:col>
      <xdr:colOff>352425</xdr:colOff>
      <xdr:row>17</xdr:row>
      <xdr:rowOff>52389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1EEE11-7953-46A4-AB23-090DAA914BF1}"/>
            </a:ext>
          </a:extLst>
        </xdr:cNvPr>
        <xdr:cNvSpPr txBox="1"/>
      </xdr:nvSpPr>
      <xdr:spPr>
        <a:xfrm>
          <a:off x="5295900" y="2305050"/>
          <a:ext cx="2676525" cy="10715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Use of Xlookup</a:t>
          </a:r>
          <a:r>
            <a:rPr lang="en-US" sz="1200" baseline="0"/>
            <a:t> to find the Sales Person with the most sales for each country.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0</xdr:row>
      <xdr:rowOff>47625</xdr:rowOff>
    </xdr:from>
    <xdr:to>
      <xdr:col>11</xdr:col>
      <xdr:colOff>400050</xdr:colOff>
      <xdr:row>1</xdr:row>
      <xdr:rowOff>66675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46735-ADEA-409A-B124-AB2BFE2980BF}"/>
            </a:ext>
          </a:extLst>
        </xdr:cNvPr>
        <xdr:cNvSpPr txBox="1"/>
      </xdr:nvSpPr>
      <xdr:spPr>
        <a:xfrm>
          <a:off x="7067550" y="47625"/>
          <a:ext cx="1343025" cy="257175"/>
        </a:xfrm>
        <a:prstGeom prst="rect">
          <a:avLst/>
        </a:prstGeom>
        <a:solidFill>
          <a:schemeClr val="bg1"/>
        </a:solidFill>
        <a:ln w="57150" cmpd="sng">
          <a:solidFill>
            <a:schemeClr val="accent6">
              <a:lumMod val="60000"/>
              <a:lumOff val="4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Column 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857248</xdr:colOff>
      <xdr:row>1</xdr:row>
      <xdr:rowOff>47623</xdr:rowOff>
    </xdr:from>
    <xdr:to>
      <xdr:col>4</xdr:col>
      <xdr:colOff>500061</xdr:colOff>
      <xdr:row>3</xdr:row>
      <xdr:rowOff>238125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6EA7E2-1A99-4946-8D52-F058402C0BD5}"/>
            </a:ext>
          </a:extLst>
        </xdr:cNvPr>
        <xdr:cNvSpPr txBox="1"/>
      </xdr:nvSpPr>
      <xdr:spPr>
        <a:xfrm>
          <a:off x="3024186" y="309561"/>
          <a:ext cx="2607469" cy="6548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 dynamic report</a:t>
          </a:r>
          <a:r>
            <a:rPr lang="en-US" sz="1200" baseline="0"/>
            <a:t> for each COUNTRY and how each PRODUCT sold in the country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47624</xdr:rowOff>
    </xdr:from>
    <xdr:to>
      <xdr:col>9</xdr:col>
      <xdr:colOff>266700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9ECDC-0C13-4E48-A5AB-635ACCF0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</xdr:row>
      <xdr:rowOff>47625</xdr:rowOff>
    </xdr:from>
    <xdr:to>
      <xdr:col>11</xdr:col>
      <xdr:colOff>600075</xdr:colOff>
      <xdr:row>6</xdr:row>
      <xdr:rowOff>157164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81EDBE-5662-4527-9CCC-58E5445A9301}"/>
            </a:ext>
          </a:extLst>
        </xdr:cNvPr>
        <xdr:cNvSpPr txBox="1"/>
      </xdr:nvSpPr>
      <xdr:spPr>
        <a:xfrm>
          <a:off x="7172325" y="314325"/>
          <a:ext cx="2905125" cy="10715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ALMOND</a:t>
          </a:r>
          <a:r>
            <a:rPr lang="en-US" sz="1200" baseline="0"/>
            <a:t> CHOCO has made the least profit and hasn't sold so much units compared to the others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en Gilbert" refreshedDate="45197.802263773148" createdVersion="7" refreshedVersion="7" minRefreshableVersion="3" recordCount="300" xr:uid="{D6B74E55-687C-4773-A6CD-D0D4C9E4CFA5}">
  <cacheSource type="worksheet">
    <worksheetSource name="Table_full"/>
  </cacheSource>
  <cacheFields count="7">
    <cacheField name="Sales Person" numFmtId="0">
      <sharedItems/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  <cacheField name="Cost Price" numFmtId="0">
      <sharedItems containsSemiMixedTypes="0" containsString="0" containsNumber="1" minValue="0" maxValue="8682.8700000000008"/>
    </cacheField>
    <cacheField name="Profit" numFmtId="6">
      <sharedItems containsSemiMixedTypes="0" containsString="0" containsNumber="1" minValue="-7884.8700000000008" maxValue="15841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en Gilbert" refreshedDate="45197.810209143521" createdVersion="7" refreshedVersion="7" minRefreshableVersion="3" recordCount="300" xr:uid="{8D6CBE5D-0A4D-4A29-A13D-B9C8C8B6A92C}">
  <cacheSource type="worksheet">
    <worksheetSource name="Whole_table"/>
  </cacheSource>
  <cacheFields count="8">
    <cacheField name="Sales Person" numFmtId="0">
      <sharedItems/>
    </cacheField>
    <cacheField name="Geography" numFmtId="0">
      <sharedItems/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  <cacheField name="Cost Price" numFmtId="0">
      <sharedItems containsSemiMixedTypes="0" containsString="0" containsNumber="1" minValue="0" maxValue="8682.8700000000008"/>
    </cacheField>
    <cacheField name="Profit" numFmtId="6">
      <sharedItems containsSemiMixedTypes="0" containsString="0" containsNumber="1" minValue="-7884.8700000000008" maxValue="15841.19" count="300">
        <n v="-27.860000000000127"/>
        <n v="2735.6499999999996"/>
        <n v="-787.36000000000013"/>
        <n v="7768.64"/>
        <n v="-3344.1000000000004"/>
        <n v="3525.1600000000008"/>
        <n v="2368.34"/>
        <n v="2960.3"/>
        <n v="403.5"/>
        <n v="4850.6000000000004"/>
        <n v="-4290.3"/>
        <n v="3535.16"/>
        <n v="1591.2"/>
        <n v="-251.82"/>
        <n v="-613.09999999999991"/>
        <n v="1641.44"/>
        <n v="7189.27"/>
        <n v="12009.82"/>
        <n v="-1070.8799999999999"/>
        <n v="7722.56"/>
        <n v="7570.9"/>
        <n v="182.33999999999992"/>
        <n v="827.43000000000006"/>
        <n v="212.44000000000005"/>
        <n v="-67.7800000000002"/>
        <n v="8155.77"/>
        <n v="-1455.7199999999998"/>
        <n v="-96.899999999999636"/>
        <n v="6216.65"/>
        <n v="4488.3"/>
        <n v="5891.06"/>
        <n v="438.4"/>
        <n v="4369.33"/>
        <n v="5699.76"/>
        <n v="3133.6"/>
        <n v="-3583.8599999999997"/>
        <n v="4532.28"/>
        <n v="-1655.9499999999998"/>
        <n v="2613.25"/>
        <n v="30.449999999999818"/>
        <n v="6634.67"/>
        <n v="3424.0299999999997"/>
        <n v="1266.05"/>
        <n v="-568.5"/>
        <n v="100.48000000000002"/>
        <n v="3722.39"/>
        <n v="4893.3500000000004"/>
        <n v="8881.56"/>
        <n v="2802"/>
        <n v="4533.84"/>
        <n v="15841.19"/>
        <n v="-70"/>
        <n v="7674"/>
        <n v="4680.46"/>
        <n v="4116.2299999999996"/>
        <n v="5044.5"/>
        <n v="1341.71"/>
        <n v="3417.3999999999996"/>
        <n v="-869.68000000000006"/>
        <n v="-95.920000000000016"/>
        <n v="778.88999999999987"/>
        <n v="6040.15"/>
        <n v="623.1099999999999"/>
        <n v="885.26"/>
        <n v="9357.1"/>
        <n v="739.44"/>
        <n v="4141.79"/>
        <n v="2317.9499999999998"/>
        <n v="2780.32"/>
        <n v="-628.79999999999995"/>
        <n v="-556.5"/>
        <n v="1632.24"/>
        <n v="12772"/>
        <n v="3237.96"/>
        <n v="2160.6799999999998"/>
        <n v="2702.1499999999996"/>
        <n v="-2353.42"/>
        <n v="4484.84"/>
        <n v="-792.4"/>
        <n v="11033.27"/>
        <n v="7674.1"/>
        <n v="-419.83"/>
        <n v="2826.15"/>
        <n v="2002.8700000000001"/>
        <n v="-1084.5899999999999"/>
        <n v="6456.87"/>
        <n v="7532.56"/>
        <n v="-708.56000000000017"/>
        <n v="-1485"/>
        <n v="22.279999999999745"/>
        <n v="6685.18"/>
        <n v="5212.92"/>
        <n v="2805.6"/>
        <n v="-517.25"/>
        <n v="2133.4299999999998"/>
        <n v="2253.6"/>
        <n v="2380.0100000000002"/>
        <n v="1143.48"/>
        <n v="10323.9"/>
        <n v="450.4399999999996"/>
        <n v="578"/>
        <n v="-7884.8700000000008"/>
        <n v="2852"/>
        <n v="2637.08"/>
        <n v="8658.7000000000007"/>
        <n v="305.59999999999991"/>
        <n v="11232.41"/>
        <n v="6479.2"/>
        <n v="202.44000000000005"/>
        <n v="820.11999999999989"/>
        <n v="4950.3999999999996"/>
        <n v="458.12000000000012"/>
        <n v="3975.5"/>
        <n v="5454.4"/>
        <n v="205.04999999999995"/>
        <n v="-45.240000000000009"/>
        <n v="845.06000000000006"/>
        <n v="3103.52"/>
        <n v="10678.14"/>
        <n v="1357.5"/>
        <n v="-1951.6"/>
        <n v="4913.24"/>
        <n v="-1311.17"/>
        <n v="-266"/>
        <n v="-710.94999999999982"/>
        <n v="2226.42"/>
        <n v="3868.9"/>
        <n v="3746.6800000000003"/>
        <n v="4036.0499999999997"/>
        <n v="3672.94"/>
        <n v="-652.67999999999995"/>
        <n v="7655.71"/>
        <n v="2256.7200000000003"/>
        <n v="5797.24"/>
        <n v="-214.75"/>
        <n v="2998.9599999999996"/>
        <n v="5964.03"/>
        <n v="1909.55"/>
        <n v="1923.88"/>
        <n v="-2200.1600000000003"/>
        <n v="-2131.5"/>
        <n v="-1044.3999999999999"/>
        <n v="2126.67"/>
        <n v="5694.6200000000008"/>
        <n v="9300.89"/>
        <n v="-3939.3"/>
        <n v="345.52"/>
        <n v="6589"/>
        <n v="987.57000000000016"/>
        <n v="6998"/>
        <n v="-1201.6199999999999"/>
        <n v="2245.1999999999998"/>
        <n v="8024.66"/>
        <n v="-966.6"/>
        <n v="7922.67"/>
        <n v="-1208.42"/>
        <n v="4922.2700000000004"/>
        <n v="-1901.3400000000001"/>
        <n v="2272.16"/>
        <n v="4982.6099999999997"/>
        <n v="5734"/>
        <n v="-4202.03"/>
        <n v="2898.99"/>
        <n v="1897.67"/>
        <n v="2292.25"/>
        <n v="12578.9"/>
        <n v="1500.81"/>
        <n v="1827.17"/>
        <n v="-2966.22"/>
        <n v="2391.84"/>
        <n v="2751.4"/>
        <n v="501.59000000000015"/>
        <n v="4940.6000000000004"/>
        <n v="83.990000000000236"/>
        <n v="190.43000000000006"/>
        <n v="2081.7399999999998"/>
        <n v="369.53"/>
        <n v="8647.4"/>
        <n v="1409.8"/>
        <n v="8109.08"/>
        <n v="1169.4100000000001"/>
        <n v="2778.74"/>
        <n v="1332.8000000000002"/>
        <n v="3998.4"/>
        <n v="3796.44"/>
        <n v="4029.8"/>
        <n v="6027"/>
        <n v="2218.8000000000002"/>
        <n v="902.79"/>
        <n v="5558.21"/>
        <n v="1319.1200000000001"/>
        <n v="-15.149999999999864"/>
        <n v="-2385.3000000000002"/>
        <n v="5747.7"/>
        <n v="-613.69000000000005"/>
        <n v="1478.4"/>
        <n v="165.86"/>
        <n v="2424.31"/>
        <n v="3218.56"/>
        <n v="3195.54"/>
        <n v="9577.4"/>
        <n v="-703.74999999999977"/>
        <n v="4.5499999999999545"/>
        <n v="765.5"/>
        <n v="425.20000000000005"/>
        <n v="5306"/>
        <n v="3168.13"/>
        <n v="-723.31"/>
        <n v="31.100000000000136"/>
        <n v="725.13"/>
        <n v="-122.15000000000003"/>
        <n v="7812.6100000000006"/>
        <n v="6253.48"/>
        <n v="6117.63"/>
        <n v="2399.1800000000003"/>
        <n v="2347"/>
        <n v="3513.36"/>
        <n v="-2346.54"/>
        <n v="-1226.03"/>
        <n v="1559.75"/>
        <n v="1319.1499999999999"/>
        <n v="-472.55000000000007"/>
        <n v="3596.74"/>
        <n v="4379.72"/>
        <n v="3838.8"/>
        <n v="1516.78"/>
        <n v="8225.07"/>
        <n v="2451.9"/>
        <n v="5885.69"/>
        <n v="2491.62"/>
        <n v="8536.85"/>
        <n v="6091.59"/>
        <n v="1839.48"/>
        <n v="4039.1"/>
        <n v="121.80000000000001"/>
        <n v="5868.1"/>
        <n v="4190.4799999999996"/>
        <n v="-1955.38"/>
        <n v="-3473.76"/>
        <n v="3913.74"/>
        <n v="4576.1099999999997"/>
        <n v="2348.8000000000002"/>
        <n v="9485.31"/>
        <n v="1881.6"/>
        <n v="8429.81"/>
        <n v="-2347"/>
        <n v="-1153.0599999999995"/>
        <n v="429.43"/>
        <n v="3292.5"/>
        <n v="646.67000000000007"/>
        <n v="2204.56"/>
        <n v="245.25"/>
        <n v="1762.19"/>
        <n v="5670.05"/>
        <n v="-210.68"/>
        <n v="3963.51"/>
        <n v="2548.67"/>
        <n v="39.72"/>
        <n v="-330.67999999999995"/>
        <n v="-349"/>
        <n v="5608.12"/>
        <n v="593.24"/>
        <n v="5731"/>
        <n v="1452.67"/>
        <n v="-147.36000000000001"/>
        <n v="1399.44"/>
        <n v="3547.48"/>
        <n v="5282.34"/>
        <n v="-1796.3999999999996"/>
        <n v="4045.5"/>
        <n v="2370.34"/>
        <n v="714.84"/>
        <n v="6784.4"/>
        <n v="3419.52"/>
        <n v="2629.77"/>
        <n v="1669.66"/>
        <n v="2974.09"/>
        <n v="1214.01"/>
        <n v="3328.66"/>
        <n v="6594.2"/>
        <n v="2311.08"/>
        <n v="4117.26"/>
        <n v="2998.73"/>
        <n v="6891.25"/>
        <n v="5363.12"/>
        <n v="8486.48"/>
        <n v="433.4"/>
        <n v="3818.52"/>
        <n v="1471.5700000000002"/>
        <n v="3274.84"/>
        <n v="396.36"/>
        <n v="19.880000000000109"/>
        <n v="642.89999999999986"/>
        <n v="5671.54"/>
        <n v="1559.9300000000003"/>
        <n v="-3410.08"/>
        <n v="7144.2"/>
        <n v="2459.38"/>
        <n v="-1995.63"/>
        <n v="2508.6999999999998"/>
      </sharedItems>
    </cacheField>
    <cacheField name="Profit per Unit" numFmtId="165">
      <sharedItems containsSemiMixedTypes="0" containsString="0" containsNumber="1" minValue="-15.192427745664741" maxValue="2030.53" count="300">
        <n v="-0.24438596491228182"/>
        <n v="5.9600217864923737"/>
        <n v="-5.3561904761904771"/>
        <n v="26.974444444444444"/>
        <n v="-8.0775362318840589"/>
        <n v="8.1600925925925942"/>
        <n v="43.858148148148153"/>
        <n v="14.096666666666668"/>
        <n v="5.38"/>
        <n v="404.2166666666667"/>
        <n v="-9.286363636363637"/>
        <n v="24.549722222222222"/>
        <n v="13.26"/>
        <n v="-4.6633333333333331"/>
        <n v="-2.6200854700854697"/>
        <n v="24.870303030303031"/>
        <n v="82.63528735632184"/>
        <n v="35.427197640117996"/>
        <n v="-7.4366666666666656"/>
        <n v="47.670123456790122"/>
        <n v="84.121111111111105"/>
        <n v="0.77923076923076884"/>
        <n v="5.8682978723404258"/>
        <n v="1.0413725490196082"/>
        <n v="-0.36440860215053872"/>
        <n v="35.306363636363635"/>
        <n v="-8.6649999999999991"/>
        <n v="-0.49692307692307508"/>
        <n v="414.44333333333333"/>
        <n v="149.61000000000001"/>
        <n v="57.755490196078433"/>
        <n v="29.226666666666667"/>
        <n v="23.876120218579235"/>
        <n v="474.98"/>
        <n v="43.522222222222219"/>
        <n v="-12.708723404255318"/>
        <n v="31.474166666666665"/>
        <n v="-4.0887654320987652"/>
        <n v="34.843333333333334"/>
        <n v="0.2255555555555542"/>
        <n v="315.93666666666667"/>
        <n v="22.379281045751632"/>
        <n v="84.403333333333336"/>
        <n v="-2.2294117647058824"/>
        <n v="5.5822222222222235"/>
        <n v="19.695185185185185"/>
        <n v="233.01666666666668"/>
        <n v="246.70999999999998"/>
        <n v="37.36"/>
        <n v="29.063076923076924"/>
        <n v="406.18435897435899"/>
        <n v="-1.1111111111111112"/>
        <n v="102.32"/>
        <n v="25.576284153005464"/>
        <n v="59.655507246376807"/>
        <n v="168.15"/>
        <n v="34.402820512820512"/>
        <n v="6.780555555555555"/>
        <n v="-3.1856410256410257"/>
        <n v="-1.9983333333333337"/>
        <n v="3.7627536231884053"/>
        <n v="671.12777777777774"/>
        <n v="2.3873946360153253"/>
        <n v="147.54333333333332"/>
        <n v="311.90333333333336"/>
        <n v="5.3582608695652176"/>
        <n v="37.313423423423423"/>
        <n v="154.53"/>
        <n v="17.162469135802471"/>
        <n v="-3.2246153846153844"/>
        <n v="-1.06"/>
        <n v="34.005000000000003"/>
        <n v="85.146666666666661"/>
        <n v="6.5812195121951218"/>
        <n v="21.183137254901958"/>
        <n v="16.376666666666665"/>
        <n v="-7.6162459546925572"/>
        <n v="28.748974358974358"/>
        <n v="-4.9836477987421386"/>
        <n v="54.891890547263685"/>
        <n v="36.543333333333337"/>
        <n v="-8.2319607843137259"/>
        <n v="72.465384615384622"/>
        <n v="7.1787455197132619"/>
        <n v="-8.8178048780487792"/>
        <n v="79.714444444444439"/>
        <n v="358.69333333333333"/>
        <n v="-4.3738271604938284"/>
        <n v="-6.5131578947368425"/>
        <n v="6.5146198830408605E-2"/>
        <n v="123.79962962962964"/>
        <n v="24.13388888888889"/>
        <n v="51.955555555555556"/>
        <n v="-6.8966666666666665"/>
        <n v="22.940107526881718"/>
        <n v="14.446153846153846"/>
        <n v="264.44555555555559"/>
        <n v="63.526666666666671"/>
        <n v="44.119230769230768"/>
        <n v="1.4437179487179475"/>
        <n v="1.9266666666666667"/>
        <n v="-15.192427745664741"/>
        <n v="316.88888888888891"/>
        <n v="293.00888888888886"/>
        <n v="96.207777777777792"/>
        <n v="3.1833333333333322"/>
        <n v="534.87666666666667"/>
        <n v="134.98333333333332"/>
        <n v="2.8116666666666674"/>
        <n v="4.8816666666666659"/>
        <n v="97.066666666666663"/>
        <n v="2.3860416666666673"/>
        <n v="17.66888888888889"/>
        <n v="11.961403508771928"/>
        <n v="2.2048387096774187"/>
        <n v="-0.94250000000000023"/>
        <n v="8.284901960784314"/>
        <n v="12.315555555555555"/>
        <n v="77.377826086956517"/>
        <n v="15.083333333333334"/>
        <n v="-8.1316666666666659"/>
        <n v="48.169019607843133"/>
        <n v="-10.164108527131784"/>
        <n v="-0.88666666666666671"/>
        <n v="-5.2662962962962947"/>
        <n v="19.53"/>
        <n v="61.411111111111111"/>
        <n v="14.867777777777778"/>
        <n v="13.320297029702969"/>
        <n v="14.930650406504066"/>
        <n v="-7.77"/>
        <n v="196.30025641025642"/>
        <n v="6.4848275862068974"/>
        <n v="120.77583333333332"/>
        <n v="-2.8633333333333333"/>
        <n v="11.623875968992246"/>
        <n v="220.89"/>
        <n v="8.9650234741784036"/>
        <n v="5.3890196078431378"/>
        <n v="-10.628792270531402"/>
        <n v="-14.21"/>
        <n v="-5.1196078431372545"/>
        <n v="101.27000000000001"/>
        <n v="32.727701149425293"/>
        <n v="46.273084577114425"/>
        <n v="-7.724117647058824"/>
        <n v="0.91407407407407404"/>
        <n v="244.03703703703704"/>
        <n v="8.4407692307692326"/>
        <n v="194.38888888888889"/>
        <n v="-9.5366666666666653"/>
        <n v="31.18333333333333"/>
        <n v="191.06333333333333"/>
        <n v="-7.16"/>
        <n v="41.918888888888887"/>
        <n v="-2.6327233115468411"/>
        <n v="24.488905472636819"/>
        <n v="-5.1949180327868856"/>
        <n v="7.0128395061728392"/>
        <n v="20.504567901234566"/>
        <n v="26.920187793427232"/>
        <n v="-9.4005145413870235"/>
        <n v="9.7609090909090899"/>
        <n v="70.28407407407407"/>
        <n v="30.563333333333333"/>
        <n v="419.29666666666668"/>
        <n v="8.4791525423728817"/>
        <n v="11.491635220125787"/>
        <n v="-9.6935294117647057"/>
        <n v="132.88"/>
        <n v="11.464166666666667"/>
        <n v="5.3934408602150556"/>
        <n v="548.95555555555563"/>
        <n v="0.38351598173516088"/>
        <n v="1.3505673758865253"/>
        <n v="16.924715447154469"/>
        <n v="7.2456862745098034"/>
        <n v="72.061666666666667"/>
        <n v="52.214814814814815"/>
        <n v="39.750392156862745"/>
        <n v="9.5073983739837402"/>
        <n v="102.9162962962963"/>
        <n v="7.5299435028248594"/>
        <n v="23.382456140350879"/>
        <n v="18.61"/>
        <n v="14.600724637681161"/>
        <n v="133.93333333333334"/>
        <n v="49.306666666666672"/>
        <n v="5.1005084745762712"/>
        <n v="88.225555555555559"/>
        <n v="6.466274509803922"/>
        <n v="-7.7692307692306992E-2"/>
        <n v="-6.4642276422764233"/>
        <n v="136.85"/>
        <n v="-7.5764197530864204"/>
        <n v="6.0097560975609756"/>
        <n v="0.9532183908045978"/>
        <n v="29.929753086419751"/>
        <n v="8.6520430107526884"/>
        <n v="18.365172413793104"/>
        <n v="114.01666666666667"/>
        <n v="-3.1277777777777769"/>
        <n v="4.3333333333332898E-2"/>
        <n v="3.402222222222222"/>
        <n v="7.8740740740740751"/>
        <n v="0"/>
        <n v="18.527076023391814"/>
        <n v="-3.8270370370370368"/>
        <n v="0.1151851851851857"/>
        <n v="11.51"/>
        <n v="-5.8166666666666682"/>
        <n v="37.742077294685991"/>
        <n v="65.140416666666667"/>
        <n v="75.526296296296294"/>
        <n v="7.8404575163398702"/>
        <n v="8.4121863799283148"/>
        <n v="1171.1200000000001"/>
        <n v="-11.851212121212122"/>
        <n v="-4.9238152610441768"/>
        <n v="20.796666666666667"/>
        <n v="6.9796296296296285"/>
        <n v="-5.4316091954022996"/>
        <n v="20.670919540229885"/>
        <n v="121.6588888888889"/>
        <n v="63.980000000000004"/>
        <n v="19.445897435897436"/>
        <n v="144.29947368421051"/>
        <n v="54.486666666666672"/>
        <n v="1961.8966666666665"/>
        <n v="415.27"/>
        <n v="406.51666666666671"/>
        <n v="2030.53"/>
        <n v="6.387083333333333"/>
        <n v="134.63666666666666"/>
        <n v="1.4000000000000001"/>
        <n v="195.60333333333335"/>
        <n v="24.943333333333332"/>
        <n v="-6.3901307189542491"/>
        <n v="-8.6411940298507464"/>
        <n v="11.968623853211009"/>
        <n v="49.20548387096774"/>
        <n v="24.466666666666669"/>
        <n v="351.30777777777774"/>
        <n v="19.006060606060604"/>
        <n v="96.894367816091943"/>
        <n v="-8.1493055555555554"/>
        <n v="-3.1764738292011003"/>
        <n v="4.9359770114942529"/>
        <n v="21.95"/>
        <n v="2.1342244224422444"/>
        <n v="7.6547222222222224"/>
        <n v="3.27"/>
        <n v="45.184358974358979"/>
        <n v="46.0979674796748"/>
        <n v="-5.8522222222222222"/>
        <n v="16.723670886075951"/>
        <n v="12.679950248756219"/>
        <n v="0.82750000000000001"/>
        <n v="-3.9366666666666661"/>
        <n v="-4.0114942528735629"/>
        <n v="17.974743589743589"/>
        <n v="5.8160784313725493"/>
        <n v="73.474358974358978"/>
        <n v="12.415982905982906"/>
        <n v="-1.4884848484848485"/>
        <n v="29.155000000000001"/>
        <n v="147.81166666666667"/>
        <n v="125.77000000000001"/>
        <n v="-6.6533333333333315"/>
        <n v="26.97"/>
        <n v="56.436666666666667"/>
        <n v="5.6733333333333338"/>
        <n v="1130.7333333333333"/>
        <n v="12.389565217391304"/>
        <n v="28.277096774193549"/>
        <n v="6.7872357723577244"/>
        <n v="991.36333333333334"/>
        <n v="19.27"/>
        <n v="13.531138211382114"/>
        <n v="54.951666666666668"/>
        <n v="6.6410344827586201"/>
        <n v="32.676666666666669"/>
        <n v="24.379918699186991"/>
        <n v="153.13888888888889"/>
        <n v="42.56444444444444"/>
        <n v="117.86777777777777"/>
        <n v="3.2103703703703701"/>
        <n v="159.10499999999999"/>
        <n v="12.577521367521369"/>
        <n v="64.212549019607849"/>
        <n v="11.01"/>
        <n v="0.13805555555555632"/>
        <n v="5.6394736842105253"/>
        <n v="105.02851851851852"/>
        <n v="4.6844744744744755"/>
        <n v="-9.3171584699453547"/>
        <n v="23.578217821782179"/>
        <n v="19.518888888888888"/>
        <n v="-8.6390909090909087"/>
        <n v="24.595098039215685"/>
      </sharedItems>
    </cacheField>
  </cacheFields>
  <extLst>
    <ext xmlns:x14="http://schemas.microsoft.com/office/spreadsheetml/2009/9/main" uri="{725AE2AE-9491-48be-B2B4-4EB974FC3084}">
      <x14:pivotCacheDefinition pivotCacheId="16225798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Ram Mahesh"/>
    <x v="0"/>
    <x v="0"/>
    <n v="1624"/>
    <n v="114"/>
    <n v="1651.8600000000001"/>
    <n v="-27.860000000000127"/>
  </r>
  <r>
    <s v="Brien Boise"/>
    <x v="1"/>
    <x v="1"/>
    <n v="6706"/>
    <n v="459"/>
    <n v="3970.3500000000004"/>
    <n v="2735.6499999999996"/>
  </r>
  <r>
    <s v="Husein Augar"/>
    <x v="1"/>
    <x v="2"/>
    <n v="959"/>
    <n v="147"/>
    <n v="1746.3600000000001"/>
    <n v="-787.36000000000013"/>
  </r>
  <r>
    <s v="Carla Molina"/>
    <x v="2"/>
    <x v="3"/>
    <n v="9632"/>
    <n v="288"/>
    <n v="1863.36"/>
    <n v="7768.64"/>
  </r>
  <r>
    <s v="Curtice Advani"/>
    <x v="3"/>
    <x v="4"/>
    <n v="2100"/>
    <n v="414"/>
    <n v="5444.1"/>
    <n v="-3344.1000000000004"/>
  </r>
  <r>
    <s v="Ram Mahesh"/>
    <x v="1"/>
    <x v="5"/>
    <n v="8869"/>
    <n v="432"/>
    <n v="5343.8399999999992"/>
    <n v="3525.1600000000008"/>
  </r>
  <r>
    <s v="Curtice Advani"/>
    <x v="4"/>
    <x v="6"/>
    <n v="2681"/>
    <n v="54"/>
    <n v="312.66000000000003"/>
    <n v="2368.34"/>
  </r>
  <r>
    <s v="Brien Boise"/>
    <x v="1"/>
    <x v="7"/>
    <n v="5012"/>
    <n v="210"/>
    <n v="2051.6999999999998"/>
    <n v="2960.3"/>
  </r>
  <r>
    <s v="Ches Bonnell"/>
    <x v="4"/>
    <x v="8"/>
    <n v="1281"/>
    <n v="75"/>
    <n v="877.5"/>
    <n v="403.5"/>
  </r>
  <r>
    <s v="Gigi Bohling"/>
    <x v="0"/>
    <x v="8"/>
    <n v="4991"/>
    <n v="12"/>
    <n v="140.39999999999998"/>
    <n v="4850.6000000000004"/>
  </r>
  <r>
    <s v="Barr Faughny"/>
    <x v="3"/>
    <x v="4"/>
    <n v="1785"/>
    <n v="462"/>
    <n v="6075.3"/>
    <n v="-4290.3"/>
  </r>
  <r>
    <s v="Gunar Cockshoot"/>
    <x v="0"/>
    <x v="9"/>
    <n v="3983"/>
    <n v="144"/>
    <n v="447.84"/>
    <n v="3535.16"/>
  </r>
  <r>
    <s v="Husein Augar"/>
    <x v="4"/>
    <x v="10"/>
    <n v="2646"/>
    <n v="120"/>
    <n v="1054.8"/>
    <n v="1591.2"/>
  </r>
  <r>
    <s v="Barr Faughny"/>
    <x v="5"/>
    <x v="11"/>
    <n v="252"/>
    <n v="54"/>
    <n v="503.82"/>
    <n v="-251.82"/>
  </r>
  <r>
    <s v="Gunar Cockshoot"/>
    <x v="1"/>
    <x v="4"/>
    <n v="2464"/>
    <n v="234"/>
    <n v="3077.1"/>
    <n v="-613.09999999999991"/>
  </r>
  <r>
    <s v="Gunar Cockshoot"/>
    <x v="1"/>
    <x v="12"/>
    <n v="2114"/>
    <n v="66"/>
    <n v="472.56"/>
    <n v="1641.44"/>
  </r>
  <r>
    <s v="Curtice Advani"/>
    <x v="0"/>
    <x v="6"/>
    <n v="7693"/>
    <n v="87"/>
    <n v="503.73"/>
    <n v="7189.27"/>
  </r>
  <r>
    <s v="Gigi Bohling"/>
    <x v="5"/>
    <x v="13"/>
    <n v="15610"/>
    <n v="339"/>
    <n v="3600.18"/>
    <n v="12009.82"/>
  </r>
  <r>
    <s v="Carla Molina"/>
    <x v="5"/>
    <x v="7"/>
    <n v="336"/>
    <n v="144"/>
    <n v="1406.8799999999999"/>
    <n v="-1070.8799999999999"/>
  </r>
  <r>
    <s v="Barr Faughny"/>
    <x v="3"/>
    <x v="13"/>
    <n v="9443"/>
    <n v="162"/>
    <n v="1720.4399999999998"/>
    <n v="7722.56"/>
  </r>
  <r>
    <s v="Husein Augar"/>
    <x v="5"/>
    <x v="14"/>
    <n v="8155"/>
    <n v="90"/>
    <n v="584.1"/>
    <n v="7570.9"/>
  </r>
  <r>
    <s v="Brien Boise"/>
    <x v="4"/>
    <x v="14"/>
    <n v="1701"/>
    <n v="234"/>
    <n v="1518.66"/>
    <n v="182.33999999999992"/>
  </r>
  <r>
    <s v="Oby Sorrel"/>
    <x v="4"/>
    <x v="7"/>
    <n v="2205"/>
    <n v="141"/>
    <n v="1377.57"/>
    <n v="827.43000000000006"/>
  </r>
  <r>
    <s v="Brien Boise"/>
    <x v="0"/>
    <x v="15"/>
    <n v="1771"/>
    <n v="204"/>
    <n v="1558.56"/>
    <n v="212.44000000000005"/>
  </r>
  <r>
    <s v="Carla Molina"/>
    <x v="1"/>
    <x v="16"/>
    <n v="2114"/>
    <n v="186"/>
    <n v="2181.7800000000002"/>
    <n v="-67.7800000000002"/>
  </r>
  <r>
    <s v="Carla Molina"/>
    <x v="2"/>
    <x v="11"/>
    <n v="10311"/>
    <n v="231"/>
    <n v="2155.23"/>
    <n v="8155.77"/>
  </r>
  <r>
    <s v="Gunar Cockshoot"/>
    <x v="3"/>
    <x v="10"/>
    <n v="21"/>
    <n v="168"/>
    <n v="1476.7199999999998"/>
    <n v="-1455.7199999999998"/>
  </r>
  <r>
    <s v="Oby Sorrel"/>
    <x v="1"/>
    <x v="13"/>
    <n v="1974"/>
    <n v="195"/>
    <n v="2070.8999999999996"/>
    <n v="-96.899999999999636"/>
  </r>
  <r>
    <s v="Gigi Bohling"/>
    <x v="2"/>
    <x v="14"/>
    <n v="6314"/>
    <n v="15"/>
    <n v="97.350000000000009"/>
    <n v="6216.65"/>
  </r>
  <r>
    <s v="Oby Sorrel"/>
    <x v="0"/>
    <x v="14"/>
    <n v="4683"/>
    <n v="30"/>
    <n v="194.70000000000002"/>
    <n v="4488.3"/>
  </r>
  <r>
    <s v="Carla Molina"/>
    <x v="0"/>
    <x v="17"/>
    <n v="6398"/>
    <n v="102"/>
    <n v="506.94"/>
    <n v="5891.06"/>
  </r>
  <r>
    <s v="Barr Faughny"/>
    <x v="1"/>
    <x v="15"/>
    <n v="553"/>
    <n v="15"/>
    <n v="114.6"/>
    <n v="438.4"/>
  </r>
  <r>
    <s v="Brien Boise"/>
    <x v="3"/>
    <x v="0"/>
    <n v="7021"/>
    <n v="183"/>
    <n v="2651.67"/>
    <n v="4369.33"/>
  </r>
  <r>
    <s v="Ram Mahesh"/>
    <x v="3"/>
    <x v="7"/>
    <n v="5817"/>
    <n v="12"/>
    <n v="117.24"/>
    <n v="5699.76"/>
  </r>
  <r>
    <s v="Carla Molina"/>
    <x v="3"/>
    <x v="8"/>
    <n v="3976"/>
    <n v="72"/>
    <n v="842.4"/>
    <n v="3133.6"/>
  </r>
  <r>
    <s v="Curtice Advani"/>
    <x v="4"/>
    <x v="18"/>
    <n v="1134"/>
    <n v="282"/>
    <n v="4717.8599999999997"/>
    <n v="-3583.8599999999997"/>
  </r>
  <r>
    <s v="Barr Faughny"/>
    <x v="3"/>
    <x v="19"/>
    <n v="6027"/>
    <n v="144"/>
    <n v="1494.72"/>
    <n v="4532.28"/>
  </r>
  <r>
    <s v="Curtice Advani"/>
    <x v="0"/>
    <x v="10"/>
    <n v="1904"/>
    <n v="405"/>
    <n v="3559.95"/>
    <n v="-1655.9499999999998"/>
  </r>
  <r>
    <s v="Ches Bonnell"/>
    <x v="5"/>
    <x v="1"/>
    <n v="3262"/>
    <n v="75"/>
    <n v="648.75"/>
    <n v="2613.25"/>
  </r>
  <r>
    <s v="Ram Mahesh"/>
    <x v="5"/>
    <x v="18"/>
    <n v="2289"/>
    <n v="135"/>
    <n v="2258.5500000000002"/>
    <n v="30.449999999999818"/>
  </r>
  <r>
    <s v="Gigi Bohling"/>
    <x v="5"/>
    <x v="18"/>
    <n v="6986"/>
    <n v="21"/>
    <n v="351.33"/>
    <n v="6634.67"/>
  </r>
  <r>
    <s v="Barr Faughny"/>
    <x v="4"/>
    <x v="14"/>
    <n v="4417"/>
    <n v="153"/>
    <n v="992.97"/>
    <n v="3424.0299999999997"/>
  </r>
  <r>
    <s v="Curtice Advani"/>
    <x v="5"/>
    <x v="16"/>
    <n v="1442"/>
    <n v="15"/>
    <n v="175.95000000000002"/>
    <n v="1266.05"/>
  </r>
  <r>
    <s v="Gunar Cockshoot"/>
    <x v="1"/>
    <x v="8"/>
    <n v="2415"/>
    <n v="255"/>
    <n v="2983.5"/>
    <n v="-568.5"/>
  </r>
  <r>
    <s v="Barr Faughny"/>
    <x v="0"/>
    <x v="15"/>
    <n v="238"/>
    <n v="18"/>
    <n v="137.51999999999998"/>
    <n v="100.48000000000002"/>
  </r>
  <r>
    <s v="Curtice Advani"/>
    <x v="0"/>
    <x v="14"/>
    <n v="4949"/>
    <n v="189"/>
    <n v="1226.6100000000001"/>
    <n v="3722.39"/>
  </r>
  <r>
    <s v="Gigi Bohling"/>
    <x v="4"/>
    <x v="1"/>
    <n v="5075"/>
    <n v="21"/>
    <n v="181.65"/>
    <n v="4893.3500000000004"/>
  </r>
  <r>
    <s v="Gunar Cockshoot"/>
    <x v="2"/>
    <x v="10"/>
    <n v="9198"/>
    <n v="36"/>
    <n v="316.43999999999994"/>
    <n v="8881.56"/>
  </r>
  <r>
    <s v="Curtice Advani"/>
    <x v="5"/>
    <x v="12"/>
    <n v="3339"/>
    <n v="75"/>
    <n v="537"/>
    <n v="2802"/>
  </r>
  <r>
    <s v="Ram Mahesh"/>
    <x v="5"/>
    <x v="9"/>
    <n v="5019"/>
    <n v="156"/>
    <n v="485.15999999999997"/>
    <n v="4533.84"/>
  </r>
  <r>
    <s v="Gigi Bohling"/>
    <x v="2"/>
    <x v="10"/>
    <n v="16184"/>
    <n v="39"/>
    <n v="342.80999999999995"/>
    <n v="15841.19"/>
  </r>
  <r>
    <s v="Curtice Advani"/>
    <x v="2"/>
    <x v="20"/>
    <n v="497"/>
    <n v="63"/>
    <n v="567"/>
    <n v="-70"/>
  </r>
  <r>
    <s v="Barr Faughny"/>
    <x v="2"/>
    <x v="12"/>
    <n v="8211"/>
    <n v="75"/>
    <n v="537"/>
    <n v="7674"/>
  </r>
  <r>
    <s v="Barr Faughny"/>
    <x v="4"/>
    <x v="19"/>
    <n v="6580"/>
    <n v="183"/>
    <n v="1899.5400000000002"/>
    <n v="4680.46"/>
  </r>
  <r>
    <s v="Carla Molina"/>
    <x v="1"/>
    <x v="11"/>
    <n v="4760"/>
    <n v="69"/>
    <n v="643.77"/>
    <n v="4116.2299999999996"/>
  </r>
  <r>
    <s v="Ram Mahesh"/>
    <x v="2"/>
    <x v="4"/>
    <n v="5439"/>
    <n v="30"/>
    <n v="394.5"/>
    <n v="5044.5"/>
  </r>
  <r>
    <s v="Carla Molina"/>
    <x v="5"/>
    <x v="9"/>
    <n v="1463"/>
    <n v="39"/>
    <n v="121.28999999999999"/>
    <n v="1341.71"/>
  </r>
  <r>
    <s v="Gunar Cockshoot"/>
    <x v="5"/>
    <x v="1"/>
    <n v="7777"/>
    <n v="504"/>
    <n v="4359.6000000000004"/>
    <n v="3417.3999999999996"/>
  </r>
  <r>
    <s v="Husein Augar"/>
    <x v="0"/>
    <x v="12"/>
    <n v="1085"/>
    <n v="273"/>
    <n v="1954.68"/>
    <n v="-869.68000000000006"/>
  </r>
  <r>
    <s v="Gigi Bohling"/>
    <x v="0"/>
    <x v="6"/>
    <n v="182"/>
    <n v="48"/>
    <n v="277.92"/>
    <n v="-95.920000000000016"/>
  </r>
  <r>
    <s v="Curtice Advani"/>
    <x v="5"/>
    <x v="18"/>
    <n v="4242"/>
    <n v="207"/>
    <n v="3463.11"/>
    <n v="778.88999999999987"/>
  </r>
  <r>
    <s v="Curtice Advani"/>
    <x v="2"/>
    <x v="1"/>
    <n v="6118"/>
    <n v="9"/>
    <n v="77.850000000000009"/>
    <n v="6040.15"/>
  </r>
  <r>
    <s v="Oby Sorrel"/>
    <x v="2"/>
    <x v="14"/>
    <n v="2317"/>
    <n v="261"/>
    <n v="1693.89"/>
    <n v="623.1099999999999"/>
  </r>
  <r>
    <s v="Curtice Advani"/>
    <x v="4"/>
    <x v="10"/>
    <n v="938"/>
    <n v="6"/>
    <n v="52.739999999999995"/>
    <n v="885.26"/>
  </r>
  <r>
    <s v="Brien Boise"/>
    <x v="0"/>
    <x v="16"/>
    <n v="9709"/>
    <n v="30"/>
    <n v="351.90000000000003"/>
    <n v="9357.1"/>
  </r>
  <r>
    <s v="Ches Bonnell"/>
    <x v="5"/>
    <x v="13"/>
    <n v="2205"/>
    <n v="138"/>
    <n v="1465.56"/>
    <n v="739.44"/>
  </r>
  <r>
    <s v="Ches Bonnell"/>
    <x v="0"/>
    <x v="9"/>
    <n v="4487"/>
    <n v="111"/>
    <n v="345.21"/>
    <n v="4141.79"/>
  </r>
  <r>
    <s v="Gigi Bohling"/>
    <x v="1"/>
    <x v="3"/>
    <n v="2415"/>
    <n v="15"/>
    <n v="97.05"/>
    <n v="2317.9499999999998"/>
  </r>
  <r>
    <s v="Ram Mahesh"/>
    <x v="5"/>
    <x v="15"/>
    <n v="4018"/>
    <n v="162"/>
    <n v="1237.6799999999998"/>
    <n v="2780.32"/>
  </r>
  <r>
    <s v="Gigi Bohling"/>
    <x v="5"/>
    <x v="15"/>
    <n v="861"/>
    <n v="195"/>
    <n v="1489.8"/>
    <n v="-628.79999999999995"/>
  </r>
  <r>
    <s v="Oby Sorrel"/>
    <x v="4"/>
    <x v="8"/>
    <n v="5586"/>
    <n v="525"/>
    <n v="6142.5"/>
    <n v="-556.5"/>
  </r>
  <r>
    <s v="Ches Bonnell"/>
    <x v="5"/>
    <x v="5"/>
    <n v="2226"/>
    <n v="48"/>
    <n v="593.76"/>
    <n v="1632.24"/>
  </r>
  <r>
    <s v="Husein Augar"/>
    <x v="5"/>
    <x v="19"/>
    <n v="14329"/>
    <n v="150"/>
    <n v="1557.0000000000002"/>
    <n v="12772"/>
  </r>
  <r>
    <s v="Husein Augar"/>
    <x v="5"/>
    <x v="13"/>
    <n v="8463"/>
    <n v="492"/>
    <n v="5225.04"/>
    <n v="3237.96"/>
  </r>
  <r>
    <s v="Gigi Bohling"/>
    <x v="5"/>
    <x v="12"/>
    <n v="2891"/>
    <n v="102"/>
    <n v="730.32"/>
    <n v="2160.6799999999998"/>
  </r>
  <r>
    <s v="Gunar Cockshoot"/>
    <x v="2"/>
    <x v="14"/>
    <n v="3773"/>
    <n v="165"/>
    <n v="1070.8500000000001"/>
    <n v="2702.1499999999996"/>
  </r>
  <r>
    <s v="Carla Molina"/>
    <x v="2"/>
    <x v="19"/>
    <n v="854"/>
    <n v="309"/>
    <n v="3207.42"/>
    <n v="-2353.42"/>
  </r>
  <r>
    <s v="Curtice Advani"/>
    <x v="2"/>
    <x v="9"/>
    <n v="4970"/>
    <n v="156"/>
    <n v="485.15999999999997"/>
    <n v="4484.84"/>
  </r>
  <r>
    <s v="Husein Augar"/>
    <x v="1"/>
    <x v="21"/>
    <n v="98"/>
    <n v="159"/>
    <n v="890.4"/>
    <n v="-792.4"/>
  </r>
  <r>
    <s v="Gigi Bohling"/>
    <x v="1"/>
    <x v="16"/>
    <n v="13391"/>
    <n v="201"/>
    <n v="2357.73"/>
    <n v="11033.27"/>
  </r>
  <r>
    <s v="Brien Boise"/>
    <x v="3"/>
    <x v="6"/>
    <n v="8890"/>
    <n v="210"/>
    <n v="1215.9000000000001"/>
    <n v="7674.1"/>
  </r>
  <r>
    <s v="Barr Faughny"/>
    <x v="4"/>
    <x v="11"/>
    <n v="56"/>
    <n v="51"/>
    <n v="475.83"/>
    <n v="-419.83"/>
  </r>
  <r>
    <s v="Gunar Cockshoot"/>
    <x v="2"/>
    <x v="4"/>
    <n v="3339"/>
    <n v="39"/>
    <n v="512.85"/>
    <n v="2826.15"/>
  </r>
  <r>
    <s v="Oby Sorrel"/>
    <x v="1"/>
    <x v="3"/>
    <n v="3808"/>
    <n v="279"/>
    <n v="1805.1299999999999"/>
    <n v="2002.8700000000001"/>
  </r>
  <r>
    <s v="Oby Sorrel"/>
    <x v="4"/>
    <x v="11"/>
    <n v="63"/>
    <n v="123"/>
    <n v="1147.5899999999999"/>
    <n v="-1084.5899999999999"/>
  </r>
  <r>
    <s v="Barr Faughny"/>
    <x v="3"/>
    <x v="18"/>
    <n v="7812"/>
    <n v="81"/>
    <n v="1355.13"/>
    <n v="6456.87"/>
  </r>
  <r>
    <s v="Ram Mahesh"/>
    <x v="0"/>
    <x v="15"/>
    <n v="7693"/>
    <n v="21"/>
    <n v="160.44"/>
    <n v="7532.56"/>
  </r>
  <r>
    <s v="Gunar Cockshoot"/>
    <x v="2"/>
    <x v="19"/>
    <n v="973"/>
    <n v="162"/>
    <n v="1681.5600000000002"/>
    <n v="-708.56000000000017"/>
  </r>
  <r>
    <s v="Oby Sorrel"/>
    <x v="1"/>
    <x v="20"/>
    <n v="567"/>
    <n v="228"/>
    <n v="2052"/>
    <n v="-1485"/>
  </r>
  <r>
    <s v="Oby Sorrel"/>
    <x v="2"/>
    <x v="12"/>
    <n v="2471"/>
    <n v="342"/>
    <n v="2448.7200000000003"/>
    <n v="22.279999999999745"/>
  </r>
  <r>
    <s v="Gigi Bohling"/>
    <x v="4"/>
    <x v="11"/>
    <n v="7189"/>
    <n v="54"/>
    <n v="503.82"/>
    <n v="6685.18"/>
  </r>
  <r>
    <s v="Carla Molina"/>
    <x v="1"/>
    <x v="19"/>
    <n v="7455"/>
    <n v="216"/>
    <n v="2242.0800000000004"/>
    <n v="5212.92"/>
  </r>
  <r>
    <s v="Gunar Cockshoot"/>
    <x v="5"/>
    <x v="21"/>
    <n v="3108"/>
    <n v="54"/>
    <n v="302.39999999999998"/>
    <n v="2805.6"/>
  </r>
  <r>
    <s v="Curtice Advani"/>
    <x v="4"/>
    <x v="4"/>
    <n v="469"/>
    <n v="75"/>
    <n v="986.25"/>
    <n v="-517.25"/>
  </r>
  <r>
    <s v="Husein Augar"/>
    <x v="0"/>
    <x v="14"/>
    <n v="2737"/>
    <n v="93"/>
    <n v="603.57000000000005"/>
    <n v="2133.4299999999998"/>
  </r>
  <r>
    <s v="Husein Augar"/>
    <x v="0"/>
    <x v="4"/>
    <n v="4305"/>
    <n v="156"/>
    <n v="2051.4"/>
    <n v="2253.6"/>
  </r>
  <r>
    <s v="Husein Augar"/>
    <x v="4"/>
    <x v="9"/>
    <n v="2408"/>
    <n v="9"/>
    <n v="27.99"/>
    <n v="2380.0100000000002"/>
  </r>
  <r>
    <s v="Gunar Cockshoot"/>
    <x v="2"/>
    <x v="15"/>
    <n v="1281"/>
    <n v="18"/>
    <n v="137.51999999999998"/>
    <n v="1143.48"/>
  </r>
  <r>
    <s v="Ram Mahesh"/>
    <x v="1"/>
    <x v="1"/>
    <n v="12348"/>
    <n v="234"/>
    <n v="2024.1000000000001"/>
    <n v="10323.9"/>
  </r>
  <r>
    <s v="Gunar Cockshoot"/>
    <x v="5"/>
    <x v="19"/>
    <n v="3689"/>
    <n v="312"/>
    <n v="3238.5600000000004"/>
    <n v="450.4399999999996"/>
  </r>
  <r>
    <s v="Ches Bonnell"/>
    <x v="2"/>
    <x v="15"/>
    <n v="2870"/>
    <n v="300"/>
    <n v="2292"/>
    <n v="578"/>
  </r>
  <r>
    <s v="Barr Faughny"/>
    <x v="2"/>
    <x v="18"/>
    <n v="798"/>
    <n v="519"/>
    <n v="8682.8700000000008"/>
    <n v="-7884.8700000000008"/>
  </r>
  <r>
    <s v="Carla Molina"/>
    <x v="0"/>
    <x v="20"/>
    <n v="2933"/>
    <n v="9"/>
    <n v="81"/>
    <n v="2852"/>
  </r>
  <r>
    <s v="Gigi Bohling"/>
    <x v="1"/>
    <x v="2"/>
    <n v="2744"/>
    <n v="9"/>
    <n v="106.92"/>
    <n v="2637.08"/>
  </r>
  <r>
    <s v="Ram Mahesh"/>
    <x v="2"/>
    <x v="5"/>
    <n v="9772"/>
    <n v="90"/>
    <n v="1113.3"/>
    <n v="8658.7000000000007"/>
  </r>
  <r>
    <s v="Ches Bonnell"/>
    <x v="5"/>
    <x v="4"/>
    <n v="1568"/>
    <n v="96"/>
    <n v="1262.4000000000001"/>
    <n v="305.59999999999991"/>
  </r>
  <r>
    <s v="Barr Faughny"/>
    <x v="2"/>
    <x v="10"/>
    <n v="11417"/>
    <n v="21"/>
    <n v="184.58999999999997"/>
    <n v="11232.41"/>
  </r>
  <r>
    <s v="Ram Mahesh"/>
    <x v="5"/>
    <x v="21"/>
    <n v="6748"/>
    <n v="48"/>
    <n v="268.79999999999995"/>
    <n v="6479.2"/>
  </r>
  <r>
    <s v="Oby Sorrel"/>
    <x v="2"/>
    <x v="18"/>
    <n v="1407"/>
    <n v="72"/>
    <n v="1204.56"/>
    <n v="202.44000000000005"/>
  </r>
  <r>
    <s v="Brien Boise"/>
    <x v="1"/>
    <x v="12"/>
    <n v="2023"/>
    <n v="168"/>
    <n v="1202.8800000000001"/>
    <n v="820.11999999999989"/>
  </r>
  <r>
    <s v="Gigi Bohling"/>
    <x v="3"/>
    <x v="21"/>
    <n v="5236"/>
    <n v="51"/>
    <n v="285.59999999999997"/>
    <n v="4950.3999999999996"/>
  </r>
  <r>
    <s v="Carla Molina"/>
    <x v="2"/>
    <x v="15"/>
    <n v="1925"/>
    <n v="192"/>
    <n v="1466.8799999999999"/>
    <n v="458.12000000000012"/>
  </r>
  <r>
    <s v="Ches Bonnell"/>
    <x v="0"/>
    <x v="8"/>
    <n v="6608"/>
    <n v="225"/>
    <n v="2632.5"/>
    <n v="3975.5"/>
  </r>
  <r>
    <s v="Curtice Advani"/>
    <x v="5"/>
    <x v="21"/>
    <n v="8008"/>
    <n v="456"/>
    <n v="2553.6"/>
    <n v="5454.4"/>
  </r>
  <r>
    <s v="Oby Sorrel"/>
    <x v="5"/>
    <x v="4"/>
    <n v="1428"/>
    <n v="93"/>
    <n v="1222.95"/>
    <n v="205.04999999999995"/>
  </r>
  <r>
    <s v="Curtice Advani"/>
    <x v="5"/>
    <x v="2"/>
    <n v="525"/>
    <n v="48"/>
    <n v="570.24"/>
    <n v="-45.240000000000009"/>
  </r>
  <r>
    <s v="Curtice Advani"/>
    <x v="0"/>
    <x v="3"/>
    <n v="1505"/>
    <n v="102"/>
    <n v="659.93999999999994"/>
    <n v="845.06000000000006"/>
  </r>
  <r>
    <s v="Ches Bonnell"/>
    <x v="1"/>
    <x v="0"/>
    <n v="6755"/>
    <n v="252"/>
    <n v="3651.48"/>
    <n v="3103.52"/>
  </r>
  <r>
    <s v="Barr Faughny"/>
    <x v="0"/>
    <x v="3"/>
    <n v="11571"/>
    <n v="138"/>
    <n v="892.86"/>
    <n v="10678.14"/>
  </r>
  <r>
    <s v="Ram Mahesh"/>
    <x v="4"/>
    <x v="4"/>
    <n v="2541"/>
    <n v="90"/>
    <n v="1183.5"/>
    <n v="1357.5"/>
  </r>
  <r>
    <s v="Carla Molina"/>
    <x v="0"/>
    <x v="0"/>
    <n v="1526"/>
    <n v="240"/>
    <n v="3477.6"/>
    <n v="-1951.6"/>
  </r>
  <r>
    <s v="Ram Mahesh"/>
    <x v="4"/>
    <x v="2"/>
    <n v="6125"/>
    <n v="102"/>
    <n v="1211.76"/>
    <n v="4913.24"/>
  </r>
  <r>
    <s v="Carla Molina"/>
    <x v="1"/>
    <x v="18"/>
    <n v="847"/>
    <n v="129"/>
    <n v="2158.17"/>
    <n v="-1311.17"/>
  </r>
  <r>
    <s v="Brien Boise"/>
    <x v="1"/>
    <x v="18"/>
    <n v="4753"/>
    <n v="300"/>
    <n v="5019"/>
    <n v="-266"/>
  </r>
  <r>
    <s v="Curtice Advani"/>
    <x v="4"/>
    <x v="5"/>
    <n v="959"/>
    <n v="135"/>
    <n v="1669.9499999999998"/>
    <n v="-710.94999999999982"/>
  </r>
  <r>
    <s v="Ches Bonnell"/>
    <x v="1"/>
    <x v="17"/>
    <n v="2793"/>
    <n v="114"/>
    <n v="566.57999999999993"/>
    <n v="2226.42"/>
  </r>
  <r>
    <s v="Ches Bonnell"/>
    <x v="1"/>
    <x v="8"/>
    <n v="4606"/>
    <n v="63"/>
    <n v="737.09999999999991"/>
    <n v="3868.9"/>
  </r>
  <r>
    <s v="Ches Bonnell"/>
    <x v="2"/>
    <x v="12"/>
    <n v="5551"/>
    <n v="252"/>
    <n v="1804.32"/>
    <n v="3746.6800000000003"/>
  </r>
  <r>
    <s v="Oby Sorrel"/>
    <x v="2"/>
    <x v="1"/>
    <n v="6657"/>
    <n v="303"/>
    <n v="2620.9500000000003"/>
    <n v="4036.0499999999997"/>
  </r>
  <r>
    <s v="Ches Bonnell"/>
    <x v="3"/>
    <x v="9"/>
    <n v="4438"/>
    <n v="246"/>
    <n v="765.06"/>
    <n v="3672.94"/>
  </r>
  <r>
    <s v="Brien Boise"/>
    <x v="4"/>
    <x v="7"/>
    <n v="168"/>
    <n v="84"/>
    <n v="820.68"/>
    <n v="-652.67999999999995"/>
  </r>
  <r>
    <s v="Ches Bonnell"/>
    <x v="5"/>
    <x v="9"/>
    <n v="7777"/>
    <n v="39"/>
    <n v="121.28999999999999"/>
    <n v="7655.71"/>
  </r>
  <r>
    <s v="Gigi Bohling"/>
    <x v="2"/>
    <x v="9"/>
    <n v="3339"/>
    <n v="348"/>
    <n v="1082.28"/>
    <n v="2256.7200000000003"/>
  </r>
  <r>
    <s v="Ches Bonnell"/>
    <x v="0"/>
    <x v="5"/>
    <n v="6391"/>
    <n v="48"/>
    <n v="593.76"/>
    <n v="5797.24"/>
  </r>
  <r>
    <s v="Gigi Bohling"/>
    <x v="0"/>
    <x v="7"/>
    <n v="518"/>
    <n v="75"/>
    <n v="732.75"/>
    <n v="-214.75"/>
  </r>
  <r>
    <s v="Ches Bonnell"/>
    <x v="4"/>
    <x v="19"/>
    <n v="5677"/>
    <n v="258"/>
    <n v="2678.0400000000004"/>
    <n v="2998.9599999999996"/>
  </r>
  <r>
    <s v="Curtice Advani"/>
    <x v="3"/>
    <x v="9"/>
    <n v="6048"/>
    <n v="27"/>
    <n v="83.97"/>
    <n v="5964.03"/>
  </r>
  <r>
    <s v="Brien Boise"/>
    <x v="4"/>
    <x v="1"/>
    <n v="3752"/>
    <n v="213"/>
    <n v="1842.45"/>
    <n v="1909.55"/>
  </r>
  <r>
    <s v="Gigi Bohling"/>
    <x v="1"/>
    <x v="12"/>
    <n v="4480"/>
    <n v="357"/>
    <n v="2556.12"/>
    <n v="1923.88"/>
  </r>
  <r>
    <s v="Husein Augar"/>
    <x v="0"/>
    <x v="2"/>
    <n v="259"/>
    <n v="207"/>
    <n v="2459.1600000000003"/>
    <n v="-2200.1600000000003"/>
  </r>
  <r>
    <s v="Brien Boise"/>
    <x v="0"/>
    <x v="0"/>
    <n v="42"/>
    <n v="150"/>
    <n v="2173.5"/>
    <n v="-2131.5"/>
  </r>
  <r>
    <s v="Carla Molina"/>
    <x v="2"/>
    <x v="21"/>
    <n v="98"/>
    <n v="204"/>
    <n v="1142.3999999999999"/>
    <n v="-1044.3999999999999"/>
  </r>
  <r>
    <s v="Ches Bonnell"/>
    <x v="1"/>
    <x v="18"/>
    <n v="2478"/>
    <n v="21"/>
    <n v="351.33"/>
    <n v="2126.67"/>
  </r>
  <r>
    <s v="Carla Molina"/>
    <x v="5"/>
    <x v="5"/>
    <n v="7847"/>
    <n v="174"/>
    <n v="2152.3799999999997"/>
    <n v="5694.6200000000008"/>
  </r>
  <r>
    <s v="Barr Faughny"/>
    <x v="0"/>
    <x v="9"/>
    <n v="9926"/>
    <n v="201"/>
    <n v="625.11"/>
    <n v="9300.89"/>
  </r>
  <r>
    <s v="Brien Boise"/>
    <x v="4"/>
    <x v="11"/>
    <n v="819"/>
    <n v="510"/>
    <n v="4758.3"/>
    <n v="-3939.3"/>
  </r>
  <r>
    <s v="Curtice Advani"/>
    <x v="3"/>
    <x v="12"/>
    <n v="3052"/>
    <n v="378"/>
    <n v="2706.48"/>
    <n v="345.52"/>
  </r>
  <r>
    <s v="Husein Augar"/>
    <x v="5"/>
    <x v="20"/>
    <n v="6832"/>
    <n v="27"/>
    <n v="243"/>
    <n v="6589"/>
  </r>
  <r>
    <s v="Barr Faughny"/>
    <x v="3"/>
    <x v="10"/>
    <n v="2016"/>
    <n v="117"/>
    <n v="1028.4299999999998"/>
    <n v="987.57000000000016"/>
  </r>
  <r>
    <s v="Curtice Advani"/>
    <x v="4"/>
    <x v="20"/>
    <n v="7322"/>
    <n v="36"/>
    <n v="324"/>
    <n v="6998"/>
  </r>
  <r>
    <s v="Brien Boise"/>
    <x v="1"/>
    <x v="5"/>
    <n v="357"/>
    <n v="126"/>
    <n v="1558.62"/>
    <n v="-1201.6199999999999"/>
  </r>
  <r>
    <s v="Husein Augar"/>
    <x v="3"/>
    <x v="4"/>
    <n v="3192"/>
    <n v="72"/>
    <n v="946.80000000000007"/>
    <n v="2245.1999999999998"/>
  </r>
  <r>
    <s v="Ches Bonnell"/>
    <x v="2"/>
    <x v="7"/>
    <n v="8435"/>
    <n v="42"/>
    <n v="410.34"/>
    <n v="8024.66"/>
  </r>
  <r>
    <s v="Ram Mahesh"/>
    <x v="3"/>
    <x v="12"/>
    <n v="0"/>
    <n v="135"/>
    <n v="966.6"/>
    <n v="-966.6"/>
  </r>
  <r>
    <s v="Ches Bonnell"/>
    <x v="5"/>
    <x v="17"/>
    <n v="8862"/>
    <n v="189"/>
    <n v="939.32999999999993"/>
    <n v="7922.67"/>
  </r>
  <r>
    <s v="Curtice Advani"/>
    <x v="0"/>
    <x v="19"/>
    <n v="3556"/>
    <n v="459"/>
    <n v="4764.42"/>
    <n v="-1208.42"/>
  </r>
  <r>
    <s v="Gigi Bohling"/>
    <x v="5"/>
    <x v="16"/>
    <n v="7280"/>
    <n v="201"/>
    <n v="2357.73"/>
    <n v="4922.2700000000004"/>
  </r>
  <r>
    <s v="Curtice Advani"/>
    <x v="5"/>
    <x v="0"/>
    <n v="3402"/>
    <n v="366"/>
    <n v="5303.34"/>
    <n v="-1901.3400000000001"/>
  </r>
  <r>
    <s v="Gunar Cockshoot"/>
    <x v="0"/>
    <x v="12"/>
    <n v="4592"/>
    <n v="324"/>
    <n v="2319.84"/>
    <n v="2272.16"/>
  </r>
  <r>
    <s v="Husein Augar"/>
    <x v="1"/>
    <x v="16"/>
    <n v="7833"/>
    <n v="243"/>
    <n v="2850.3900000000003"/>
    <n v="4982.6099999999997"/>
  </r>
  <r>
    <s v="Barr Faughny"/>
    <x v="3"/>
    <x v="20"/>
    <n v="7651"/>
    <n v="213"/>
    <n v="1917"/>
    <n v="5734"/>
  </r>
  <r>
    <s v="Ram Mahesh"/>
    <x v="1"/>
    <x v="0"/>
    <n v="2275"/>
    <n v="447"/>
    <n v="6477.03"/>
    <n v="-4202.03"/>
  </r>
  <r>
    <s v="Ram Mahesh"/>
    <x v="4"/>
    <x v="11"/>
    <n v="5670"/>
    <n v="297"/>
    <n v="2771.01"/>
    <n v="2898.99"/>
  </r>
  <r>
    <s v="Ches Bonnell"/>
    <x v="1"/>
    <x v="10"/>
    <n v="2135"/>
    <n v="27"/>
    <n v="237.32999999999998"/>
    <n v="1897.67"/>
  </r>
  <r>
    <s v="Ram Mahesh"/>
    <x v="5"/>
    <x v="14"/>
    <n v="2779"/>
    <n v="75"/>
    <n v="486.75"/>
    <n v="2292.25"/>
  </r>
  <r>
    <s v="Oby Sorrel"/>
    <x v="3"/>
    <x v="5"/>
    <n v="12950"/>
    <n v="30"/>
    <n v="371.09999999999997"/>
    <n v="12578.9"/>
  </r>
  <r>
    <s v="Ches Bonnell"/>
    <x v="2"/>
    <x v="3"/>
    <n v="2646"/>
    <n v="177"/>
    <n v="1145.19"/>
    <n v="1500.81"/>
  </r>
  <r>
    <s v="Ram Mahesh"/>
    <x v="5"/>
    <x v="5"/>
    <n v="3794"/>
    <n v="159"/>
    <n v="1966.83"/>
    <n v="1827.17"/>
  </r>
  <r>
    <s v="Gunar Cockshoot"/>
    <x v="1"/>
    <x v="5"/>
    <n v="819"/>
    <n v="306"/>
    <n v="3785.22"/>
    <n v="-2966.22"/>
  </r>
  <r>
    <s v="Gunar Cockshoot"/>
    <x v="5"/>
    <x v="13"/>
    <n v="2583"/>
    <n v="18"/>
    <n v="191.16"/>
    <n v="2391.84"/>
  </r>
  <r>
    <s v="Ches Bonnell"/>
    <x v="1"/>
    <x v="15"/>
    <n v="4585"/>
    <n v="240"/>
    <n v="1833.6"/>
    <n v="2751.4"/>
  </r>
  <r>
    <s v="Gigi Bohling"/>
    <x v="5"/>
    <x v="5"/>
    <n v="1652"/>
    <n v="93"/>
    <n v="1150.4099999999999"/>
    <n v="501.59000000000015"/>
  </r>
  <r>
    <s v="Oby Sorrel"/>
    <x v="5"/>
    <x v="21"/>
    <n v="4991"/>
    <n v="9"/>
    <n v="50.4"/>
    <n v="4940.6000000000004"/>
  </r>
  <r>
    <s v="Brien Boise"/>
    <x v="5"/>
    <x v="10"/>
    <n v="2009"/>
    <n v="219"/>
    <n v="1925.0099999999998"/>
    <n v="83.990000000000236"/>
  </r>
  <r>
    <s v="Barr Faughny"/>
    <x v="3"/>
    <x v="7"/>
    <n v="1568"/>
    <n v="141"/>
    <n v="1377.57"/>
    <n v="190.43000000000006"/>
  </r>
  <r>
    <s v="Carla Molina"/>
    <x v="0"/>
    <x v="13"/>
    <n v="3388"/>
    <n v="123"/>
    <n v="1306.26"/>
    <n v="2081.7399999999998"/>
  </r>
  <r>
    <s v="Ram Mahesh"/>
    <x v="4"/>
    <x v="17"/>
    <n v="623"/>
    <n v="51"/>
    <n v="253.47"/>
    <n v="369.53"/>
  </r>
  <r>
    <s v="Curtice Advani"/>
    <x v="2"/>
    <x v="2"/>
    <n v="10073"/>
    <n v="120"/>
    <n v="1425.6000000000001"/>
    <n v="8647.4"/>
  </r>
  <r>
    <s v="Brien Boise"/>
    <x v="3"/>
    <x v="21"/>
    <n v="1561"/>
    <n v="27"/>
    <n v="151.19999999999999"/>
    <n v="1409.8"/>
  </r>
  <r>
    <s v="Husein Augar"/>
    <x v="2"/>
    <x v="18"/>
    <n v="11522"/>
    <n v="204"/>
    <n v="3412.92"/>
    <n v="8109.08"/>
  </r>
  <r>
    <s v="Curtice Advani"/>
    <x v="4"/>
    <x v="11"/>
    <n v="2317"/>
    <n v="123"/>
    <n v="1147.5899999999999"/>
    <n v="1169.4100000000001"/>
  </r>
  <r>
    <s v="Oby Sorrel"/>
    <x v="0"/>
    <x v="19"/>
    <n v="3059"/>
    <n v="27"/>
    <n v="280.26000000000005"/>
    <n v="2778.74"/>
  </r>
  <r>
    <s v="Carla Molina"/>
    <x v="0"/>
    <x v="21"/>
    <n v="2324"/>
    <n v="177"/>
    <n v="991.19999999999993"/>
    <n v="1332.8000000000002"/>
  </r>
  <r>
    <s v="Gunar Cockshoot"/>
    <x v="3"/>
    <x v="21"/>
    <n v="4956"/>
    <n v="171"/>
    <n v="957.59999999999991"/>
    <n v="3998.4"/>
  </r>
  <r>
    <s v="Oby Sorrel"/>
    <x v="5"/>
    <x v="15"/>
    <n v="5355"/>
    <n v="204"/>
    <n v="1558.56"/>
    <n v="3796.44"/>
  </r>
  <r>
    <s v="Gunar Cockshoot"/>
    <x v="5"/>
    <x v="8"/>
    <n v="7259"/>
    <n v="276"/>
    <n v="3229.2"/>
    <n v="4029.8"/>
  </r>
  <r>
    <s v="Brien Boise"/>
    <x v="0"/>
    <x v="21"/>
    <n v="6279"/>
    <n v="45"/>
    <n v="251.99999999999997"/>
    <n v="6027"/>
  </r>
  <r>
    <s v="Ram Mahesh"/>
    <x v="4"/>
    <x v="12"/>
    <n v="2541"/>
    <n v="45"/>
    <n v="322.2"/>
    <n v="2218.8000000000002"/>
  </r>
  <r>
    <s v="Curtice Advani"/>
    <x v="1"/>
    <x v="18"/>
    <n v="3864"/>
    <n v="177"/>
    <n v="2961.21"/>
    <n v="902.79"/>
  </r>
  <r>
    <s v="Gigi Bohling"/>
    <x v="2"/>
    <x v="11"/>
    <n v="6146"/>
    <n v="63"/>
    <n v="587.79"/>
    <n v="5558.21"/>
  </r>
  <r>
    <s v="Husein Augar"/>
    <x v="3"/>
    <x v="3"/>
    <n v="2639"/>
    <n v="204"/>
    <n v="1319.8799999999999"/>
    <n v="1319.1200000000001"/>
  </r>
  <r>
    <s v="Brien Boise"/>
    <x v="0"/>
    <x v="7"/>
    <n v="1890"/>
    <n v="195"/>
    <n v="1905.1499999999999"/>
    <n v="-15.149999999999864"/>
  </r>
  <r>
    <s v="Ches Bonnell"/>
    <x v="5"/>
    <x v="8"/>
    <n v="1932"/>
    <n v="369"/>
    <n v="4317.3"/>
    <n v="-2385.3000000000002"/>
  </r>
  <r>
    <s v="Gunar Cockshoot"/>
    <x v="5"/>
    <x v="4"/>
    <n v="6300"/>
    <n v="42"/>
    <n v="552.30000000000007"/>
    <n v="5747.7"/>
  </r>
  <r>
    <s v="Curtice Advani"/>
    <x v="0"/>
    <x v="0"/>
    <n v="560"/>
    <n v="81"/>
    <n v="1173.69"/>
    <n v="-613.69000000000005"/>
  </r>
  <r>
    <s v="Husein Augar"/>
    <x v="0"/>
    <x v="21"/>
    <n v="2856"/>
    <n v="246"/>
    <n v="1377.6"/>
    <n v="1478.4"/>
  </r>
  <r>
    <s v="Husein Augar"/>
    <x v="5"/>
    <x v="9"/>
    <n v="707"/>
    <n v="174"/>
    <n v="541.14"/>
    <n v="165.86"/>
  </r>
  <r>
    <s v="Brien Boise"/>
    <x v="1"/>
    <x v="0"/>
    <n v="3598"/>
    <n v="81"/>
    <n v="1173.69"/>
    <n v="2424.31"/>
  </r>
  <r>
    <s v="Ram Mahesh"/>
    <x v="1"/>
    <x v="7"/>
    <n v="6853"/>
    <n v="372"/>
    <n v="3634.44"/>
    <n v="3218.56"/>
  </r>
  <r>
    <s v="Ram Mahesh"/>
    <x v="1"/>
    <x v="10"/>
    <n v="4725"/>
    <n v="174"/>
    <n v="1529.4599999999998"/>
    <n v="3195.54"/>
  </r>
  <r>
    <s v="Carla Molina"/>
    <x v="2"/>
    <x v="1"/>
    <n v="10304"/>
    <n v="84"/>
    <n v="726.6"/>
    <n v="9577.4"/>
  </r>
  <r>
    <s v="Carla Molina"/>
    <x v="5"/>
    <x v="10"/>
    <n v="1274"/>
    <n v="225"/>
    <n v="1977.7499999999998"/>
    <n v="-703.74999999999977"/>
  </r>
  <r>
    <s v="Gigi Bohling"/>
    <x v="2"/>
    <x v="0"/>
    <n v="1526"/>
    <n v="105"/>
    <n v="1521.45"/>
    <n v="4.5499999999999545"/>
  </r>
  <r>
    <s v="Ram Mahesh"/>
    <x v="3"/>
    <x v="19"/>
    <n v="3101"/>
    <n v="225"/>
    <n v="2335.5"/>
    <n v="765.5"/>
  </r>
  <r>
    <s v="Barr Faughny"/>
    <x v="0"/>
    <x v="8"/>
    <n v="1057"/>
    <n v="54"/>
    <n v="631.79999999999995"/>
    <n v="425.20000000000005"/>
  </r>
  <r>
    <s v="Ches Bonnell"/>
    <x v="0"/>
    <x v="21"/>
    <n v="5306"/>
    <n v="0"/>
    <n v="0"/>
    <n v="5306"/>
  </r>
  <r>
    <s v="Gigi Bohling"/>
    <x v="3"/>
    <x v="17"/>
    <n v="4018"/>
    <n v="171"/>
    <n v="849.87"/>
    <n v="3168.13"/>
  </r>
  <r>
    <s v="Husein Augar"/>
    <x v="5"/>
    <x v="10"/>
    <n v="938"/>
    <n v="189"/>
    <n v="1661.31"/>
    <n v="-723.31"/>
  </r>
  <r>
    <s v="Ches Bonnell"/>
    <x v="4"/>
    <x v="3"/>
    <n v="1778"/>
    <n v="270"/>
    <n v="1746.8999999999999"/>
    <n v="31.100000000000136"/>
  </r>
  <r>
    <s v="Curtice Advani"/>
    <x v="3"/>
    <x v="0"/>
    <n v="1638"/>
    <n v="63"/>
    <n v="912.87"/>
    <n v="725.13"/>
  </r>
  <r>
    <s v="Carla Molina"/>
    <x v="4"/>
    <x v="4"/>
    <n v="154"/>
    <n v="21"/>
    <n v="276.15000000000003"/>
    <n v="-122.15000000000003"/>
  </r>
  <r>
    <s v="Ches Bonnell"/>
    <x v="0"/>
    <x v="7"/>
    <n v="9835"/>
    <n v="207"/>
    <n v="2022.3899999999999"/>
    <n v="7812.6100000000006"/>
  </r>
  <r>
    <s v="Husein Augar"/>
    <x v="0"/>
    <x v="13"/>
    <n v="7273"/>
    <n v="96"/>
    <n v="1019.52"/>
    <n v="6253.48"/>
  </r>
  <r>
    <s v="Gigi Bohling"/>
    <x v="3"/>
    <x v="7"/>
    <n v="6909"/>
    <n v="81"/>
    <n v="791.37"/>
    <n v="6117.63"/>
  </r>
  <r>
    <s v="Husein Augar"/>
    <x v="3"/>
    <x v="17"/>
    <n v="3920"/>
    <n v="306"/>
    <n v="1520.82"/>
    <n v="2399.1800000000003"/>
  </r>
  <r>
    <s v="Oby Sorrel"/>
    <x v="3"/>
    <x v="20"/>
    <n v="4858"/>
    <n v="279"/>
    <n v="2511"/>
    <n v="2347"/>
  </r>
  <r>
    <s v="Barr Faughny"/>
    <x v="4"/>
    <x v="2"/>
    <n v="3549"/>
    <n v="3"/>
    <n v="35.64"/>
    <n v="3513.36"/>
  </r>
  <r>
    <s v="Ches Bonnell"/>
    <x v="3"/>
    <x v="18"/>
    <n v="966"/>
    <n v="198"/>
    <n v="3312.54"/>
    <n v="-2346.54"/>
  </r>
  <r>
    <s v="Gigi Bohling"/>
    <x v="3"/>
    <x v="3"/>
    <n v="385"/>
    <n v="249"/>
    <n v="1611.03"/>
    <n v="-1226.03"/>
  </r>
  <r>
    <s v="Curtice Advani"/>
    <x v="5"/>
    <x v="10"/>
    <n v="2219"/>
    <n v="75"/>
    <n v="659.24999999999989"/>
    <n v="1559.75"/>
  </r>
  <r>
    <s v="Husein Augar"/>
    <x v="2"/>
    <x v="1"/>
    <n v="2954"/>
    <n v="189"/>
    <n v="1634.8500000000001"/>
    <n v="1319.1499999999999"/>
  </r>
  <r>
    <s v="Ches Bonnell"/>
    <x v="2"/>
    <x v="1"/>
    <n v="280"/>
    <n v="87"/>
    <n v="752.55000000000007"/>
    <n v="-472.55000000000007"/>
  </r>
  <r>
    <s v="Carla Molina"/>
    <x v="2"/>
    <x v="0"/>
    <n v="6118"/>
    <n v="174"/>
    <n v="2521.2600000000002"/>
    <n v="3596.74"/>
  </r>
  <r>
    <s v="Barr Faughny"/>
    <x v="3"/>
    <x v="16"/>
    <n v="4802"/>
    <n v="36"/>
    <n v="422.28000000000003"/>
    <n v="4379.72"/>
  </r>
  <r>
    <s v="Husein Augar"/>
    <x v="4"/>
    <x v="17"/>
    <n v="4137"/>
    <n v="60"/>
    <n v="298.2"/>
    <n v="3838.8"/>
  </r>
  <r>
    <s v="Gunar Cockshoot"/>
    <x v="1"/>
    <x v="14"/>
    <n v="2023"/>
    <n v="78"/>
    <n v="506.22"/>
    <n v="1516.78"/>
  </r>
  <r>
    <s v="Husein Augar"/>
    <x v="2"/>
    <x v="0"/>
    <n v="9051"/>
    <n v="57"/>
    <n v="825.93000000000006"/>
    <n v="8225.07"/>
  </r>
  <r>
    <s v="Husein Augar"/>
    <x v="0"/>
    <x v="19"/>
    <n v="2919"/>
    <n v="45"/>
    <n v="467.1"/>
    <n v="2451.9"/>
  </r>
  <r>
    <s v="Carla Molina"/>
    <x v="4"/>
    <x v="7"/>
    <n v="5915"/>
    <n v="3"/>
    <n v="29.31"/>
    <n v="5885.69"/>
  </r>
  <r>
    <s v="Oby Sorrel"/>
    <x v="1"/>
    <x v="16"/>
    <n v="2562"/>
    <n v="6"/>
    <n v="70.38"/>
    <n v="2491.62"/>
  </r>
  <r>
    <s v="Gigi Bohling"/>
    <x v="0"/>
    <x v="4"/>
    <n v="8813"/>
    <n v="21"/>
    <n v="276.15000000000003"/>
    <n v="8536.85"/>
  </r>
  <r>
    <s v="Gigi Bohling"/>
    <x v="2"/>
    <x v="3"/>
    <n v="6111"/>
    <n v="3"/>
    <n v="19.41"/>
    <n v="6091.59"/>
  </r>
  <r>
    <s v="Brien Boise"/>
    <x v="5"/>
    <x v="6"/>
    <n v="3507"/>
    <n v="288"/>
    <n v="1667.52"/>
    <n v="1839.48"/>
  </r>
  <r>
    <s v="Curtice Advani"/>
    <x v="2"/>
    <x v="11"/>
    <n v="4319"/>
    <n v="30"/>
    <n v="279.89999999999998"/>
    <n v="4039.1"/>
  </r>
  <r>
    <s v="Ram Mahesh"/>
    <x v="4"/>
    <x v="21"/>
    <n v="609"/>
    <n v="87"/>
    <n v="487.2"/>
    <n v="121.80000000000001"/>
  </r>
  <r>
    <s v="Ram Mahesh"/>
    <x v="3"/>
    <x v="18"/>
    <n v="6370"/>
    <n v="30"/>
    <n v="501.90000000000003"/>
    <n v="5868.1"/>
  </r>
  <r>
    <s v="Gigi Bohling"/>
    <x v="4"/>
    <x v="15"/>
    <n v="5474"/>
    <n v="168"/>
    <n v="1283.52"/>
    <n v="4190.4799999999996"/>
  </r>
  <r>
    <s v="Ram Mahesh"/>
    <x v="2"/>
    <x v="18"/>
    <n v="3164"/>
    <n v="306"/>
    <n v="5119.38"/>
    <n v="-1955.38"/>
  </r>
  <r>
    <s v="Curtice Advani"/>
    <x v="1"/>
    <x v="2"/>
    <n v="1302"/>
    <n v="402"/>
    <n v="4775.76"/>
    <n v="-3473.76"/>
  </r>
  <r>
    <s v="Gunar Cockshoot"/>
    <x v="0"/>
    <x v="19"/>
    <n v="7308"/>
    <n v="327"/>
    <n v="3394.26"/>
    <n v="3913.74"/>
  </r>
  <r>
    <s v="Ram Mahesh"/>
    <x v="0"/>
    <x v="18"/>
    <n v="6132"/>
    <n v="93"/>
    <n v="1555.89"/>
    <n v="4576.1099999999997"/>
  </r>
  <r>
    <s v="Oby Sorrel"/>
    <x v="1"/>
    <x v="8"/>
    <n v="3472"/>
    <n v="96"/>
    <n v="1123.1999999999998"/>
    <n v="2348.8000000000002"/>
  </r>
  <r>
    <s v="Brien Boise"/>
    <x v="3"/>
    <x v="3"/>
    <n v="9660"/>
    <n v="27"/>
    <n v="174.69"/>
    <n v="9485.31"/>
  </r>
  <r>
    <s v="Husein Augar"/>
    <x v="4"/>
    <x v="21"/>
    <n v="2436"/>
    <n v="99"/>
    <n v="554.4"/>
    <n v="1881.6"/>
  </r>
  <r>
    <s v="Husein Augar"/>
    <x v="4"/>
    <x v="5"/>
    <n v="9506"/>
    <n v="87"/>
    <n v="1076.1899999999998"/>
    <n v="8429.81"/>
  </r>
  <r>
    <s v="Oby Sorrel"/>
    <x v="0"/>
    <x v="20"/>
    <n v="245"/>
    <n v="288"/>
    <n v="2592"/>
    <n v="-2347"/>
  </r>
  <r>
    <s v="Brien Boise"/>
    <x v="1"/>
    <x v="13"/>
    <n v="2702"/>
    <n v="363"/>
    <n v="3855.0599999999995"/>
    <n v="-1153.0599999999995"/>
  </r>
  <r>
    <s v="Oby Sorrel"/>
    <x v="5"/>
    <x v="9"/>
    <n v="700"/>
    <n v="87"/>
    <n v="270.57"/>
    <n v="429.43"/>
  </r>
  <r>
    <s v="Curtice Advani"/>
    <x v="5"/>
    <x v="9"/>
    <n v="3759"/>
    <n v="150"/>
    <n v="466.5"/>
    <n v="3292.5"/>
  </r>
  <r>
    <s v="Barr Faughny"/>
    <x v="1"/>
    <x v="9"/>
    <n v="1589"/>
    <n v="303"/>
    <n v="942.32999999999993"/>
    <n v="646.67000000000007"/>
  </r>
  <r>
    <s v="Ches Bonnell"/>
    <x v="1"/>
    <x v="19"/>
    <n v="5194"/>
    <n v="288"/>
    <n v="2989.44"/>
    <n v="2204.56"/>
  </r>
  <r>
    <s v="Oby Sorrel"/>
    <x v="2"/>
    <x v="11"/>
    <n v="945"/>
    <n v="75"/>
    <n v="699.75"/>
    <n v="245.25"/>
  </r>
  <r>
    <s v="Ram Mahesh"/>
    <x v="4"/>
    <x v="6"/>
    <n v="1988"/>
    <n v="39"/>
    <n v="225.81"/>
    <n v="1762.19"/>
  </r>
  <r>
    <s v="Curtice Advani"/>
    <x v="5"/>
    <x v="1"/>
    <n v="6734"/>
    <n v="123"/>
    <n v="1063.95"/>
    <n v="5670.05"/>
  </r>
  <r>
    <s v="Ram Mahesh"/>
    <x v="2"/>
    <x v="2"/>
    <n v="217"/>
    <n v="36"/>
    <n v="427.68"/>
    <n v="-210.68"/>
  </r>
  <r>
    <s v="Gigi Bohling"/>
    <x v="5"/>
    <x v="7"/>
    <n v="6279"/>
    <n v="237"/>
    <n v="2315.4899999999998"/>
    <n v="3963.51"/>
  </r>
  <r>
    <s v="Ram Mahesh"/>
    <x v="2"/>
    <x v="11"/>
    <n v="4424"/>
    <n v="201"/>
    <n v="1875.33"/>
    <n v="2548.67"/>
  </r>
  <r>
    <s v="Barr Faughny"/>
    <x v="2"/>
    <x v="9"/>
    <n v="189"/>
    <n v="48"/>
    <n v="149.28"/>
    <n v="39.72"/>
  </r>
  <r>
    <s v="Gigi Bohling"/>
    <x v="1"/>
    <x v="7"/>
    <n v="490"/>
    <n v="84"/>
    <n v="820.68"/>
    <n v="-330.67999999999995"/>
  </r>
  <r>
    <s v="Brien Boise"/>
    <x v="0"/>
    <x v="20"/>
    <n v="434"/>
    <n v="87"/>
    <n v="783"/>
    <n v="-349"/>
  </r>
  <r>
    <s v="Ches Bonnell"/>
    <x v="4"/>
    <x v="0"/>
    <n v="10129"/>
    <n v="312"/>
    <n v="4520.88"/>
    <n v="5608.12"/>
  </r>
  <r>
    <s v="Gunar Cockshoot"/>
    <x v="3"/>
    <x v="19"/>
    <n v="1652"/>
    <n v="102"/>
    <n v="1058.76"/>
    <n v="593.24"/>
  </r>
  <r>
    <s v="Brien Boise"/>
    <x v="4"/>
    <x v="20"/>
    <n v="6433"/>
    <n v="78"/>
    <n v="702"/>
    <n v="5731"/>
  </r>
  <r>
    <s v="Gunar Cockshoot"/>
    <x v="5"/>
    <x v="14"/>
    <n v="2212"/>
    <n v="117"/>
    <n v="759.33"/>
    <n v="1452.67"/>
  </r>
  <r>
    <s v="Carla Molina"/>
    <x v="1"/>
    <x v="15"/>
    <n v="609"/>
    <n v="99"/>
    <n v="756.36"/>
    <n v="-147.36000000000001"/>
  </r>
  <r>
    <s v="Ram Mahesh"/>
    <x v="1"/>
    <x v="17"/>
    <n v="1638"/>
    <n v="48"/>
    <n v="238.56"/>
    <n v="1399.44"/>
  </r>
  <r>
    <s v="Ches Bonnell"/>
    <x v="5"/>
    <x v="16"/>
    <n v="3829"/>
    <n v="24"/>
    <n v="281.52"/>
    <n v="3547.48"/>
  </r>
  <r>
    <s v="Ram Mahesh"/>
    <x v="3"/>
    <x v="16"/>
    <n v="5775"/>
    <n v="42"/>
    <n v="492.66"/>
    <n v="5282.34"/>
  </r>
  <r>
    <s v="Curtice Advani"/>
    <x v="1"/>
    <x v="13"/>
    <n v="1071"/>
    <n v="270"/>
    <n v="2867.3999999999996"/>
    <n v="-1796.3999999999996"/>
  </r>
  <r>
    <s v="Brien Boise"/>
    <x v="2"/>
    <x v="14"/>
    <n v="5019"/>
    <n v="150"/>
    <n v="973.5"/>
    <n v="4045.5"/>
  </r>
  <r>
    <s v="Barr Faughny"/>
    <x v="0"/>
    <x v="16"/>
    <n v="2863"/>
    <n v="42"/>
    <n v="492.66"/>
    <n v="2370.34"/>
  </r>
  <r>
    <s v="Ram Mahesh"/>
    <x v="1"/>
    <x v="12"/>
    <n v="1617"/>
    <n v="126"/>
    <n v="902.16"/>
    <n v="714.84"/>
  </r>
  <r>
    <s v="Curtice Advani"/>
    <x v="0"/>
    <x v="21"/>
    <n v="6818"/>
    <n v="6"/>
    <n v="33.599999999999994"/>
    <n v="6784.4"/>
  </r>
  <r>
    <s v="Gunar Cockshoot"/>
    <x v="1"/>
    <x v="16"/>
    <n v="6657"/>
    <n v="276"/>
    <n v="3237.48"/>
    <n v="3419.52"/>
  </r>
  <r>
    <s v="Gunar Cockshoot"/>
    <x v="5"/>
    <x v="9"/>
    <n v="2919"/>
    <n v="93"/>
    <n v="289.22999999999996"/>
    <n v="2629.77"/>
  </r>
  <r>
    <s v="Barr Faughny"/>
    <x v="2"/>
    <x v="6"/>
    <n v="3094"/>
    <n v="246"/>
    <n v="1424.34"/>
    <n v="1669.66"/>
  </r>
  <r>
    <s v="Curtice Advani"/>
    <x v="3"/>
    <x v="17"/>
    <n v="2989"/>
    <n v="3"/>
    <n v="14.91"/>
    <n v="2974.09"/>
  </r>
  <r>
    <s v="Brien Boise"/>
    <x v="4"/>
    <x v="18"/>
    <n v="2268"/>
    <n v="63"/>
    <n v="1053.99"/>
    <n v="1214.01"/>
  </r>
  <r>
    <s v="Gigi Bohling"/>
    <x v="1"/>
    <x v="6"/>
    <n v="4753"/>
    <n v="246"/>
    <n v="1424.34"/>
    <n v="3328.66"/>
  </r>
  <r>
    <s v="Barr Faughny"/>
    <x v="5"/>
    <x v="15"/>
    <n v="7511"/>
    <n v="120"/>
    <n v="916.8"/>
    <n v="6594.2"/>
  </r>
  <r>
    <s v="Barr Faughny"/>
    <x v="4"/>
    <x v="6"/>
    <n v="4326"/>
    <n v="348"/>
    <n v="2014.92"/>
    <n v="2311.08"/>
  </r>
  <r>
    <s v="Carla Molina"/>
    <x v="5"/>
    <x v="14"/>
    <n v="4935"/>
    <n v="126"/>
    <n v="817.74"/>
    <n v="4117.26"/>
  </r>
  <r>
    <s v="Curtice Advani"/>
    <x v="1"/>
    <x v="0"/>
    <n v="4781"/>
    <n v="123"/>
    <n v="1782.27"/>
    <n v="2998.73"/>
  </r>
  <r>
    <s v="Gigi Bohling"/>
    <x v="4"/>
    <x v="4"/>
    <n v="7483"/>
    <n v="45"/>
    <n v="591.75"/>
    <n v="6891.25"/>
  </r>
  <r>
    <s v="Oby Sorrel"/>
    <x v="4"/>
    <x v="2"/>
    <n v="6860"/>
    <n v="126"/>
    <n v="1496.88"/>
    <n v="5363.12"/>
  </r>
  <r>
    <s v="Ram Mahesh"/>
    <x v="0"/>
    <x v="12"/>
    <n v="9002"/>
    <n v="72"/>
    <n v="515.52"/>
    <n v="8486.48"/>
  </r>
  <r>
    <s v="Curtice Advani"/>
    <x v="2"/>
    <x v="12"/>
    <n v="1400"/>
    <n v="135"/>
    <n v="966.6"/>
    <n v="433.4"/>
  </r>
  <r>
    <s v="Oby Sorrel"/>
    <x v="5"/>
    <x v="7"/>
    <n v="4053"/>
    <n v="24"/>
    <n v="234.48"/>
    <n v="3818.52"/>
  </r>
  <r>
    <s v="Ches Bonnell"/>
    <x v="2"/>
    <x v="6"/>
    <n v="2149"/>
    <n v="117"/>
    <n v="677.43"/>
    <n v="1471.5700000000002"/>
  </r>
  <r>
    <s v="Gunar Cockshoot"/>
    <x v="3"/>
    <x v="12"/>
    <n v="3640"/>
    <n v="51"/>
    <n v="365.16"/>
    <n v="3274.84"/>
  </r>
  <r>
    <s v="Barr Faughny"/>
    <x v="3"/>
    <x v="14"/>
    <n v="630"/>
    <n v="36"/>
    <n v="233.64000000000001"/>
    <n v="396.36"/>
  </r>
  <r>
    <s v="Husein Augar"/>
    <x v="1"/>
    <x v="18"/>
    <n v="2429"/>
    <n v="144"/>
    <n v="2409.12"/>
    <n v="19.880000000000109"/>
  </r>
  <r>
    <s v="Husein Augar"/>
    <x v="2"/>
    <x v="4"/>
    <n v="2142"/>
    <n v="114"/>
    <n v="1499.1000000000001"/>
    <n v="642.89999999999986"/>
  </r>
  <r>
    <s v="Ches Bonnell"/>
    <x v="0"/>
    <x v="0"/>
    <n v="6454"/>
    <n v="54"/>
    <n v="782.46"/>
    <n v="5671.54"/>
  </r>
  <r>
    <s v="Ches Bonnell"/>
    <x v="0"/>
    <x v="10"/>
    <n v="4487"/>
    <n v="333"/>
    <n v="2927.0699999999997"/>
    <n v="1559.9300000000003"/>
  </r>
  <r>
    <s v="Gunar Cockshoot"/>
    <x v="0"/>
    <x v="2"/>
    <n v="938"/>
    <n v="366"/>
    <n v="4348.08"/>
    <n v="-3410.08"/>
  </r>
  <r>
    <s v="Gunar Cockshoot"/>
    <x v="4"/>
    <x v="21"/>
    <n v="8841"/>
    <n v="303"/>
    <n v="1696.8"/>
    <n v="7144.2"/>
  </r>
  <r>
    <s v="Barr Faughny"/>
    <x v="3"/>
    <x v="5"/>
    <n v="4018"/>
    <n v="126"/>
    <n v="1558.62"/>
    <n v="2459.38"/>
  </r>
  <r>
    <s v="Carla Molina"/>
    <x v="0"/>
    <x v="16"/>
    <n v="714"/>
    <n v="231"/>
    <n v="2709.63"/>
    <n v="-1995.63"/>
  </r>
  <r>
    <s v="Husein Augar"/>
    <x v="4"/>
    <x v="4"/>
    <n v="3850"/>
    <n v="102"/>
    <n v="1341.3"/>
    <n v="2508.6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Ram Mahesh"/>
    <s v="New Zealand"/>
    <x v="0"/>
    <n v="1624"/>
    <n v="114"/>
    <n v="1651.8600000000001"/>
    <x v="0"/>
    <x v="0"/>
  </r>
  <r>
    <s v="Brien Boise"/>
    <s v="USA"/>
    <x v="1"/>
    <n v="6706"/>
    <n v="459"/>
    <n v="3970.3500000000004"/>
    <x v="1"/>
    <x v="1"/>
  </r>
  <r>
    <s v="Husein Augar"/>
    <s v="USA"/>
    <x v="2"/>
    <n v="959"/>
    <n v="147"/>
    <n v="1746.3600000000001"/>
    <x v="2"/>
    <x v="2"/>
  </r>
  <r>
    <s v="Carla Molina"/>
    <s v="Canada"/>
    <x v="3"/>
    <n v="9632"/>
    <n v="288"/>
    <n v="1863.36"/>
    <x v="3"/>
    <x v="3"/>
  </r>
  <r>
    <s v="Curtice Advani"/>
    <s v="UK"/>
    <x v="4"/>
    <n v="2100"/>
    <n v="414"/>
    <n v="5444.1"/>
    <x v="4"/>
    <x v="4"/>
  </r>
  <r>
    <s v="Ram Mahesh"/>
    <s v="USA"/>
    <x v="5"/>
    <n v="8869"/>
    <n v="432"/>
    <n v="5343.8399999999992"/>
    <x v="5"/>
    <x v="5"/>
  </r>
  <r>
    <s v="Curtice Advani"/>
    <s v="Australia"/>
    <x v="6"/>
    <n v="2681"/>
    <n v="54"/>
    <n v="312.66000000000003"/>
    <x v="6"/>
    <x v="6"/>
  </r>
  <r>
    <s v="Brien Boise"/>
    <s v="USA"/>
    <x v="7"/>
    <n v="5012"/>
    <n v="210"/>
    <n v="2051.6999999999998"/>
    <x v="7"/>
    <x v="7"/>
  </r>
  <r>
    <s v="Ches Bonnell"/>
    <s v="Australia"/>
    <x v="8"/>
    <n v="1281"/>
    <n v="75"/>
    <n v="877.5"/>
    <x v="8"/>
    <x v="8"/>
  </r>
  <r>
    <s v="Gigi Bohling"/>
    <s v="New Zealand"/>
    <x v="8"/>
    <n v="4991"/>
    <n v="12"/>
    <n v="140.39999999999998"/>
    <x v="9"/>
    <x v="9"/>
  </r>
  <r>
    <s v="Barr Faughny"/>
    <s v="UK"/>
    <x v="4"/>
    <n v="1785"/>
    <n v="462"/>
    <n v="6075.3"/>
    <x v="10"/>
    <x v="10"/>
  </r>
  <r>
    <s v="Gunar Cockshoot"/>
    <s v="New Zealand"/>
    <x v="9"/>
    <n v="3983"/>
    <n v="144"/>
    <n v="447.84"/>
    <x v="11"/>
    <x v="11"/>
  </r>
  <r>
    <s v="Husein Augar"/>
    <s v="Australia"/>
    <x v="10"/>
    <n v="2646"/>
    <n v="120"/>
    <n v="1054.8"/>
    <x v="12"/>
    <x v="12"/>
  </r>
  <r>
    <s v="Barr Faughny"/>
    <s v="India"/>
    <x v="11"/>
    <n v="252"/>
    <n v="54"/>
    <n v="503.82"/>
    <x v="13"/>
    <x v="13"/>
  </r>
  <r>
    <s v="Gunar Cockshoot"/>
    <s v="USA"/>
    <x v="4"/>
    <n v="2464"/>
    <n v="234"/>
    <n v="3077.1"/>
    <x v="14"/>
    <x v="14"/>
  </r>
  <r>
    <s v="Gunar Cockshoot"/>
    <s v="USA"/>
    <x v="12"/>
    <n v="2114"/>
    <n v="66"/>
    <n v="472.56"/>
    <x v="15"/>
    <x v="15"/>
  </r>
  <r>
    <s v="Curtice Advani"/>
    <s v="New Zealand"/>
    <x v="6"/>
    <n v="7693"/>
    <n v="87"/>
    <n v="503.73"/>
    <x v="16"/>
    <x v="16"/>
  </r>
  <r>
    <s v="Gigi Bohling"/>
    <s v="India"/>
    <x v="13"/>
    <n v="15610"/>
    <n v="339"/>
    <n v="3600.18"/>
    <x v="17"/>
    <x v="17"/>
  </r>
  <r>
    <s v="Carla Molina"/>
    <s v="India"/>
    <x v="7"/>
    <n v="336"/>
    <n v="144"/>
    <n v="1406.8799999999999"/>
    <x v="18"/>
    <x v="18"/>
  </r>
  <r>
    <s v="Barr Faughny"/>
    <s v="UK"/>
    <x v="13"/>
    <n v="9443"/>
    <n v="162"/>
    <n v="1720.4399999999998"/>
    <x v="19"/>
    <x v="19"/>
  </r>
  <r>
    <s v="Husein Augar"/>
    <s v="India"/>
    <x v="14"/>
    <n v="8155"/>
    <n v="90"/>
    <n v="584.1"/>
    <x v="20"/>
    <x v="20"/>
  </r>
  <r>
    <s v="Brien Boise"/>
    <s v="Australia"/>
    <x v="14"/>
    <n v="1701"/>
    <n v="234"/>
    <n v="1518.66"/>
    <x v="21"/>
    <x v="21"/>
  </r>
  <r>
    <s v="Oby Sorrel"/>
    <s v="Australia"/>
    <x v="7"/>
    <n v="2205"/>
    <n v="141"/>
    <n v="1377.57"/>
    <x v="22"/>
    <x v="22"/>
  </r>
  <r>
    <s v="Brien Boise"/>
    <s v="New Zealand"/>
    <x v="15"/>
    <n v="1771"/>
    <n v="204"/>
    <n v="1558.56"/>
    <x v="23"/>
    <x v="23"/>
  </r>
  <r>
    <s v="Carla Molina"/>
    <s v="USA"/>
    <x v="16"/>
    <n v="2114"/>
    <n v="186"/>
    <n v="2181.7800000000002"/>
    <x v="24"/>
    <x v="24"/>
  </r>
  <r>
    <s v="Carla Molina"/>
    <s v="Canada"/>
    <x v="11"/>
    <n v="10311"/>
    <n v="231"/>
    <n v="2155.23"/>
    <x v="25"/>
    <x v="25"/>
  </r>
  <r>
    <s v="Gunar Cockshoot"/>
    <s v="UK"/>
    <x v="10"/>
    <n v="21"/>
    <n v="168"/>
    <n v="1476.7199999999998"/>
    <x v="26"/>
    <x v="26"/>
  </r>
  <r>
    <s v="Oby Sorrel"/>
    <s v="USA"/>
    <x v="13"/>
    <n v="1974"/>
    <n v="195"/>
    <n v="2070.8999999999996"/>
    <x v="27"/>
    <x v="27"/>
  </r>
  <r>
    <s v="Gigi Bohling"/>
    <s v="Canada"/>
    <x v="14"/>
    <n v="6314"/>
    <n v="15"/>
    <n v="97.350000000000009"/>
    <x v="28"/>
    <x v="28"/>
  </r>
  <r>
    <s v="Oby Sorrel"/>
    <s v="New Zealand"/>
    <x v="14"/>
    <n v="4683"/>
    <n v="30"/>
    <n v="194.70000000000002"/>
    <x v="29"/>
    <x v="29"/>
  </r>
  <r>
    <s v="Carla Molina"/>
    <s v="New Zealand"/>
    <x v="17"/>
    <n v="6398"/>
    <n v="102"/>
    <n v="506.94"/>
    <x v="30"/>
    <x v="30"/>
  </r>
  <r>
    <s v="Barr Faughny"/>
    <s v="USA"/>
    <x v="15"/>
    <n v="553"/>
    <n v="15"/>
    <n v="114.6"/>
    <x v="31"/>
    <x v="31"/>
  </r>
  <r>
    <s v="Brien Boise"/>
    <s v="UK"/>
    <x v="0"/>
    <n v="7021"/>
    <n v="183"/>
    <n v="2651.67"/>
    <x v="32"/>
    <x v="32"/>
  </r>
  <r>
    <s v="Ram Mahesh"/>
    <s v="UK"/>
    <x v="7"/>
    <n v="5817"/>
    <n v="12"/>
    <n v="117.24"/>
    <x v="33"/>
    <x v="33"/>
  </r>
  <r>
    <s v="Carla Molina"/>
    <s v="UK"/>
    <x v="8"/>
    <n v="3976"/>
    <n v="72"/>
    <n v="842.4"/>
    <x v="34"/>
    <x v="34"/>
  </r>
  <r>
    <s v="Curtice Advani"/>
    <s v="Australia"/>
    <x v="18"/>
    <n v="1134"/>
    <n v="282"/>
    <n v="4717.8599999999997"/>
    <x v="35"/>
    <x v="35"/>
  </r>
  <r>
    <s v="Barr Faughny"/>
    <s v="UK"/>
    <x v="19"/>
    <n v="6027"/>
    <n v="144"/>
    <n v="1494.72"/>
    <x v="36"/>
    <x v="36"/>
  </r>
  <r>
    <s v="Curtice Advani"/>
    <s v="New Zealand"/>
    <x v="10"/>
    <n v="1904"/>
    <n v="405"/>
    <n v="3559.95"/>
    <x v="37"/>
    <x v="37"/>
  </r>
  <r>
    <s v="Ches Bonnell"/>
    <s v="India"/>
    <x v="1"/>
    <n v="3262"/>
    <n v="75"/>
    <n v="648.75"/>
    <x v="38"/>
    <x v="38"/>
  </r>
  <r>
    <s v="Ram Mahesh"/>
    <s v="India"/>
    <x v="18"/>
    <n v="2289"/>
    <n v="135"/>
    <n v="2258.5500000000002"/>
    <x v="39"/>
    <x v="39"/>
  </r>
  <r>
    <s v="Gigi Bohling"/>
    <s v="India"/>
    <x v="18"/>
    <n v="6986"/>
    <n v="21"/>
    <n v="351.33"/>
    <x v="40"/>
    <x v="40"/>
  </r>
  <r>
    <s v="Barr Faughny"/>
    <s v="Australia"/>
    <x v="14"/>
    <n v="4417"/>
    <n v="153"/>
    <n v="992.97"/>
    <x v="41"/>
    <x v="41"/>
  </r>
  <r>
    <s v="Curtice Advani"/>
    <s v="India"/>
    <x v="16"/>
    <n v="1442"/>
    <n v="15"/>
    <n v="175.95000000000002"/>
    <x v="42"/>
    <x v="42"/>
  </r>
  <r>
    <s v="Gunar Cockshoot"/>
    <s v="USA"/>
    <x v="8"/>
    <n v="2415"/>
    <n v="255"/>
    <n v="2983.5"/>
    <x v="43"/>
    <x v="43"/>
  </r>
  <r>
    <s v="Barr Faughny"/>
    <s v="New Zealand"/>
    <x v="15"/>
    <n v="238"/>
    <n v="18"/>
    <n v="137.51999999999998"/>
    <x v="44"/>
    <x v="44"/>
  </r>
  <r>
    <s v="Curtice Advani"/>
    <s v="New Zealand"/>
    <x v="14"/>
    <n v="4949"/>
    <n v="189"/>
    <n v="1226.6100000000001"/>
    <x v="45"/>
    <x v="45"/>
  </r>
  <r>
    <s v="Gigi Bohling"/>
    <s v="Australia"/>
    <x v="1"/>
    <n v="5075"/>
    <n v="21"/>
    <n v="181.65"/>
    <x v="46"/>
    <x v="46"/>
  </r>
  <r>
    <s v="Gunar Cockshoot"/>
    <s v="Canada"/>
    <x v="10"/>
    <n v="9198"/>
    <n v="36"/>
    <n v="316.43999999999994"/>
    <x v="47"/>
    <x v="47"/>
  </r>
  <r>
    <s v="Curtice Advani"/>
    <s v="India"/>
    <x v="12"/>
    <n v="3339"/>
    <n v="75"/>
    <n v="537"/>
    <x v="48"/>
    <x v="48"/>
  </r>
  <r>
    <s v="Ram Mahesh"/>
    <s v="India"/>
    <x v="9"/>
    <n v="5019"/>
    <n v="156"/>
    <n v="485.15999999999997"/>
    <x v="49"/>
    <x v="49"/>
  </r>
  <r>
    <s v="Gigi Bohling"/>
    <s v="Canada"/>
    <x v="10"/>
    <n v="16184"/>
    <n v="39"/>
    <n v="342.80999999999995"/>
    <x v="50"/>
    <x v="50"/>
  </r>
  <r>
    <s v="Curtice Advani"/>
    <s v="Canada"/>
    <x v="20"/>
    <n v="497"/>
    <n v="63"/>
    <n v="567"/>
    <x v="51"/>
    <x v="51"/>
  </r>
  <r>
    <s v="Barr Faughny"/>
    <s v="Canada"/>
    <x v="12"/>
    <n v="8211"/>
    <n v="75"/>
    <n v="537"/>
    <x v="52"/>
    <x v="52"/>
  </r>
  <r>
    <s v="Barr Faughny"/>
    <s v="Australia"/>
    <x v="19"/>
    <n v="6580"/>
    <n v="183"/>
    <n v="1899.5400000000002"/>
    <x v="53"/>
    <x v="53"/>
  </r>
  <r>
    <s v="Carla Molina"/>
    <s v="USA"/>
    <x v="11"/>
    <n v="4760"/>
    <n v="69"/>
    <n v="643.77"/>
    <x v="54"/>
    <x v="54"/>
  </r>
  <r>
    <s v="Ram Mahesh"/>
    <s v="Canada"/>
    <x v="4"/>
    <n v="5439"/>
    <n v="30"/>
    <n v="394.5"/>
    <x v="55"/>
    <x v="55"/>
  </r>
  <r>
    <s v="Carla Molina"/>
    <s v="India"/>
    <x v="9"/>
    <n v="1463"/>
    <n v="39"/>
    <n v="121.28999999999999"/>
    <x v="56"/>
    <x v="56"/>
  </r>
  <r>
    <s v="Gunar Cockshoot"/>
    <s v="India"/>
    <x v="1"/>
    <n v="7777"/>
    <n v="504"/>
    <n v="4359.6000000000004"/>
    <x v="57"/>
    <x v="57"/>
  </r>
  <r>
    <s v="Husein Augar"/>
    <s v="New Zealand"/>
    <x v="12"/>
    <n v="1085"/>
    <n v="273"/>
    <n v="1954.68"/>
    <x v="58"/>
    <x v="58"/>
  </r>
  <r>
    <s v="Gigi Bohling"/>
    <s v="New Zealand"/>
    <x v="6"/>
    <n v="182"/>
    <n v="48"/>
    <n v="277.92"/>
    <x v="59"/>
    <x v="59"/>
  </r>
  <r>
    <s v="Curtice Advani"/>
    <s v="India"/>
    <x v="18"/>
    <n v="4242"/>
    <n v="207"/>
    <n v="3463.11"/>
    <x v="60"/>
    <x v="60"/>
  </r>
  <r>
    <s v="Curtice Advani"/>
    <s v="Canada"/>
    <x v="1"/>
    <n v="6118"/>
    <n v="9"/>
    <n v="77.850000000000009"/>
    <x v="61"/>
    <x v="61"/>
  </r>
  <r>
    <s v="Oby Sorrel"/>
    <s v="Canada"/>
    <x v="14"/>
    <n v="2317"/>
    <n v="261"/>
    <n v="1693.89"/>
    <x v="62"/>
    <x v="62"/>
  </r>
  <r>
    <s v="Curtice Advani"/>
    <s v="Australia"/>
    <x v="10"/>
    <n v="938"/>
    <n v="6"/>
    <n v="52.739999999999995"/>
    <x v="63"/>
    <x v="63"/>
  </r>
  <r>
    <s v="Brien Boise"/>
    <s v="New Zealand"/>
    <x v="16"/>
    <n v="9709"/>
    <n v="30"/>
    <n v="351.90000000000003"/>
    <x v="64"/>
    <x v="64"/>
  </r>
  <r>
    <s v="Ches Bonnell"/>
    <s v="India"/>
    <x v="13"/>
    <n v="2205"/>
    <n v="138"/>
    <n v="1465.56"/>
    <x v="65"/>
    <x v="65"/>
  </r>
  <r>
    <s v="Ches Bonnell"/>
    <s v="New Zealand"/>
    <x v="9"/>
    <n v="4487"/>
    <n v="111"/>
    <n v="345.21"/>
    <x v="66"/>
    <x v="66"/>
  </r>
  <r>
    <s v="Gigi Bohling"/>
    <s v="USA"/>
    <x v="3"/>
    <n v="2415"/>
    <n v="15"/>
    <n v="97.05"/>
    <x v="67"/>
    <x v="67"/>
  </r>
  <r>
    <s v="Ram Mahesh"/>
    <s v="India"/>
    <x v="15"/>
    <n v="4018"/>
    <n v="162"/>
    <n v="1237.6799999999998"/>
    <x v="68"/>
    <x v="68"/>
  </r>
  <r>
    <s v="Gigi Bohling"/>
    <s v="India"/>
    <x v="15"/>
    <n v="861"/>
    <n v="195"/>
    <n v="1489.8"/>
    <x v="69"/>
    <x v="69"/>
  </r>
  <r>
    <s v="Oby Sorrel"/>
    <s v="Australia"/>
    <x v="8"/>
    <n v="5586"/>
    <n v="525"/>
    <n v="6142.5"/>
    <x v="70"/>
    <x v="70"/>
  </r>
  <r>
    <s v="Ches Bonnell"/>
    <s v="India"/>
    <x v="5"/>
    <n v="2226"/>
    <n v="48"/>
    <n v="593.76"/>
    <x v="71"/>
    <x v="71"/>
  </r>
  <r>
    <s v="Husein Augar"/>
    <s v="India"/>
    <x v="19"/>
    <n v="14329"/>
    <n v="150"/>
    <n v="1557.0000000000002"/>
    <x v="72"/>
    <x v="72"/>
  </r>
  <r>
    <s v="Husein Augar"/>
    <s v="India"/>
    <x v="13"/>
    <n v="8463"/>
    <n v="492"/>
    <n v="5225.04"/>
    <x v="73"/>
    <x v="73"/>
  </r>
  <r>
    <s v="Gigi Bohling"/>
    <s v="India"/>
    <x v="12"/>
    <n v="2891"/>
    <n v="102"/>
    <n v="730.32"/>
    <x v="74"/>
    <x v="74"/>
  </r>
  <r>
    <s v="Gunar Cockshoot"/>
    <s v="Canada"/>
    <x v="14"/>
    <n v="3773"/>
    <n v="165"/>
    <n v="1070.8500000000001"/>
    <x v="75"/>
    <x v="75"/>
  </r>
  <r>
    <s v="Carla Molina"/>
    <s v="Canada"/>
    <x v="19"/>
    <n v="854"/>
    <n v="309"/>
    <n v="3207.42"/>
    <x v="76"/>
    <x v="76"/>
  </r>
  <r>
    <s v="Curtice Advani"/>
    <s v="Canada"/>
    <x v="9"/>
    <n v="4970"/>
    <n v="156"/>
    <n v="485.15999999999997"/>
    <x v="77"/>
    <x v="77"/>
  </r>
  <r>
    <s v="Husein Augar"/>
    <s v="USA"/>
    <x v="21"/>
    <n v="98"/>
    <n v="159"/>
    <n v="890.4"/>
    <x v="78"/>
    <x v="78"/>
  </r>
  <r>
    <s v="Gigi Bohling"/>
    <s v="USA"/>
    <x v="16"/>
    <n v="13391"/>
    <n v="201"/>
    <n v="2357.73"/>
    <x v="79"/>
    <x v="79"/>
  </r>
  <r>
    <s v="Brien Boise"/>
    <s v="UK"/>
    <x v="6"/>
    <n v="8890"/>
    <n v="210"/>
    <n v="1215.9000000000001"/>
    <x v="80"/>
    <x v="80"/>
  </r>
  <r>
    <s v="Barr Faughny"/>
    <s v="Australia"/>
    <x v="11"/>
    <n v="56"/>
    <n v="51"/>
    <n v="475.83"/>
    <x v="81"/>
    <x v="81"/>
  </r>
  <r>
    <s v="Gunar Cockshoot"/>
    <s v="Canada"/>
    <x v="4"/>
    <n v="3339"/>
    <n v="39"/>
    <n v="512.85"/>
    <x v="82"/>
    <x v="82"/>
  </r>
  <r>
    <s v="Oby Sorrel"/>
    <s v="USA"/>
    <x v="3"/>
    <n v="3808"/>
    <n v="279"/>
    <n v="1805.1299999999999"/>
    <x v="83"/>
    <x v="83"/>
  </r>
  <r>
    <s v="Oby Sorrel"/>
    <s v="Australia"/>
    <x v="11"/>
    <n v="63"/>
    <n v="123"/>
    <n v="1147.5899999999999"/>
    <x v="84"/>
    <x v="84"/>
  </r>
  <r>
    <s v="Barr Faughny"/>
    <s v="UK"/>
    <x v="18"/>
    <n v="7812"/>
    <n v="81"/>
    <n v="1355.13"/>
    <x v="85"/>
    <x v="85"/>
  </r>
  <r>
    <s v="Ram Mahesh"/>
    <s v="New Zealand"/>
    <x v="15"/>
    <n v="7693"/>
    <n v="21"/>
    <n v="160.44"/>
    <x v="86"/>
    <x v="86"/>
  </r>
  <r>
    <s v="Gunar Cockshoot"/>
    <s v="Canada"/>
    <x v="19"/>
    <n v="973"/>
    <n v="162"/>
    <n v="1681.5600000000002"/>
    <x v="87"/>
    <x v="87"/>
  </r>
  <r>
    <s v="Oby Sorrel"/>
    <s v="USA"/>
    <x v="20"/>
    <n v="567"/>
    <n v="228"/>
    <n v="2052"/>
    <x v="88"/>
    <x v="88"/>
  </r>
  <r>
    <s v="Oby Sorrel"/>
    <s v="Canada"/>
    <x v="12"/>
    <n v="2471"/>
    <n v="342"/>
    <n v="2448.7200000000003"/>
    <x v="89"/>
    <x v="89"/>
  </r>
  <r>
    <s v="Gigi Bohling"/>
    <s v="Australia"/>
    <x v="11"/>
    <n v="7189"/>
    <n v="54"/>
    <n v="503.82"/>
    <x v="90"/>
    <x v="90"/>
  </r>
  <r>
    <s v="Carla Molina"/>
    <s v="USA"/>
    <x v="19"/>
    <n v="7455"/>
    <n v="216"/>
    <n v="2242.0800000000004"/>
    <x v="91"/>
    <x v="91"/>
  </r>
  <r>
    <s v="Gunar Cockshoot"/>
    <s v="India"/>
    <x v="21"/>
    <n v="3108"/>
    <n v="54"/>
    <n v="302.39999999999998"/>
    <x v="92"/>
    <x v="92"/>
  </r>
  <r>
    <s v="Curtice Advani"/>
    <s v="Australia"/>
    <x v="4"/>
    <n v="469"/>
    <n v="75"/>
    <n v="986.25"/>
    <x v="93"/>
    <x v="93"/>
  </r>
  <r>
    <s v="Husein Augar"/>
    <s v="New Zealand"/>
    <x v="14"/>
    <n v="2737"/>
    <n v="93"/>
    <n v="603.57000000000005"/>
    <x v="94"/>
    <x v="94"/>
  </r>
  <r>
    <s v="Husein Augar"/>
    <s v="New Zealand"/>
    <x v="4"/>
    <n v="4305"/>
    <n v="156"/>
    <n v="2051.4"/>
    <x v="95"/>
    <x v="95"/>
  </r>
  <r>
    <s v="Husein Augar"/>
    <s v="Australia"/>
    <x v="9"/>
    <n v="2408"/>
    <n v="9"/>
    <n v="27.99"/>
    <x v="96"/>
    <x v="96"/>
  </r>
  <r>
    <s v="Gunar Cockshoot"/>
    <s v="Canada"/>
    <x v="15"/>
    <n v="1281"/>
    <n v="18"/>
    <n v="137.51999999999998"/>
    <x v="97"/>
    <x v="97"/>
  </r>
  <r>
    <s v="Ram Mahesh"/>
    <s v="USA"/>
    <x v="1"/>
    <n v="12348"/>
    <n v="234"/>
    <n v="2024.1000000000001"/>
    <x v="98"/>
    <x v="98"/>
  </r>
  <r>
    <s v="Gunar Cockshoot"/>
    <s v="India"/>
    <x v="19"/>
    <n v="3689"/>
    <n v="312"/>
    <n v="3238.5600000000004"/>
    <x v="99"/>
    <x v="99"/>
  </r>
  <r>
    <s v="Ches Bonnell"/>
    <s v="Canada"/>
    <x v="15"/>
    <n v="2870"/>
    <n v="300"/>
    <n v="2292"/>
    <x v="100"/>
    <x v="100"/>
  </r>
  <r>
    <s v="Barr Faughny"/>
    <s v="Canada"/>
    <x v="18"/>
    <n v="798"/>
    <n v="519"/>
    <n v="8682.8700000000008"/>
    <x v="101"/>
    <x v="101"/>
  </r>
  <r>
    <s v="Carla Molina"/>
    <s v="New Zealand"/>
    <x v="20"/>
    <n v="2933"/>
    <n v="9"/>
    <n v="81"/>
    <x v="102"/>
    <x v="102"/>
  </r>
  <r>
    <s v="Gigi Bohling"/>
    <s v="USA"/>
    <x v="2"/>
    <n v="2744"/>
    <n v="9"/>
    <n v="106.92"/>
    <x v="103"/>
    <x v="103"/>
  </r>
  <r>
    <s v="Ram Mahesh"/>
    <s v="Canada"/>
    <x v="5"/>
    <n v="9772"/>
    <n v="90"/>
    <n v="1113.3"/>
    <x v="104"/>
    <x v="104"/>
  </r>
  <r>
    <s v="Ches Bonnell"/>
    <s v="India"/>
    <x v="4"/>
    <n v="1568"/>
    <n v="96"/>
    <n v="1262.4000000000001"/>
    <x v="105"/>
    <x v="105"/>
  </r>
  <r>
    <s v="Barr Faughny"/>
    <s v="Canada"/>
    <x v="10"/>
    <n v="11417"/>
    <n v="21"/>
    <n v="184.58999999999997"/>
    <x v="106"/>
    <x v="106"/>
  </r>
  <r>
    <s v="Ram Mahesh"/>
    <s v="India"/>
    <x v="21"/>
    <n v="6748"/>
    <n v="48"/>
    <n v="268.79999999999995"/>
    <x v="107"/>
    <x v="107"/>
  </r>
  <r>
    <s v="Oby Sorrel"/>
    <s v="Canada"/>
    <x v="18"/>
    <n v="1407"/>
    <n v="72"/>
    <n v="1204.56"/>
    <x v="108"/>
    <x v="108"/>
  </r>
  <r>
    <s v="Brien Boise"/>
    <s v="USA"/>
    <x v="12"/>
    <n v="2023"/>
    <n v="168"/>
    <n v="1202.8800000000001"/>
    <x v="109"/>
    <x v="109"/>
  </r>
  <r>
    <s v="Gigi Bohling"/>
    <s v="UK"/>
    <x v="21"/>
    <n v="5236"/>
    <n v="51"/>
    <n v="285.59999999999997"/>
    <x v="110"/>
    <x v="110"/>
  </r>
  <r>
    <s v="Carla Molina"/>
    <s v="Canada"/>
    <x v="15"/>
    <n v="1925"/>
    <n v="192"/>
    <n v="1466.8799999999999"/>
    <x v="111"/>
    <x v="111"/>
  </r>
  <r>
    <s v="Ches Bonnell"/>
    <s v="New Zealand"/>
    <x v="8"/>
    <n v="6608"/>
    <n v="225"/>
    <n v="2632.5"/>
    <x v="112"/>
    <x v="112"/>
  </r>
  <r>
    <s v="Curtice Advani"/>
    <s v="India"/>
    <x v="21"/>
    <n v="8008"/>
    <n v="456"/>
    <n v="2553.6"/>
    <x v="113"/>
    <x v="113"/>
  </r>
  <r>
    <s v="Oby Sorrel"/>
    <s v="India"/>
    <x v="4"/>
    <n v="1428"/>
    <n v="93"/>
    <n v="1222.95"/>
    <x v="114"/>
    <x v="114"/>
  </r>
  <r>
    <s v="Curtice Advani"/>
    <s v="India"/>
    <x v="2"/>
    <n v="525"/>
    <n v="48"/>
    <n v="570.24"/>
    <x v="115"/>
    <x v="115"/>
  </r>
  <r>
    <s v="Curtice Advani"/>
    <s v="New Zealand"/>
    <x v="3"/>
    <n v="1505"/>
    <n v="102"/>
    <n v="659.93999999999994"/>
    <x v="116"/>
    <x v="116"/>
  </r>
  <r>
    <s v="Ches Bonnell"/>
    <s v="USA"/>
    <x v="0"/>
    <n v="6755"/>
    <n v="252"/>
    <n v="3651.48"/>
    <x v="117"/>
    <x v="117"/>
  </r>
  <r>
    <s v="Barr Faughny"/>
    <s v="New Zealand"/>
    <x v="3"/>
    <n v="11571"/>
    <n v="138"/>
    <n v="892.86"/>
    <x v="118"/>
    <x v="118"/>
  </r>
  <r>
    <s v="Ram Mahesh"/>
    <s v="Australia"/>
    <x v="4"/>
    <n v="2541"/>
    <n v="90"/>
    <n v="1183.5"/>
    <x v="119"/>
    <x v="119"/>
  </r>
  <r>
    <s v="Carla Molina"/>
    <s v="New Zealand"/>
    <x v="0"/>
    <n v="1526"/>
    <n v="240"/>
    <n v="3477.6"/>
    <x v="120"/>
    <x v="120"/>
  </r>
  <r>
    <s v="Ram Mahesh"/>
    <s v="Australia"/>
    <x v="2"/>
    <n v="6125"/>
    <n v="102"/>
    <n v="1211.76"/>
    <x v="121"/>
    <x v="121"/>
  </r>
  <r>
    <s v="Carla Molina"/>
    <s v="USA"/>
    <x v="18"/>
    <n v="847"/>
    <n v="129"/>
    <n v="2158.17"/>
    <x v="122"/>
    <x v="122"/>
  </r>
  <r>
    <s v="Brien Boise"/>
    <s v="USA"/>
    <x v="18"/>
    <n v="4753"/>
    <n v="300"/>
    <n v="5019"/>
    <x v="123"/>
    <x v="123"/>
  </r>
  <r>
    <s v="Curtice Advani"/>
    <s v="Australia"/>
    <x v="5"/>
    <n v="959"/>
    <n v="135"/>
    <n v="1669.9499999999998"/>
    <x v="124"/>
    <x v="124"/>
  </r>
  <r>
    <s v="Ches Bonnell"/>
    <s v="USA"/>
    <x v="17"/>
    <n v="2793"/>
    <n v="114"/>
    <n v="566.57999999999993"/>
    <x v="125"/>
    <x v="125"/>
  </r>
  <r>
    <s v="Ches Bonnell"/>
    <s v="USA"/>
    <x v="8"/>
    <n v="4606"/>
    <n v="63"/>
    <n v="737.09999999999991"/>
    <x v="126"/>
    <x v="126"/>
  </r>
  <r>
    <s v="Ches Bonnell"/>
    <s v="Canada"/>
    <x v="12"/>
    <n v="5551"/>
    <n v="252"/>
    <n v="1804.32"/>
    <x v="127"/>
    <x v="127"/>
  </r>
  <r>
    <s v="Oby Sorrel"/>
    <s v="Canada"/>
    <x v="1"/>
    <n v="6657"/>
    <n v="303"/>
    <n v="2620.9500000000003"/>
    <x v="128"/>
    <x v="128"/>
  </r>
  <r>
    <s v="Ches Bonnell"/>
    <s v="UK"/>
    <x v="9"/>
    <n v="4438"/>
    <n v="246"/>
    <n v="765.06"/>
    <x v="129"/>
    <x v="129"/>
  </r>
  <r>
    <s v="Brien Boise"/>
    <s v="Australia"/>
    <x v="7"/>
    <n v="168"/>
    <n v="84"/>
    <n v="820.68"/>
    <x v="130"/>
    <x v="130"/>
  </r>
  <r>
    <s v="Ches Bonnell"/>
    <s v="India"/>
    <x v="9"/>
    <n v="7777"/>
    <n v="39"/>
    <n v="121.28999999999999"/>
    <x v="131"/>
    <x v="131"/>
  </r>
  <r>
    <s v="Gigi Bohling"/>
    <s v="Canada"/>
    <x v="9"/>
    <n v="3339"/>
    <n v="348"/>
    <n v="1082.28"/>
    <x v="132"/>
    <x v="132"/>
  </r>
  <r>
    <s v="Ches Bonnell"/>
    <s v="New Zealand"/>
    <x v="5"/>
    <n v="6391"/>
    <n v="48"/>
    <n v="593.76"/>
    <x v="133"/>
    <x v="133"/>
  </r>
  <r>
    <s v="Gigi Bohling"/>
    <s v="New Zealand"/>
    <x v="7"/>
    <n v="518"/>
    <n v="75"/>
    <n v="732.75"/>
    <x v="134"/>
    <x v="134"/>
  </r>
  <r>
    <s v="Ches Bonnell"/>
    <s v="Australia"/>
    <x v="19"/>
    <n v="5677"/>
    <n v="258"/>
    <n v="2678.0400000000004"/>
    <x v="135"/>
    <x v="135"/>
  </r>
  <r>
    <s v="Curtice Advani"/>
    <s v="UK"/>
    <x v="9"/>
    <n v="6048"/>
    <n v="27"/>
    <n v="83.97"/>
    <x v="136"/>
    <x v="136"/>
  </r>
  <r>
    <s v="Brien Boise"/>
    <s v="Australia"/>
    <x v="1"/>
    <n v="3752"/>
    <n v="213"/>
    <n v="1842.45"/>
    <x v="137"/>
    <x v="137"/>
  </r>
  <r>
    <s v="Gigi Bohling"/>
    <s v="USA"/>
    <x v="12"/>
    <n v="4480"/>
    <n v="357"/>
    <n v="2556.12"/>
    <x v="138"/>
    <x v="138"/>
  </r>
  <r>
    <s v="Husein Augar"/>
    <s v="New Zealand"/>
    <x v="2"/>
    <n v="259"/>
    <n v="207"/>
    <n v="2459.1600000000003"/>
    <x v="139"/>
    <x v="139"/>
  </r>
  <r>
    <s v="Brien Boise"/>
    <s v="New Zealand"/>
    <x v="0"/>
    <n v="42"/>
    <n v="150"/>
    <n v="2173.5"/>
    <x v="140"/>
    <x v="140"/>
  </r>
  <r>
    <s v="Carla Molina"/>
    <s v="Canada"/>
    <x v="21"/>
    <n v="98"/>
    <n v="204"/>
    <n v="1142.3999999999999"/>
    <x v="141"/>
    <x v="141"/>
  </r>
  <r>
    <s v="Ches Bonnell"/>
    <s v="USA"/>
    <x v="18"/>
    <n v="2478"/>
    <n v="21"/>
    <n v="351.33"/>
    <x v="142"/>
    <x v="142"/>
  </r>
  <r>
    <s v="Carla Molina"/>
    <s v="India"/>
    <x v="5"/>
    <n v="7847"/>
    <n v="174"/>
    <n v="2152.3799999999997"/>
    <x v="143"/>
    <x v="143"/>
  </r>
  <r>
    <s v="Barr Faughny"/>
    <s v="New Zealand"/>
    <x v="9"/>
    <n v="9926"/>
    <n v="201"/>
    <n v="625.11"/>
    <x v="144"/>
    <x v="144"/>
  </r>
  <r>
    <s v="Brien Boise"/>
    <s v="Australia"/>
    <x v="11"/>
    <n v="819"/>
    <n v="510"/>
    <n v="4758.3"/>
    <x v="145"/>
    <x v="145"/>
  </r>
  <r>
    <s v="Curtice Advani"/>
    <s v="UK"/>
    <x v="12"/>
    <n v="3052"/>
    <n v="378"/>
    <n v="2706.48"/>
    <x v="146"/>
    <x v="146"/>
  </r>
  <r>
    <s v="Husein Augar"/>
    <s v="India"/>
    <x v="20"/>
    <n v="6832"/>
    <n v="27"/>
    <n v="243"/>
    <x v="147"/>
    <x v="147"/>
  </r>
  <r>
    <s v="Barr Faughny"/>
    <s v="UK"/>
    <x v="10"/>
    <n v="2016"/>
    <n v="117"/>
    <n v="1028.4299999999998"/>
    <x v="148"/>
    <x v="148"/>
  </r>
  <r>
    <s v="Curtice Advani"/>
    <s v="Australia"/>
    <x v="20"/>
    <n v="7322"/>
    <n v="36"/>
    <n v="324"/>
    <x v="149"/>
    <x v="149"/>
  </r>
  <r>
    <s v="Brien Boise"/>
    <s v="USA"/>
    <x v="5"/>
    <n v="357"/>
    <n v="126"/>
    <n v="1558.62"/>
    <x v="150"/>
    <x v="150"/>
  </r>
  <r>
    <s v="Husein Augar"/>
    <s v="UK"/>
    <x v="4"/>
    <n v="3192"/>
    <n v="72"/>
    <n v="946.80000000000007"/>
    <x v="151"/>
    <x v="151"/>
  </r>
  <r>
    <s v="Ches Bonnell"/>
    <s v="Canada"/>
    <x v="7"/>
    <n v="8435"/>
    <n v="42"/>
    <n v="410.34"/>
    <x v="152"/>
    <x v="152"/>
  </r>
  <r>
    <s v="Ram Mahesh"/>
    <s v="UK"/>
    <x v="12"/>
    <n v="0"/>
    <n v="135"/>
    <n v="966.6"/>
    <x v="153"/>
    <x v="153"/>
  </r>
  <r>
    <s v="Ches Bonnell"/>
    <s v="India"/>
    <x v="17"/>
    <n v="8862"/>
    <n v="189"/>
    <n v="939.32999999999993"/>
    <x v="154"/>
    <x v="154"/>
  </r>
  <r>
    <s v="Curtice Advani"/>
    <s v="New Zealand"/>
    <x v="19"/>
    <n v="3556"/>
    <n v="459"/>
    <n v="4764.42"/>
    <x v="155"/>
    <x v="155"/>
  </r>
  <r>
    <s v="Gigi Bohling"/>
    <s v="India"/>
    <x v="16"/>
    <n v="7280"/>
    <n v="201"/>
    <n v="2357.73"/>
    <x v="156"/>
    <x v="156"/>
  </r>
  <r>
    <s v="Curtice Advani"/>
    <s v="India"/>
    <x v="0"/>
    <n v="3402"/>
    <n v="366"/>
    <n v="5303.34"/>
    <x v="157"/>
    <x v="157"/>
  </r>
  <r>
    <s v="Gunar Cockshoot"/>
    <s v="New Zealand"/>
    <x v="12"/>
    <n v="4592"/>
    <n v="324"/>
    <n v="2319.84"/>
    <x v="158"/>
    <x v="158"/>
  </r>
  <r>
    <s v="Husein Augar"/>
    <s v="USA"/>
    <x v="16"/>
    <n v="7833"/>
    <n v="243"/>
    <n v="2850.3900000000003"/>
    <x v="159"/>
    <x v="159"/>
  </r>
  <r>
    <s v="Barr Faughny"/>
    <s v="UK"/>
    <x v="20"/>
    <n v="7651"/>
    <n v="213"/>
    <n v="1917"/>
    <x v="160"/>
    <x v="160"/>
  </r>
  <r>
    <s v="Ram Mahesh"/>
    <s v="USA"/>
    <x v="0"/>
    <n v="2275"/>
    <n v="447"/>
    <n v="6477.03"/>
    <x v="161"/>
    <x v="161"/>
  </r>
  <r>
    <s v="Ram Mahesh"/>
    <s v="Australia"/>
    <x v="11"/>
    <n v="5670"/>
    <n v="297"/>
    <n v="2771.01"/>
    <x v="162"/>
    <x v="162"/>
  </r>
  <r>
    <s v="Ches Bonnell"/>
    <s v="USA"/>
    <x v="10"/>
    <n v="2135"/>
    <n v="27"/>
    <n v="237.32999999999998"/>
    <x v="163"/>
    <x v="163"/>
  </r>
  <r>
    <s v="Ram Mahesh"/>
    <s v="India"/>
    <x v="14"/>
    <n v="2779"/>
    <n v="75"/>
    <n v="486.75"/>
    <x v="164"/>
    <x v="164"/>
  </r>
  <r>
    <s v="Oby Sorrel"/>
    <s v="UK"/>
    <x v="5"/>
    <n v="12950"/>
    <n v="30"/>
    <n v="371.09999999999997"/>
    <x v="165"/>
    <x v="165"/>
  </r>
  <r>
    <s v="Ches Bonnell"/>
    <s v="Canada"/>
    <x v="3"/>
    <n v="2646"/>
    <n v="177"/>
    <n v="1145.19"/>
    <x v="166"/>
    <x v="166"/>
  </r>
  <r>
    <s v="Ram Mahesh"/>
    <s v="India"/>
    <x v="5"/>
    <n v="3794"/>
    <n v="159"/>
    <n v="1966.83"/>
    <x v="167"/>
    <x v="167"/>
  </r>
  <r>
    <s v="Gunar Cockshoot"/>
    <s v="USA"/>
    <x v="5"/>
    <n v="819"/>
    <n v="306"/>
    <n v="3785.22"/>
    <x v="168"/>
    <x v="168"/>
  </r>
  <r>
    <s v="Gunar Cockshoot"/>
    <s v="India"/>
    <x v="13"/>
    <n v="2583"/>
    <n v="18"/>
    <n v="191.16"/>
    <x v="169"/>
    <x v="169"/>
  </r>
  <r>
    <s v="Ches Bonnell"/>
    <s v="USA"/>
    <x v="15"/>
    <n v="4585"/>
    <n v="240"/>
    <n v="1833.6"/>
    <x v="170"/>
    <x v="170"/>
  </r>
  <r>
    <s v="Gigi Bohling"/>
    <s v="India"/>
    <x v="5"/>
    <n v="1652"/>
    <n v="93"/>
    <n v="1150.4099999999999"/>
    <x v="171"/>
    <x v="171"/>
  </r>
  <r>
    <s v="Oby Sorrel"/>
    <s v="India"/>
    <x v="21"/>
    <n v="4991"/>
    <n v="9"/>
    <n v="50.4"/>
    <x v="172"/>
    <x v="172"/>
  </r>
  <r>
    <s v="Brien Boise"/>
    <s v="India"/>
    <x v="10"/>
    <n v="2009"/>
    <n v="219"/>
    <n v="1925.0099999999998"/>
    <x v="173"/>
    <x v="173"/>
  </r>
  <r>
    <s v="Barr Faughny"/>
    <s v="UK"/>
    <x v="7"/>
    <n v="1568"/>
    <n v="141"/>
    <n v="1377.57"/>
    <x v="174"/>
    <x v="174"/>
  </r>
  <r>
    <s v="Carla Molina"/>
    <s v="New Zealand"/>
    <x v="13"/>
    <n v="3388"/>
    <n v="123"/>
    <n v="1306.26"/>
    <x v="175"/>
    <x v="175"/>
  </r>
  <r>
    <s v="Ram Mahesh"/>
    <s v="Australia"/>
    <x v="17"/>
    <n v="623"/>
    <n v="51"/>
    <n v="253.47"/>
    <x v="176"/>
    <x v="176"/>
  </r>
  <r>
    <s v="Curtice Advani"/>
    <s v="Canada"/>
    <x v="2"/>
    <n v="10073"/>
    <n v="120"/>
    <n v="1425.6000000000001"/>
    <x v="177"/>
    <x v="177"/>
  </r>
  <r>
    <s v="Brien Boise"/>
    <s v="UK"/>
    <x v="21"/>
    <n v="1561"/>
    <n v="27"/>
    <n v="151.19999999999999"/>
    <x v="178"/>
    <x v="178"/>
  </r>
  <r>
    <s v="Husein Augar"/>
    <s v="Canada"/>
    <x v="18"/>
    <n v="11522"/>
    <n v="204"/>
    <n v="3412.92"/>
    <x v="179"/>
    <x v="179"/>
  </r>
  <r>
    <s v="Curtice Advani"/>
    <s v="Australia"/>
    <x v="11"/>
    <n v="2317"/>
    <n v="123"/>
    <n v="1147.5899999999999"/>
    <x v="180"/>
    <x v="180"/>
  </r>
  <r>
    <s v="Oby Sorrel"/>
    <s v="New Zealand"/>
    <x v="19"/>
    <n v="3059"/>
    <n v="27"/>
    <n v="280.26000000000005"/>
    <x v="181"/>
    <x v="181"/>
  </r>
  <r>
    <s v="Carla Molina"/>
    <s v="New Zealand"/>
    <x v="21"/>
    <n v="2324"/>
    <n v="177"/>
    <n v="991.19999999999993"/>
    <x v="182"/>
    <x v="182"/>
  </r>
  <r>
    <s v="Gunar Cockshoot"/>
    <s v="UK"/>
    <x v="21"/>
    <n v="4956"/>
    <n v="171"/>
    <n v="957.59999999999991"/>
    <x v="183"/>
    <x v="183"/>
  </r>
  <r>
    <s v="Oby Sorrel"/>
    <s v="India"/>
    <x v="15"/>
    <n v="5355"/>
    <n v="204"/>
    <n v="1558.56"/>
    <x v="184"/>
    <x v="184"/>
  </r>
  <r>
    <s v="Gunar Cockshoot"/>
    <s v="India"/>
    <x v="8"/>
    <n v="7259"/>
    <n v="276"/>
    <n v="3229.2"/>
    <x v="185"/>
    <x v="185"/>
  </r>
  <r>
    <s v="Brien Boise"/>
    <s v="New Zealand"/>
    <x v="21"/>
    <n v="6279"/>
    <n v="45"/>
    <n v="251.99999999999997"/>
    <x v="186"/>
    <x v="186"/>
  </r>
  <r>
    <s v="Ram Mahesh"/>
    <s v="Australia"/>
    <x v="12"/>
    <n v="2541"/>
    <n v="45"/>
    <n v="322.2"/>
    <x v="187"/>
    <x v="187"/>
  </r>
  <r>
    <s v="Curtice Advani"/>
    <s v="USA"/>
    <x v="18"/>
    <n v="3864"/>
    <n v="177"/>
    <n v="2961.21"/>
    <x v="188"/>
    <x v="188"/>
  </r>
  <r>
    <s v="Gigi Bohling"/>
    <s v="Canada"/>
    <x v="11"/>
    <n v="6146"/>
    <n v="63"/>
    <n v="587.79"/>
    <x v="189"/>
    <x v="189"/>
  </r>
  <r>
    <s v="Husein Augar"/>
    <s v="UK"/>
    <x v="3"/>
    <n v="2639"/>
    <n v="204"/>
    <n v="1319.8799999999999"/>
    <x v="190"/>
    <x v="190"/>
  </r>
  <r>
    <s v="Brien Boise"/>
    <s v="New Zealand"/>
    <x v="7"/>
    <n v="1890"/>
    <n v="195"/>
    <n v="1905.1499999999999"/>
    <x v="191"/>
    <x v="191"/>
  </r>
  <r>
    <s v="Ches Bonnell"/>
    <s v="India"/>
    <x v="8"/>
    <n v="1932"/>
    <n v="369"/>
    <n v="4317.3"/>
    <x v="192"/>
    <x v="192"/>
  </r>
  <r>
    <s v="Gunar Cockshoot"/>
    <s v="India"/>
    <x v="4"/>
    <n v="6300"/>
    <n v="42"/>
    <n v="552.30000000000007"/>
    <x v="193"/>
    <x v="193"/>
  </r>
  <r>
    <s v="Curtice Advani"/>
    <s v="New Zealand"/>
    <x v="0"/>
    <n v="560"/>
    <n v="81"/>
    <n v="1173.69"/>
    <x v="194"/>
    <x v="194"/>
  </r>
  <r>
    <s v="Husein Augar"/>
    <s v="New Zealand"/>
    <x v="21"/>
    <n v="2856"/>
    <n v="246"/>
    <n v="1377.6"/>
    <x v="195"/>
    <x v="195"/>
  </r>
  <r>
    <s v="Husein Augar"/>
    <s v="India"/>
    <x v="9"/>
    <n v="707"/>
    <n v="174"/>
    <n v="541.14"/>
    <x v="196"/>
    <x v="196"/>
  </r>
  <r>
    <s v="Brien Boise"/>
    <s v="USA"/>
    <x v="0"/>
    <n v="3598"/>
    <n v="81"/>
    <n v="1173.69"/>
    <x v="197"/>
    <x v="197"/>
  </r>
  <r>
    <s v="Ram Mahesh"/>
    <s v="USA"/>
    <x v="7"/>
    <n v="6853"/>
    <n v="372"/>
    <n v="3634.44"/>
    <x v="198"/>
    <x v="198"/>
  </r>
  <r>
    <s v="Ram Mahesh"/>
    <s v="USA"/>
    <x v="10"/>
    <n v="4725"/>
    <n v="174"/>
    <n v="1529.4599999999998"/>
    <x v="199"/>
    <x v="199"/>
  </r>
  <r>
    <s v="Carla Molina"/>
    <s v="Canada"/>
    <x v="1"/>
    <n v="10304"/>
    <n v="84"/>
    <n v="726.6"/>
    <x v="200"/>
    <x v="200"/>
  </r>
  <r>
    <s v="Carla Molina"/>
    <s v="India"/>
    <x v="10"/>
    <n v="1274"/>
    <n v="225"/>
    <n v="1977.7499999999998"/>
    <x v="201"/>
    <x v="201"/>
  </r>
  <r>
    <s v="Gigi Bohling"/>
    <s v="Canada"/>
    <x v="0"/>
    <n v="1526"/>
    <n v="105"/>
    <n v="1521.45"/>
    <x v="202"/>
    <x v="202"/>
  </r>
  <r>
    <s v="Ram Mahesh"/>
    <s v="UK"/>
    <x v="19"/>
    <n v="3101"/>
    <n v="225"/>
    <n v="2335.5"/>
    <x v="203"/>
    <x v="203"/>
  </r>
  <r>
    <s v="Barr Faughny"/>
    <s v="New Zealand"/>
    <x v="8"/>
    <n v="1057"/>
    <n v="54"/>
    <n v="631.79999999999995"/>
    <x v="204"/>
    <x v="204"/>
  </r>
  <r>
    <s v="Ches Bonnell"/>
    <s v="New Zealand"/>
    <x v="21"/>
    <n v="5306"/>
    <n v="0"/>
    <n v="0"/>
    <x v="205"/>
    <x v="205"/>
  </r>
  <r>
    <s v="Gigi Bohling"/>
    <s v="UK"/>
    <x v="17"/>
    <n v="4018"/>
    <n v="171"/>
    <n v="849.87"/>
    <x v="206"/>
    <x v="206"/>
  </r>
  <r>
    <s v="Husein Augar"/>
    <s v="India"/>
    <x v="10"/>
    <n v="938"/>
    <n v="189"/>
    <n v="1661.31"/>
    <x v="207"/>
    <x v="207"/>
  </r>
  <r>
    <s v="Ches Bonnell"/>
    <s v="Australia"/>
    <x v="3"/>
    <n v="1778"/>
    <n v="270"/>
    <n v="1746.8999999999999"/>
    <x v="208"/>
    <x v="208"/>
  </r>
  <r>
    <s v="Curtice Advani"/>
    <s v="UK"/>
    <x v="0"/>
    <n v="1638"/>
    <n v="63"/>
    <n v="912.87"/>
    <x v="209"/>
    <x v="209"/>
  </r>
  <r>
    <s v="Carla Molina"/>
    <s v="Australia"/>
    <x v="4"/>
    <n v="154"/>
    <n v="21"/>
    <n v="276.15000000000003"/>
    <x v="210"/>
    <x v="210"/>
  </r>
  <r>
    <s v="Ches Bonnell"/>
    <s v="New Zealand"/>
    <x v="7"/>
    <n v="9835"/>
    <n v="207"/>
    <n v="2022.3899999999999"/>
    <x v="211"/>
    <x v="211"/>
  </r>
  <r>
    <s v="Husein Augar"/>
    <s v="New Zealand"/>
    <x v="13"/>
    <n v="7273"/>
    <n v="96"/>
    <n v="1019.52"/>
    <x v="212"/>
    <x v="212"/>
  </r>
  <r>
    <s v="Gigi Bohling"/>
    <s v="UK"/>
    <x v="7"/>
    <n v="6909"/>
    <n v="81"/>
    <n v="791.37"/>
    <x v="213"/>
    <x v="213"/>
  </r>
  <r>
    <s v="Husein Augar"/>
    <s v="UK"/>
    <x v="17"/>
    <n v="3920"/>
    <n v="306"/>
    <n v="1520.82"/>
    <x v="214"/>
    <x v="214"/>
  </r>
  <r>
    <s v="Oby Sorrel"/>
    <s v="UK"/>
    <x v="20"/>
    <n v="4858"/>
    <n v="279"/>
    <n v="2511"/>
    <x v="215"/>
    <x v="215"/>
  </r>
  <r>
    <s v="Barr Faughny"/>
    <s v="Australia"/>
    <x v="2"/>
    <n v="3549"/>
    <n v="3"/>
    <n v="35.64"/>
    <x v="216"/>
    <x v="216"/>
  </r>
  <r>
    <s v="Ches Bonnell"/>
    <s v="UK"/>
    <x v="18"/>
    <n v="966"/>
    <n v="198"/>
    <n v="3312.54"/>
    <x v="217"/>
    <x v="217"/>
  </r>
  <r>
    <s v="Gigi Bohling"/>
    <s v="UK"/>
    <x v="3"/>
    <n v="385"/>
    <n v="249"/>
    <n v="1611.03"/>
    <x v="218"/>
    <x v="218"/>
  </r>
  <r>
    <s v="Curtice Advani"/>
    <s v="India"/>
    <x v="10"/>
    <n v="2219"/>
    <n v="75"/>
    <n v="659.24999999999989"/>
    <x v="219"/>
    <x v="219"/>
  </r>
  <r>
    <s v="Husein Augar"/>
    <s v="Canada"/>
    <x v="1"/>
    <n v="2954"/>
    <n v="189"/>
    <n v="1634.8500000000001"/>
    <x v="220"/>
    <x v="220"/>
  </r>
  <r>
    <s v="Ches Bonnell"/>
    <s v="Canada"/>
    <x v="1"/>
    <n v="280"/>
    <n v="87"/>
    <n v="752.55000000000007"/>
    <x v="221"/>
    <x v="221"/>
  </r>
  <r>
    <s v="Carla Molina"/>
    <s v="Canada"/>
    <x v="0"/>
    <n v="6118"/>
    <n v="174"/>
    <n v="2521.2600000000002"/>
    <x v="222"/>
    <x v="222"/>
  </r>
  <r>
    <s v="Barr Faughny"/>
    <s v="UK"/>
    <x v="16"/>
    <n v="4802"/>
    <n v="36"/>
    <n v="422.28000000000003"/>
    <x v="223"/>
    <x v="223"/>
  </r>
  <r>
    <s v="Husein Augar"/>
    <s v="Australia"/>
    <x v="17"/>
    <n v="4137"/>
    <n v="60"/>
    <n v="298.2"/>
    <x v="224"/>
    <x v="224"/>
  </r>
  <r>
    <s v="Gunar Cockshoot"/>
    <s v="USA"/>
    <x v="14"/>
    <n v="2023"/>
    <n v="78"/>
    <n v="506.22"/>
    <x v="225"/>
    <x v="225"/>
  </r>
  <r>
    <s v="Husein Augar"/>
    <s v="Canada"/>
    <x v="0"/>
    <n v="9051"/>
    <n v="57"/>
    <n v="825.93000000000006"/>
    <x v="226"/>
    <x v="226"/>
  </r>
  <r>
    <s v="Husein Augar"/>
    <s v="New Zealand"/>
    <x v="19"/>
    <n v="2919"/>
    <n v="45"/>
    <n v="467.1"/>
    <x v="227"/>
    <x v="227"/>
  </r>
  <r>
    <s v="Carla Molina"/>
    <s v="Australia"/>
    <x v="7"/>
    <n v="5915"/>
    <n v="3"/>
    <n v="29.31"/>
    <x v="228"/>
    <x v="228"/>
  </r>
  <r>
    <s v="Oby Sorrel"/>
    <s v="USA"/>
    <x v="16"/>
    <n v="2562"/>
    <n v="6"/>
    <n v="70.38"/>
    <x v="229"/>
    <x v="229"/>
  </r>
  <r>
    <s v="Gigi Bohling"/>
    <s v="New Zealand"/>
    <x v="4"/>
    <n v="8813"/>
    <n v="21"/>
    <n v="276.15000000000003"/>
    <x v="230"/>
    <x v="230"/>
  </r>
  <r>
    <s v="Gigi Bohling"/>
    <s v="Canada"/>
    <x v="3"/>
    <n v="6111"/>
    <n v="3"/>
    <n v="19.41"/>
    <x v="231"/>
    <x v="231"/>
  </r>
  <r>
    <s v="Brien Boise"/>
    <s v="India"/>
    <x v="6"/>
    <n v="3507"/>
    <n v="288"/>
    <n v="1667.52"/>
    <x v="232"/>
    <x v="232"/>
  </r>
  <r>
    <s v="Curtice Advani"/>
    <s v="Canada"/>
    <x v="11"/>
    <n v="4319"/>
    <n v="30"/>
    <n v="279.89999999999998"/>
    <x v="233"/>
    <x v="233"/>
  </r>
  <r>
    <s v="Ram Mahesh"/>
    <s v="Australia"/>
    <x v="21"/>
    <n v="609"/>
    <n v="87"/>
    <n v="487.2"/>
    <x v="234"/>
    <x v="234"/>
  </r>
  <r>
    <s v="Ram Mahesh"/>
    <s v="UK"/>
    <x v="18"/>
    <n v="6370"/>
    <n v="30"/>
    <n v="501.90000000000003"/>
    <x v="235"/>
    <x v="235"/>
  </r>
  <r>
    <s v="Gigi Bohling"/>
    <s v="Australia"/>
    <x v="15"/>
    <n v="5474"/>
    <n v="168"/>
    <n v="1283.52"/>
    <x v="236"/>
    <x v="236"/>
  </r>
  <r>
    <s v="Ram Mahesh"/>
    <s v="Canada"/>
    <x v="18"/>
    <n v="3164"/>
    <n v="306"/>
    <n v="5119.38"/>
    <x v="237"/>
    <x v="237"/>
  </r>
  <r>
    <s v="Curtice Advani"/>
    <s v="USA"/>
    <x v="2"/>
    <n v="1302"/>
    <n v="402"/>
    <n v="4775.76"/>
    <x v="238"/>
    <x v="238"/>
  </r>
  <r>
    <s v="Gunar Cockshoot"/>
    <s v="New Zealand"/>
    <x v="19"/>
    <n v="7308"/>
    <n v="327"/>
    <n v="3394.26"/>
    <x v="239"/>
    <x v="239"/>
  </r>
  <r>
    <s v="Ram Mahesh"/>
    <s v="New Zealand"/>
    <x v="18"/>
    <n v="6132"/>
    <n v="93"/>
    <n v="1555.89"/>
    <x v="240"/>
    <x v="240"/>
  </r>
  <r>
    <s v="Oby Sorrel"/>
    <s v="USA"/>
    <x v="8"/>
    <n v="3472"/>
    <n v="96"/>
    <n v="1123.1999999999998"/>
    <x v="241"/>
    <x v="241"/>
  </r>
  <r>
    <s v="Brien Boise"/>
    <s v="UK"/>
    <x v="3"/>
    <n v="9660"/>
    <n v="27"/>
    <n v="174.69"/>
    <x v="242"/>
    <x v="242"/>
  </r>
  <r>
    <s v="Husein Augar"/>
    <s v="Australia"/>
    <x v="21"/>
    <n v="2436"/>
    <n v="99"/>
    <n v="554.4"/>
    <x v="243"/>
    <x v="243"/>
  </r>
  <r>
    <s v="Husein Augar"/>
    <s v="Australia"/>
    <x v="5"/>
    <n v="9506"/>
    <n v="87"/>
    <n v="1076.1899999999998"/>
    <x v="244"/>
    <x v="244"/>
  </r>
  <r>
    <s v="Oby Sorrel"/>
    <s v="New Zealand"/>
    <x v="20"/>
    <n v="245"/>
    <n v="288"/>
    <n v="2592"/>
    <x v="245"/>
    <x v="245"/>
  </r>
  <r>
    <s v="Brien Boise"/>
    <s v="USA"/>
    <x v="13"/>
    <n v="2702"/>
    <n v="363"/>
    <n v="3855.0599999999995"/>
    <x v="246"/>
    <x v="246"/>
  </r>
  <r>
    <s v="Oby Sorrel"/>
    <s v="India"/>
    <x v="9"/>
    <n v="700"/>
    <n v="87"/>
    <n v="270.57"/>
    <x v="247"/>
    <x v="247"/>
  </r>
  <r>
    <s v="Curtice Advani"/>
    <s v="India"/>
    <x v="9"/>
    <n v="3759"/>
    <n v="150"/>
    <n v="466.5"/>
    <x v="248"/>
    <x v="248"/>
  </r>
  <r>
    <s v="Barr Faughny"/>
    <s v="USA"/>
    <x v="9"/>
    <n v="1589"/>
    <n v="303"/>
    <n v="942.32999999999993"/>
    <x v="249"/>
    <x v="249"/>
  </r>
  <r>
    <s v="Ches Bonnell"/>
    <s v="USA"/>
    <x v="19"/>
    <n v="5194"/>
    <n v="288"/>
    <n v="2989.44"/>
    <x v="250"/>
    <x v="250"/>
  </r>
  <r>
    <s v="Oby Sorrel"/>
    <s v="Canada"/>
    <x v="11"/>
    <n v="945"/>
    <n v="75"/>
    <n v="699.75"/>
    <x v="251"/>
    <x v="251"/>
  </r>
  <r>
    <s v="Ram Mahesh"/>
    <s v="Australia"/>
    <x v="6"/>
    <n v="1988"/>
    <n v="39"/>
    <n v="225.81"/>
    <x v="252"/>
    <x v="252"/>
  </r>
  <r>
    <s v="Curtice Advani"/>
    <s v="India"/>
    <x v="1"/>
    <n v="6734"/>
    <n v="123"/>
    <n v="1063.95"/>
    <x v="253"/>
    <x v="253"/>
  </r>
  <r>
    <s v="Ram Mahesh"/>
    <s v="Canada"/>
    <x v="2"/>
    <n v="217"/>
    <n v="36"/>
    <n v="427.68"/>
    <x v="254"/>
    <x v="254"/>
  </r>
  <r>
    <s v="Gigi Bohling"/>
    <s v="India"/>
    <x v="7"/>
    <n v="6279"/>
    <n v="237"/>
    <n v="2315.4899999999998"/>
    <x v="255"/>
    <x v="255"/>
  </r>
  <r>
    <s v="Ram Mahesh"/>
    <s v="Canada"/>
    <x v="11"/>
    <n v="4424"/>
    <n v="201"/>
    <n v="1875.33"/>
    <x v="256"/>
    <x v="256"/>
  </r>
  <r>
    <s v="Barr Faughny"/>
    <s v="Canada"/>
    <x v="9"/>
    <n v="189"/>
    <n v="48"/>
    <n v="149.28"/>
    <x v="257"/>
    <x v="257"/>
  </r>
  <r>
    <s v="Gigi Bohling"/>
    <s v="USA"/>
    <x v="7"/>
    <n v="490"/>
    <n v="84"/>
    <n v="820.68"/>
    <x v="258"/>
    <x v="258"/>
  </r>
  <r>
    <s v="Brien Boise"/>
    <s v="New Zealand"/>
    <x v="20"/>
    <n v="434"/>
    <n v="87"/>
    <n v="783"/>
    <x v="259"/>
    <x v="259"/>
  </r>
  <r>
    <s v="Ches Bonnell"/>
    <s v="Australia"/>
    <x v="0"/>
    <n v="10129"/>
    <n v="312"/>
    <n v="4520.88"/>
    <x v="260"/>
    <x v="260"/>
  </r>
  <r>
    <s v="Gunar Cockshoot"/>
    <s v="UK"/>
    <x v="19"/>
    <n v="1652"/>
    <n v="102"/>
    <n v="1058.76"/>
    <x v="261"/>
    <x v="261"/>
  </r>
  <r>
    <s v="Brien Boise"/>
    <s v="Australia"/>
    <x v="20"/>
    <n v="6433"/>
    <n v="78"/>
    <n v="702"/>
    <x v="262"/>
    <x v="262"/>
  </r>
  <r>
    <s v="Gunar Cockshoot"/>
    <s v="India"/>
    <x v="14"/>
    <n v="2212"/>
    <n v="117"/>
    <n v="759.33"/>
    <x v="263"/>
    <x v="263"/>
  </r>
  <r>
    <s v="Carla Molina"/>
    <s v="USA"/>
    <x v="15"/>
    <n v="609"/>
    <n v="99"/>
    <n v="756.36"/>
    <x v="264"/>
    <x v="264"/>
  </r>
  <r>
    <s v="Ram Mahesh"/>
    <s v="USA"/>
    <x v="17"/>
    <n v="1638"/>
    <n v="48"/>
    <n v="238.56"/>
    <x v="265"/>
    <x v="265"/>
  </r>
  <r>
    <s v="Ches Bonnell"/>
    <s v="India"/>
    <x v="16"/>
    <n v="3829"/>
    <n v="24"/>
    <n v="281.52"/>
    <x v="266"/>
    <x v="266"/>
  </r>
  <r>
    <s v="Ram Mahesh"/>
    <s v="UK"/>
    <x v="16"/>
    <n v="5775"/>
    <n v="42"/>
    <n v="492.66"/>
    <x v="267"/>
    <x v="267"/>
  </r>
  <r>
    <s v="Curtice Advani"/>
    <s v="USA"/>
    <x v="13"/>
    <n v="1071"/>
    <n v="270"/>
    <n v="2867.3999999999996"/>
    <x v="268"/>
    <x v="268"/>
  </r>
  <r>
    <s v="Brien Boise"/>
    <s v="Canada"/>
    <x v="14"/>
    <n v="5019"/>
    <n v="150"/>
    <n v="973.5"/>
    <x v="269"/>
    <x v="269"/>
  </r>
  <r>
    <s v="Barr Faughny"/>
    <s v="New Zealand"/>
    <x v="16"/>
    <n v="2863"/>
    <n v="42"/>
    <n v="492.66"/>
    <x v="270"/>
    <x v="270"/>
  </r>
  <r>
    <s v="Ram Mahesh"/>
    <s v="USA"/>
    <x v="12"/>
    <n v="1617"/>
    <n v="126"/>
    <n v="902.16"/>
    <x v="271"/>
    <x v="271"/>
  </r>
  <r>
    <s v="Curtice Advani"/>
    <s v="New Zealand"/>
    <x v="21"/>
    <n v="6818"/>
    <n v="6"/>
    <n v="33.599999999999994"/>
    <x v="272"/>
    <x v="272"/>
  </r>
  <r>
    <s v="Gunar Cockshoot"/>
    <s v="USA"/>
    <x v="16"/>
    <n v="6657"/>
    <n v="276"/>
    <n v="3237.48"/>
    <x v="273"/>
    <x v="273"/>
  </r>
  <r>
    <s v="Gunar Cockshoot"/>
    <s v="India"/>
    <x v="9"/>
    <n v="2919"/>
    <n v="93"/>
    <n v="289.22999999999996"/>
    <x v="274"/>
    <x v="274"/>
  </r>
  <r>
    <s v="Barr Faughny"/>
    <s v="Canada"/>
    <x v="6"/>
    <n v="3094"/>
    <n v="246"/>
    <n v="1424.34"/>
    <x v="275"/>
    <x v="275"/>
  </r>
  <r>
    <s v="Curtice Advani"/>
    <s v="UK"/>
    <x v="17"/>
    <n v="2989"/>
    <n v="3"/>
    <n v="14.91"/>
    <x v="276"/>
    <x v="276"/>
  </r>
  <r>
    <s v="Brien Boise"/>
    <s v="Australia"/>
    <x v="18"/>
    <n v="2268"/>
    <n v="63"/>
    <n v="1053.99"/>
    <x v="277"/>
    <x v="277"/>
  </r>
  <r>
    <s v="Gigi Bohling"/>
    <s v="USA"/>
    <x v="6"/>
    <n v="4753"/>
    <n v="246"/>
    <n v="1424.34"/>
    <x v="278"/>
    <x v="278"/>
  </r>
  <r>
    <s v="Barr Faughny"/>
    <s v="India"/>
    <x v="15"/>
    <n v="7511"/>
    <n v="120"/>
    <n v="916.8"/>
    <x v="279"/>
    <x v="279"/>
  </r>
  <r>
    <s v="Barr Faughny"/>
    <s v="Australia"/>
    <x v="6"/>
    <n v="4326"/>
    <n v="348"/>
    <n v="2014.92"/>
    <x v="280"/>
    <x v="280"/>
  </r>
  <r>
    <s v="Carla Molina"/>
    <s v="India"/>
    <x v="14"/>
    <n v="4935"/>
    <n v="126"/>
    <n v="817.74"/>
    <x v="281"/>
    <x v="281"/>
  </r>
  <r>
    <s v="Curtice Advani"/>
    <s v="USA"/>
    <x v="0"/>
    <n v="4781"/>
    <n v="123"/>
    <n v="1782.27"/>
    <x v="282"/>
    <x v="282"/>
  </r>
  <r>
    <s v="Gigi Bohling"/>
    <s v="Australia"/>
    <x v="4"/>
    <n v="7483"/>
    <n v="45"/>
    <n v="591.75"/>
    <x v="283"/>
    <x v="283"/>
  </r>
  <r>
    <s v="Oby Sorrel"/>
    <s v="Australia"/>
    <x v="2"/>
    <n v="6860"/>
    <n v="126"/>
    <n v="1496.88"/>
    <x v="284"/>
    <x v="284"/>
  </r>
  <r>
    <s v="Ram Mahesh"/>
    <s v="New Zealand"/>
    <x v="12"/>
    <n v="9002"/>
    <n v="72"/>
    <n v="515.52"/>
    <x v="285"/>
    <x v="285"/>
  </r>
  <r>
    <s v="Curtice Advani"/>
    <s v="Canada"/>
    <x v="12"/>
    <n v="1400"/>
    <n v="135"/>
    <n v="966.6"/>
    <x v="286"/>
    <x v="286"/>
  </r>
  <r>
    <s v="Oby Sorrel"/>
    <s v="India"/>
    <x v="7"/>
    <n v="4053"/>
    <n v="24"/>
    <n v="234.48"/>
    <x v="287"/>
    <x v="287"/>
  </r>
  <r>
    <s v="Ches Bonnell"/>
    <s v="Canada"/>
    <x v="6"/>
    <n v="2149"/>
    <n v="117"/>
    <n v="677.43"/>
    <x v="288"/>
    <x v="288"/>
  </r>
  <r>
    <s v="Gunar Cockshoot"/>
    <s v="UK"/>
    <x v="12"/>
    <n v="3640"/>
    <n v="51"/>
    <n v="365.16"/>
    <x v="289"/>
    <x v="289"/>
  </r>
  <r>
    <s v="Barr Faughny"/>
    <s v="UK"/>
    <x v="14"/>
    <n v="630"/>
    <n v="36"/>
    <n v="233.64000000000001"/>
    <x v="290"/>
    <x v="290"/>
  </r>
  <r>
    <s v="Husein Augar"/>
    <s v="USA"/>
    <x v="18"/>
    <n v="2429"/>
    <n v="144"/>
    <n v="2409.12"/>
    <x v="291"/>
    <x v="291"/>
  </r>
  <r>
    <s v="Husein Augar"/>
    <s v="Canada"/>
    <x v="4"/>
    <n v="2142"/>
    <n v="114"/>
    <n v="1499.1000000000001"/>
    <x v="292"/>
    <x v="292"/>
  </r>
  <r>
    <s v="Ches Bonnell"/>
    <s v="New Zealand"/>
    <x v="0"/>
    <n v="6454"/>
    <n v="54"/>
    <n v="782.46"/>
    <x v="293"/>
    <x v="293"/>
  </r>
  <r>
    <s v="Ches Bonnell"/>
    <s v="New Zealand"/>
    <x v="10"/>
    <n v="4487"/>
    <n v="333"/>
    <n v="2927.0699999999997"/>
    <x v="294"/>
    <x v="294"/>
  </r>
  <r>
    <s v="Gunar Cockshoot"/>
    <s v="New Zealand"/>
    <x v="2"/>
    <n v="938"/>
    <n v="366"/>
    <n v="4348.08"/>
    <x v="295"/>
    <x v="295"/>
  </r>
  <r>
    <s v="Gunar Cockshoot"/>
    <s v="Australia"/>
    <x v="21"/>
    <n v="8841"/>
    <n v="303"/>
    <n v="1696.8"/>
    <x v="296"/>
    <x v="296"/>
  </r>
  <r>
    <s v="Barr Faughny"/>
    <s v="UK"/>
    <x v="5"/>
    <n v="4018"/>
    <n v="126"/>
    <n v="1558.62"/>
    <x v="297"/>
    <x v="297"/>
  </r>
  <r>
    <s v="Carla Molina"/>
    <s v="New Zealand"/>
    <x v="16"/>
    <n v="714"/>
    <n v="231"/>
    <n v="2709.63"/>
    <x v="298"/>
    <x v="298"/>
  </r>
  <r>
    <s v="Husein Augar"/>
    <s v="Australia"/>
    <x v="4"/>
    <n v="3850"/>
    <n v="102"/>
    <n v="1341.3"/>
    <x v="299"/>
    <x v="2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AA6F5-BCFD-49B1-86AB-FB612B5E229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untry">
  <location ref="A3:B10" firstHeaderRow="1" firstDataRow="1" firstDataCol="1"/>
  <pivotFields count="7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6" showAll="0"/>
    <pivotField numFmtId="3" showAll="0"/>
    <pivotField showAll="0"/>
    <pivotField numFmtId="6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formats count="18">
    <format dxfId="41">
      <pivotArea field="1" type="button" dataOnly="0" labelOnly="1" outline="0" axis="axisRow" fieldPosition="0"/>
    </format>
    <format dxfId="40">
      <pivotArea dataOnly="0" labelOnly="1" outline="0" axis="axisValues" fieldPosition="0"/>
    </format>
    <format dxfId="39">
      <pivotArea field="1" type="button" dataOnly="0" labelOnly="1" outline="0" axis="axisRow" fieldPosition="0"/>
    </format>
    <format dxfId="38">
      <pivotArea dataOnly="0" labelOnly="1" outline="0" axis="axisValues" fieldPosition="0"/>
    </format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field="1" type="button" dataOnly="0" labelOnly="1" outline="0" axis="axisRow" fieldPosition="0"/>
    </format>
    <format dxfId="34">
      <pivotArea dataOnly="0" labelOnly="1" outline="0" axis="axisValues" fieldPosition="0"/>
    </format>
    <format dxfId="33">
      <pivotArea field="1" type="button" dataOnly="0" labelOnly="1" outline="0" axis="axisRow" fieldPosition="0"/>
    </format>
    <format dxfId="32">
      <pivotArea dataOnly="0" labelOnly="1" outline="0" axis="axisValues" fieldPosition="0"/>
    </format>
    <format dxfId="31">
      <pivotArea grandRow="1" outline="0" collapsedLevelsAreSubtotals="1" fieldPosition="0"/>
    </format>
    <format dxfId="30">
      <pivotArea dataOnly="0" labelOnly="1" grandRow="1" outline="0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collapsedLevelsAreSubtotals="1" fieldPosition="0">
        <references count="1">
          <reference field="1" count="0"/>
        </references>
      </pivotArea>
    </format>
    <format dxfId="24">
      <pivotArea grandRow="1"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04378-2F25-4E7A-B069-187F169DE31E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Products">
  <location ref="B4:C27" firstHeaderRow="1" firstDataRow="1" firstDataCol="1"/>
  <pivotFields count="8">
    <pivotField showAll="0"/>
    <pivotField showAll="0"/>
    <pivotField axis="axisRow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numFmtId="6" showAll="0"/>
    <pivotField numFmtId="3" showAll="0"/>
    <pivotField showAll="0"/>
    <pivotField dataField="1" numFmtId="6" showAll="0">
      <items count="301">
        <item x="101"/>
        <item x="10"/>
        <item x="161"/>
        <item x="145"/>
        <item x="35"/>
        <item x="238"/>
        <item x="295"/>
        <item x="4"/>
        <item x="168"/>
        <item x="192"/>
        <item x="76"/>
        <item x="245"/>
        <item x="217"/>
        <item x="139"/>
        <item x="140"/>
        <item x="298"/>
        <item x="237"/>
        <item x="120"/>
        <item x="157"/>
        <item x="268"/>
        <item x="37"/>
        <item x="88"/>
        <item x="26"/>
        <item x="122"/>
        <item x="218"/>
        <item x="155"/>
        <item x="150"/>
        <item x="246"/>
        <item x="84"/>
        <item x="18"/>
        <item x="141"/>
        <item x="153"/>
        <item x="58"/>
        <item x="78"/>
        <item x="2"/>
        <item x="207"/>
        <item x="124"/>
        <item x="87"/>
        <item x="201"/>
        <item x="130"/>
        <item x="69"/>
        <item x="194"/>
        <item x="14"/>
        <item x="43"/>
        <item x="70"/>
        <item x="93"/>
        <item x="221"/>
        <item x="81"/>
        <item x="259"/>
        <item x="258"/>
        <item x="123"/>
        <item x="13"/>
        <item x="134"/>
        <item x="254"/>
        <item x="264"/>
        <item x="210"/>
        <item x="27"/>
        <item x="59"/>
        <item x="51"/>
        <item x="24"/>
        <item x="115"/>
        <item x="0"/>
        <item x="191"/>
        <item x="202"/>
        <item x="291"/>
        <item x="89"/>
        <item x="39"/>
        <item x="208"/>
        <item x="257"/>
        <item x="173"/>
        <item x="44"/>
        <item x="234"/>
        <item x="196"/>
        <item x="21"/>
        <item x="174"/>
        <item x="108"/>
        <item x="114"/>
        <item x="23"/>
        <item x="251"/>
        <item x="105"/>
        <item x="146"/>
        <item x="176"/>
        <item x="290"/>
        <item x="8"/>
        <item x="204"/>
        <item x="247"/>
        <item x="286"/>
        <item x="31"/>
        <item x="99"/>
        <item x="111"/>
        <item x="171"/>
        <item x="100"/>
        <item x="261"/>
        <item x="62"/>
        <item x="292"/>
        <item x="249"/>
        <item x="271"/>
        <item x="209"/>
        <item x="65"/>
        <item x="203"/>
        <item x="60"/>
        <item x="109"/>
        <item x="22"/>
        <item x="116"/>
        <item x="63"/>
        <item x="188"/>
        <item x="148"/>
        <item x="97"/>
        <item x="180"/>
        <item x="277"/>
        <item x="42"/>
        <item x="190"/>
        <item x="220"/>
        <item x="182"/>
        <item x="56"/>
        <item x="119"/>
        <item x="265"/>
        <item x="178"/>
        <item x="263"/>
        <item x="288"/>
        <item x="195"/>
        <item x="166"/>
        <item x="225"/>
        <item x="219"/>
        <item x="294"/>
        <item x="12"/>
        <item x="71"/>
        <item x="15"/>
        <item x="275"/>
        <item x="252"/>
        <item x="167"/>
        <item x="232"/>
        <item x="243"/>
        <item x="163"/>
        <item x="137"/>
        <item x="138"/>
        <item x="83"/>
        <item x="175"/>
        <item x="142"/>
        <item x="94"/>
        <item x="74"/>
        <item x="250"/>
        <item x="187"/>
        <item x="125"/>
        <item x="151"/>
        <item x="95"/>
        <item x="132"/>
        <item x="158"/>
        <item x="164"/>
        <item x="280"/>
        <item x="67"/>
        <item x="215"/>
        <item x="241"/>
        <item x="6"/>
        <item x="270"/>
        <item x="96"/>
        <item x="169"/>
        <item x="214"/>
        <item x="197"/>
        <item x="227"/>
        <item x="297"/>
        <item x="229"/>
        <item x="299"/>
        <item x="256"/>
        <item x="38"/>
        <item x="274"/>
        <item x="103"/>
        <item x="75"/>
        <item x="1"/>
        <item x="170"/>
        <item x="181"/>
        <item x="68"/>
        <item x="48"/>
        <item x="92"/>
        <item x="82"/>
        <item x="102"/>
        <item x="162"/>
        <item x="7"/>
        <item x="276"/>
        <item x="282"/>
        <item x="135"/>
        <item x="117"/>
        <item x="34"/>
        <item x="206"/>
        <item x="199"/>
        <item x="198"/>
        <item x="73"/>
        <item x="289"/>
        <item x="248"/>
        <item x="278"/>
        <item x="57"/>
        <item x="273"/>
        <item x="41"/>
        <item x="216"/>
        <item x="5"/>
        <item x="11"/>
        <item x="266"/>
        <item x="222"/>
        <item x="129"/>
        <item x="45"/>
        <item x="127"/>
        <item x="184"/>
        <item x="287"/>
        <item x="224"/>
        <item x="126"/>
        <item x="239"/>
        <item x="255"/>
        <item x="112"/>
        <item x="183"/>
        <item x="185"/>
        <item x="128"/>
        <item x="233"/>
        <item x="269"/>
        <item x="54"/>
        <item x="281"/>
        <item x="66"/>
        <item x="236"/>
        <item x="32"/>
        <item x="223"/>
        <item x="77"/>
        <item x="29"/>
        <item x="36"/>
        <item x="49"/>
        <item x="240"/>
        <item x="53"/>
        <item x="9"/>
        <item x="46"/>
        <item x="121"/>
        <item x="156"/>
        <item x="172"/>
        <item x="110"/>
        <item x="159"/>
        <item x="55"/>
        <item x="91"/>
        <item x="267"/>
        <item x="205"/>
        <item x="284"/>
        <item x="113"/>
        <item x="189"/>
        <item x="260"/>
        <item x="253"/>
        <item x="293"/>
        <item x="143"/>
        <item x="33"/>
        <item x="262"/>
        <item x="160"/>
        <item x="193"/>
        <item x="133"/>
        <item x="235"/>
        <item x="228"/>
        <item x="30"/>
        <item x="136"/>
        <item x="186"/>
        <item x="61"/>
        <item x="231"/>
        <item x="213"/>
        <item x="28"/>
        <item x="212"/>
        <item x="85"/>
        <item x="107"/>
        <item x="147"/>
        <item x="279"/>
        <item x="40"/>
        <item x="90"/>
        <item x="272"/>
        <item x="283"/>
        <item x="149"/>
        <item x="296"/>
        <item x="16"/>
        <item x="86"/>
        <item x="20"/>
        <item x="131"/>
        <item x="52"/>
        <item x="80"/>
        <item x="19"/>
        <item x="3"/>
        <item x="211"/>
        <item x="154"/>
        <item x="152"/>
        <item x="179"/>
        <item x="25"/>
        <item x="226"/>
        <item x="244"/>
        <item x="285"/>
        <item x="230"/>
        <item x="177"/>
        <item x="104"/>
        <item x="47"/>
        <item x="144"/>
        <item x="64"/>
        <item x="242"/>
        <item x="200"/>
        <item x="98"/>
        <item x="118"/>
        <item x="79"/>
        <item x="106"/>
        <item x="17"/>
        <item x="165"/>
        <item x="72"/>
        <item x="50"/>
        <item t="default"/>
      </items>
    </pivotField>
    <pivotField showAll="0">
      <items count="301">
        <item x="101"/>
        <item x="140"/>
        <item x="35"/>
        <item x="217"/>
        <item x="139"/>
        <item x="122"/>
        <item x="168"/>
        <item x="150"/>
        <item x="161"/>
        <item x="295"/>
        <item x="10"/>
        <item x="84"/>
        <item x="26"/>
        <item x="238"/>
        <item x="298"/>
        <item x="81"/>
        <item x="245"/>
        <item x="120"/>
        <item x="4"/>
        <item x="130"/>
        <item x="145"/>
        <item x="76"/>
        <item x="194"/>
        <item x="18"/>
        <item x="153"/>
        <item x="93"/>
        <item x="268"/>
        <item x="88"/>
        <item x="192"/>
        <item x="237"/>
        <item x="254"/>
        <item x="210"/>
        <item x="221"/>
        <item x="2"/>
        <item x="124"/>
        <item x="157"/>
        <item x="141"/>
        <item x="78"/>
        <item x="218"/>
        <item x="13"/>
        <item x="87"/>
        <item x="37"/>
        <item x="259"/>
        <item x="258"/>
        <item x="207"/>
        <item x="69"/>
        <item x="58"/>
        <item x="246"/>
        <item x="201"/>
        <item x="134"/>
        <item x="155"/>
        <item x="14"/>
        <item x="43"/>
        <item x="59"/>
        <item x="264"/>
        <item x="51"/>
        <item x="70"/>
        <item x="115"/>
        <item x="123"/>
        <item x="27"/>
        <item x="24"/>
        <item x="0"/>
        <item x="191"/>
        <item x="205"/>
        <item x="202"/>
        <item x="89"/>
        <item x="208"/>
        <item x="291"/>
        <item x="39"/>
        <item x="173"/>
        <item x="21"/>
        <item x="257"/>
        <item x="146"/>
        <item x="196"/>
        <item x="23"/>
        <item x="174"/>
        <item x="234"/>
        <item x="99"/>
        <item x="100"/>
        <item x="249"/>
        <item x="114"/>
        <item x="111"/>
        <item x="62"/>
        <item x="108"/>
        <item x="105"/>
        <item x="286"/>
        <item x="251"/>
        <item x="203"/>
        <item x="60"/>
        <item x="294"/>
        <item x="109"/>
        <item x="247"/>
        <item x="188"/>
        <item x="65"/>
        <item x="8"/>
        <item x="138"/>
        <item x="171"/>
        <item x="44"/>
        <item x="292"/>
        <item x="271"/>
        <item x="261"/>
        <item x="22"/>
        <item x="1"/>
        <item x="195"/>
        <item x="232"/>
        <item x="190"/>
        <item x="132"/>
        <item x="73"/>
        <item x="280"/>
        <item x="57"/>
        <item x="275"/>
        <item x="220"/>
        <item x="158"/>
        <item x="83"/>
        <item x="176"/>
        <item x="182"/>
        <item x="250"/>
        <item x="214"/>
        <item x="204"/>
        <item x="5"/>
        <item x="116"/>
        <item x="215"/>
        <item x="148"/>
        <item x="166"/>
        <item x="198"/>
        <item x="137"/>
        <item x="180"/>
        <item x="162"/>
        <item x="290"/>
        <item x="170"/>
        <item x="167"/>
        <item x="209"/>
        <item x="135"/>
        <item x="113"/>
        <item x="239"/>
        <item x="117"/>
        <item x="273"/>
        <item x="263"/>
        <item x="288"/>
        <item x="256"/>
        <item x="12"/>
        <item x="128"/>
        <item x="278"/>
        <item x="7"/>
        <item x="95"/>
        <item x="185"/>
        <item x="127"/>
        <item x="129"/>
        <item x="119"/>
        <item x="75"/>
        <item x="255"/>
        <item x="175"/>
        <item x="68"/>
        <item x="112"/>
        <item x="260"/>
        <item x="199"/>
        <item x="206"/>
        <item x="184"/>
        <item x="243"/>
        <item x="277"/>
        <item x="225"/>
        <item x="297"/>
        <item x="125"/>
        <item x="45"/>
        <item x="159"/>
        <item x="222"/>
        <item x="219"/>
        <item x="74"/>
        <item x="248"/>
        <item x="41"/>
        <item x="94"/>
        <item x="183"/>
        <item x="296"/>
        <item x="32"/>
        <item x="91"/>
        <item x="282"/>
        <item x="241"/>
        <item x="156"/>
        <item x="11"/>
        <item x="299"/>
        <item x="15"/>
        <item x="236"/>
        <item x="53"/>
        <item x="160"/>
        <item x="269"/>
        <item x="3"/>
        <item x="274"/>
        <item x="77"/>
        <item x="49"/>
        <item x="265"/>
        <item x="31"/>
        <item x="197"/>
        <item x="164"/>
        <item x="151"/>
        <item x="36"/>
        <item x="281"/>
        <item x="143"/>
        <item x="71"/>
        <item x="56"/>
        <item x="38"/>
        <item x="25"/>
        <item x="17"/>
        <item x="80"/>
        <item x="66"/>
        <item x="48"/>
        <item x="211"/>
        <item x="179"/>
        <item x="154"/>
        <item x="284"/>
        <item x="34"/>
        <item x="6"/>
        <item x="98"/>
        <item x="252"/>
        <item x="253"/>
        <item x="144"/>
        <item x="19"/>
        <item x="121"/>
        <item x="240"/>
        <item x="187"/>
        <item x="92"/>
        <item x="178"/>
        <item x="227"/>
        <item x="79"/>
        <item x="279"/>
        <item x="270"/>
        <item x="30"/>
        <item x="54"/>
        <item x="126"/>
        <item x="97"/>
        <item x="224"/>
        <item x="289"/>
        <item x="212"/>
        <item x="163"/>
        <item x="177"/>
        <item x="82"/>
        <item x="262"/>
        <item x="213"/>
        <item x="118"/>
        <item x="85"/>
        <item x="16"/>
        <item x="20"/>
        <item x="42"/>
        <item x="72"/>
        <item x="189"/>
        <item x="104"/>
        <item x="244"/>
        <item x="110"/>
        <item x="142"/>
        <item x="52"/>
        <item x="181"/>
        <item x="293"/>
        <item x="200"/>
        <item x="285"/>
        <item x="133"/>
        <item x="223"/>
        <item x="90"/>
        <item x="267"/>
        <item x="169"/>
        <item x="186"/>
        <item x="233"/>
        <item x="107"/>
        <item x="193"/>
        <item x="226"/>
        <item x="63"/>
        <item x="266"/>
        <item x="29"/>
        <item x="283"/>
        <item x="67"/>
        <item x="287"/>
        <item x="55"/>
        <item x="152"/>
        <item x="149"/>
        <item x="235"/>
        <item x="131"/>
        <item x="136"/>
        <item x="46"/>
        <item x="147"/>
        <item x="47"/>
        <item x="96"/>
        <item x="103"/>
        <item x="64"/>
        <item x="40"/>
        <item x="102"/>
        <item x="242"/>
        <item x="86"/>
        <item x="9"/>
        <item x="50"/>
        <item x="230"/>
        <item x="28"/>
        <item x="229"/>
        <item x="165"/>
        <item x="33"/>
        <item x="106"/>
        <item x="172"/>
        <item x="61"/>
        <item x="276"/>
        <item x="272"/>
        <item x="216"/>
        <item x="228"/>
        <item x="231"/>
        <item t="default"/>
      </items>
    </pivotField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Profit Made" fld="6" baseField="0" baseItem="0"/>
  </dataFields>
  <formats count="10">
    <format dxfId="9">
      <pivotArea field="2" type="button" dataOnly="0" labelOnly="1" outline="0" axis="axisRow" fieldPosition="0"/>
    </format>
    <format dxfId="8">
      <pivotArea dataOnly="0" labelOnly="1" outline="0" axis="axisValues" fieldPosition="0"/>
    </format>
    <format dxfId="7">
      <pivotArea field="2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Y6:Z28">
  <tableColumns count="2">
    <tableColumn id="1" xr3:uid="{00000000-0010-0000-0000-000001000000}" name="Product"/>
    <tableColumn id="2" xr3:uid="{00000000-0010-0000-0000-000002000000}" name="Cost per unit"/>
  </tableColumns>
  <tableStyleInfo name="QDATAANALYSI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6FBC07-E129-41B9-AB25-30D6536D5B09}" name="SalesInfo" displayName="SalesInfo" ref="C6:G306" totalsRowShown="0" headerRowDxfId="76" dataDxfId="74" headerRowBorderDxfId="75" tableBorderDxfId="73" totalsRowBorderDxfId="72">
  <autoFilter ref="C6:G306" xr:uid="{C76FBC07-E129-41B9-AB25-30D6536D5B09}"/>
  <tableColumns count="5">
    <tableColumn id="1" xr3:uid="{01A349F2-4EC1-48D3-92AD-2512B3E9218E}" name="Sales Person" dataDxfId="71"/>
    <tableColumn id="4" xr3:uid="{A2E2E20D-FEA9-437A-B8EA-4C7C42B2694C}" name="Geography" dataDxfId="70"/>
    <tableColumn id="5" xr3:uid="{C633A1F1-8468-49E6-826B-17B09B0BD779}" name="Product" dataDxfId="69"/>
    <tableColumn id="6" xr3:uid="{8160B5C5-2462-49EB-929F-913551BF8FB4}" name="Amount" dataDxfId="68"/>
    <tableColumn id="7" xr3:uid="{9E72D461-8AB5-490C-A329-8709936C148F}" name="Units" dataDxfId="6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F4DF85-6686-41AF-9951-D1B159EFE0C2}" name="Whole_Table" displayName="Whole_Table" ref="B2:I302" totalsRowShown="0" headerRowDxfId="66" dataDxfId="64" headerRowBorderDxfId="65" tableBorderDxfId="63" totalsRowBorderDxfId="62">
  <autoFilter ref="B2:I302" xr:uid="{36F4DF85-6686-41AF-9951-D1B159EFE0C2}"/>
  <tableColumns count="8">
    <tableColumn id="1" xr3:uid="{BC3B63A1-5BB8-4222-BDAC-26FBF26C30E4}" name="Sales Person" dataDxfId="61"/>
    <tableColumn id="4" xr3:uid="{7CFA3720-9FFE-47AA-92A7-0D7005F26BDB}" name="Geography" dataDxfId="60"/>
    <tableColumn id="5" xr3:uid="{44653A4F-A8AE-4AE6-B226-5AB4A4F8272C}" name="Product" dataDxfId="59"/>
    <tableColumn id="6" xr3:uid="{C7095A5C-9495-447A-B68F-E9FA66DA16BE}" name="Amount" dataDxfId="58"/>
    <tableColumn id="7" xr3:uid="{D4ABFD57-E892-4C7B-A8DC-A24A3EB2ABD7}" name="Units" dataDxfId="57"/>
    <tableColumn id="2" xr3:uid="{5E0A403A-4C1A-4F51-8354-9F001B026F1C}" name="Cost Price" dataDxfId="56"/>
    <tableColumn id="3" xr3:uid="{4D479936-94FC-4A6B-839F-59ABF023F932}" name="Profit" dataDxfId="55"/>
    <tableColumn id="8" xr3:uid="{03DA44CE-D044-4EEF-BDC6-887B617A13EC}" name="Profit per Unit" dataDxfId="54">
      <calculatedColumnFormula>Whole_Table[[#This Row],[Profit]]/Whole_Table[[#This Row],[Units]]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FD02E-E42B-4E05-B99C-CE9EC2CABF54}" name="SalesInfo4" displayName="SalesInfo4" ref="C5:G305" totalsRowShown="0" headerRowDxfId="51" dataDxfId="49" headerRowBorderDxfId="50" tableBorderDxfId="48" totalsRowBorderDxfId="47">
  <autoFilter ref="C5:G305" xr:uid="{A90FD02E-E42B-4E05-B99C-CE9EC2CABF54}"/>
  <tableColumns count="5">
    <tableColumn id="1" xr3:uid="{72909789-9B79-47FB-BE23-3856B9B75CA2}" name="Sales Person" dataDxfId="46"/>
    <tableColumn id="4" xr3:uid="{F4887380-1235-461D-933F-0225A9B7D203}" name="Geography" dataDxfId="45"/>
    <tableColumn id="5" xr3:uid="{5C71C6C8-8205-4059-9CF1-83710B7D167B}" name="Product" dataDxfId="44"/>
    <tableColumn id="6" xr3:uid="{F347E6C8-B1F4-4F95-BB4A-5711D287C371}" name="Amount" dataDxfId="43"/>
    <tableColumn id="7" xr3:uid="{EF85105E-3443-4C1E-A3EC-A88AF38369BB}" name="Units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768A4B-FD69-4812-899B-2DF73D13C883}" name="Table5" displayName="Table5" ref="C4:F26" totalsRowShown="0" headerRowDxfId="23" headerRowBorderDxfId="22" tableBorderDxfId="21" totalsRowBorderDxfId="20">
  <autoFilter ref="C4:F26" xr:uid="{0B768A4B-FD69-4812-899B-2DF73D13C883}">
    <filterColumn colId="3">
      <top10 val="5" filterVal="32.301656920077974"/>
    </filterColumn>
  </autoFilter>
  <sortState xmlns:xlrd2="http://schemas.microsoft.com/office/spreadsheetml/2017/richdata2" ref="C10:F26">
    <sortCondition descending="1" ref="F4:F26"/>
  </sortState>
  <tableColumns count="4">
    <tableColumn id="1" xr3:uid="{68E00A71-0910-4F0F-A323-D46B24DD767A}" name="Product" dataDxfId="19"/>
    <tableColumn id="2" xr3:uid="{772593EA-AC1B-47EC-A7AB-72C306B4B04D}" name="Amount" dataDxfId="18">
      <calculatedColumnFormula array="1">SUMIF(Product,C5,Amount)</calculatedColumnFormula>
    </tableColumn>
    <tableColumn id="3" xr3:uid="{FC0DD7EA-EAE4-4645-BB8E-3A1811BDC3F6}" name="Units" dataDxfId="17">
      <calculatedColumnFormula array="1">SUMIF(Product,C5,Units)</calculatedColumnFormula>
    </tableColumn>
    <tableColumn id="4" xr3:uid="{D5A98658-3178-4FB3-B6BE-FF41EA872355}" name="Amount per Unit" dataDxfId="16">
      <calculatedColumnFormula>D5/E5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3"/>
  <sheetViews>
    <sheetView zoomScale="70" zoomScaleNormal="70" workbookViewId="0">
      <selection activeCell="E7" sqref="E7:E306"/>
    </sheetView>
  </sheetViews>
  <sheetFormatPr defaultColWidth="14.42578125" defaultRowHeight="15" customHeight="1" x14ac:dyDescent="0.25"/>
  <cols>
    <col min="1" max="2" width="9.140625" customWidth="1"/>
    <col min="3" max="5" width="26.7109375" customWidth="1"/>
    <col min="6" max="6" width="27.85546875" customWidth="1"/>
    <col min="7" max="7" width="27.5703125" customWidth="1"/>
    <col min="8" max="8" width="17.85546875" customWidth="1"/>
    <col min="9" max="9" width="15.7109375" customWidth="1"/>
    <col min="10" max="26" width="9.140625" customWidth="1"/>
    <col min="27" max="27" width="25.42578125" customWidth="1"/>
    <col min="28" max="28" width="12" customWidth="1"/>
  </cols>
  <sheetData>
    <row r="1" spans="1:28" x14ac:dyDescent="0.25">
      <c r="A1" s="1"/>
      <c r="B1" s="1"/>
      <c r="C1" s="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1.5" x14ac:dyDescent="0.5">
      <c r="A2" s="1"/>
      <c r="B2" s="1"/>
      <c r="C2" s="1"/>
      <c r="D2" s="11"/>
      <c r="E2" s="11"/>
      <c r="F2" s="83" t="s">
        <v>0</v>
      </c>
      <c r="G2" s="84"/>
      <c r="H2" s="84"/>
      <c r="I2" s="84"/>
      <c r="J2" s="8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1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4" t="s">
        <v>1</v>
      </c>
      <c r="D6" s="15" t="s">
        <v>2</v>
      </c>
      <c r="E6" s="15" t="s">
        <v>3</v>
      </c>
      <c r="F6" s="16" t="s">
        <v>4</v>
      </c>
      <c r="G6" s="17" t="s">
        <v>5</v>
      </c>
      <c r="H6" s="1"/>
      <c r="I6" s="1"/>
      <c r="J6" s="2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 t="s">
        <v>3</v>
      </c>
      <c r="Z6" s="3" t="s">
        <v>7</v>
      </c>
    </row>
    <row r="7" spans="1:28" x14ac:dyDescent="0.25">
      <c r="A7" s="1"/>
      <c r="B7" s="1"/>
      <c r="C7" s="12" t="s">
        <v>8</v>
      </c>
      <c r="D7" s="4" t="s">
        <v>9</v>
      </c>
      <c r="E7" s="4" t="s">
        <v>10</v>
      </c>
      <c r="F7" s="5">
        <v>1624</v>
      </c>
      <c r="G7" s="13">
        <v>114</v>
      </c>
      <c r="H7" s="1"/>
      <c r="I7" s="1"/>
      <c r="J7" s="6">
        <v>1</v>
      </c>
      <c r="K7" s="7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 t="s">
        <v>12</v>
      </c>
      <c r="Z7" s="8">
        <v>9.33</v>
      </c>
    </row>
    <row r="8" spans="1:28" x14ac:dyDescent="0.25">
      <c r="A8" s="1"/>
      <c r="B8" s="1"/>
      <c r="C8" s="12" t="s">
        <v>13</v>
      </c>
      <c r="D8" s="4" t="s">
        <v>14</v>
      </c>
      <c r="E8" s="4" t="s">
        <v>15</v>
      </c>
      <c r="F8" s="5">
        <v>6706</v>
      </c>
      <c r="G8" s="13">
        <v>459</v>
      </c>
      <c r="H8" s="1"/>
      <c r="I8" s="1"/>
      <c r="J8" s="6">
        <v>2</v>
      </c>
      <c r="K8" s="7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 t="s">
        <v>17</v>
      </c>
      <c r="Z8" s="8">
        <v>11.7</v>
      </c>
    </row>
    <row r="9" spans="1:28" x14ac:dyDescent="0.25">
      <c r="A9" s="1"/>
      <c r="B9" s="1"/>
      <c r="C9" s="12" t="s">
        <v>18</v>
      </c>
      <c r="D9" s="4" t="s">
        <v>14</v>
      </c>
      <c r="E9" s="4" t="s">
        <v>19</v>
      </c>
      <c r="F9" s="5">
        <v>959</v>
      </c>
      <c r="G9" s="13">
        <v>147</v>
      </c>
      <c r="H9" s="1"/>
      <c r="I9" s="1"/>
      <c r="J9" s="6">
        <v>3</v>
      </c>
      <c r="K9" s="7" t="s"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 t="s">
        <v>19</v>
      </c>
      <c r="Z9" s="8">
        <v>11.88</v>
      </c>
    </row>
    <row r="10" spans="1:28" x14ac:dyDescent="0.25">
      <c r="A10" s="1"/>
      <c r="B10" s="1"/>
      <c r="C10" s="12" t="s">
        <v>21</v>
      </c>
      <c r="D10" s="4" t="s">
        <v>22</v>
      </c>
      <c r="E10" s="4" t="s">
        <v>23</v>
      </c>
      <c r="F10" s="5">
        <v>9632</v>
      </c>
      <c r="G10" s="13">
        <v>288</v>
      </c>
      <c r="H10" s="1"/>
      <c r="I10" s="1"/>
      <c r="J10" s="6">
        <v>4</v>
      </c>
      <c r="K10" s="7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 t="s">
        <v>25</v>
      </c>
      <c r="Z10" s="8">
        <v>11.73</v>
      </c>
    </row>
    <row r="11" spans="1:28" x14ac:dyDescent="0.25">
      <c r="A11" s="1"/>
      <c r="B11" s="1"/>
      <c r="C11" s="12" t="s">
        <v>26</v>
      </c>
      <c r="D11" s="4" t="s">
        <v>27</v>
      </c>
      <c r="E11" s="4" t="s">
        <v>28</v>
      </c>
      <c r="F11" s="5">
        <v>2100</v>
      </c>
      <c r="G11" s="13">
        <v>414</v>
      </c>
      <c r="H11" s="1"/>
      <c r="I11" s="1"/>
      <c r="J11" s="6">
        <v>5</v>
      </c>
      <c r="K11" s="7" t="s">
        <v>29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 t="s">
        <v>30</v>
      </c>
      <c r="Z11" s="8">
        <v>8.7899999999999991</v>
      </c>
    </row>
    <row r="12" spans="1:28" x14ac:dyDescent="0.25">
      <c r="A12" s="1"/>
      <c r="B12" s="1"/>
      <c r="C12" s="12" t="s">
        <v>8</v>
      </c>
      <c r="D12" s="4" t="s">
        <v>14</v>
      </c>
      <c r="E12" s="4" t="s">
        <v>31</v>
      </c>
      <c r="F12" s="5">
        <v>8869</v>
      </c>
      <c r="G12" s="13">
        <v>432</v>
      </c>
      <c r="H12" s="1"/>
      <c r="I12" s="1"/>
      <c r="J12" s="6">
        <v>6</v>
      </c>
      <c r="K12" s="7" t="s">
        <v>32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 t="s">
        <v>33</v>
      </c>
      <c r="Z12" s="8">
        <v>3.11</v>
      </c>
    </row>
    <row r="13" spans="1:28" x14ac:dyDescent="0.25">
      <c r="A13" s="1"/>
      <c r="B13" s="1"/>
      <c r="C13" s="12" t="s">
        <v>26</v>
      </c>
      <c r="D13" s="4" t="s">
        <v>34</v>
      </c>
      <c r="E13" s="4" t="s">
        <v>35</v>
      </c>
      <c r="F13" s="5">
        <v>2681</v>
      </c>
      <c r="G13" s="13">
        <v>54</v>
      </c>
      <c r="H13" s="1"/>
      <c r="I13" s="1"/>
      <c r="J13" s="6">
        <v>7</v>
      </c>
      <c r="K13" s="7" t="s">
        <v>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 t="s">
        <v>23</v>
      </c>
      <c r="Z13" s="8">
        <v>6.47</v>
      </c>
    </row>
    <row r="14" spans="1:28" x14ac:dyDescent="0.25">
      <c r="A14" s="1"/>
      <c r="B14" s="1"/>
      <c r="C14" s="12" t="s">
        <v>13</v>
      </c>
      <c r="D14" s="4" t="s">
        <v>14</v>
      </c>
      <c r="E14" s="4" t="s">
        <v>37</v>
      </c>
      <c r="F14" s="5">
        <v>5012</v>
      </c>
      <c r="G14" s="13">
        <v>210</v>
      </c>
      <c r="H14" s="1"/>
      <c r="I14" s="1"/>
      <c r="J14" s="6">
        <v>8</v>
      </c>
      <c r="K14" s="7" t="s">
        <v>38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 t="s">
        <v>39</v>
      </c>
      <c r="Z14" s="8">
        <v>7.64</v>
      </c>
    </row>
    <row r="15" spans="1:28" x14ac:dyDescent="0.25">
      <c r="A15" s="1"/>
      <c r="B15" s="1"/>
      <c r="C15" s="12" t="s">
        <v>40</v>
      </c>
      <c r="D15" s="4" t="s">
        <v>34</v>
      </c>
      <c r="E15" s="4" t="s">
        <v>17</v>
      </c>
      <c r="F15" s="5">
        <v>1281</v>
      </c>
      <c r="G15" s="13">
        <v>75</v>
      </c>
      <c r="H15" s="1"/>
      <c r="I15" s="1"/>
      <c r="J15" s="6">
        <v>9</v>
      </c>
      <c r="K15" s="7" t="s">
        <v>41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 t="s">
        <v>42</v>
      </c>
      <c r="Z15" s="8">
        <v>10.62</v>
      </c>
    </row>
    <row r="16" spans="1:28" x14ac:dyDescent="0.25">
      <c r="A16" s="1"/>
      <c r="B16" s="1"/>
      <c r="C16" s="12" t="s">
        <v>43</v>
      </c>
      <c r="D16" s="4" t="s">
        <v>9</v>
      </c>
      <c r="E16" s="4" t="s">
        <v>17</v>
      </c>
      <c r="F16" s="5">
        <v>4991</v>
      </c>
      <c r="G16" s="13">
        <v>12</v>
      </c>
      <c r="H16" s="1"/>
      <c r="I16" s="1"/>
      <c r="J16" s="6">
        <v>10</v>
      </c>
      <c r="K16" s="7" t="s">
        <v>44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 t="s">
        <v>45</v>
      </c>
      <c r="Z16" s="8">
        <v>9</v>
      </c>
    </row>
    <row r="17" spans="1:26" x14ac:dyDescent="0.25">
      <c r="A17" s="1"/>
      <c r="B17" s="1"/>
      <c r="C17" s="12" t="s">
        <v>46</v>
      </c>
      <c r="D17" s="4" t="s">
        <v>27</v>
      </c>
      <c r="E17" s="4" t="s">
        <v>28</v>
      </c>
      <c r="F17" s="5">
        <v>1785</v>
      </c>
      <c r="G17" s="13">
        <v>462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 t="s">
        <v>37</v>
      </c>
      <c r="Z17" s="8">
        <v>9.77</v>
      </c>
    </row>
    <row r="18" spans="1:26" x14ac:dyDescent="0.25">
      <c r="A18" s="1"/>
      <c r="B18" s="1"/>
      <c r="C18" s="12" t="s">
        <v>47</v>
      </c>
      <c r="D18" s="4" t="s">
        <v>9</v>
      </c>
      <c r="E18" s="4" t="s">
        <v>33</v>
      </c>
      <c r="F18" s="5">
        <v>3983</v>
      </c>
      <c r="G18" s="13">
        <v>144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 t="s">
        <v>48</v>
      </c>
      <c r="Z18" s="8">
        <v>6.49</v>
      </c>
    </row>
    <row r="19" spans="1:26" x14ac:dyDescent="0.25">
      <c r="A19" s="1"/>
      <c r="B19" s="1"/>
      <c r="C19" s="12" t="s">
        <v>18</v>
      </c>
      <c r="D19" s="4" t="s">
        <v>34</v>
      </c>
      <c r="E19" s="4" t="s">
        <v>30</v>
      </c>
      <c r="F19" s="5">
        <v>2646</v>
      </c>
      <c r="G19" s="13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 t="s">
        <v>49</v>
      </c>
      <c r="Z19" s="8">
        <v>4.97</v>
      </c>
    </row>
    <row r="20" spans="1:26" x14ac:dyDescent="0.25">
      <c r="A20" s="1"/>
      <c r="B20" s="1"/>
      <c r="C20" s="12" t="s">
        <v>46</v>
      </c>
      <c r="D20" s="4" t="s">
        <v>50</v>
      </c>
      <c r="E20" s="4" t="s">
        <v>12</v>
      </c>
      <c r="F20" s="5">
        <v>252</v>
      </c>
      <c r="G20" s="13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 t="s">
        <v>28</v>
      </c>
      <c r="Z20" s="8">
        <v>13.15</v>
      </c>
    </row>
    <row r="21" spans="1:26" ht="15.75" customHeight="1" x14ac:dyDescent="0.25">
      <c r="A21" s="1"/>
      <c r="B21" s="1"/>
      <c r="C21" s="12" t="s">
        <v>47</v>
      </c>
      <c r="D21" s="4" t="s">
        <v>14</v>
      </c>
      <c r="E21" s="4" t="s">
        <v>28</v>
      </c>
      <c r="F21" s="5">
        <v>2464</v>
      </c>
      <c r="G21" s="13">
        <v>234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 t="s">
        <v>51</v>
      </c>
      <c r="Z21" s="8">
        <v>5.6</v>
      </c>
    </row>
    <row r="22" spans="1:26" ht="15.75" customHeight="1" x14ac:dyDescent="0.25">
      <c r="A22" s="1"/>
      <c r="B22" s="1"/>
      <c r="C22" s="12" t="s">
        <v>47</v>
      </c>
      <c r="D22" s="4" t="s">
        <v>14</v>
      </c>
      <c r="E22" s="4" t="s">
        <v>52</v>
      </c>
      <c r="F22" s="5">
        <v>2114</v>
      </c>
      <c r="G22" s="13">
        <v>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 t="s">
        <v>53</v>
      </c>
      <c r="Z22" s="8">
        <v>16.73</v>
      </c>
    </row>
    <row r="23" spans="1:26" ht="15.75" customHeight="1" x14ac:dyDescent="0.25">
      <c r="A23" s="1"/>
      <c r="B23" s="1"/>
      <c r="C23" s="12" t="s">
        <v>26</v>
      </c>
      <c r="D23" s="4" t="s">
        <v>9</v>
      </c>
      <c r="E23" s="4" t="s">
        <v>35</v>
      </c>
      <c r="F23" s="5">
        <v>7693</v>
      </c>
      <c r="G23" s="13">
        <v>87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 t="s">
        <v>54</v>
      </c>
      <c r="Z23" s="8">
        <v>10.38</v>
      </c>
    </row>
    <row r="24" spans="1:26" ht="15.75" customHeight="1" x14ac:dyDescent="0.25">
      <c r="A24" s="1"/>
      <c r="B24" s="1"/>
      <c r="C24" s="12" t="s">
        <v>43</v>
      </c>
      <c r="D24" s="4" t="s">
        <v>50</v>
      </c>
      <c r="E24" s="4" t="s">
        <v>42</v>
      </c>
      <c r="F24" s="5">
        <v>15610</v>
      </c>
      <c r="G24" s="13">
        <v>339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 t="s">
        <v>52</v>
      </c>
      <c r="Z24" s="8">
        <v>7.16</v>
      </c>
    </row>
    <row r="25" spans="1:26" ht="15.75" customHeight="1" x14ac:dyDescent="0.25">
      <c r="A25" s="1"/>
      <c r="B25" s="1"/>
      <c r="C25" s="12" t="s">
        <v>21</v>
      </c>
      <c r="D25" s="4" t="s">
        <v>50</v>
      </c>
      <c r="E25" s="4" t="s">
        <v>37</v>
      </c>
      <c r="F25" s="5">
        <v>336</v>
      </c>
      <c r="G25" s="13">
        <v>144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 t="s">
        <v>10</v>
      </c>
      <c r="Z25" s="8">
        <v>14.49</v>
      </c>
    </row>
    <row r="26" spans="1:26" ht="15.75" customHeight="1" x14ac:dyDescent="0.25">
      <c r="A26" s="1"/>
      <c r="B26" s="1"/>
      <c r="C26" s="12" t="s">
        <v>46</v>
      </c>
      <c r="D26" s="4" t="s">
        <v>27</v>
      </c>
      <c r="E26" s="4" t="s">
        <v>42</v>
      </c>
      <c r="F26" s="5">
        <v>9443</v>
      </c>
      <c r="G26" s="13">
        <v>162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 t="s">
        <v>35</v>
      </c>
      <c r="Z26" s="8">
        <v>5.79</v>
      </c>
    </row>
    <row r="27" spans="1:26" ht="15.75" customHeight="1" x14ac:dyDescent="0.25">
      <c r="A27" s="1"/>
      <c r="B27" s="1"/>
      <c r="C27" s="12" t="s">
        <v>18</v>
      </c>
      <c r="D27" s="4" t="s">
        <v>50</v>
      </c>
      <c r="E27" s="4" t="s">
        <v>48</v>
      </c>
      <c r="F27" s="5">
        <v>8155</v>
      </c>
      <c r="G27" s="13">
        <v>90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 t="s">
        <v>15</v>
      </c>
      <c r="Z27" s="8">
        <v>8.65</v>
      </c>
    </row>
    <row r="28" spans="1:26" ht="15.75" customHeight="1" x14ac:dyDescent="0.25">
      <c r="A28" s="1"/>
      <c r="B28" s="1"/>
      <c r="C28" s="12" t="s">
        <v>13</v>
      </c>
      <c r="D28" s="4" t="s">
        <v>34</v>
      </c>
      <c r="E28" s="4" t="s">
        <v>48</v>
      </c>
      <c r="F28" s="5">
        <v>1701</v>
      </c>
      <c r="G28" s="13">
        <v>234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 t="s">
        <v>31</v>
      </c>
      <c r="Z28" s="8">
        <v>12.37</v>
      </c>
    </row>
    <row r="29" spans="1:26" ht="15.75" customHeight="1" x14ac:dyDescent="0.25">
      <c r="A29" s="1"/>
      <c r="B29" s="1"/>
      <c r="C29" s="12" t="s">
        <v>55</v>
      </c>
      <c r="D29" s="4" t="s">
        <v>34</v>
      </c>
      <c r="E29" s="4" t="s">
        <v>37</v>
      </c>
      <c r="F29" s="5">
        <v>2205</v>
      </c>
      <c r="G29" s="13">
        <v>141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2" t="s">
        <v>13</v>
      </c>
      <c r="D30" s="4" t="s">
        <v>9</v>
      </c>
      <c r="E30" s="4" t="s">
        <v>39</v>
      </c>
      <c r="F30" s="5">
        <v>1771</v>
      </c>
      <c r="G30" s="13">
        <v>204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2" t="s">
        <v>21</v>
      </c>
      <c r="D31" s="4" t="s">
        <v>14</v>
      </c>
      <c r="E31" s="4" t="s">
        <v>25</v>
      </c>
      <c r="F31" s="5">
        <v>2114</v>
      </c>
      <c r="G31" s="13">
        <v>186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2" t="s">
        <v>21</v>
      </c>
      <c r="D32" s="4" t="s">
        <v>22</v>
      </c>
      <c r="E32" s="4" t="s">
        <v>12</v>
      </c>
      <c r="F32" s="5">
        <v>10311</v>
      </c>
      <c r="G32" s="13">
        <v>231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2" t="s">
        <v>47</v>
      </c>
      <c r="D33" s="4" t="s">
        <v>27</v>
      </c>
      <c r="E33" s="4" t="s">
        <v>30</v>
      </c>
      <c r="F33" s="5">
        <v>21</v>
      </c>
      <c r="G33" s="13">
        <v>168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2" t="s">
        <v>55</v>
      </c>
      <c r="D34" s="4" t="s">
        <v>14</v>
      </c>
      <c r="E34" s="4" t="s">
        <v>42</v>
      </c>
      <c r="F34" s="5">
        <v>1974</v>
      </c>
      <c r="G34" s="13">
        <v>195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2" t="s">
        <v>43</v>
      </c>
      <c r="D35" s="4" t="s">
        <v>22</v>
      </c>
      <c r="E35" s="4" t="s">
        <v>48</v>
      </c>
      <c r="F35" s="5">
        <v>6314</v>
      </c>
      <c r="G35" s="13">
        <v>15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2" t="s">
        <v>55</v>
      </c>
      <c r="D36" s="4" t="s">
        <v>9</v>
      </c>
      <c r="E36" s="4" t="s">
        <v>48</v>
      </c>
      <c r="F36" s="5">
        <v>4683</v>
      </c>
      <c r="G36" s="13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2" t="s">
        <v>21</v>
      </c>
      <c r="D37" s="4" t="s">
        <v>9</v>
      </c>
      <c r="E37" s="4" t="s">
        <v>49</v>
      </c>
      <c r="F37" s="5">
        <v>6398</v>
      </c>
      <c r="G37" s="13">
        <v>102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2" t="s">
        <v>46</v>
      </c>
      <c r="D38" s="4" t="s">
        <v>14</v>
      </c>
      <c r="E38" s="4" t="s">
        <v>39</v>
      </c>
      <c r="F38" s="5">
        <v>553</v>
      </c>
      <c r="G38" s="13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2" t="s">
        <v>13</v>
      </c>
      <c r="D39" s="4" t="s">
        <v>27</v>
      </c>
      <c r="E39" s="4" t="s">
        <v>10</v>
      </c>
      <c r="F39" s="5">
        <v>7021</v>
      </c>
      <c r="G39" s="13">
        <v>183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2" t="s">
        <v>8</v>
      </c>
      <c r="D40" s="4" t="s">
        <v>27</v>
      </c>
      <c r="E40" s="4" t="s">
        <v>37</v>
      </c>
      <c r="F40" s="5">
        <v>5817</v>
      </c>
      <c r="G40" s="13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2" t="s">
        <v>21</v>
      </c>
      <c r="D41" s="4" t="s">
        <v>27</v>
      </c>
      <c r="E41" s="4" t="s">
        <v>17</v>
      </c>
      <c r="F41" s="5">
        <v>3976</v>
      </c>
      <c r="G41" s="13">
        <v>72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2" t="s">
        <v>26</v>
      </c>
      <c r="D42" s="4" t="s">
        <v>34</v>
      </c>
      <c r="E42" s="4" t="s">
        <v>53</v>
      </c>
      <c r="F42" s="5">
        <v>1134</v>
      </c>
      <c r="G42" s="13">
        <v>282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2" t="s">
        <v>46</v>
      </c>
      <c r="D43" s="4" t="s">
        <v>27</v>
      </c>
      <c r="E43" s="4" t="s">
        <v>54</v>
      </c>
      <c r="F43" s="5">
        <v>6027</v>
      </c>
      <c r="G43" s="13">
        <v>144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2" t="s">
        <v>26</v>
      </c>
      <c r="D44" s="4" t="s">
        <v>9</v>
      </c>
      <c r="E44" s="4" t="s">
        <v>30</v>
      </c>
      <c r="F44" s="5">
        <v>1904</v>
      </c>
      <c r="G44" s="13">
        <v>405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2" t="s">
        <v>40</v>
      </c>
      <c r="D45" s="4" t="s">
        <v>50</v>
      </c>
      <c r="E45" s="4" t="s">
        <v>15</v>
      </c>
      <c r="F45" s="5">
        <v>3262</v>
      </c>
      <c r="G45" s="13">
        <v>75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2" t="s">
        <v>8</v>
      </c>
      <c r="D46" s="4" t="s">
        <v>50</v>
      </c>
      <c r="E46" s="4" t="s">
        <v>53</v>
      </c>
      <c r="F46" s="5">
        <v>2289</v>
      </c>
      <c r="G46" s="13">
        <v>135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2" t="s">
        <v>43</v>
      </c>
      <c r="D47" s="4" t="s">
        <v>50</v>
      </c>
      <c r="E47" s="4" t="s">
        <v>53</v>
      </c>
      <c r="F47" s="5">
        <v>6986</v>
      </c>
      <c r="G47" s="13">
        <v>21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2" t="s">
        <v>46</v>
      </c>
      <c r="D48" s="4" t="s">
        <v>34</v>
      </c>
      <c r="E48" s="4" t="s">
        <v>48</v>
      </c>
      <c r="F48" s="5">
        <v>4417</v>
      </c>
      <c r="G48" s="13">
        <v>153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2" t="s">
        <v>26</v>
      </c>
      <c r="D49" s="4" t="s">
        <v>50</v>
      </c>
      <c r="E49" s="4" t="s">
        <v>25</v>
      </c>
      <c r="F49" s="5">
        <v>1442</v>
      </c>
      <c r="G49" s="13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2" t="s">
        <v>47</v>
      </c>
      <c r="D50" s="4" t="s">
        <v>14</v>
      </c>
      <c r="E50" s="4" t="s">
        <v>17</v>
      </c>
      <c r="F50" s="5">
        <v>2415</v>
      </c>
      <c r="G50" s="13">
        <v>255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2" t="s">
        <v>46</v>
      </c>
      <c r="D51" s="4" t="s">
        <v>9</v>
      </c>
      <c r="E51" s="4" t="s">
        <v>39</v>
      </c>
      <c r="F51" s="5">
        <v>238</v>
      </c>
      <c r="G51" s="13">
        <v>18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2" t="s">
        <v>26</v>
      </c>
      <c r="D52" s="4" t="s">
        <v>9</v>
      </c>
      <c r="E52" s="4" t="s">
        <v>48</v>
      </c>
      <c r="F52" s="5">
        <v>4949</v>
      </c>
      <c r="G52" s="13">
        <v>189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2" t="s">
        <v>43</v>
      </c>
      <c r="D53" s="4" t="s">
        <v>34</v>
      </c>
      <c r="E53" s="4" t="s">
        <v>15</v>
      </c>
      <c r="F53" s="5">
        <v>5075</v>
      </c>
      <c r="G53" s="13">
        <v>21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2" t="s">
        <v>47</v>
      </c>
      <c r="D54" s="4" t="s">
        <v>22</v>
      </c>
      <c r="E54" s="4" t="s">
        <v>30</v>
      </c>
      <c r="F54" s="5">
        <v>9198</v>
      </c>
      <c r="G54" s="13">
        <v>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2" t="s">
        <v>26</v>
      </c>
      <c r="D55" s="4" t="s">
        <v>50</v>
      </c>
      <c r="E55" s="4" t="s">
        <v>52</v>
      </c>
      <c r="F55" s="5">
        <v>3339</v>
      </c>
      <c r="G55" s="13">
        <v>75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2" t="s">
        <v>8</v>
      </c>
      <c r="D56" s="4" t="s">
        <v>50</v>
      </c>
      <c r="E56" s="4" t="s">
        <v>33</v>
      </c>
      <c r="F56" s="5">
        <v>5019</v>
      </c>
      <c r="G56" s="13">
        <v>156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2" t="s">
        <v>43</v>
      </c>
      <c r="D57" s="4" t="s">
        <v>22</v>
      </c>
      <c r="E57" s="4" t="s">
        <v>30</v>
      </c>
      <c r="F57" s="5">
        <v>16184</v>
      </c>
      <c r="G57" s="13">
        <v>39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2" t="s">
        <v>26</v>
      </c>
      <c r="D58" s="4" t="s">
        <v>22</v>
      </c>
      <c r="E58" s="4" t="s">
        <v>45</v>
      </c>
      <c r="F58" s="5">
        <v>497</v>
      </c>
      <c r="G58" s="13">
        <v>63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2" t="s">
        <v>46</v>
      </c>
      <c r="D59" s="4" t="s">
        <v>22</v>
      </c>
      <c r="E59" s="4" t="s">
        <v>52</v>
      </c>
      <c r="F59" s="5">
        <v>8211</v>
      </c>
      <c r="G59" s="13">
        <v>75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2" t="s">
        <v>46</v>
      </c>
      <c r="D60" s="4" t="s">
        <v>34</v>
      </c>
      <c r="E60" s="4" t="s">
        <v>54</v>
      </c>
      <c r="F60" s="5">
        <v>6580</v>
      </c>
      <c r="G60" s="13">
        <v>183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2" t="s">
        <v>21</v>
      </c>
      <c r="D61" s="4" t="s">
        <v>14</v>
      </c>
      <c r="E61" s="4" t="s">
        <v>12</v>
      </c>
      <c r="F61" s="5">
        <v>4760</v>
      </c>
      <c r="G61" s="13">
        <v>69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2" t="s">
        <v>8</v>
      </c>
      <c r="D62" s="4" t="s">
        <v>22</v>
      </c>
      <c r="E62" s="4" t="s">
        <v>28</v>
      </c>
      <c r="F62" s="5">
        <v>5439</v>
      </c>
      <c r="G62" s="13">
        <v>30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2" t="s">
        <v>21</v>
      </c>
      <c r="D63" s="4" t="s">
        <v>50</v>
      </c>
      <c r="E63" s="4" t="s">
        <v>33</v>
      </c>
      <c r="F63" s="5">
        <v>1463</v>
      </c>
      <c r="G63" s="13">
        <v>39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2" t="s">
        <v>47</v>
      </c>
      <c r="D64" s="4" t="s">
        <v>50</v>
      </c>
      <c r="E64" s="4" t="s">
        <v>15</v>
      </c>
      <c r="F64" s="5">
        <v>7777</v>
      </c>
      <c r="G64" s="13">
        <v>504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2" t="s">
        <v>18</v>
      </c>
      <c r="D65" s="4" t="s">
        <v>9</v>
      </c>
      <c r="E65" s="4" t="s">
        <v>52</v>
      </c>
      <c r="F65" s="5">
        <v>1085</v>
      </c>
      <c r="G65" s="13">
        <v>273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2" t="s">
        <v>43</v>
      </c>
      <c r="D66" s="4" t="s">
        <v>9</v>
      </c>
      <c r="E66" s="4" t="s">
        <v>35</v>
      </c>
      <c r="F66" s="5">
        <v>182</v>
      </c>
      <c r="G66" s="13">
        <v>48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2" t="s">
        <v>26</v>
      </c>
      <c r="D67" s="4" t="s">
        <v>50</v>
      </c>
      <c r="E67" s="4" t="s">
        <v>53</v>
      </c>
      <c r="F67" s="5">
        <v>4242</v>
      </c>
      <c r="G67" s="13">
        <v>207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2" t="s">
        <v>26</v>
      </c>
      <c r="D68" s="4" t="s">
        <v>22</v>
      </c>
      <c r="E68" s="4" t="s">
        <v>15</v>
      </c>
      <c r="F68" s="5">
        <v>6118</v>
      </c>
      <c r="G68" s="13">
        <v>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2" t="s">
        <v>55</v>
      </c>
      <c r="D69" s="4" t="s">
        <v>22</v>
      </c>
      <c r="E69" s="4" t="s">
        <v>48</v>
      </c>
      <c r="F69" s="5">
        <v>2317</v>
      </c>
      <c r="G69" s="13">
        <v>261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2" t="s">
        <v>26</v>
      </c>
      <c r="D70" s="4" t="s">
        <v>34</v>
      </c>
      <c r="E70" s="4" t="s">
        <v>30</v>
      </c>
      <c r="F70" s="5">
        <v>938</v>
      </c>
      <c r="G70" s="13">
        <v>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2" t="s">
        <v>13</v>
      </c>
      <c r="D71" s="4" t="s">
        <v>9</v>
      </c>
      <c r="E71" s="4" t="s">
        <v>25</v>
      </c>
      <c r="F71" s="5">
        <v>9709</v>
      </c>
      <c r="G71" s="13">
        <v>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2" t="s">
        <v>40</v>
      </c>
      <c r="D72" s="4" t="s">
        <v>50</v>
      </c>
      <c r="E72" s="4" t="s">
        <v>42</v>
      </c>
      <c r="F72" s="5">
        <v>2205</v>
      </c>
      <c r="G72" s="13">
        <v>138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2" t="s">
        <v>40</v>
      </c>
      <c r="D73" s="4" t="s">
        <v>9</v>
      </c>
      <c r="E73" s="4" t="s">
        <v>33</v>
      </c>
      <c r="F73" s="5">
        <v>4487</v>
      </c>
      <c r="G73" s="13">
        <v>111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2" t="s">
        <v>43</v>
      </c>
      <c r="D74" s="4" t="s">
        <v>14</v>
      </c>
      <c r="E74" s="4" t="s">
        <v>23</v>
      </c>
      <c r="F74" s="5">
        <v>2415</v>
      </c>
      <c r="G74" s="13">
        <v>15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2" t="s">
        <v>8</v>
      </c>
      <c r="D75" s="4" t="s">
        <v>50</v>
      </c>
      <c r="E75" s="4" t="s">
        <v>39</v>
      </c>
      <c r="F75" s="5">
        <v>4018</v>
      </c>
      <c r="G75" s="13">
        <v>162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2" t="s">
        <v>43</v>
      </c>
      <c r="D76" s="4" t="s">
        <v>50</v>
      </c>
      <c r="E76" s="4" t="s">
        <v>39</v>
      </c>
      <c r="F76" s="5">
        <v>861</v>
      </c>
      <c r="G76" s="13">
        <v>195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2" t="s">
        <v>55</v>
      </c>
      <c r="D77" s="4" t="s">
        <v>34</v>
      </c>
      <c r="E77" s="4" t="s">
        <v>17</v>
      </c>
      <c r="F77" s="5">
        <v>5586</v>
      </c>
      <c r="G77" s="13">
        <v>525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2" t="s">
        <v>40</v>
      </c>
      <c r="D78" s="4" t="s">
        <v>50</v>
      </c>
      <c r="E78" s="4" t="s">
        <v>31</v>
      </c>
      <c r="F78" s="5">
        <v>2226</v>
      </c>
      <c r="G78" s="13">
        <v>48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2" t="s">
        <v>18</v>
      </c>
      <c r="D79" s="4" t="s">
        <v>50</v>
      </c>
      <c r="E79" s="4" t="s">
        <v>54</v>
      </c>
      <c r="F79" s="5">
        <v>14329</v>
      </c>
      <c r="G79" s="13">
        <v>150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2" t="s">
        <v>18</v>
      </c>
      <c r="D80" s="4" t="s">
        <v>50</v>
      </c>
      <c r="E80" s="4" t="s">
        <v>42</v>
      </c>
      <c r="F80" s="5">
        <v>8463</v>
      </c>
      <c r="G80" s="13">
        <v>492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2" t="s">
        <v>43</v>
      </c>
      <c r="D81" s="4" t="s">
        <v>50</v>
      </c>
      <c r="E81" s="4" t="s">
        <v>52</v>
      </c>
      <c r="F81" s="5">
        <v>2891</v>
      </c>
      <c r="G81" s="13">
        <v>102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2" t="s">
        <v>47</v>
      </c>
      <c r="D82" s="4" t="s">
        <v>22</v>
      </c>
      <c r="E82" s="4" t="s">
        <v>48</v>
      </c>
      <c r="F82" s="5">
        <v>3773</v>
      </c>
      <c r="G82" s="13">
        <v>165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2" t="s">
        <v>21</v>
      </c>
      <c r="D83" s="4" t="s">
        <v>22</v>
      </c>
      <c r="E83" s="4" t="s">
        <v>54</v>
      </c>
      <c r="F83" s="5">
        <v>854</v>
      </c>
      <c r="G83" s="13">
        <v>309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2" t="s">
        <v>26</v>
      </c>
      <c r="D84" s="4" t="s">
        <v>22</v>
      </c>
      <c r="E84" s="4" t="s">
        <v>33</v>
      </c>
      <c r="F84" s="5">
        <v>4970</v>
      </c>
      <c r="G84" s="13">
        <v>156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2" t="s">
        <v>18</v>
      </c>
      <c r="D85" s="4" t="s">
        <v>14</v>
      </c>
      <c r="E85" s="4" t="s">
        <v>51</v>
      </c>
      <c r="F85" s="5">
        <v>98</v>
      </c>
      <c r="G85" s="13">
        <v>159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2" t="s">
        <v>43</v>
      </c>
      <c r="D86" s="4" t="s">
        <v>14</v>
      </c>
      <c r="E86" s="4" t="s">
        <v>25</v>
      </c>
      <c r="F86" s="5">
        <v>13391</v>
      </c>
      <c r="G86" s="13">
        <v>201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2" t="s">
        <v>13</v>
      </c>
      <c r="D87" s="4" t="s">
        <v>27</v>
      </c>
      <c r="E87" s="4" t="s">
        <v>35</v>
      </c>
      <c r="F87" s="5">
        <v>8890</v>
      </c>
      <c r="G87" s="13">
        <v>210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2" t="s">
        <v>46</v>
      </c>
      <c r="D88" s="4" t="s">
        <v>34</v>
      </c>
      <c r="E88" s="4" t="s">
        <v>12</v>
      </c>
      <c r="F88" s="5">
        <v>56</v>
      </c>
      <c r="G88" s="13">
        <v>51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2" t="s">
        <v>47</v>
      </c>
      <c r="D89" s="4" t="s">
        <v>22</v>
      </c>
      <c r="E89" s="4" t="s">
        <v>28</v>
      </c>
      <c r="F89" s="5">
        <v>3339</v>
      </c>
      <c r="G89" s="13">
        <v>39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2" t="s">
        <v>55</v>
      </c>
      <c r="D90" s="4" t="s">
        <v>14</v>
      </c>
      <c r="E90" s="4" t="s">
        <v>23</v>
      </c>
      <c r="F90" s="5">
        <v>3808</v>
      </c>
      <c r="G90" s="13">
        <v>279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2" t="s">
        <v>55</v>
      </c>
      <c r="D91" s="4" t="s">
        <v>34</v>
      </c>
      <c r="E91" s="4" t="s">
        <v>12</v>
      </c>
      <c r="F91" s="5">
        <v>63</v>
      </c>
      <c r="G91" s="13">
        <v>123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2" t="s">
        <v>46</v>
      </c>
      <c r="D92" s="4" t="s">
        <v>27</v>
      </c>
      <c r="E92" s="4" t="s">
        <v>53</v>
      </c>
      <c r="F92" s="5">
        <v>7812</v>
      </c>
      <c r="G92" s="13">
        <v>81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2" t="s">
        <v>8</v>
      </c>
      <c r="D93" s="4" t="s">
        <v>9</v>
      </c>
      <c r="E93" s="4" t="s">
        <v>39</v>
      </c>
      <c r="F93" s="5">
        <v>7693</v>
      </c>
      <c r="G93" s="13">
        <v>21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2" t="s">
        <v>47</v>
      </c>
      <c r="D94" s="4" t="s">
        <v>22</v>
      </c>
      <c r="E94" s="4" t="s">
        <v>54</v>
      </c>
      <c r="F94" s="5">
        <v>973</v>
      </c>
      <c r="G94" s="13">
        <v>162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2" t="s">
        <v>55</v>
      </c>
      <c r="D95" s="4" t="s">
        <v>14</v>
      </c>
      <c r="E95" s="4" t="s">
        <v>45</v>
      </c>
      <c r="F95" s="5">
        <v>567</v>
      </c>
      <c r="G95" s="13">
        <v>228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2" t="s">
        <v>55</v>
      </c>
      <c r="D96" s="4" t="s">
        <v>22</v>
      </c>
      <c r="E96" s="4" t="s">
        <v>52</v>
      </c>
      <c r="F96" s="5">
        <v>2471</v>
      </c>
      <c r="G96" s="13">
        <v>342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2" t="s">
        <v>43</v>
      </c>
      <c r="D97" s="4" t="s">
        <v>34</v>
      </c>
      <c r="E97" s="4" t="s">
        <v>12</v>
      </c>
      <c r="F97" s="5">
        <v>7189</v>
      </c>
      <c r="G97" s="13">
        <v>54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2" t="s">
        <v>21</v>
      </c>
      <c r="D98" s="4" t="s">
        <v>14</v>
      </c>
      <c r="E98" s="4" t="s">
        <v>54</v>
      </c>
      <c r="F98" s="5">
        <v>7455</v>
      </c>
      <c r="G98" s="13">
        <v>216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2" t="s">
        <v>47</v>
      </c>
      <c r="D99" s="4" t="s">
        <v>50</v>
      </c>
      <c r="E99" s="4" t="s">
        <v>51</v>
      </c>
      <c r="F99" s="5">
        <v>3108</v>
      </c>
      <c r="G99" s="13">
        <v>54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2" t="s">
        <v>26</v>
      </c>
      <c r="D100" s="4" t="s">
        <v>34</v>
      </c>
      <c r="E100" s="4" t="s">
        <v>28</v>
      </c>
      <c r="F100" s="5">
        <v>469</v>
      </c>
      <c r="G100" s="13">
        <v>75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2" t="s">
        <v>18</v>
      </c>
      <c r="D101" s="4" t="s">
        <v>9</v>
      </c>
      <c r="E101" s="4" t="s">
        <v>48</v>
      </c>
      <c r="F101" s="5">
        <v>2737</v>
      </c>
      <c r="G101" s="13">
        <v>93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2" t="s">
        <v>18</v>
      </c>
      <c r="D102" s="4" t="s">
        <v>9</v>
      </c>
      <c r="E102" s="4" t="s">
        <v>28</v>
      </c>
      <c r="F102" s="5">
        <v>4305</v>
      </c>
      <c r="G102" s="13">
        <v>156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2" t="s">
        <v>18</v>
      </c>
      <c r="D103" s="4" t="s">
        <v>34</v>
      </c>
      <c r="E103" s="4" t="s">
        <v>33</v>
      </c>
      <c r="F103" s="5">
        <v>2408</v>
      </c>
      <c r="G103" s="13">
        <v>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2" t="s">
        <v>47</v>
      </c>
      <c r="D104" s="4" t="s">
        <v>22</v>
      </c>
      <c r="E104" s="4" t="s">
        <v>39</v>
      </c>
      <c r="F104" s="5">
        <v>1281</v>
      </c>
      <c r="G104" s="13">
        <v>18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2" t="s">
        <v>8</v>
      </c>
      <c r="D105" s="4" t="s">
        <v>14</v>
      </c>
      <c r="E105" s="4" t="s">
        <v>15</v>
      </c>
      <c r="F105" s="5">
        <v>12348</v>
      </c>
      <c r="G105" s="13">
        <v>234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2" t="s">
        <v>47</v>
      </c>
      <c r="D106" s="4" t="s">
        <v>50</v>
      </c>
      <c r="E106" s="4" t="s">
        <v>54</v>
      </c>
      <c r="F106" s="5">
        <v>3689</v>
      </c>
      <c r="G106" s="13">
        <v>312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2" t="s">
        <v>40</v>
      </c>
      <c r="D107" s="4" t="s">
        <v>22</v>
      </c>
      <c r="E107" s="4" t="s">
        <v>39</v>
      </c>
      <c r="F107" s="5">
        <v>2870</v>
      </c>
      <c r="G107" s="13">
        <v>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2" t="s">
        <v>46</v>
      </c>
      <c r="D108" s="4" t="s">
        <v>22</v>
      </c>
      <c r="E108" s="4" t="s">
        <v>53</v>
      </c>
      <c r="F108" s="5">
        <v>798</v>
      </c>
      <c r="G108" s="13">
        <v>519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2" t="s">
        <v>21</v>
      </c>
      <c r="D109" s="4" t="s">
        <v>9</v>
      </c>
      <c r="E109" s="4" t="s">
        <v>45</v>
      </c>
      <c r="F109" s="5">
        <v>2933</v>
      </c>
      <c r="G109" s="13">
        <v>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2" t="s">
        <v>43</v>
      </c>
      <c r="D110" s="4" t="s">
        <v>14</v>
      </c>
      <c r="E110" s="4" t="s">
        <v>19</v>
      </c>
      <c r="F110" s="5">
        <v>2744</v>
      </c>
      <c r="G110" s="13">
        <v>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2" t="s">
        <v>8</v>
      </c>
      <c r="D111" s="4" t="s">
        <v>22</v>
      </c>
      <c r="E111" s="4" t="s">
        <v>31</v>
      </c>
      <c r="F111" s="5">
        <v>9772</v>
      </c>
      <c r="G111" s="13">
        <v>90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2" t="s">
        <v>40</v>
      </c>
      <c r="D112" s="4" t="s">
        <v>50</v>
      </c>
      <c r="E112" s="4" t="s">
        <v>28</v>
      </c>
      <c r="F112" s="5">
        <v>1568</v>
      </c>
      <c r="G112" s="13">
        <v>96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2" t="s">
        <v>46</v>
      </c>
      <c r="D113" s="4" t="s">
        <v>22</v>
      </c>
      <c r="E113" s="4" t="s">
        <v>30</v>
      </c>
      <c r="F113" s="5">
        <v>11417</v>
      </c>
      <c r="G113" s="13">
        <v>21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2" t="s">
        <v>8</v>
      </c>
      <c r="D114" s="4" t="s">
        <v>50</v>
      </c>
      <c r="E114" s="4" t="s">
        <v>51</v>
      </c>
      <c r="F114" s="5">
        <v>6748</v>
      </c>
      <c r="G114" s="13">
        <v>48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2" t="s">
        <v>55</v>
      </c>
      <c r="D115" s="4" t="s">
        <v>22</v>
      </c>
      <c r="E115" s="4" t="s">
        <v>53</v>
      </c>
      <c r="F115" s="5">
        <v>1407</v>
      </c>
      <c r="G115" s="13">
        <v>72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2" t="s">
        <v>13</v>
      </c>
      <c r="D116" s="4" t="s">
        <v>14</v>
      </c>
      <c r="E116" s="4" t="s">
        <v>52</v>
      </c>
      <c r="F116" s="5">
        <v>2023</v>
      </c>
      <c r="G116" s="13">
        <v>168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2" t="s">
        <v>43</v>
      </c>
      <c r="D117" s="4" t="s">
        <v>27</v>
      </c>
      <c r="E117" s="4" t="s">
        <v>51</v>
      </c>
      <c r="F117" s="5">
        <v>5236</v>
      </c>
      <c r="G117" s="13">
        <v>51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2" t="s">
        <v>21</v>
      </c>
      <c r="D118" s="4" t="s">
        <v>22</v>
      </c>
      <c r="E118" s="4" t="s">
        <v>39</v>
      </c>
      <c r="F118" s="5">
        <v>1925</v>
      </c>
      <c r="G118" s="13">
        <v>192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2" t="s">
        <v>40</v>
      </c>
      <c r="D119" s="4" t="s">
        <v>9</v>
      </c>
      <c r="E119" s="4" t="s">
        <v>17</v>
      </c>
      <c r="F119" s="5">
        <v>6608</v>
      </c>
      <c r="G119" s="13">
        <v>225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2" t="s">
        <v>26</v>
      </c>
      <c r="D120" s="4" t="s">
        <v>50</v>
      </c>
      <c r="E120" s="4" t="s">
        <v>51</v>
      </c>
      <c r="F120" s="5">
        <v>8008</v>
      </c>
      <c r="G120" s="13">
        <v>456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2" t="s">
        <v>55</v>
      </c>
      <c r="D121" s="4" t="s">
        <v>50</v>
      </c>
      <c r="E121" s="4" t="s">
        <v>28</v>
      </c>
      <c r="F121" s="5">
        <v>1428</v>
      </c>
      <c r="G121" s="13">
        <v>93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2" t="s">
        <v>26</v>
      </c>
      <c r="D122" s="4" t="s">
        <v>50</v>
      </c>
      <c r="E122" s="4" t="s">
        <v>19</v>
      </c>
      <c r="F122" s="5">
        <v>525</v>
      </c>
      <c r="G122" s="13">
        <v>48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2" t="s">
        <v>26</v>
      </c>
      <c r="D123" s="4" t="s">
        <v>9</v>
      </c>
      <c r="E123" s="4" t="s">
        <v>23</v>
      </c>
      <c r="F123" s="5">
        <v>1505</v>
      </c>
      <c r="G123" s="13">
        <v>102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2" t="s">
        <v>40</v>
      </c>
      <c r="D124" s="4" t="s">
        <v>14</v>
      </c>
      <c r="E124" s="4" t="s">
        <v>10</v>
      </c>
      <c r="F124" s="5">
        <v>6755</v>
      </c>
      <c r="G124" s="13">
        <v>252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2" t="s">
        <v>46</v>
      </c>
      <c r="D125" s="4" t="s">
        <v>9</v>
      </c>
      <c r="E125" s="4" t="s">
        <v>23</v>
      </c>
      <c r="F125" s="5">
        <v>11571</v>
      </c>
      <c r="G125" s="13">
        <v>138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2" t="s">
        <v>8</v>
      </c>
      <c r="D126" s="4" t="s">
        <v>34</v>
      </c>
      <c r="E126" s="4" t="s">
        <v>28</v>
      </c>
      <c r="F126" s="5">
        <v>2541</v>
      </c>
      <c r="G126" s="13">
        <v>90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2" t="s">
        <v>21</v>
      </c>
      <c r="D127" s="4" t="s">
        <v>9</v>
      </c>
      <c r="E127" s="4" t="s">
        <v>10</v>
      </c>
      <c r="F127" s="5">
        <v>1526</v>
      </c>
      <c r="G127" s="13">
        <v>240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2" t="s">
        <v>8</v>
      </c>
      <c r="D128" s="4" t="s">
        <v>34</v>
      </c>
      <c r="E128" s="4" t="s">
        <v>19</v>
      </c>
      <c r="F128" s="5">
        <v>6125</v>
      </c>
      <c r="G128" s="13">
        <v>102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2" t="s">
        <v>21</v>
      </c>
      <c r="D129" s="4" t="s">
        <v>14</v>
      </c>
      <c r="E129" s="4" t="s">
        <v>53</v>
      </c>
      <c r="F129" s="5">
        <v>847</v>
      </c>
      <c r="G129" s="13">
        <v>129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2" t="s">
        <v>13</v>
      </c>
      <c r="D130" s="4" t="s">
        <v>14</v>
      </c>
      <c r="E130" s="4" t="s">
        <v>53</v>
      </c>
      <c r="F130" s="5">
        <v>4753</v>
      </c>
      <c r="G130" s="13">
        <v>300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2" t="s">
        <v>26</v>
      </c>
      <c r="D131" s="4" t="s">
        <v>34</v>
      </c>
      <c r="E131" s="4" t="s">
        <v>31</v>
      </c>
      <c r="F131" s="5">
        <v>959</v>
      </c>
      <c r="G131" s="13">
        <v>135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2" t="s">
        <v>40</v>
      </c>
      <c r="D132" s="4" t="s">
        <v>14</v>
      </c>
      <c r="E132" s="4" t="s">
        <v>49</v>
      </c>
      <c r="F132" s="5">
        <v>2793</v>
      </c>
      <c r="G132" s="13">
        <v>114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2" t="s">
        <v>40</v>
      </c>
      <c r="D133" s="4" t="s">
        <v>14</v>
      </c>
      <c r="E133" s="4" t="s">
        <v>17</v>
      </c>
      <c r="F133" s="5">
        <v>4606</v>
      </c>
      <c r="G133" s="13">
        <v>63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2" t="s">
        <v>40</v>
      </c>
      <c r="D134" s="4" t="s">
        <v>22</v>
      </c>
      <c r="E134" s="4" t="s">
        <v>52</v>
      </c>
      <c r="F134" s="5">
        <v>5551</v>
      </c>
      <c r="G134" s="13">
        <v>252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2" t="s">
        <v>55</v>
      </c>
      <c r="D135" s="4" t="s">
        <v>22</v>
      </c>
      <c r="E135" s="4" t="s">
        <v>15</v>
      </c>
      <c r="F135" s="5">
        <v>6657</v>
      </c>
      <c r="G135" s="13">
        <v>303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2" t="s">
        <v>40</v>
      </c>
      <c r="D136" s="4" t="s">
        <v>27</v>
      </c>
      <c r="E136" s="4" t="s">
        <v>33</v>
      </c>
      <c r="F136" s="5">
        <v>4438</v>
      </c>
      <c r="G136" s="13">
        <v>246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2" t="s">
        <v>13</v>
      </c>
      <c r="D137" s="4" t="s">
        <v>34</v>
      </c>
      <c r="E137" s="4" t="s">
        <v>37</v>
      </c>
      <c r="F137" s="5">
        <v>168</v>
      </c>
      <c r="G137" s="13">
        <v>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2" t="s">
        <v>40</v>
      </c>
      <c r="D138" s="4" t="s">
        <v>50</v>
      </c>
      <c r="E138" s="4" t="s">
        <v>33</v>
      </c>
      <c r="F138" s="5">
        <v>7777</v>
      </c>
      <c r="G138" s="13">
        <v>39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2" t="s">
        <v>43</v>
      </c>
      <c r="D139" s="4" t="s">
        <v>22</v>
      </c>
      <c r="E139" s="4" t="s">
        <v>33</v>
      </c>
      <c r="F139" s="5">
        <v>3339</v>
      </c>
      <c r="G139" s="13">
        <v>348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2" t="s">
        <v>40</v>
      </c>
      <c r="D140" s="4" t="s">
        <v>9</v>
      </c>
      <c r="E140" s="4" t="s">
        <v>31</v>
      </c>
      <c r="F140" s="5">
        <v>6391</v>
      </c>
      <c r="G140" s="13">
        <v>48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2" t="s">
        <v>43</v>
      </c>
      <c r="D141" s="4" t="s">
        <v>9</v>
      </c>
      <c r="E141" s="4" t="s">
        <v>37</v>
      </c>
      <c r="F141" s="5">
        <v>518</v>
      </c>
      <c r="G141" s="13">
        <v>75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2" t="s">
        <v>40</v>
      </c>
      <c r="D142" s="4" t="s">
        <v>34</v>
      </c>
      <c r="E142" s="4" t="s">
        <v>54</v>
      </c>
      <c r="F142" s="5">
        <v>5677</v>
      </c>
      <c r="G142" s="13">
        <v>258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2" t="s">
        <v>26</v>
      </c>
      <c r="D143" s="4" t="s">
        <v>27</v>
      </c>
      <c r="E143" s="4" t="s">
        <v>33</v>
      </c>
      <c r="F143" s="5">
        <v>6048</v>
      </c>
      <c r="G143" s="13">
        <v>27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2" t="s">
        <v>13</v>
      </c>
      <c r="D144" s="4" t="s">
        <v>34</v>
      </c>
      <c r="E144" s="4" t="s">
        <v>15</v>
      </c>
      <c r="F144" s="5">
        <v>3752</v>
      </c>
      <c r="G144" s="13">
        <v>213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2" t="s">
        <v>43</v>
      </c>
      <c r="D145" s="4" t="s">
        <v>14</v>
      </c>
      <c r="E145" s="4" t="s">
        <v>52</v>
      </c>
      <c r="F145" s="5">
        <v>4480</v>
      </c>
      <c r="G145" s="13">
        <v>357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2" t="s">
        <v>18</v>
      </c>
      <c r="D146" s="4" t="s">
        <v>9</v>
      </c>
      <c r="E146" s="4" t="s">
        <v>19</v>
      </c>
      <c r="F146" s="5">
        <v>259</v>
      </c>
      <c r="G146" s="13">
        <v>207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2" t="s">
        <v>13</v>
      </c>
      <c r="D147" s="4" t="s">
        <v>9</v>
      </c>
      <c r="E147" s="4" t="s">
        <v>10</v>
      </c>
      <c r="F147" s="5">
        <v>42</v>
      </c>
      <c r="G147" s="13">
        <v>150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2" t="s">
        <v>21</v>
      </c>
      <c r="D148" s="4" t="s">
        <v>22</v>
      </c>
      <c r="E148" s="4" t="s">
        <v>51</v>
      </c>
      <c r="F148" s="5">
        <v>98</v>
      </c>
      <c r="G148" s="13">
        <v>204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2" t="s">
        <v>40</v>
      </c>
      <c r="D149" s="4" t="s">
        <v>14</v>
      </c>
      <c r="E149" s="4" t="s">
        <v>53</v>
      </c>
      <c r="F149" s="5">
        <v>2478</v>
      </c>
      <c r="G149" s="13">
        <v>21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2" t="s">
        <v>21</v>
      </c>
      <c r="D150" s="4" t="s">
        <v>50</v>
      </c>
      <c r="E150" s="4" t="s">
        <v>31</v>
      </c>
      <c r="F150" s="5">
        <v>7847</v>
      </c>
      <c r="G150" s="13">
        <v>174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2" t="s">
        <v>46</v>
      </c>
      <c r="D151" s="4" t="s">
        <v>9</v>
      </c>
      <c r="E151" s="4" t="s">
        <v>33</v>
      </c>
      <c r="F151" s="5">
        <v>9926</v>
      </c>
      <c r="G151" s="13">
        <v>201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2" t="s">
        <v>13</v>
      </c>
      <c r="D152" s="4" t="s">
        <v>34</v>
      </c>
      <c r="E152" s="4" t="s">
        <v>12</v>
      </c>
      <c r="F152" s="5">
        <v>819</v>
      </c>
      <c r="G152" s="13">
        <v>510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2" t="s">
        <v>26</v>
      </c>
      <c r="D153" s="4" t="s">
        <v>27</v>
      </c>
      <c r="E153" s="4" t="s">
        <v>52</v>
      </c>
      <c r="F153" s="5">
        <v>3052</v>
      </c>
      <c r="G153" s="13">
        <v>378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2" t="s">
        <v>18</v>
      </c>
      <c r="D154" s="4" t="s">
        <v>50</v>
      </c>
      <c r="E154" s="4" t="s">
        <v>45</v>
      </c>
      <c r="F154" s="5">
        <v>6832</v>
      </c>
      <c r="G154" s="13">
        <v>27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2" t="s">
        <v>46</v>
      </c>
      <c r="D155" s="4" t="s">
        <v>27</v>
      </c>
      <c r="E155" s="4" t="s">
        <v>30</v>
      </c>
      <c r="F155" s="5">
        <v>2016</v>
      </c>
      <c r="G155" s="13">
        <v>117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2" t="s">
        <v>26</v>
      </c>
      <c r="D156" s="4" t="s">
        <v>34</v>
      </c>
      <c r="E156" s="4" t="s">
        <v>45</v>
      </c>
      <c r="F156" s="5">
        <v>7322</v>
      </c>
      <c r="G156" s="13">
        <v>36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2" t="s">
        <v>13</v>
      </c>
      <c r="D157" s="4" t="s">
        <v>14</v>
      </c>
      <c r="E157" s="4" t="s">
        <v>31</v>
      </c>
      <c r="F157" s="5">
        <v>357</v>
      </c>
      <c r="G157" s="13">
        <v>126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2" t="s">
        <v>18</v>
      </c>
      <c r="D158" s="4" t="s">
        <v>27</v>
      </c>
      <c r="E158" s="4" t="s">
        <v>28</v>
      </c>
      <c r="F158" s="5">
        <v>3192</v>
      </c>
      <c r="G158" s="13">
        <v>72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2" t="s">
        <v>40</v>
      </c>
      <c r="D159" s="4" t="s">
        <v>22</v>
      </c>
      <c r="E159" s="4" t="s">
        <v>37</v>
      </c>
      <c r="F159" s="5">
        <v>8435</v>
      </c>
      <c r="G159" s="13">
        <v>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2" t="s">
        <v>8</v>
      </c>
      <c r="D160" s="4" t="s">
        <v>27</v>
      </c>
      <c r="E160" s="4" t="s">
        <v>52</v>
      </c>
      <c r="F160" s="5">
        <v>0</v>
      </c>
      <c r="G160" s="13">
        <v>135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2" t="s">
        <v>40</v>
      </c>
      <c r="D161" s="4" t="s">
        <v>50</v>
      </c>
      <c r="E161" s="4" t="s">
        <v>49</v>
      </c>
      <c r="F161" s="5">
        <v>8862</v>
      </c>
      <c r="G161" s="13">
        <v>189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2" t="s">
        <v>26</v>
      </c>
      <c r="D162" s="4" t="s">
        <v>9</v>
      </c>
      <c r="E162" s="4" t="s">
        <v>54</v>
      </c>
      <c r="F162" s="5">
        <v>3556</v>
      </c>
      <c r="G162" s="13">
        <v>459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2" t="s">
        <v>43</v>
      </c>
      <c r="D163" s="4" t="s">
        <v>50</v>
      </c>
      <c r="E163" s="4" t="s">
        <v>25</v>
      </c>
      <c r="F163" s="5">
        <v>7280</v>
      </c>
      <c r="G163" s="13">
        <v>201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2" t="s">
        <v>26</v>
      </c>
      <c r="D164" s="4" t="s">
        <v>50</v>
      </c>
      <c r="E164" s="4" t="s">
        <v>10</v>
      </c>
      <c r="F164" s="5">
        <v>3402</v>
      </c>
      <c r="G164" s="13">
        <v>366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2" t="s">
        <v>47</v>
      </c>
      <c r="D165" s="4" t="s">
        <v>9</v>
      </c>
      <c r="E165" s="4" t="s">
        <v>52</v>
      </c>
      <c r="F165" s="5">
        <v>4592</v>
      </c>
      <c r="G165" s="13">
        <v>324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2" t="s">
        <v>18</v>
      </c>
      <c r="D166" s="4" t="s">
        <v>14</v>
      </c>
      <c r="E166" s="4" t="s">
        <v>25</v>
      </c>
      <c r="F166" s="5">
        <v>7833</v>
      </c>
      <c r="G166" s="13">
        <v>243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2" t="s">
        <v>46</v>
      </c>
      <c r="D167" s="4" t="s">
        <v>27</v>
      </c>
      <c r="E167" s="4" t="s">
        <v>45</v>
      </c>
      <c r="F167" s="5">
        <v>7651</v>
      </c>
      <c r="G167" s="13">
        <v>213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2" t="s">
        <v>8</v>
      </c>
      <c r="D168" s="4" t="s">
        <v>14</v>
      </c>
      <c r="E168" s="4" t="s">
        <v>10</v>
      </c>
      <c r="F168" s="5">
        <v>2275</v>
      </c>
      <c r="G168" s="13">
        <v>447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2" t="s">
        <v>8</v>
      </c>
      <c r="D169" s="4" t="s">
        <v>34</v>
      </c>
      <c r="E169" s="4" t="s">
        <v>12</v>
      </c>
      <c r="F169" s="5">
        <v>5670</v>
      </c>
      <c r="G169" s="13">
        <v>297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2" t="s">
        <v>40</v>
      </c>
      <c r="D170" s="4" t="s">
        <v>14</v>
      </c>
      <c r="E170" s="4" t="s">
        <v>30</v>
      </c>
      <c r="F170" s="5">
        <v>2135</v>
      </c>
      <c r="G170" s="13">
        <v>27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2" t="s">
        <v>8</v>
      </c>
      <c r="D171" s="4" t="s">
        <v>50</v>
      </c>
      <c r="E171" s="4" t="s">
        <v>48</v>
      </c>
      <c r="F171" s="5">
        <v>2779</v>
      </c>
      <c r="G171" s="13">
        <v>75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2" t="s">
        <v>55</v>
      </c>
      <c r="D172" s="4" t="s">
        <v>27</v>
      </c>
      <c r="E172" s="4" t="s">
        <v>31</v>
      </c>
      <c r="F172" s="5">
        <v>12950</v>
      </c>
      <c r="G172" s="13">
        <v>30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2" t="s">
        <v>40</v>
      </c>
      <c r="D173" s="4" t="s">
        <v>22</v>
      </c>
      <c r="E173" s="4" t="s">
        <v>23</v>
      </c>
      <c r="F173" s="5">
        <v>2646</v>
      </c>
      <c r="G173" s="13">
        <v>177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2" t="s">
        <v>8</v>
      </c>
      <c r="D174" s="4" t="s">
        <v>50</v>
      </c>
      <c r="E174" s="4" t="s">
        <v>31</v>
      </c>
      <c r="F174" s="5">
        <v>3794</v>
      </c>
      <c r="G174" s="13">
        <v>159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2" t="s">
        <v>47</v>
      </c>
      <c r="D175" s="4" t="s">
        <v>14</v>
      </c>
      <c r="E175" s="4" t="s">
        <v>31</v>
      </c>
      <c r="F175" s="5">
        <v>819</v>
      </c>
      <c r="G175" s="13">
        <v>306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2" t="s">
        <v>47</v>
      </c>
      <c r="D176" s="4" t="s">
        <v>50</v>
      </c>
      <c r="E176" s="4" t="s">
        <v>42</v>
      </c>
      <c r="F176" s="5">
        <v>2583</v>
      </c>
      <c r="G176" s="13">
        <v>18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2" t="s">
        <v>40</v>
      </c>
      <c r="D177" s="4" t="s">
        <v>14</v>
      </c>
      <c r="E177" s="4" t="s">
        <v>39</v>
      </c>
      <c r="F177" s="5">
        <v>4585</v>
      </c>
      <c r="G177" s="13">
        <v>240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2" t="s">
        <v>43</v>
      </c>
      <c r="D178" s="4" t="s">
        <v>50</v>
      </c>
      <c r="E178" s="4" t="s">
        <v>31</v>
      </c>
      <c r="F178" s="5">
        <v>1652</v>
      </c>
      <c r="G178" s="13">
        <v>93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2" t="s">
        <v>55</v>
      </c>
      <c r="D179" s="4" t="s">
        <v>50</v>
      </c>
      <c r="E179" s="4" t="s">
        <v>51</v>
      </c>
      <c r="F179" s="5">
        <v>4991</v>
      </c>
      <c r="G179" s="13">
        <v>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2" t="s">
        <v>13</v>
      </c>
      <c r="D180" s="4" t="s">
        <v>50</v>
      </c>
      <c r="E180" s="4" t="s">
        <v>30</v>
      </c>
      <c r="F180" s="5">
        <v>2009</v>
      </c>
      <c r="G180" s="13">
        <v>219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2" t="s">
        <v>46</v>
      </c>
      <c r="D181" s="4" t="s">
        <v>27</v>
      </c>
      <c r="E181" s="4" t="s">
        <v>37</v>
      </c>
      <c r="F181" s="5">
        <v>1568</v>
      </c>
      <c r="G181" s="13">
        <v>141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2" t="s">
        <v>21</v>
      </c>
      <c r="D182" s="4" t="s">
        <v>9</v>
      </c>
      <c r="E182" s="4" t="s">
        <v>42</v>
      </c>
      <c r="F182" s="5">
        <v>3388</v>
      </c>
      <c r="G182" s="13">
        <v>123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2" t="s">
        <v>8</v>
      </c>
      <c r="D183" s="4" t="s">
        <v>34</v>
      </c>
      <c r="E183" s="4" t="s">
        <v>49</v>
      </c>
      <c r="F183" s="5">
        <v>623</v>
      </c>
      <c r="G183" s="13">
        <v>51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2" t="s">
        <v>26</v>
      </c>
      <c r="D184" s="4" t="s">
        <v>22</v>
      </c>
      <c r="E184" s="4" t="s">
        <v>19</v>
      </c>
      <c r="F184" s="5">
        <v>10073</v>
      </c>
      <c r="G184" s="13">
        <v>120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2" t="s">
        <v>13</v>
      </c>
      <c r="D185" s="4" t="s">
        <v>27</v>
      </c>
      <c r="E185" s="4" t="s">
        <v>51</v>
      </c>
      <c r="F185" s="5">
        <v>1561</v>
      </c>
      <c r="G185" s="13">
        <v>27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2" t="s">
        <v>18</v>
      </c>
      <c r="D186" s="4" t="s">
        <v>22</v>
      </c>
      <c r="E186" s="4" t="s">
        <v>53</v>
      </c>
      <c r="F186" s="5">
        <v>11522</v>
      </c>
      <c r="G186" s="13">
        <v>204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2" t="s">
        <v>26</v>
      </c>
      <c r="D187" s="4" t="s">
        <v>34</v>
      </c>
      <c r="E187" s="4" t="s">
        <v>12</v>
      </c>
      <c r="F187" s="5">
        <v>2317</v>
      </c>
      <c r="G187" s="13">
        <v>123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2" t="s">
        <v>55</v>
      </c>
      <c r="D188" s="4" t="s">
        <v>9</v>
      </c>
      <c r="E188" s="4" t="s">
        <v>54</v>
      </c>
      <c r="F188" s="5">
        <v>3059</v>
      </c>
      <c r="G188" s="13">
        <v>27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2" t="s">
        <v>21</v>
      </c>
      <c r="D189" s="4" t="s">
        <v>9</v>
      </c>
      <c r="E189" s="4" t="s">
        <v>51</v>
      </c>
      <c r="F189" s="5">
        <v>2324</v>
      </c>
      <c r="G189" s="13">
        <v>177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2" t="s">
        <v>47</v>
      </c>
      <c r="D190" s="4" t="s">
        <v>27</v>
      </c>
      <c r="E190" s="4" t="s">
        <v>51</v>
      </c>
      <c r="F190" s="5">
        <v>4956</v>
      </c>
      <c r="G190" s="13">
        <v>171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2" t="s">
        <v>55</v>
      </c>
      <c r="D191" s="4" t="s">
        <v>50</v>
      </c>
      <c r="E191" s="4" t="s">
        <v>39</v>
      </c>
      <c r="F191" s="5">
        <v>5355</v>
      </c>
      <c r="G191" s="13">
        <v>204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2" t="s">
        <v>47</v>
      </c>
      <c r="D192" s="4" t="s">
        <v>50</v>
      </c>
      <c r="E192" s="4" t="s">
        <v>17</v>
      </c>
      <c r="F192" s="5">
        <v>7259</v>
      </c>
      <c r="G192" s="13">
        <v>276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2" t="s">
        <v>13</v>
      </c>
      <c r="D193" s="4" t="s">
        <v>9</v>
      </c>
      <c r="E193" s="4" t="s">
        <v>51</v>
      </c>
      <c r="F193" s="5">
        <v>6279</v>
      </c>
      <c r="G193" s="13">
        <v>45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2" t="s">
        <v>8</v>
      </c>
      <c r="D194" s="4" t="s">
        <v>34</v>
      </c>
      <c r="E194" s="4" t="s">
        <v>52</v>
      </c>
      <c r="F194" s="5">
        <v>2541</v>
      </c>
      <c r="G194" s="13">
        <v>45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2" t="s">
        <v>26</v>
      </c>
      <c r="D195" s="4" t="s">
        <v>14</v>
      </c>
      <c r="E195" s="4" t="s">
        <v>53</v>
      </c>
      <c r="F195" s="5">
        <v>3864</v>
      </c>
      <c r="G195" s="13">
        <v>177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2" t="s">
        <v>43</v>
      </c>
      <c r="D196" s="4" t="s">
        <v>22</v>
      </c>
      <c r="E196" s="4" t="s">
        <v>12</v>
      </c>
      <c r="F196" s="5">
        <v>6146</v>
      </c>
      <c r="G196" s="13">
        <v>63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2" t="s">
        <v>18</v>
      </c>
      <c r="D197" s="4" t="s">
        <v>27</v>
      </c>
      <c r="E197" s="4" t="s">
        <v>23</v>
      </c>
      <c r="F197" s="5">
        <v>2639</v>
      </c>
      <c r="G197" s="13">
        <v>204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2" t="s">
        <v>13</v>
      </c>
      <c r="D198" s="4" t="s">
        <v>9</v>
      </c>
      <c r="E198" s="4" t="s">
        <v>37</v>
      </c>
      <c r="F198" s="5">
        <v>1890</v>
      </c>
      <c r="G198" s="13">
        <v>195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2" t="s">
        <v>40</v>
      </c>
      <c r="D199" s="4" t="s">
        <v>50</v>
      </c>
      <c r="E199" s="4" t="s">
        <v>17</v>
      </c>
      <c r="F199" s="5">
        <v>1932</v>
      </c>
      <c r="G199" s="13">
        <v>369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2" t="s">
        <v>47</v>
      </c>
      <c r="D200" s="4" t="s">
        <v>50</v>
      </c>
      <c r="E200" s="4" t="s">
        <v>28</v>
      </c>
      <c r="F200" s="5">
        <v>6300</v>
      </c>
      <c r="G200" s="13">
        <v>42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2" t="s">
        <v>26</v>
      </c>
      <c r="D201" s="4" t="s">
        <v>9</v>
      </c>
      <c r="E201" s="4" t="s">
        <v>10</v>
      </c>
      <c r="F201" s="5">
        <v>560</v>
      </c>
      <c r="G201" s="13">
        <v>81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2" t="s">
        <v>18</v>
      </c>
      <c r="D202" s="4" t="s">
        <v>9</v>
      </c>
      <c r="E202" s="4" t="s">
        <v>51</v>
      </c>
      <c r="F202" s="5">
        <v>2856</v>
      </c>
      <c r="G202" s="13">
        <v>246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2" t="s">
        <v>18</v>
      </c>
      <c r="D203" s="4" t="s">
        <v>50</v>
      </c>
      <c r="E203" s="4" t="s">
        <v>33</v>
      </c>
      <c r="F203" s="5">
        <v>707</v>
      </c>
      <c r="G203" s="13">
        <v>174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2" t="s">
        <v>13</v>
      </c>
      <c r="D204" s="4" t="s">
        <v>14</v>
      </c>
      <c r="E204" s="4" t="s">
        <v>10</v>
      </c>
      <c r="F204" s="5">
        <v>3598</v>
      </c>
      <c r="G204" s="13">
        <v>81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2" t="s">
        <v>8</v>
      </c>
      <c r="D205" s="4" t="s">
        <v>14</v>
      </c>
      <c r="E205" s="4" t="s">
        <v>37</v>
      </c>
      <c r="F205" s="5">
        <v>6853</v>
      </c>
      <c r="G205" s="13">
        <v>372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2" t="s">
        <v>8</v>
      </c>
      <c r="D206" s="4" t="s">
        <v>14</v>
      </c>
      <c r="E206" s="4" t="s">
        <v>30</v>
      </c>
      <c r="F206" s="5">
        <v>4725</v>
      </c>
      <c r="G206" s="13">
        <v>174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2" t="s">
        <v>21</v>
      </c>
      <c r="D207" s="4" t="s">
        <v>22</v>
      </c>
      <c r="E207" s="4" t="s">
        <v>15</v>
      </c>
      <c r="F207" s="5">
        <v>10304</v>
      </c>
      <c r="G207" s="13">
        <v>84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2" t="s">
        <v>21</v>
      </c>
      <c r="D208" s="4" t="s">
        <v>50</v>
      </c>
      <c r="E208" s="4" t="s">
        <v>30</v>
      </c>
      <c r="F208" s="5">
        <v>1274</v>
      </c>
      <c r="G208" s="13">
        <v>225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2" t="s">
        <v>43</v>
      </c>
      <c r="D209" s="4" t="s">
        <v>22</v>
      </c>
      <c r="E209" s="4" t="s">
        <v>10</v>
      </c>
      <c r="F209" s="5">
        <v>1526</v>
      </c>
      <c r="G209" s="13">
        <v>105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2" t="s">
        <v>8</v>
      </c>
      <c r="D210" s="4" t="s">
        <v>27</v>
      </c>
      <c r="E210" s="4" t="s">
        <v>54</v>
      </c>
      <c r="F210" s="5">
        <v>3101</v>
      </c>
      <c r="G210" s="13">
        <v>225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2" t="s">
        <v>46</v>
      </c>
      <c r="D211" s="4" t="s">
        <v>9</v>
      </c>
      <c r="E211" s="4" t="s">
        <v>17</v>
      </c>
      <c r="F211" s="5">
        <v>1057</v>
      </c>
      <c r="G211" s="13">
        <v>54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2" t="s">
        <v>40</v>
      </c>
      <c r="D212" s="4" t="s">
        <v>9</v>
      </c>
      <c r="E212" s="4" t="s">
        <v>51</v>
      </c>
      <c r="F212" s="5">
        <v>5306</v>
      </c>
      <c r="G212" s="13"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2" t="s">
        <v>43</v>
      </c>
      <c r="D213" s="4" t="s">
        <v>27</v>
      </c>
      <c r="E213" s="4" t="s">
        <v>49</v>
      </c>
      <c r="F213" s="5">
        <v>4018</v>
      </c>
      <c r="G213" s="13">
        <v>171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2" t="s">
        <v>18</v>
      </c>
      <c r="D214" s="4" t="s">
        <v>50</v>
      </c>
      <c r="E214" s="4" t="s">
        <v>30</v>
      </c>
      <c r="F214" s="5">
        <v>938</v>
      </c>
      <c r="G214" s="13">
        <v>189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2" t="s">
        <v>40</v>
      </c>
      <c r="D215" s="4" t="s">
        <v>34</v>
      </c>
      <c r="E215" s="4" t="s">
        <v>23</v>
      </c>
      <c r="F215" s="5">
        <v>1778</v>
      </c>
      <c r="G215" s="13">
        <v>270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2" t="s">
        <v>26</v>
      </c>
      <c r="D216" s="4" t="s">
        <v>27</v>
      </c>
      <c r="E216" s="4" t="s">
        <v>10</v>
      </c>
      <c r="F216" s="5">
        <v>1638</v>
      </c>
      <c r="G216" s="13">
        <v>63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2" t="s">
        <v>21</v>
      </c>
      <c r="D217" s="4" t="s">
        <v>34</v>
      </c>
      <c r="E217" s="4" t="s">
        <v>28</v>
      </c>
      <c r="F217" s="5">
        <v>154</v>
      </c>
      <c r="G217" s="13">
        <v>21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2" t="s">
        <v>40</v>
      </c>
      <c r="D218" s="4" t="s">
        <v>9</v>
      </c>
      <c r="E218" s="4" t="s">
        <v>37</v>
      </c>
      <c r="F218" s="5">
        <v>9835</v>
      </c>
      <c r="G218" s="13">
        <v>207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2" t="s">
        <v>18</v>
      </c>
      <c r="D219" s="4" t="s">
        <v>9</v>
      </c>
      <c r="E219" s="4" t="s">
        <v>42</v>
      </c>
      <c r="F219" s="5">
        <v>7273</v>
      </c>
      <c r="G219" s="13">
        <v>96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2" t="s">
        <v>43</v>
      </c>
      <c r="D220" s="4" t="s">
        <v>27</v>
      </c>
      <c r="E220" s="4" t="s">
        <v>37</v>
      </c>
      <c r="F220" s="5">
        <v>6909</v>
      </c>
      <c r="G220" s="13">
        <v>81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2" t="s">
        <v>18</v>
      </c>
      <c r="D221" s="4" t="s">
        <v>27</v>
      </c>
      <c r="E221" s="4" t="s">
        <v>49</v>
      </c>
      <c r="F221" s="5">
        <v>3920</v>
      </c>
      <c r="G221" s="13">
        <v>306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2" t="s">
        <v>55</v>
      </c>
      <c r="D222" s="4" t="s">
        <v>27</v>
      </c>
      <c r="E222" s="4" t="s">
        <v>45</v>
      </c>
      <c r="F222" s="5">
        <v>4858</v>
      </c>
      <c r="G222" s="13">
        <v>279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2" t="s">
        <v>46</v>
      </c>
      <c r="D223" s="4" t="s">
        <v>34</v>
      </c>
      <c r="E223" s="4" t="s">
        <v>19</v>
      </c>
      <c r="F223" s="5">
        <v>3549</v>
      </c>
      <c r="G223" s="13">
        <v>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2" t="s">
        <v>40</v>
      </c>
      <c r="D224" s="4" t="s">
        <v>27</v>
      </c>
      <c r="E224" s="4" t="s">
        <v>53</v>
      </c>
      <c r="F224" s="5">
        <v>966</v>
      </c>
      <c r="G224" s="13">
        <v>198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2" t="s">
        <v>43</v>
      </c>
      <c r="D225" s="4" t="s">
        <v>27</v>
      </c>
      <c r="E225" s="4" t="s">
        <v>23</v>
      </c>
      <c r="F225" s="5">
        <v>385</v>
      </c>
      <c r="G225" s="13">
        <v>249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2" t="s">
        <v>26</v>
      </c>
      <c r="D226" s="4" t="s">
        <v>50</v>
      </c>
      <c r="E226" s="4" t="s">
        <v>30</v>
      </c>
      <c r="F226" s="5">
        <v>2219</v>
      </c>
      <c r="G226" s="13">
        <v>75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2" t="s">
        <v>18</v>
      </c>
      <c r="D227" s="4" t="s">
        <v>22</v>
      </c>
      <c r="E227" s="4" t="s">
        <v>15</v>
      </c>
      <c r="F227" s="5">
        <v>2954</v>
      </c>
      <c r="G227" s="13">
        <v>189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2" t="s">
        <v>40</v>
      </c>
      <c r="D228" s="4" t="s">
        <v>22</v>
      </c>
      <c r="E228" s="4" t="s">
        <v>15</v>
      </c>
      <c r="F228" s="5">
        <v>280</v>
      </c>
      <c r="G228" s="13">
        <v>87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2" t="s">
        <v>21</v>
      </c>
      <c r="D229" s="4" t="s">
        <v>22</v>
      </c>
      <c r="E229" s="4" t="s">
        <v>10</v>
      </c>
      <c r="F229" s="5">
        <v>6118</v>
      </c>
      <c r="G229" s="13">
        <v>174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2" t="s">
        <v>46</v>
      </c>
      <c r="D230" s="4" t="s">
        <v>27</v>
      </c>
      <c r="E230" s="4" t="s">
        <v>25</v>
      </c>
      <c r="F230" s="5">
        <v>4802</v>
      </c>
      <c r="G230" s="13">
        <v>36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2" t="s">
        <v>18</v>
      </c>
      <c r="D231" s="4" t="s">
        <v>34</v>
      </c>
      <c r="E231" s="4" t="s">
        <v>49</v>
      </c>
      <c r="F231" s="5">
        <v>4137</v>
      </c>
      <c r="G231" s="13">
        <v>60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2" t="s">
        <v>47</v>
      </c>
      <c r="D232" s="4" t="s">
        <v>14</v>
      </c>
      <c r="E232" s="4" t="s">
        <v>48</v>
      </c>
      <c r="F232" s="5">
        <v>2023</v>
      </c>
      <c r="G232" s="13">
        <v>78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2" t="s">
        <v>18</v>
      </c>
      <c r="D233" s="4" t="s">
        <v>22</v>
      </c>
      <c r="E233" s="4" t="s">
        <v>10</v>
      </c>
      <c r="F233" s="5">
        <v>9051</v>
      </c>
      <c r="G233" s="13">
        <v>57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2" t="s">
        <v>18</v>
      </c>
      <c r="D234" s="4" t="s">
        <v>9</v>
      </c>
      <c r="E234" s="4" t="s">
        <v>54</v>
      </c>
      <c r="F234" s="5">
        <v>2919</v>
      </c>
      <c r="G234" s="13">
        <v>45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2" t="s">
        <v>21</v>
      </c>
      <c r="D235" s="4" t="s">
        <v>34</v>
      </c>
      <c r="E235" s="4" t="s">
        <v>37</v>
      </c>
      <c r="F235" s="5">
        <v>5915</v>
      </c>
      <c r="G235" s="13">
        <v>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2" t="s">
        <v>55</v>
      </c>
      <c r="D236" s="4" t="s">
        <v>14</v>
      </c>
      <c r="E236" s="4" t="s">
        <v>25</v>
      </c>
      <c r="F236" s="5">
        <v>2562</v>
      </c>
      <c r="G236" s="13">
        <v>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2" t="s">
        <v>43</v>
      </c>
      <c r="D237" s="4" t="s">
        <v>9</v>
      </c>
      <c r="E237" s="4" t="s">
        <v>28</v>
      </c>
      <c r="F237" s="5">
        <v>8813</v>
      </c>
      <c r="G237" s="13">
        <v>21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2" t="s">
        <v>43</v>
      </c>
      <c r="D238" s="4" t="s">
        <v>22</v>
      </c>
      <c r="E238" s="4" t="s">
        <v>23</v>
      </c>
      <c r="F238" s="5">
        <v>6111</v>
      </c>
      <c r="G238" s="13">
        <v>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2" t="s">
        <v>13</v>
      </c>
      <c r="D239" s="4" t="s">
        <v>50</v>
      </c>
      <c r="E239" s="4" t="s">
        <v>35</v>
      </c>
      <c r="F239" s="5">
        <v>3507</v>
      </c>
      <c r="G239" s="13">
        <v>288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2" t="s">
        <v>26</v>
      </c>
      <c r="D240" s="4" t="s">
        <v>22</v>
      </c>
      <c r="E240" s="4" t="s">
        <v>12</v>
      </c>
      <c r="F240" s="5">
        <v>4319</v>
      </c>
      <c r="G240" s="13">
        <v>30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2" t="s">
        <v>8</v>
      </c>
      <c r="D241" s="4" t="s">
        <v>34</v>
      </c>
      <c r="E241" s="4" t="s">
        <v>51</v>
      </c>
      <c r="F241" s="5">
        <v>609</v>
      </c>
      <c r="G241" s="13">
        <v>87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2" t="s">
        <v>8</v>
      </c>
      <c r="D242" s="4" t="s">
        <v>27</v>
      </c>
      <c r="E242" s="4" t="s">
        <v>53</v>
      </c>
      <c r="F242" s="5">
        <v>6370</v>
      </c>
      <c r="G242" s="13">
        <v>30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2" t="s">
        <v>43</v>
      </c>
      <c r="D243" s="4" t="s">
        <v>34</v>
      </c>
      <c r="E243" s="4" t="s">
        <v>39</v>
      </c>
      <c r="F243" s="5">
        <v>5474</v>
      </c>
      <c r="G243" s="13">
        <v>168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2" t="s">
        <v>8</v>
      </c>
      <c r="D244" s="4" t="s">
        <v>22</v>
      </c>
      <c r="E244" s="4" t="s">
        <v>53</v>
      </c>
      <c r="F244" s="5">
        <v>3164</v>
      </c>
      <c r="G244" s="13">
        <v>306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2" t="s">
        <v>26</v>
      </c>
      <c r="D245" s="4" t="s">
        <v>14</v>
      </c>
      <c r="E245" s="4" t="s">
        <v>19</v>
      </c>
      <c r="F245" s="5">
        <v>1302</v>
      </c>
      <c r="G245" s="13">
        <v>402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2" t="s">
        <v>47</v>
      </c>
      <c r="D246" s="4" t="s">
        <v>9</v>
      </c>
      <c r="E246" s="4" t="s">
        <v>54</v>
      </c>
      <c r="F246" s="5">
        <v>7308</v>
      </c>
      <c r="G246" s="13">
        <v>327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2" t="s">
        <v>8</v>
      </c>
      <c r="D247" s="4" t="s">
        <v>9</v>
      </c>
      <c r="E247" s="4" t="s">
        <v>53</v>
      </c>
      <c r="F247" s="5">
        <v>6132</v>
      </c>
      <c r="G247" s="13">
        <v>93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2" t="s">
        <v>55</v>
      </c>
      <c r="D248" s="4" t="s">
        <v>14</v>
      </c>
      <c r="E248" s="4" t="s">
        <v>17</v>
      </c>
      <c r="F248" s="5">
        <v>3472</v>
      </c>
      <c r="G248" s="13">
        <v>96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2" t="s">
        <v>13</v>
      </c>
      <c r="D249" s="4" t="s">
        <v>27</v>
      </c>
      <c r="E249" s="4" t="s">
        <v>23</v>
      </c>
      <c r="F249" s="5">
        <v>9660</v>
      </c>
      <c r="G249" s="13">
        <v>27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2" t="s">
        <v>18</v>
      </c>
      <c r="D250" s="4" t="s">
        <v>34</v>
      </c>
      <c r="E250" s="4" t="s">
        <v>51</v>
      </c>
      <c r="F250" s="5">
        <v>2436</v>
      </c>
      <c r="G250" s="13">
        <v>99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2" t="s">
        <v>18</v>
      </c>
      <c r="D251" s="4" t="s">
        <v>34</v>
      </c>
      <c r="E251" s="4" t="s">
        <v>31</v>
      </c>
      <c r="F251" s="5">
        <v>9506</v>
      </c>
      <c r="G251" s="13">
        <v>87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2" t="s">
        <v>55</v>
      </c>
      <c r="D252" s="4" t="s">
        <v>9</v>
      </c>
      <c r="E252" s="4" t="s">
        <v>45</v>
      </c>
      <c r="F252" s="5">
        <v>245</v>
      </c>
      <c r="G252" s="13">
        <v>288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2" t="s">
        <v>13</v>
      </c>
      <c r="D253" s="4" t="s">
        <v>14</v>
      </c>
      <c r="E253" s="4" t="s">
        <v>42</v>
      </c>
      <c r="F253" s="5">
        <v>2702</v>
      </c>
      <c r="G253" s="13">
        <v>363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2" t="s">
        <v>55</v>
      </c>
      <c r="D254" s="4" t="s">
        <v>50</v>
      </c>
      <c r="E254" s="4" t="s">
        <v>33</v>
      </c>
      <c r="F254" s="5">
        <v>700</v>
      </c>
      <c r="G254" s="13">
        <v>87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2" t="s">
        <v>26</v>
      </c>
      <c r="D255" s="4" t="s">
        <v>50</v>
      </c>
      <c r="E255" s="4" t="s">
        <v>33</v>
      </c>
      <c r="F255" s="5">
        <v>3759</v>
      </c>
      <c r="G255" s="13">
        <v>150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2" t="s">
        <v>46</v>
      </c>
      <c r="D256" s="4" t="s">
        <v>14</v>
      </c>
      <c r="E256" s="4" t="s">
        <v>33</v>
      </c>
      <c r="F256" s="5">
        <v>1589</v>
      </c>
      <c r="G256" s="13">
        <v>303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2" t="s">
        <v>40</v>
      </c>
      <c r="D257" s="4" t="s">
        <v>14</v>
      </c>
      <c r="E257" s="4" t="s">
        <v>54</v>
      </c>
      <c r="F257" s="5">
        <v>5194</v>
      </c>
      <c r="G257" s="13">
        <v>288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2" t="s">
        <v>55</v>
      </c>
      <c r="D258" s="4" t="s">
        <v>22</v>
      </c>
      <c r="E258" s="4" t="s">
        <v>12</v>
      </c>
      <c r="F258" s="5">
        <v>945</v>
      </c>
      <c r="G258" s="13">
        <v>75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2" t="s">
        <v>8</v>
      </c>
      <c r="D259" s="4" t="s">
        <v>34</v>
      </c>
      <c r="E259" s="4" t="s">
        <v>35</v>
      </c>
      <c r="F259" s="5">
        <v>1988</v>
      </c>
      <c r="G259" s="13">
        <v>39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2" t="s">
        <v>26</v>
      </c>
      <c r="D260" s="4" t="s">
        <v>50</v>
      </c>
      <c r="E260" s="4" t="s">
        <v>15</v>
      </c>
      <c r="F260" s="5">
        <v>6734</v>
      </c>
      <c r="G260" s="13">
        <v>123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2" t="s">
        <v>8</v>
      </c>
      <c r="D261" s="4" t="s">
        <v>22</v>
      </c>
      <c r="E261" s="4" t="s">
        <v>19</v>
      </c>
      <c r="F261" s="5">
        <v>217</v>
      </c>
      <c r="G261" s="13">
        <v>36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2" t="s">
        <v>43</v>
      </c>
      <c r="D262" s="4" t="s">
        <v>50</v>
      </c>
      <c r="E262" s="4" t="s">
        <v>37</v>
      </c>
      <c r="F262" s="5">
        <v>6279</v>
      </c>
      <c r="G262" s="13">
        <v>237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2" t="s">
        <v>8</v>
      </c>
      <c r="D263" s="4" t="s">
        <v>22</v>
      </c>
      <c r="E263" s="4" t="s">
        <v>12</v>
      </c>
      <c r="F263" s="5">
        <v>4424</v>
      </c>
      <c r="G263" s="13">
        <v>201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2" t="s">
        <v>46</v>
      </c>
      <c r="D264" s="4" t="s">
        <v>22</v>
      </c>
      <c r="E264" s="4" t="s">
        <v>33</v>
      </c>
      <c r="F264" s="5">
        <v>189</v>
      </c>
      <c r="G264" s="13">
        <v>48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2" t="s">
        <v>43</v>
      </c>
      <c r="D265" s="4" t="s">
        <v>14</v>
      </c>
      <c r="E265" s="4" t="s">
        <v>37</v>
      </c>
      <c r="F265" s="5">
        <v>490</v>
      </c>
      <c r="G265" s="13">
        <v>84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2" t="s">
        <v>13</v>
      </c>
      <c r="D266" s="4" t="s">
        <v>9</v>
      </c>
      <c r="E266" s="4" t="s">
        <v>45</v>
      </c>
      <c r="F266" s="5">
        <v>434</v>
      </c>
      <c r="G266" s="13">
        <v>87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2" t="s">
        <v>40</v>
      </c>
      <c r="D267" s="4" t="s">
        <v>34</v>
      </c>
      <c r="E267" s="4" t="s">
        <v>10</v>
      </c>
      <c r="F267" s="5">
        <v>10129</v>
      </c>
      <c r="G267" s="13">
        <v>312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2" t="s">
        <v>47</v>
      </c>
      <c r="D268" s="4" t="s">
        <v>27</v>
      </c>
      <c r="E268" s="4" t="s">
        <v>54</v>
      </c>
      <c r="F268" s="5">
        <v>1652</v>
      </c>
      <c r="G268" s="13">
        <v>102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2" t="s">
        <v>13</v>
      </c>
      <c r="D269" s="4" t="s">
        <v>34</v>
      </c>
      <c r="E269" s="4" t="s">
        <v>45</v>
      </c>
      <c r="F269" s="5">
        <v>6433</v>
      </c>
      <c r="G269" s="13">
        <v>78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2" t="s">
        <v>47</v>
      </c>
      <c r="D270" s="4" t="s">
        <v>50</v>
      </c>
      <c r="E270" s="4" t="s">
        <v>48</v>
      </c>
      <c r="F270" s="5">
        <v>2212</v>
      </c>
      <c r="G270" s="13">
        <v>117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2" t="s">
        <v>21</v>
      </c>
      <c r="D271" s="4" t="s">
        <v>14</v>
      </c>
      <c r="E271" s="4" t="s">
        <v>39</v>
      </c>
      <c r="F271" s="5">
        <v>609</v>
      </c>
      <c r="G271" s="13">
        <v>99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2" t="s">
        <v>8</v>
      </c>
      <c r="D272" s="4" t="s">
        <v>14</v>
      </c>
      <c r="E272" s="4" t="s">
        <v>49</v>
      </c>
      <c r="F272" s="5">
        <v>1638</v>
      </c>
      <c r="G272" s="13">
        <v>48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2" t="s">
        <v>40</v>
      </c>
      <c r="D273" s="4" t="s">
        <v>50</v>
      </c>
      <c r="E273" s="4" t="s">
        <v>25</v>
      </c>
      <c r="F273" s="5">
        <v>3829</v>
      </c>
      <c r="G273" s="13">
        <v>24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2" t="s">
        <v>8</v>
      </c>
      <c r="D274" s="4" t="s">
        <v>27</v>
      </c>
      <c r="E274" s="4" t="s">
        <v>25</v>
      </c>
      <c r="F274" s="5">
        <v>5775</v>
      </c>
      <c r="G274" s="13">
        <v>42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2" t="s">
        <v>26</v>
      </c>
      <c r="D275" s="4" t="s">
        <v>14</v>
      </c>
      <c r="E275" s="4" t="s">
        <v>42</v>
      </c>
      <c r="F275" s="5">
        <v>1071</v>
      </c>
      <c r="G275" s="13">
        <v>270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2" t="s">
        <v>13</v>
      </c>
      <c r="D276" s="4" t="s">
        <v>22</v>
      </c>
      <c r="E276" s="4" t="s">
        <v>48</v>
      </c>
      <c r="F276" s="5">
        <v>5019</v>
      </c>
      <c r="G276" s="13">
        <v>150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2" t="s">
        <v>46</v>
      </c>
      <c r="D277" s="4" t="s">
        <v>9</v>
      </c>
      <c r="E277" s="4" t="s">
        <v>25</v>
      </c>
      <c r="F277" s="5">
        <v>2863</v>
      </c>
      <c r="G277" s="13">
        <v>42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2" t="s">
        <v>8</v>
      </c>
      <c r="D278" s="4" t="s">
        <v>14</v>
      </c>
      <c r="E278" s="4" t="s">
        <v>52</v>
      </c>
      <c r="F278" s="5">
        <v>1617</v>
      </c>
      <c r="G278" s="13">
        <v>126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2" t="s">
        <v>26</v>
      </c>
      <c r="D279" s="4" t="s">
        <v>9</v>
      </c>
      <c r="E279" s="4" t="s">
        <v>51</v>
      </c>
      <c r="F279" s="5">
        <v>6818</v>
      </c>
      <c r="G279" s="13">
        <v>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2" t="s">
        <v>47</v>
      </c>
      <c r="D280" s="4" t="s">
        <v>14</v>
      </c>
      <c r="E280" s="4" t="s">
        <v>25</v>
      </c>
      <c r="F280" s="5">
        <v>6657</v>
      </c>
      <c r="G280" s="13">
        <v>276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2" t="s">
        <v>47</v>
      </c>
      <c r="D281" s="4" t="s">
        <v>50</v>
      </c>
      <c r="E281" s="4" t="s">
        <v>33</v>
      </c>
      <c r="F281" s="5">
        <v>2919</v>
      </c>
      <c r="G281" s="13">
        <v>93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2" t="s">
        <v>46</v>
      </c>
      <c r="D282" s="4" t="s">
        <v>22</v>
      </c>
      <c r="E282" s="4" t="s">
        <v>35</v>
      </c>
      <c r="F282" s="5">
        <v>3094</v>
      </c>
      <c r="G282" s="13">
        <v>246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2" t="s">
        <v>26</v>
      </c>
      <c r="D283" s="4" t="s">
        <v>27</v>
      </c>
      <c r="E283" s="4" t="s">
        <v>49</v>
      </c>
      <c r="F283" s="5">
        <v>2989</v>
      </c>
      <c r="G283" s="13">
        <v>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2" t="s">
        <v>13</v>
      </c>
      <c r="D284" s="4" t="s">
        <v>34</v>
      </c>
      <c r="E284" s="4" t="s">
        <v>53</v>
      </c>
      <c r="F284" s="5">
        <v>2268</v>
      </c>
      <c r="G284" s="13">
        <v>63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2" t="s">
        <v>43</v>
      </c>
      <c r="D285" s="4" t="s">
        <v>14</v>
      </c>
      <c r="E285" s="4" t="s">
        <v>35</v>
      </c>
      <c r="F285" s="5">
        <v>4753</v>
      </c>
      <c r="G285" s="13">
        <v>246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2" t="s">
        <v>46</v>
      </c>
      <c r="D286" s="4" t="s">
        <v>50</v>
      </c>
      <c r="E286" s="4" t="s">
        <v>39</v>
      </c>
      <c r="F286" s="5">
        <v>7511</v>
      </c>
      <c r="G286" s="13">
        <v>120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2" t="s">
        <v>46</v>
      </c>
      <c r="D287" s="4" t="s">
        <v>34</v>
      </c>
      <c r="E287" s="4" t="s">
        <v>35</v>
      </c>
      <c r="F287" s="5">
        <v>4326</v>
      </c>
      <c r="G287" s="13">
        <v>348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2" t="s">
        <v>21</v>
      </c>
      <c r="D288" s="4" t="s">
        <v>50</v>
      </c>
      <c r="E288" s="4" t="s">
        <v>48</v>
      </c>
      <c r="F288" s="5">
        <v>4935</v>
      </c>
      <c r="G288" s="13">
        <v>126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2" t="s">
        <v>26</v>
      </c>
      <c r="D289" s="4" t="s">
        <v>14</v>
      </c>
      <c r="E289" s="4" t="s">
        <v>10</v>
      </c>
      <c r="F289" s="5">
        <v>4781</v>
      </c>
      <c r="G289" s="13">
        <v>123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2" t="s">
        <v>43</v>
      </c>
      <c r="D290" s="4" t="s">
        <v>34</v>
      </c>
      <c r="E290" s="4" t="s">
        <v>28</v>
      </c>
      <c r="F290" s="5">
        <v>7483</v>
      </c>
      <c r="G290" s="13">
        <v>45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2" t="s">
        <v>55</v>
      </c>
      <c r="D291" s="4" t="s">
        <v>34</v>
      </c>
      <c r="E291" s="4" t="s">
        <v>19</v>
      </c>
      <c r="F291" s="5">
        <v>6860</v>
      </c>
      <c r="G291" s="13">
        <v>126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2" t="s">
        <v>8</v>
      </c>
      <c r="D292" s="4" t="s">
        <v>9</v>
      </c>
      <c r="E292" s="4" t="s">
        <v>52</v>
      </c>
      <c r="F292" s="5">
        <v>9002</v>
      </c>
      <c r="G292" s="13">
        <v>72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2" t="s">
        <v>26</v>
      </c>
      <c r="D293" s="4" t="s">
        <v>22</v>
      </c>
      <c r="E293" s="4" t="s">
        <v>52</v>
      </c>
      <c r="F293" s="5">
        <v>1400</v>
      </c>
      <c r="G293" s="13">
        <v>135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2" t="s">
        <v>55</v>
      </c>
      <c r="D294" s="4" t="s">
        <v>50</v>
      </c>
      <c r="E294" s="4" t="s">
        <v>37</v>
      </c>
      <c r="F294" s="5">
        <v>4053</v>
      </c>
      <c r="G294" s="13">
        <v>24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2" t="s">
        <v>40</v>
      </c>
      <c r="D295" s="4" t="s">
        <v>22</v>
      </c>
      <c r="E295" s="4" t="s">
        <v>35</v>
      </c>
      <c r="F295" s="5">
        <v>2149</v>
      </c>
      <c r="G295" s="13">
        <v>117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2" t="s">
        <v>47</v>
      </c>
      <c r="D296" s="4" t="s">
        <v>27</v>
      </c>
      <c r="E296" s="4" t="s">
        <v>52</v>
      </c>
      <c r="F296" s="5">
        <v>3640</v>
      </c>
      <c r="G296" s="13">
        <v>51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2" t="s">
        <v>46</v>
      </c>
      <c r="D297" s="4" t="s">
        <v>27</v>
      </c>
      <c r="E297" s="4" t="s">
        <v>48</v>
      </c>
      <c r="F297" s="5">
        <v>630</v>
      </c>
      <c r="G297" s="13">
        <v>36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2" t="s">
        <v>18</v>
      </c>
      <c r="D298" s="4" t="s">
        <v>14</v>
      </c>
      <c r="E298" s="4" t="s">
        <v>53</v>
      </c>
      <c r="F298" s="5">
        <v>2429</v>
      </c>
      <c r="G298" s="13">
        <v>144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2" t="s">
        <v>18</v>
      </c>
      <c r="D299" s="4" t="s">
        <v>22</v>
      </c>
      <c r="E299" s="4" t="s">
        <v>28</v>
      </c>
      <c r="F299" s="5">
        <v>2142</v>
      </c>
      <c r="G299" s="13">
        <v>114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2" t="s">
        <v>40</v>
      </c>
      <c r="D300" s="4" t="s">
        <v>9</v>
      </c>
      <c r="E300" s="4" t="s">
        <v>10</v>
      </c>
      <c r="F300" s="5">
        <v>6454</v>
      </c>
      <c r="G300" s="13">
        <v>54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2" t="s">
        <v>40</v>
      </c>
      <c r="D301" s="4" t="s">
        <v>9</v>
      </c>
      <c r="E301" s="4" t="s">
        <v>30</v>
      </c>
      <c r="F301" s="5">
        <v>4487</v>
      </c>
      <c r="G301" s="13">
        <v>333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2" t="s">
        <v>47</v>
      </c>
      <c r="D302" s="4" t="s">
        <v>9</v>
      </c>
      <c r="E302" s="4" t="s">
        <v>19</v>
      </c>
      <c r="F302" s="5">
        <v>938</v>
      </c>
      <c r="G302" s="13">
        <v>366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2" t="s">
        <v>47</v>
      </c>
      <c r="D303" s="4" t="s">
        <v>34</v>
      </c>
      <c r="E303" s="4" t="s">
        <v>51</v>
      </c>
      <c r="F303" s="5">
        <v>8841</v>
      </c>
      <c r="G303" s="13">
        <v>303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2" t="s">
        <v>46</v>
      </c>
      <c r="D304" s="4" t="s">
        <v>27</v>
      </c>
      <c r="E304" s="4" t="s">
        <v>31</v>
      </c>
      <c r="F304" s="5">
        <v>4018</v>
      </c>
      <c r="G304" s="13">
        <v>126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8" ht="15.75" customHeight="1" x14ac:dyDescent="0.25">
      <c r="A305" s="1"/>
      <c r="B305" s="1"/>
      <c r="C305" s="12" t="s">
        <v>21</v>
      </c>
      <c r="D305" s="4" t="s">
        <v>9</v>
      </c>
      <c r="E305" s="4" t="s">
        <v>25</v>
      </c>
      <c r="F305" s="5">
        <v>714</v>
      </c>
      <c r="G305" s="13">
        <v>231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8" ht="15.75" customHeight="1" x14ac:dyDescent="0.25">
      <c r="A306" s="1"/>
      <c r="B306" s="1"/>
      <c r="C306" s="18" t="s">
        <v>18</v>
      </c>
      <c r="D306" s="19" t="s">
        <v>34</v>
      </c>
      <c r="E306" s="19" t="s">
        <v>28</v>
      </c>
      <c r="F306" s="20">
        <v>3850</v>
      </c>
      <c r="G306" s="21">
        <v>102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8" ht="15.75" customHeight="1" x14ac:dyDescent="0.25">
      <c r="A307" s="1"/>
      <c r="B307" s="1"/>
      <c r="C307" s="1"/>
      <c r="D307" s="11"/>
      <c r="E307" s="11"/>
      <c r="F307" s="1"/>
      <c r="G307" s="1"/>
      <c r="H307" s="9"/>
      <c r="I307" s="10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 x14ac:dyDescent="0.25">
      <c r="A308" s="1"/>
      <c r="B308" s="1"/>
      <c r="C308" s="1"/>
      <c r="D308" s="11"/>
      <c r="E308" s="11"/>
      <c r="F308" s="1"/>
      <c r="G308" s="1"/>
      <c r="H308" s="9"/>
      <c r="I308" s="10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 x14ac:dyDescent="0.25">
      <c r="A309" s="1"/>
      <c r="B309" s="1"/>
      <c r="C309" s="1"/>
      <c r="D309" s="11"/>
      <c r="E309" s="11"/>
      <c r="F309" s="1"/>
      <c r="G309" s="1"/>
      <c r="H309" s="9"/>
      <c r="I309" s="1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 x14ac:dyDescent="0.25">
      <c r="A310" s="1"/>
      <c r="B310" s="1"/>
      <c r="C310" s="1"/>
      <c r="D310" s="11"/>
      <c r="E310" s="11"/>
      <c r="F310" s="1"/>
      <c r="G310" s="1"/>
      <c r="H310" s="9"/>
      <c r="I310" s="10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 x14ac:dyDescent="0.25">
      <c r="A311" s="1"/>
      <c r="B311" s="1"/>
      <c r="C311" s="1"/>
      <c r="D311" s="11"/>
      <c r="E311" s="11"/>
      <c r="F311" s="1"/>
      <c r="G311" s="1"/>
      <c r="H311" s="9"/>
      <c r="I311" s="1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 x14ac:dyDescent="0.25">
      <c r="A312" s="1"/>
      <c r="B312" s="1"/>
      <c r="C312" s="1"/>
      <c r="D312" s="11"/>
      <c r="E312" s="11"/>
      <c r="F312" s="1"/>
      <c r="G312" s="1"/>
      <c r="H312" s="9"/>
      <c r="I312" s="10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 x14ac:dyDescent="0.25">
      <c r="A313" s="1"/>
      <c r="B313" s="1"/>
      <c r="C313" s="1"/>
      <c r="D313" s="11"/>
      <c r="E313" s="11"/>
      <c r="F313" s="1"/>
      <c r="G313" s="1"/>
      <c r="H313" s="9"/>
      <c r="I313" s="10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 x14ac:dyDescent="0.25">
      <c r="A314" s="1"/>
      <c r="B314" s="1"/>
      <c r="C314" s="1"/>
      <c r="D314" s="11"/>
      <c r="E314" s="11"/>
      <c r="F314" s="1"/>
      <c r="G314" s="1"/>
      <c r="H314" s="9"/>
      <c r="I314" s="1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 x14ac:dyDescent="0.25">
      <c r="A315" s="1"/>
      <c r="B315" s="1"/>
      <c r="C315" s="1"/>
      <c r="D315" s="11"/>
      <c r="E315" s="11"/>
      <c r="F315" s="1"/>
      <c r="G315" s="1"/>
      <c r="H315" s="9"/>
      <c r="I315" s="10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 x14ac:dyDescent="0.25">
      <c r="A316" s="1"/>
      <c r="B316" s="1"/>
      <c r="C316" s="1"/>
      <c r="D316" s="11"/>
      <c r="E316" s="11"/>
      <c r="F316" s="1"/>
      <c r="G316" s="1"/>
      <c r="H316" s="9"/>
      <c r="I316" s="1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 x14ac:dyDescent="0.25">
      <c r="A317" s="1"/>
      <c r="B317" s="1"/>
      <c r="C317" s="1"/>
      <c r="D317" s="11"/>
      <c r="E317" s="11"/>
      <c r="F317" s="1"/>
      <c r="G317" s="1"/>
      <c r="H317" s="9"/>
      <c r="I317" s="10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 x14ac:dyDescent="0.25">
      <c r="A318" s="1"/>
      <c r="B318" s="1"/>
      <c r="C318" s="1"/>
      <c r="D318" s="11"/>
      <c r="E318" s="11"/>
      <c r="F318" s="1"/>
      <c r="G318" s="1"/>
      <c r="H318" s="9"/>
      <c r="I318" s="1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 x14ac:dyDescent="0.25">
      <c r="A319" s="1"/>
      <c r="B319" s="1"/>
      <c r="C319" s="1"/>
      <c r="D319" s="11"/>
      <c r="E319" s="11"/>
      <c r="F319" s="1"/>
      <c r="G319" s="1"/>
      <c r="H319" s="9"/>
      <c r="I319" s="1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 x14ac:dyDescent="0.25">
      <c r="A320" s="1"/>
      <c r="B320" s="1"/>
      <c r="C320" s="1"/>
      <c r="D320" s="11"/>
      <c r="E320" s="11"/>
      <c r="F320" s="1"/>
      <c r="G320" s="1"/>
      <c r="H320" s="9"/>
      <c r="I320" s="1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 x14ac:dyDescent="0.25">
      <c r="A321" s="1"/>
      <c r="B321" s="1"/>
      <c r="C321" s="1"/>
      <c r="D321" s="11"/>
      <c r="E321" s="11"/>
      <c r="F321" s="1"/>
      <c r="G321" s="1"/>
      <c r="H321" s="9"/>
      <c r="I321" s="1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 x14ac:dyDescent="0.25">
      <c r="A322" s="1"/>
      <c r="B322" s="1"/>
      <c r="C322" s="1"/>
      <c r="D322" s="11"/>
      <c r="E322" s="11"/>
      <c r="F322" s="1"/>
      <c r="G322" s="1"/>
      <c r="H322" s="9"/>
      <c r="I322" s="10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 x14ac:dyDescent="0.25">
      <c r="A323" s="1"/>
      <c r="B323" s="1"/>
      <c r="C323" s="1"/>
      <c r="D323" s="11"/>
      <c r="E323" s="11"/>
      <c r="F323" s="1"/>
      <c r="G323" s="1"/>
      <c r="H323" s="9"/>
      <c r="I323" s="1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 x14ac:dyDescent="0.25">
      <c r="A324" s="1"/>
      <c r="B324" s="1"/>
      <c r="C324" s="1"/>
      <c r="D324" s="11"/>
      <c r="E324" s="11"/>
      <c r="F324" s="1"/>
      <c r="G324" s="1"/>
      <c r="H324" s="9"/>
      <c r="I324" s="1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 x14ac:dyDescent="0.25">
      <c r="A325" s="1"/>
      <c r="B325" s="1"/>
      <c r="C325" s="1"/>
      <c r="D325" s="11"/>
      <c r="E325" s="11"/>
      <c r="F325" s="1"/>
      <c r="G325" s="1"/>
      <c r="H325" s="9"/>
      <c r="I325" s="1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 x14ac:dyDescent="0.25">
      <c r="A326" s="1"/>
      <c r="B326" s="1"/>
      <c r="C326" s="1"/>
      <c r="D326" s="11"/>
      <c r="E326" s="11"/>
      <c r="F326" s="1"/>
      <c r="G326" s="1"/>
      <c r="H326" s="9"/>
      <c r="I326" s="1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 x14ac:dyDescent="0.25">
      <c r="A327" s="1"/>
      <c r="B327" s="1"/>
      <c r="C327" s="1"/>
      <c r="D327" s="11"/>
      <c r="E327" s="11"/>
      <c r="F327" s="1"/>
      <c r="G327" s="1"/>
      <c r="H327" s="9"/>
      <c r="I327" s="10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 x14ac:dyDescent="0.25">
      <c r="A328" s="1"/>
      <c r="B328" s="1"/>
      <c r="C328" s="1"/>
      <c r="D328" s="11"/>
      <c r="E328" s="11"/>
      <c r="F328" s="1"/>
      <c r="G328" s="1"/>
      <c r="H328" s="9"/>
      <c r="I328" s="10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 x14ac:dyDescent="0.25">
      <c r="A329" s="1"/>
      <c r="B329" s="1"/>
      <c r="C329" s="1"/>
      <c r="D329" s="11"/>
      <c r="E329" s="11"/>
      <c r="F329" s="1"/>
      <c r="G329" s="1"/>
      <c r="H329" s="9"/>
      <c r="I329" s="10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 x14ac:dyDescent="0.25">
      <c r="A330" s="1"/>
      <c r="B330" s="1"/>
      <c r="C330" s="1"/>
      <c r="D330" s="11"/>
      <c r="E330" s="11"/>
      <c r="F330" s="1"/>
      <c r="G330" s="1"/>
      <c r="H330" s="9"/>
      <c r="I330" s="10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 x14ac:dyDescent="0.25">
      <c r="A331" s="1"/>
      <c r="B331" s="1"/>
      <c r="C331" s="1"/>
      <c r="D331" s="11"/>
      <c r="E331" s="11"/>
      <c r="F331" s="1"/>
      <c r="G331" s="1"/>
      <c r="H331" s="9"/>
      <c r="I331" s="10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 x14ac:dyDescent="0.25">
      <c r="A332" s="1"/>
      <c r="B332" s="1"/>
      <c r="C332" s="1"/>
      <c r="D332" s="11"/>
      <c r="E332" s="11"/>
      <c r="F332" s="1"/>
      <c r="G332" s="1"/>
      <c r="H332" s="9"/>
      <c r="I332" s="10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 x14ac:dyDescent="0.25">
      <c r="A333" s="1"/>
      <c r="B333" s="1"/>
      <c r="C333" s="1"/>
      <c r="D333" s="11"/>
      <c r="E333" s="11"/>
      <c r="F333" s="1"/>
      <c r="G333" s="1"/>
      <c r="H333" s="9"/>
      <c r="I333" s="10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 x14ac:dyDescent="0.25">
      <c r="A334" s="1"/>
      <c r="B334" s="1"/>
      <c r="C334" s="1"/>
      <c r="D334" s="11"/>
      <c r="E334" s="11"/>
      <c r="F334" s="1"/>
      <c r="G334" s="1"/>
      <c r="H334" s="9"/>
      <c r="I334" s="10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 x14ac:dyDescent="0.25">
      <c r="A335" s="1"/>
      <c r="B335" s="1"/>
      <c r="C335" s="1"/>
      <c r="D335" s="11"/>
      <c r="E335" s="11"/>
      <c r="F335" s="1"/>
      <c r="G335" s="1"/>
      <c r="H335" s="9"/>
      <c r="I335" s="10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 x14ac:dyDescent="0.25">
      <c r="A336" s="1"/>
      <c r="B336" s="1"/>
      <c r="C336" s="1"/>
      <c r="D336" s="11"/>
      <c r="E336" s="11"/>
      <c r="F336" s="1"/>
      <c r="G336" s="1"/>
      <c r="H336" s="9"/>
      <c r="I336" s="1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 x14ac:dyDescent="0.25">
      <c r="A337" s="1"/>
      <c r="B337" s="1"/>
      <c r="C337" s="1"/>
      <c r="D337" s="11"/>
      <c r="E337" s="11"/>
      <c r="F337" s="1"/>
      <c r="G337" s="1"/>
      <c r="H337" s="9"/>
      <c r="I337" s="1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 x14ac:dyDescent="0.25">
      <c r="A338" s="1"/>
      <c r="B338" s="1"/>
      <c r="C338" s="1"/>
      <c r="D338" s="11"/>
      <c r="E338" s="11"/>
      <c r="F338" s="1"/>
      <c r="G338" s="1"/>
      <c r="H338" s="9"/>
      <c r="I338" s="10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 x14ac:dyDescent="0.25">
      <c r="A339" s="1"/>
      <c r="B339" s="1"/>
      <c r="C339" s="1"/>
      <c r="D339" s="11"/>
      <c r="E339" s="11"/>
      <c r="F339" s="1"/>
      <c r="G339" s="1"/>
      <c r="H339" s="9"/>
      <c r="I339" s="10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 x14ac:dyDescent="0.25">
      <c r="A340" s="1"/>
      <c r="B340" s="1"/>
      <c r="C340" s="1"/>
      <c r="D340" s="11"/>
      <c r="E340" s="11"/>
      <c r="F340" s="1"/>
      <c r="G340" s="1"/>
      <c r="H340" s="9"/>
      <c r="I340" s="10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 x14ac:dyDescent="0.25">
      <c r="A341" s="1"/>
      <c r="B341" s="1"/>
      <c r="C341" s="1"/>
      <c r="D341" s="11"/>
      <c r="E341" s="11"/>
      <c r="F341" s="1"/>
      <c r="G341" s="1"/>
      <c r="H341" s="9"/>
      <c r="I341" s="10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 x14ac:dyDescent="0.25">
      <c r="A342" s="1"/>
      <c r="B342" s="1"/>
      <c r="C342" s="1"/>
      <c r="D342" s="11"/>
      <c r="E342" s="11"/>
      <c r="F342" s="1"/>
      <c r="G342" s="1"/>
      <c r="H342" s="9"/>
      <c r="I342" s="10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 x14ac:dyDescent="0.25">
      <c r="A343" s="1"/>
      <c r="B343" s="1"/>
      <c r="C343" s="1"/>
      <c r="D343" s="11"/>
      <c r="E343" s="11"/>
      <c r="F343" s="1"/>
      <c r="G343" s="1"/>
      <c r="H343" s="9"/>
      <c r="I343" s="10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 x14ac:dyDescent="0.25">
      <c r="A344" s="1"/>
      <c r="B344" s="1"/>
      <c r="C344" s="1"/>
      <c r="D344" s="11"/>
      <c r="E344" s="11"/>
      <c r="F344" s="1"/>
      <c r="G344" s="1"/>
      <c r="H344" s="9"/>
      <c r="I344" s="10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 x14ac:dyDescent="0.25">
      <c r="A345" s="1"/>
      <c r="B345" s="1"/>
      <c r="C345" s="1"/>
      <c r="D345" s="11"/>
      <c r="E345" s="11"/>
      <c r="F345" s="1"/>
      <c r="G345" s="1"/>
      <c r="H345" s="9"/>
      <c r="I345" s="10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 x14ac:dyDescent="0.25">
      <c r="A346" s="1"/>
      <c r="B346" s="1"/>
      <c r="C346" s="1"/>
      <c r="D346" s="11"/>
      <c r="E346" s="11"/>
      <c r="F346" s="1"/>
      <c r="G346" s="1"/>
      <c r="H346" s="9"/>
      <c r="I346" s="10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 x14ac:dyDescent="0.25">
      <c r="A347" s="1"/>
      <c r="B347" s="1"/>
      <c r="C347" s="1"/>
      <c r="D347" s="11"/>
      <c r="E347" s="11"/>
      <c r="F347" s="1"/>
      <c r="G347" s="1"/>
      <c r="H347" s="9"/>
      <c r="I347" s="10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 x14ac:dyDescent="0.25">
      <c r="A348" s="1"/>
      <c r="B348" s="1"/>
      <c r="C348" s="1"/>
      <c r="D348" s="11"/>
      <c r="E348" s="11"/>
      <c r="F348" s="1"/>
      <c r="G348" s="1"/>
      <c r="H348" s="9"/>
      <c r="I348" s="10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 x14ac:dyDescent="0.25">
      <c r="A349" s="1"/>
      <c r="B349" s="1"/>
      <c r="C349" s="1"/>
      <c r="D349" s="11"/>
      <c r="E349" s="11"/>
      <c r="F349" s="1"/>
      <c r="G349" s="1"/>
      <c r="H349" s="9"/>
      <c r="I349" s="10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 x14ac:dyDescent="0.25">
      <c r="A350" s="1"/>
      <c r="B350" s="1"/>
      <c r="C350" s="1"/>
      <c r="D350" s="11"/>
      <c r="E350" s="11"/>
      <c r="F350" s="1"/>
      <c r="G350" s="1"/>
      <c r="H350" s="9"/>
      <c r="I350" s="10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 x14ac:dyDescent="0.25">
      <c r="A351" s="1"/>
      <c r="B351" s="1"/>
      <c r="C351" s="1"/>
      <c r="D351" s="11"/>
      <c r="E351" s="11"/>
      <c r="F351" s="1"/>
      <c r="G351" s="1"/>
      <c r="H351" s="9"/>
      <c r="I351" s="10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 x14ac:dyDescent="0.25">
      <c r="A352" s="1"/>
      <c r="B352" s="1"/>
      <c r="C352" s="1"/>
      <c r="D352" s="11"/>
      <c r="E352" s="11"/>
      <c r="F352" s="1"/>
      <c r="G352" s="1"/>
      <c r="H352" s="9"/>
      <c r="I352" s="10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 x14ac:dyDescent="0.25">
      <c r="A353" s="1"/>
      <c r="B353" s="1"/>
      <c r="C353" s="1"/>
      <c r="D353" s="11"/>
      <c r="E353" s="11"/>
      <c r="F353" s="1"/>
      <c r="G353" s="1"/>
      <c r="H353" s="9"/>
      <c r="I353" s="10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 x14ac:dyDescent="0.25">
      <c r="A354" s="1"/>
      <c r="B354" s="1"/>
      <c r="C354" s="1"/>
      <c r="D354" s="11"/>
      <c r="E354" s="11"/>
      <c r="F354" s="1"/>
      <c r="G354" s="1"/>
      <c r="H354" s="9"/>
      <c r="I354" s="10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 x14ac:dyDescent="0.25">
      <c r="A355" s="1"/>
      <c r="B355" s="1"/>
      <c r="C355" s="1"/>
      <c r="D355" s="11"/>
      <c r="E355" s="11"/>
      <c r="F355" s="1"/>
      <c r="G355" s="1"/>
      <c r="H355" s="9"/>
      <c r="I355" s="10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 x14ac:dyDescent="0.25">
      <c r="A356" s="1"/>
      <c r="B356" s="1"/>
      <c r="C356" s="1"/>
      <c r="D356" s="11"/>
      <c r="E356" s="11"/>
      <c r="F356" s="1"/>
      <c r="G356" s="1"/>
      <c r="H356" s="9"/>
      <c r="I356" s="10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 x14ac:dyDescent="0.25">
      <c r="A357" s="1"/>
      <c r="B357" s="1"/>
      <c r="C357" s="1"/>
      <c r="D357" s="11"/>
      <c r="E357" s="11"/>
      <c r="F357" s="1"/>
      <c r="G357" s="1"/>
      <c r="H357" s="9"/>
      <c r="I357" s="10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 x14ac:dyDescent="0.25">
      <c r="A358" s="1"/>
      <c r="B358" s="1"/>
      <c r="C358" s="1"/>
      <c r="D358" s="11"/>
      <c r="E358" s="11"/>
      <c r="F358" s="1"/>
      <c r="G358" s="1"/>
      <c r="H358" s="9"/>
      <c r="I358" s="10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 x14ac:dyDescent="0.25">
      <c r="A359" s="1"/>
      <c r="B359" s="1"/>
      <c r="C359" s="1"/>
      <c r="D359" s="11"/>
      <c r="E359" s="11"/>
      <c r="F359" s="1"/>
      <c r="G359" s="1"/>
      <c r="H359" s="9"/>
      <c r="I359" s="10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 x14ac:dyDescent="0.25">
      <c r="A360" s="1"/>
      <c r="B360" s="1"/>
      <c r="C360" s="1"/>
      <c r="D360" s="11"/>
      <c r="E360" s="11"/>
      <c r="F360" s="1"/>
      <c r="G360" s="1"/>
      <c r="H360" s="9"/>
      <c r="I360" s="10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 x14ac:dyDescent="0.25">
      <c r="A361" s="1"/>
      <c r="B361" s="1"/>
      <c r="C361" s="1"/>
      <c r="D361" s="11"/>
      <c r="E361" s="11"/>
      <c r="F361" s="1"/>
      <c r="G361" s="1"/>
      <c r="H361" s="9"/>
      <c r="I361" s="10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 x14ac:dyDescent="0.25">
      <c r="A362" s="1"/>
      <c r="B362" s="1"/>
      <c r="C362" s="1"/>
      <c r="D362" s="11"/>
      <c r="E362" s="11"/>
      <c r="F362" s="1"/>
      <c r="G362" s="1"/>
      <c r="H362" s="9"/>
      <c r="I362" s="1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 x14ac:dyDescent="0.25">
      <c r="A363" s="1"/>
      <c r="B363" s="1"/>
      <c r="C363" s="1"/>
      <c r="D363" s="11"/>
      <c r="E363" s="11"/>
      <c r="F363" s="1"/>
      <c r="G363" s="1"/>
      <c r="H363" s="9"/>
      <c r="I363" s="10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 x14ac:dyDescent="0.25">
      <c r="A364" s="1"/>
      <c r="B364" s="1"/>
      <c r="C364" s="1"/>
      <c r="D364" s="11"/>
      <c r="E364" s="11"/>
      <c r="F364" s="1"/>
      <c r="G364" s="1"/>
      <c r="H364" s="9"/>
      <c r="I364" s="10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 x14ac:dyDescent="0.25">
      <c r="A365" s="1"/>
      <c r="B365" s="1"/>
      <c r="C365" s="1"/>
      <c r="D365" s="11"/>
      <c r="E365" s="11"/>
      <c r="F365" s="1"/>
      <c r="G365" s="1"/>
      <c r="H365" s="9"/>
      <c r="I365" s="10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 x14ac:dyDescent="0.25">
      <c r="A366" s="1"/>
      <c r="B366" s="1"/>
      <c r="C366" s="1"/>
      <c r="D366" s="11"/>
      <c r="E366" s="11"/>
      <c r="F366" s="1"/>
      <c r="G366" s="1"/>
      <c r="H366" s="9"/>
      <c r="I366" s="10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 x14ac:dyDescent="0.25">
      <c r="A367" s="1"/>
      <c r="B367" s="1"/>
      <c r="C367" s="1"/>
      <c r="D367" s="11"/>
      <c r="E367" s="11"/>
      <c r="F367" s="1"/>
      <c r="G367" s="1"/>
      <c r="H367" s="9"/>
      <c r="I367" s="10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 x14ac:dyDescent="0.25">
      <c r="A368" s="1"/>
      <c r="B368" s="1"/>
      <c r="C368" s="1"/>
      <c r="D368" s="11"/>
      <c r="E368" s="11"/>
      <c r="F368" s="1"/>
      <c r="G368" s="1"/>
      <c r="H368" s="9"/>
      <c r="I368" s="10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 x14ac:dyDescent="0.25">
      <c r="A369" s="1"/>
      <c r="B369" s="1"/>
      <c r="C369" s="1"/>
      <c r="D369" s="11"/>
      <c r="E369" s="11"/>
      <c r="F369" s="1"/>
      <c r="G369" s="1"/>
      <c r="H369" s="9"/>
      <c r="I369" s="10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 x14ac:dyDescent="0.25">
      <c r="A370" s="1"/>
      <c r="B370" s="1"/>
      <c r="C370" s="1"/>
      <c r="D370" s="11"/>
      <c r="E370" s="11"/>
      <c r="F370" s="1"/>
      <c r="G370" s="1"/>
      <c r="H370" s="9"/>
      <c r="I370" s="10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 x14ac:dyDescent="0.25">
      <c r="A371" s="1"/>
      <c r="B371" s="1"/>
      <c r="C371" s="1"/>
      <c r="D371" s="11"/>
      <c r="E371" s="11"/>
      <c r="F371" s="1"/>
      <c r="G371" s="1"/>
      <c r="H371" s="9"/>
      <c r="I371" s="10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 x14ac:dyDescent="0.25">
      <c r="A372" s="1"/>
      <c r="B372" s="1"/>
      <c r="C372" s="1"/>
      <c r="D372" s="11"/>
      <c r="E372" s="11"/>
      <c r="F372" s="1"/>
      <c r="G372" s="1"/>
      <c r="H372" s="9"/>
      <c r="I372" s="10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 x14ac:dyDescent="0.25">
      <c r="A373" s="1"/>
      <c r="B373" s="1"/>
      <c r="C373" s="1"/>
      <c r="D373" s="11"/>
      <c r="E373" s="11"/>
      <c r="F373" s="1"/>
      <c r="G373" s="1"/>
      <c r="H373" s="9"/>
      <c r="I373" s="10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 x14ac:dyDescent="0.25">
      <c r="A374" s="1"/>
      <c r="B374" s="1"/>
      <c r="C374" s="1"/>
      <c r="D374" s="11"/>
      <c r="E374" s="11"/>
      <c r="F374" s="1"/>
      <c r="G374" s="1"/>
      <c r="H374" s="9"/>
      <c r="I374" s="10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 x14ac:dyDescent="0.25">
      <c r="A375" s="1"/>
      <c r="B375" s="1"/>
      <c r="C375" s="1"/>
      <c r="D375" s="11"/>
      <c r="E375" s="11"/>
      <c r="F375" s="1"/>
      <c r="G375" s="1"/>
      <c r="H375" s="9"/>
      <c r="I375" s="10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 x14ac:dyDescent="0.25">
      <c r="A376" s="1"/>
      <c r="B376" s="1"/>
      <c r="C376" s="1"/>
      <c r="D376" s="11"/>
      <c r="E376" s="11"/>
      <c r="F376" s="1"/>
      <c r="G376" s="1"/>
      <c r="H376" s="9"/>
      <c r="I376" s="10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 x14ac:dyDescent="0.25">
      <c r="A377" s="1"/>
      <c r="B377" s="1"/>
      <c r="C377" s="1"/>
      <c r="D377" s="11"/>
      <c r="E377" s="11"/>
      <c r="F377" s="1"/>
      <c r="G377" s="1"/>
      <c r="H377" s="9"/>
      <c r="I377" s="10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 x14ac:dyDescent="0.25">
      <c r="A378" s="1"/>
      <c r="B378" s="1"/>
      <c r="C378" s="1"/>
      <c r="D378" s="11"/>
      <c r="E378" s="11"/>
      <c r="F378" s="1"/>
      <c r="G378" s="1"/>
      <c r="H378" s="9"/>
      <c r="I378" s="10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 x14ac:dyDescent="0.25">
      <c r="A379" s="1"/>
      <c r="B379" s="1"/>
      <c r="C379" s="1"/>
      <c r="D379" s="11"/>
      <c r="E379" s="11"/>
      <c r="F379" s="1"/>
      <c r="G379" s="1"/>
      <c r="H379" s="9"/>
      <c r="I379" s="10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 x14ac:dyDescent="0.25">
      <c r="A380" s="1"/>
      <c r="B380" s="1"/>
      <c r="C380" s="1"/>
      <c r="D380" s="11"/>
      <c r="E380" s="11"/>
      <c r="F380" s="1"/>
      <c r="G380" s="1"/>
      <c r="H380" s="9"/>
      <c r="I380" s="10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 x14ac:dyDescent="0.25">
      <c r="A381" s="1"/>
      <c r="B381" s="1"/>
      <c r="C381" s="1"/>
      <c r="D381" s="11"/>
      <c r="E381" s="11"/>
      <c r="F381" s="1"/>
      <c r="G381" s="1"/>
      <c r="H381" s="9"/>
      <c r="I381" s="10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 x14ac:dyDescent="0.25">
      <c r="A382" s="1"/>
      <c r="B382" s="1"/>
      <c r="C382" s="1"/>
      <c r="D382" s="11"/>
      <c r="E382" s="11"/>
      <c r="F382" s="1"/>
      <c r="G382" s="1"/>
      <c r="H382" s="9"/>
      <c r="I382" s="10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 x14ac:dyDescent="0.25">
      <c r="A383" s="1"/>
      <c r="B383" s="1"/>
      <c r="C383" s="1"/>
      <c r="D383" s="11"/>
      <c r="E383" s="11"/>
      <c r="F383" s="1"/>
      <c r="G383" s="1"/>
      <c r="H383" s="9"/>
      <c r="I383" s="10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 x14ac:dyDescent="0.25">
      <c r="A384" s="1"/>
      <c r="B384" s="1"/>
      <c r="C384" s="1"/>
      <c r="D384" s="11"/>
      <c r="E384" s="11"/>
      <c r="F384" s="1"/>
      <c r="G384" s="1"/>
      <c r="H384" s="9"/>
      <c r="I384" s="1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 x14ac:dyDescent="0.25">
      <c r="A385" s="1"/>
      <c r="B385" s="1"/>
      <c r="C385" s="1"/>
      <c r="D385" s="11"/>
      <c r="E385" s="11"/>
      <c r="F385" s="1"/>
      <c r="G385" s="1"/>
      <c r="H385" s="9"/>
      <c r="I385" s="1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 x14ac:dyDescent="0.25">
      <c r="A386" s="1"/>
      <c r="B386" s="1"/>
      <c r="C386" s="1"/>
      <c r="D386" s="11"/>
      <c r="E386" s="11"/>
      <c r="F386" s="1"/>
      <c r="G386" s="1"/>
      <c r="H386" s="9"/>
      <c r="I386" s="1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 x14ac:dyDescent="0.25">
      <c r="A387" s="1"/>
      <c r="B387" s="1"/>
      <c r="C387" s="1"/>
      <c r="D387" s="11"/>
      <c r="E387" s="11"/>
      <c r="F387" s="1"/>
      <c r="G387" s="1"/>
      <c r="H387" s="9"/>
      <c r="I387" s="1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 x14ac:dyDescent="0.25">
      <c r="A388" s="1"/>
      <c r="B388" s="1"/>
      <c r="C388" s="1"/>
      <c r="D388" s="11"/>
      <c r="E388" s="11"/>
      <c r="F388" s="1"/>
      <c r="G388" s="1"/>
      <c r="H388" s="9"/>
      <c r="I388" s="1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 x14ac:dyDescent="0.25">
      <c r="A389" s="1"/>
      <c r="B389" s="1"/>
      <c r="C389" s="1"/>
      <c r="D389" s="11"/>
      <c r="E389" s="11"/>
      <c r="F389" s="1"/>
      <c r="G389" s="1"/>
      <c r="H389" s="9"/>
      <c r="I389" s="1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 x14ac:dyDescent="0.25">
      <c r="A390" s="1"/>
      <c r="B390" s="1"/>
      <c r="C390" s="1"/>
      <c r="D390" s="11"/>
      <c r="E390" s="11"/>
      <c r="F390" s="1"/>
      <c r="G390" s="1"/>
      <c r="H390" s="9"/>
      <c r="I390" s="1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 x14ac:dyDescent="0.25">
      <c r="A391" s="1"/>
      <c r="B391" s="1"/>
      <c r="C391" s="1"/>
      <c r="D391" s="11"/>
      <c r="E391" s="11"/>
      <c r="F391" s="1"/>
      <c r="G391" s="1"/>
      <c r="H391" s="9"/>
      <c r="I391" s="1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 x14ac:dyDescent="0.25">
      <c r="A392" s="1"/>
      <c r="B392" s="1"/>
      <c r="C392" s="1"/>
      <c r="D392" s="11"/>
      <c r="E392" s="11"/>
      <c r="F392" s="1"/>
      <c r="G392" s="1"/>
      <c r="H392" s="9"/>
      <c r="I392" s="1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 x14ac:dyDescent="0.25">
      <c r="A393" s="1"/>
      <c r="B393" s="1"/>
      <c r="C393" s="1"/>
      <c r="D393" s="11"/>
      <c r="E393" s="11"/>
      <c r="F393" s="1"/>
      <c r="G393" s="1"/>
      <c r="H393" s="9"/>
      <c r="I393" s="1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 x14ac:dyDescent="0.25">
      <c r="A394" s="1"/>
      <c r="B394" s="1"/>
      <c r="C394" s="1"/>
      <c r="D394" s="11"/>
      <c r="E394" s="11"/>
      <c r="F394" s="1"/>
      <c r="G394" s="1"/>
      <c r="H394" s="9"/>
      <c r="I394" s="1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 x14ac:dyDescent="0.25">
      <c r="A395" s="1"/>
      <c r="B395" s="1"/>
      <c r="C395" s="1"/>
      <c r="D395" s="11"/>
      <c r="E395" s="11"/>
      <c r="F395" s="1"/>
      <c r="G395" s="1"/>
      <c r="H395" s="9"/>
      <c r="I395" s="1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 x14ac:dyDescent="0.25">
      <c r="A396" s="1"/>
      <c r="B396" s="1"/>
      <c r="C396" s="1"/>
      <c r="D396" s="11"/>
      <c r="E396" s="11"/>
      <c r="F396" s="1"/>
      <c r="G396" s="1"/>
      <c r="H396" s="9"/>
      <c r="I396" s="1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 x14ac:dyDescent="0.25">
      <c r="A397" s="1"/>
      <c r="B397" s="1"/>
      <c r="C397" s="1"/>
      <c r="D397" s="11"/>
      <c r="E397" s="11"/>
      <c r="F397" s="1"/>
      <c r="G397" s="1"/>
      <c r="H397" s="9"/>
      <c r="I397" s="1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 x14ac:dyDescent="0.25">
      <c r="A398" s="1"/>
      <c r="B398" s="1"/>
      <c r="C398" s="1"/>
      <c r="D398" s="11"/>
      <c r="E398" s="11"/>
      <c r="F398" s="1"/>
      <c r="G398" s="1"/>
      <c r="H398" s="9"/>
      <c r="I398" s="1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 x14ac:dyDescent="0.25">
      <c r="A399" s="1"/>
      <c r="B399" s="1"/>
      <c r="C399" s="1"/>
      <c r="D399" s="11"/>
      <c r="E399" s="11"/>
      <c r="F399" s="1"/>
      <c r="G399" s="1"/>
      <c r="H399" s="9"/>
      <c r="I399" s="1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 x14ac:dyDescent="0.25">
      <c r="A400" s="1"/>
      <c r="B400" s="1"/>
      <c r="C400" s="1"/>
      <c r="D400" s="11"/>
      <c r="E400" s="11"/>
      <c r="F400" s="1"/>
      <c r="G400" s="1"/>
      <c r="H400" s="9"/>
      <c r="I400" s="1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 x14ac:dyDescent="0.25">
      <c r="A401" s="1"/>
      <c r="B401" s="1"/>
      <c r="C401" s="1"/>
      <c r="D401" s="11"/>
      <c r="E401" s="11"/>
      <c r="F401" s="1"/>
      <c r="G401" s="1"/>
      <c r="H401" s="9"/>
      <c r="I401" s="1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 x14ac:dyDescent="0.25">
      <c r="A402" s="1"/>
      <c r="B402" s="1"/>
      <c r="C402" s="1"/>
      <c r="D402" s="11"/>
      <c r="E402" s="11"/>
      <c r="F402" s="1"/>
      <c r="G402" s="1"/>
      <c r="H402" s="9"/>
      <c r="I402" s="1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 x14ac:dyDescent="0.25">
      <c r="A403" s="1"/>
      <c r="B403" s="1"/>
      <c r="C403" s="1"/>
      <c r="D403" s="11"/>
      <c r="E403" s="11"/>
      <c r="F403" s="1"/>
      <c r="G403" s="1"/>
      <c r="H403" s="9"/>
      <c r="I403" s="1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 x14ac:dyDescent="0.25">
      <c r="A404" s="1"/>
      <c r="B404" s="1"/>
      <c r="C404" s="1"/>
      <c r="D404" s="11"/>
      <c r="E404" s="11"/>
      <c r="F404" s="1"/>
      <c r="G404" s="1"/>
      <c r="H404" s="9"/>
      <c r="I404" s="1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 x14ac:dyDescent="0.25">
      <c r="A405" s="1"/>
      <c r="B405" s="1"/>
      <c r="C405" s="1"/>
      <c r="D405" s="11"/>
      <c r="E405" s="11"/>
      <c r="F405" s="1"/>
      <c r="G405" s="1"/>
      <c r="H405" s="9"/>
      <c r="I405" s="1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 x14ac:dyDescent="0.25">
      <c r="A406" s="1"/>
      <c r="B406" s="1"/>
      <c r="C406" s="1"/>
      <c r="D406" s="11"/>
      <c r="E406" s="11"/>
      <c r="F406" s="1"/>
      <c r="G406" s="1"/>
      <c r="H406" s="9"/>
      <c r="I406" s="1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 x14ac:dyDescent="0.25">
      <c r="A407" s="1"/>
      <c r="B407" s="1"/>
      <c r="C407" s="1"/>
      <c r="D407" s="11"/>
      <c r="E407" s="11"/>
      <c r="F407" s="1"/>
      <c r="G407" s="1"/>
      <c r="H407" s="9"/>
      <c r="I407" s="1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 x14ac:dyDescent="0.25">
      <c r="A408" s="1"/>
      <c r="B408" s="1"/>
      <c r="C408" s="1"/>
      <c r="D408" s="11"/>
      <c r="E408" s="11"/>
      <c r="F408" s="1"/>
      <c r="G408" s="1"/>
      <c r="H408" s="9"/>
      <c r="I408" s="1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 x14ac:dyDescent="0.25">
      <c r="A409" s="1"/>
      <c r="B409" s="1"/>
      <c r="C409" s="1"/>
      <c r="D409" s="11"/>
      <c r="E409" s="11"/>
      <c r="F409" s="1"/>
      <c r="G409" s="1"/>
      <c r="H409" s="9"/>
      <c r="I409" s="1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 x14ac:dyDescent="0.25">
      <c r="A410" s="1"/>
      <c r="B410" s="1"/>
      <c r="C410" s="1"/>
      <c r="D410" s="11"/>
      <c r="E410" s="11"/>
      <c r="F410" s="1"/>
      <c r="G410" s="1"/>
      <c r="H410" s="9"/>
      <c r="I410" s="1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 x14ac:dyDescent="0.25">
      <c r="A411" s="1"/>
      <c r="B411" s="1"/>
      <c r="C411" s="1"/>
      <c r="D411" s="11"/>
      <c r="E411" s="11"/>
      <c r="F411" s="1"/>
      <c r="G411" s="1"/>
      <c r="H411" s="9"/>
      <c r="I411" s="1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 x14ac:dyDescent="0.25">
      <c r="A412" s="1"/>
      <c r="B412" s="1"/>
      <c r="C412" s="1"/>
      <c r="D412" s="11"/>
      <c r="E412" s="11"/>
      <c r="F412" s="1"/>
      <c r="G412" s="1"/>
      <c r="H412" s="9"/>
      <c r="I412" s="1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 x14ac:dyDescent="0.25">
      <c r="A413" s="1"/>
      <c r="B413" s="1"/>
      <c r="C413" s="1"/>
      <c r="D413" s="11"/>
      <c r="E413" s="11"/>
      <c r="F413" s="1"/>
      <c r="G413" s="1"/>
      <c r="H413" s="9"/>
      <c r="I413" s="1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</sheetData>
  <mergeCells count="1">
    <mergeCell ref="F2:J2"/>
  </mergeCells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D7E9-F923-49B4-BA57-E290D16C40A1}">
  <dimension ref="B2:M303"/>
  <sheetViews>
    <sheetView workbookViewId="0">
      <selection activeCell="J7" sqref="J7"/>
    </sheetView>
  </sheetViews>
  <sheetFormatPr defaultRowHeight="15" x14ac:dyDescent="0.25"/>
  <cols>
    <col min="2" max="2" width="16" bestFit="1" customWidth="1"/>
    <col min="3" max="3" width="13" bestFit="1" customWidth="1"/>
    <col min="4" max="4" width="21.85546875" bestFit="1" customWidth="1"/>
    <col min="5" max="5" width="10.85546875" bestFit="1" customWidth="1"/>
    <col min="6" max="6" width="6" bestFit="1" customWidth="1"/>
    <col min="7" max="7" width="12" bestFit="1" customWidth="1"/>
    <col min="8" max="8" width="9.28515625" bestFit="1" customWidth="1"/>
    <col min="9" max="9" width="10.85546875" bestFit="1" customWidth="1"/>
  </cols>
  <sheetData>
    <row r="2" spans="2:13" x14ac:dyDescent="0.25">
      <c r="B2" s="14" t="s">
        <v>1</v>
      </c>
      <c r="C2" s="15" t="s">
        <v>2</v>
      </c>
      <c r="D2" s="15" t="s">
        <v>3</v>
      </c>
      <c r="E2" s="16" t="s">
        <v>4</v>
      </c>
      <c r="F2" s="17" t="s">
        <v>5</v>
      </c>
      <c r="G2" s="30" t="s">
        <v>73</v>
      </c>
      <c r="H2" s="30" t="s">
        <v>74</v>
      </c>
      <c r="I2" s="30" t="s">
        <v>75</v>
      </c>
      <c r="M2" s="58" t="s">
        <v>78</v>
      </c>
    </row>
    <row r="3" spans="2:13" x14ac:dyDescent="0.25">
      <c r="B3" s="12" t="s">
        <v>8</v>
      </c>
      <c r="C3" s="4" t="s">
        <v>9</v>
      </c>
      <c r="D3" s="4" t="s">
        <v>10</v>
      </c>
      <c r="E3" s="5">
        <v>1624</v>
      </c>
      <c r="F3" s="13">
        <v>114</v>
      </c>
      <c r="G3" s="34">
        <f>Whole_Table[[#This Row],[Units]]*(VLOOKUP(Whole_Table[[#This Row],[Product]],prod_table,2,FALSE))</f>
        <v>1651.8600000000001</v>
      </c>
      <c r="H3" s="35">
        <f>Whole_Table[[#This Row],[Amount]]-Whole_Table[[#This Row],[Cost Price]]</f>
        <v>-27.860000000000127</v>
      </c>
      <c r="I3" s="42">
        <f>Whole_Table[[#This Row],[Profit]]/Whole_Table[[#This Row],[Units]]</f>
        <v>-0.24438596491228182</v>
      </c>
      <c r="M3" t="str" cm="1">
        <f t="array" ref="M3:M24">_xlfn.UNIQUE(Product)</f>
        <v>70% Dark Bites</v>
      </c>
    </row>
    <row r="4" spans="2:13" x14ac:dyDescent="0.25">
      <c r="B4" s="12" t="s">
        <v>13</v>
      </c>
      <c r="C4" s="4" t="s">
        <v>14</v>
      </c>
      <c r="D4" s="4" t="s">
        <v>15</v>
      </c>
      <c r="E4" s="5">
        <v>6706</v>
      </c>
      <c r="F4" s="13">
        <v>459</v>
      </c>
      <c r="G4" s="34">
        <f>Whole_Table[[#This Row],[Units]]*(VLOOKUP(Whole_Table[[#This Row],[Product]],prod_table,2,FALSE))</f>
        <v>3970.3500000000004</v>
      </c>
      <c r="H4" s="35">
        <f>Whole_Table[[#This Row],[Amount]]-Whole_Table[[#This Row],[Cost Price]]</f>
        <v>2735.6499999999996</v>
      </c>
      <c r="I4" s="42">
        <f>Whole_Table[[#This Row],[Profit]]/Whole_Table[[#This Row],[Units]]</f>
        <v>5.9600217864923737</v>
      </c>
      <c r="M4" t="str">
        <v>Choco Coated Almonds</v>
      </c>
    </row>
    <row r="5" spans="2:13" x14ac:dyDescent="0.25">
      <c r="B5" s="12" t="s">
        <v>18</v>
      </c>
      <c r="C5" s="4" t="s">
        <v>14</v>
      </c>
      <c r="D5" s="4" t="s">
        <v>19</v>
      </c>
      <c r="E5" s="5">
        <v>959</v>
      </c>
      <c r="F5" s="13">
        <v>147</v>
      </c>
      <c r="G5" s="34">
        <f>Whole_Table[[#This Row],[Units]]*(VLOOKUP(Whole_Table[[#This Row],[Product]],prod_table,2,FALSE))</f>
        <v>1746.3600000000001</v>
      </c>
      <c r="H5" s="35">
        <f>Whole_Table[[#This Row],[Amount]]-Whole_Table[[#This Row],[Cost Price]]</f>
        <v>-787.36000000000013</v>
      </c>
      <c r="I5" s="42">
        <f>Whole_Table[[#This Row],[Profit]]/Whole_Table[[#This Row],[Units]]</f>
        <v>-5.3561904761904771</v>
      </c>
      <c r="M5" t="str">
        <v>Almond Choco</v>
      </c>
    </row>
    <row r="6" spans="2:13" x14ac:dyDescent="0.25">
      <c r="B6" s="12" t="s">
        <v>21</v>
      </c>
      <c r="C6" s="4" t="s">
        <v>22</v>
      </c>
      <c r="D6" s="4" t="s">
        <v>23</v>
      </c>
      <c r="E6" s="5">
        <v>9632</v>
      </c>
      <c r="F6" s="13">
        <v>288</v>
      </c>
      <c r="G6" s="34">
        <f>Whole_Table[[#This Row],[Units]]*(VLOOKUP(Whole_Table[[#This Row],[Product]],prod_table,2,FALSE))</f>
        <v>1863.36</v>
      </c>
      <c r="H6" s="35">
        <f>Whole_Table[[#This Row],[Amount]]-Whole_Table[[#This Row],[Cost Price]]</f>
        <v>7768.64</v>
      </c>
      <c r="I6" s="42">
        <f>Whole_Table[[#This Row],[Profit]]/Whole_Table[[#This Row],[Units]]</f>
        <v>26.974444444444444</v>
      </c>
      <c r="M6" t="str">
        <v>Drinking Coco</v>
      </c>
    </row>
    <row r="7" spans="2:13" x14ac:dyDescent="0.25">
      <c r="B7" s="12" t="s">
        <v>26</v>
      </c>
      <c r="C7" s="4" t="s">
        <v>27</v>
      </c>
      <c r="D7" s="4" t="s">
        <v>28</v>
      </c>
      <c r="E7" s="5">
        <v>2100</v>
      </c>
      <c r="F7" s="13">
        <v>414</v>
      </c>
      <c r="G7" s="34">
        <f>Whole_Table[[#This Row],[Units]]*(VLOOKUP(Whole_Table[[#This Row],[Product]],prod_table,2,FALSE))</f>
        <v>5444.1</v>
      </c>
      <c r="H7" s="35">
        <f>Whole_Table[[#This Row],[Amount]]-Whole_Table[[#This Row],[Cost Price]]</f>
        <v>-3344.1000000000004</v>
      </c>
      <c r="I7" s="42">
        <f>Whole_Table[[#This Row],[Profit]]/Whole_Table[[#This Row],[Units]]</f>
        <v>-8.0775362318840589</v>
      </c>
      <c r="M7" t="str">
        <v>White Choc</v>
      </c>
    </row>
    <row r="8" spans="2:13" x14ac:dyDescent="0.25">
      <c r="B8" s="12" t="s">
        <v>8</v>
      </c>
      <c r="C8" s="4" t="s">
        <v>14</v>
      </c>
      <c r="D8" s="4" t="s">
        <v>31</v>
      </c>
      <c r="E8" s="5">
        <v>8869</v>
      </c>
      <c r="F8" s="13">
        <v>432</v>
      </c>
      <c r="G8" s="34">
        <f>Whole_Table[[#This Row],[Units]]*(VLOOKUP(Whole_Table[[#This Row],[Product]],prod_table,2,FALSE))</f>
        <v>5343.8399999999992</v>
      </c>
      <c r="H8" s="35">
        <f>Whole_Table[[#This Row],[Amount]]-Whole_Table[[#This Row],[Cost Price]]</f>
        <v>3525.1600000000008</v>
      </c>
      <c r="I8" s="42">
        <f>Whole_Table[[#This Row],[Profit]]/Whole_Table[[#This Row],[Units]]</f>
        <v>8.1600925925925942</v>
      </c>
      <c r="M8" t="str">
        <v>Peanut Butter Cubes</v>
      </c>
    </row>
    <row r="9" spans="2:13" x14ac:dyDescent="0.25">
      <c r="B9" s="12" t="s">
        <v>26</v>
      </c>
      <c r="C9" s="4" t="s">
        <v>34</v>
      </c>
      <c r="D9" s="4" t="s">
        <v>35</v>
      </c>
      <c r="E9" s="5">
        <v>2681</v>
      </c>
      <c r="F9" s="13">
        <v>54</v>
      </c>
      <c r="G9" s="34">
        <f>Whole_Table[[#This Row],[Units]]*(VLOOKUP(Whole_Table[[#This Row],[Product]],prod_table,2,FALSE))</f>
        <v>312.66000000000003</v>
      </c>
      <c r="H9" s="35">
        <f>Whole_Table[[#This Row],[Amount]]-Whole_Table[[#This Row],[Cost Price]]</f>
        <v>2368.34</v>
      </c>
      <c r="I9" s="42">
        <f>Whole_Table[[#This Row],[Profit]]/Whole_Table[[#This Row],[Units]]</f>
        <v>43.858148148148153</v>
      </c>
      <c r="M9" t="str">
        <v>Smooth Sliky Salty</v>
      </c>
    </row>
    <row r="10" spans="2:13" x14ac:dyDescent="0.25">
      <c r="B10" s="12" t="s">
        <v>13</v>
      </c>
      <c r="C10" s="4" t="s">
        <v>14</v>
      </c>
      <c r="D10" s="4" t="s">
        <v>37</v>
      </c>
      <c r="E10" s="5">
        <v>5012</v>
      </c>
      <c r="F10" s="13">
        <v>210</v>
      </c>
      <c r="G10" s="34">
        <f>Whole_Table[[#This Row],[Units]]*(VLOOKUP(Whole_Table[[#This Row],[Product]],prod_table,2,FALSE))</f>
        <v>2051.6999999999998</v>
      </c>
      <c r="H10" s="35">
        <f>Whole_Table[[#This Row],[Amount]]-Whole_Table[[#This Row],[Cost Price]]</f>
        <v>2960.3</v>
      </c>
      <c r="I10" s="42">
        <f>Whole_Table[[#This Row],[Profit]]/Whole_Table[[#This Row],[Units]]</f>
        <v>14.096666666666668</v>
      </c>
      <c r="M10" t="str">
        <v>After Nines</v>
      </c>
    </row>
    <row r="11" spans="2:13" x14ac:dyDescent="0.25">
      <c r="B11" s="12" t="s">
        <v>40</v>
      </c>
      <c r="C11" s="4" t="s">
        <v>34</v>
      </c>
      <c r="D11" s="4" t="s">
        <v>17</v>
      </c>
      <c r="E11" s="5">
        <v>1281</v>
      </c>
      <c r="F11" s="13">
        <v>75</v>
      </c>
      <c r="G11" s="34">
        <f>Whole_Table[[#This Row],[Units]]*(VLOOKUP(Whole_Table[[#This Row],[Product]],prod_table,2,FALSE))</f>
        <v>877.5</v>
      </c>
      <c r="H11" s="35">
        <f>Whole_Table[[#This Row],[Amount]]-Whole_Table[[#This Row],[Cost Price]]</f>
        <v>403.5</v>
      </c>
      <c r="I11" s="42">
        <f>Whole_Table[[#This Row],[Profit]]/Whole_Table[[#This Row],[Units]]</f>
        <v>5.38</v>
      </c>
      <c r="M11" t="str">
        <v>50% Dark Bites</v>
      </c>
    </row>
    <row r="12" spans="2:13" x14ac:dyDescent="0.25">
      <c r="B12" s="12" t="s">
        <v>43</v>
      </c>
      <c r="C12" s="4" t="s">
        <v>9</v>
      </c>
      <c r="D12" s="4" t="s">
        <v>17</v>
      </c>
      <c r="E12" s="5">
        <v>4991</v>
      </c>
      <c r="F12" s="13">
        <v>12</v>
      </c>
      <c r="G12" s="34">
        <f>Whole_Table[[#This Row],[Units]]*(VLOOKUP(Whole_Table[[#This Row],[Product]],prod_table,2,FALSE))</f>
        <v>140.39999999999998</v>
      </c>
      <c r="H12" s="35">
        <f>Whole_Table[[#This Row],[Amount]]-Whole_Table[[#This Row],[Cost Price]]</f>
        <v>4850.6000000000004</v>
      </c>
      <c r="I12" s="42">
        <f>Whole_Table[[#This Row],[Profit]]/Whole_Table[[#This Row],[Units]]</f>
        <v>404.2166666666667</v>
      </c>
      <c r="M12" t="str">
        <v>Eclairs</v>
      </c>
    </row>
    <row r="13" spans="2:13" x14ac:dyDescent="0.25">
      <c r="B13" s="12" t="s">
        <v>46</v>
      </c>
      <c r="C13" s="4" t="s">
        <v>27</v>
      </c>
      <c r="D13" s="4" t="s">
        <v>28</v>
      </c>
      <c r="E13" s="5">
        <v>1785</v>
      </c>
      <c r="F13" s="13">
        <v>462</v>
      </c>
      <c r="G13" s="34">
        <f>Whole_Table[[#This Row],[Units]]*(VLOOKUP(Whole_Table[[#This Row],[Product]],prod_table,2,FALSE))</f>
        <v>6075.3</v>
      </c>
      <c r="H13" s="35">
        <f>Whole_Table[[#This Row],[Amount]]-Whole_Table[[#This Row],[Cost Price]]</f>
        <v>-4290.3</v>
      </c>
      <c r="I13" s="42">
        <f>Whole_Table[[#This Row],[Profit]]/Whole_Table[[#This Row],[Units]]</f>
        <v>-9.286363636363637</v>
      </c>
      <c r="M13" t="str">
        <v>Mint Chip Choco</v>
      </c>
    </row>
    <row r="14" spans="2:13" x14ac:dyDescent="0.25">
      <c r="B14" s="12" t="s">
        <v>47</v>
      </c>
      <c r="C14" s="4" t="s">
        <v>9</v>
      </c>
      <c r="D14" s="4" t="s">
        <v>33</v>
      </c>
      <c r="E14" s="5">
        <v>3983</v>
      </c>
      <c r="F14" s="13">
        <v>144</v>
      </c>
      <c r="G14" s="34">
        <f>Whole_Table[[#This Row],[Units]]*(VLOOKUP(Whole_Table[[#This Row],[Product]],prod_table,2,FALSE))</f>
        <v>447.84</v>
      </c>
      <c r="H14" s="35">
        <f>Whole_Table[[#This Row],[Amount]]-Whole_Table[[#This Row],[Cost Price]]</f>
        <v>3535.16</v>
      </c>
      <c r="I14" s="42">
        <f>Whole_Table[[#This Row],[Profit]]/Whole_Table[[#This Row],[Units]]</f>
        <v>24.549722222222222</v>
      </c>
      <c r="M14" t="str">
        <v>Milk Bars</v>
      </c>
    </row>
    <row r="15" spans="2:13" x14ac:dyDescent="0.25">
      <c r="B15" s="12" t="s">
        <v>18</v>
      </c>
      <c r="C15" s="4" t="s">
        <v>34</v>
      </c>
      <c r="D15" s="4" t="s">
        <v>30</v>
      </c>
      <c r="E15" s="5">
        <v>2646</v>
      </c>
      <c r="F15" s="13">
        <v>120</v>
      </c>
      <c r="G15" s="34">
        <f>Whole_Table[[#This Row],[Units]]*(VLOOKUP(Whole_Table[[#This Row],[Product]],prod_table,2,FALSE))</f>
        <v>1054.8</v>
      </c>
      <c r="H15" s="35">
        <f>Whole_Table[[#This Row],[Amount]]-Whole_Table[[#This Row],[Cost Price]]</f>
        <v>1591.2</v>
      </c>
      <c r="I15" s="42">
        <f>Whole_Table[[#This Row],[Profit]]/Whole_Table[[#This Row],[Units]]</f>
        <v>13.26</v>
      </c>
      <c r="M15" t="str">
        <v>Manuka Honey Choco</v>
      </c>
    </row>
    <row r="16" spans="2:13" x14ac:dyDescent="0.25">
      <c r="B16" s="12" t="s">
        <v>46</v>
      </c>
      <c r="C16" s="4" t="s">
        <v>50</v>
      </c>
      <c r="D16" s="4" t="s">
        <v>12</v>
      </c>
      <c r="E16" s="5">
        <v>252</v>
      </c>
      <c r="F16" s="13">
        <v>54</v>
      </c>
      <c r="G16" s="34">
        <f>Whole_Table[[#This Row],[Units]]*(VLOOKUP(Whole_Table[[#This Row],[Product]],prod_table,2,FALSE))</f>
        <v>503.82</v>
      </c>
      <c r="H16" s="35">
        <f>Whole_Table[[#This Row],[Amount]]-Whole_Table[[#This Row],[Cost Price]]</f>
        <v>-251.82</v>
      </c>
      <c r="I16" s="42">
        <f>Whole_Table[[#This Row],[Profit]]/Whole_Table[[#This Row],[Units]]</f>
        <v>-4.6633333333333331</v>
      </c>
      <c r="M16" t="str">
        <v>Orange Choco</v>
      </c>
    </row>
    <row r="17" spans="2:13" x14ac:dyDescent="0.25">
      <c r="B17" s="12" t="s">
        <v>47</v>
      </c>
      <c r="C17" s="4" t="s">
        <v>14</v>
      </c>
      <c r="D17" s="4" t="s">
        <v>28</v>
      </c>
      <c r="E17" s="5">
        <v>2464</v>
      </c>
      <c r="F17" s="13">
        <v>234</v>
      </c>
      <c r="G17" s="34">
        <f>Whole_Table[[#This Row],[Units]]*(VLOOKUP(Whole_Table[[#This Row],[Product]],prod_table,2,FALSE))</f>
        <v>3077.1</v>
      </c>
      <c r="H17" s="35">
        <f>Whole_Table[[#This Row],[Amount]]-Whole_Table[[#This Row],[Cost Price]]</f>
        <v>-613.09999999999991</v>
      </c>
      <c r="I17" s="42">
        <f>Whole_Table[[#This Row],[Profit]]/Whole_Table[[#This Row],[Units]]</f>
        <v>-2.6200854700854697</v>
      </c>
      <c r="M17" t="str">
        <v>Fruit &amp; Nut Bars</v>
      </c>
    </row>
    <row r="18" spans="2:13" x14ac:dyDescent="0.25">
      <c r="B18" s="12" t="s">
        <v>47</v>
      </c>
      <c r="C18" s="4" t="s">
        <v>14</v>
      </c>
      <c r="D18" s="4" t="s">
        <v>52</v>
      </c>
      <c r="E18" s="5">
        <v>2114</v>
      </c>
      <c r="F18" s="13">
        <v>66</v>
      </c>
      <c r="G18" s="34">
        <f>Whole_Table[[#This Row],[Units]]*(VLOOKUP(Whole_Table[[#This Row],[Product]],prod_table,2,FALSE))</f>
        <v>472.56</v>
      </c>
      <c r="H18" s="35">
        <f>Whole_Table[[#This Row],[Amount]]-Whole_Table[[#This Row],[Cost Price]]</f>
        <v>1641.44</v>
      </c>
      <c r="I18" s="42">
        <f>Whole_Table[[#This Row],[Profit]]/Whole_Table[[#This Row],[Units]]</f>
        <v>24.870303030303031</v>
      </c>
      <c r="M18" t="str">
        <v>99% Dark &amp; Pure</v>
      </c>
    </row>
    <row r="19" spans="2:13" x14ac:dyDescent="0.25">
      <c r="B19" s="12" t="s">
        <v>26</v>
      </c>
      <c r="C19" s="4" t="s">
        <v>9</v>
      </c>
      <c r="D19" s="4" t="s">
        <v>35</v>
      </c>
      <c r="E19" s="5">
        <v>7693</v>
      </c>
      <c r="F19" s="13">
        <v>87</v>
      </c>
      <c r="G19" s="34">
        <f>Whole_Table[[#This Row],[Units]]*(VLOOKUP(Whole_Table[[#This Row],[Product]],prod_table,2,FALSE))</f>
        <v>503.73</v>
      </c>
      <c r="H19" s="35">
        <f>Whole_Table[[#This Row],[Amount]]-Whole_Table[[#This Row],[Cost Price]]</f>
        <v>7189.27</v>
      </c>
      <c r="I19" s="42">
        <f>Whole_Table[[#This Row],[Profit]]/Whole_Table[[#This Row],[Units]]</f>
        <v>82.63528735632184</v>
      </c>
      <c r="M19" t="str">
        <v>Raspberry Choco</v>
      </c>
    </row>
    <row r="20" spans="2:13" x14ac:dyDescent="0.25">
      <c r="B20" s="12" t="s">
        <v>43</v>
      </c>
      <c r="C20" s="4" t="s">
        <v>50</v>
      </c>
      <c r="D20" s="4" t="s">
        <v>42</v>
      </c>
      <c r="E20" s="5">
        <v>15610</v>
      </c>
      <c r="F20" s="13">
        <v>339</v>
      </c>
      <c r="G20" s="34">
        <f>Whole_Table[[#This Row],[Units]]*(VLOOKUP(Whole_Table[[#This Row],[Product]],prod_table,2,FALSE))</f>
        <v>3600.18</v>
      </c>
      <c r="H20" s="35">
        <f>Whole_Table[[#This Row],[Amount]]-Whole_Table[[#This Row],[Cost Price]]</f>
        <v>12009.82</v>
      </c>
      <c r="I20" s="42">
        <f>Whole_Table[[#This Row],[Profit]]/Whole_Table[[#This Row],[Units]]</f>
        <v>35.427197640117996</v>
      </c>
      <c r="M20" t="str">
        <v>85% Dark Bars</v>
      </c>
    </row>
    <row r="21" spans="2:13" x14ac:dyDescent="0.25">
      <c r="B21" s="12" t="s">
        <v>21</v>
      </c>
      <c r="C21" s="4" t="s">
        <v>50</v>
      </c>
      <c r="D21" s="4" t="s">
        <v>37</v>
      </c>
      <c r="E21" s="5">
        <v>336</v>
      </c>
      <c r="F21" s="13">
        <v>144</v>
      </c>
      <c r="G21" s="34">
        <f>Whole_Table[[#This Row],[Units]]*(VLOOKUP(Whole_Table[[#This Row],[Product]],prod_table,2,FALSE))</f>
        <v>1406.8799999999999</v>
      </c>
      <c r="H21" s="35">
        <f>Whole_Table[[#This Row],[Amount]]-Whole_Table[[#This Row],[Cost Price]]</f>
        <v>-1070.8799999999999</v>
      </c>
      <c r="I21" s="42">
        <f>Whole_Table[[#This Row],[Profit]]/Whole_Table[[#This Row],[Units]]</f>
        <v>-7.4366666666666656</v>
      </c>
      <c r="M21" t="str">
        <v>Organic Choco Syrup</v>
      </c>
    </row>
    <row r="22" spans="2:13" x14ac:dyDescent="0.25">
      <c r="B22" s="12" t="s">
        <v>46</v>
      </c>
      <c r="C22" s="4" t="s">
        <v>27</v>
      </c>
      <c r="D22" s="4" t="s">
        <v>42</v>
      </c>
      <c r="E22" s="5">
        <v>9443</v>
      </c>
      <c r="F22" s="13">
        <v>162</v>
      </c>
      <c r="G22" s="34">
        <f>Whole_Table[[#This Row],[Units]]*(VLOOKUP(Whole_Table[[#This Row],[Product]],prod_table,2,FALSE))</f>
        <v>1720.4399999999998</v>
      </c>
      <c r="H22" s="35">
        <f>Whole_Table[[#This Row],[Amount]]-Whole_Table[[#This Row],[Cost Price]]</f>
        <v>7722.56</v>
      </c>
      <c r="I22" s="42">
        <f>Whole_Table[[#This Row],[Profit]]/Whole_Table[[#This Row],[Units]]</f>
        <v>47.670123456790122</v>
      </c>
      <c r="M22" t="str">
        <v>Caramel Stuffed Bars</v>
      </c>
    </row>
    <row r="23" spans="2:13" x14ac:dyDescent="0.25">
      <c r="B23" s="12" t="s">
        <v>18</v>
      </c>
      <c r="C23" s="4" t="s">
        <v>50</v>
      </c>
      <c r="D23" s="4" t="s">
        <v>48</v>
      </c>
      <c r="E23" s="5">
        <v>8155</v>
      </c>
      <c r="F23" s="13">
        <v>90</v>
      </c>
      <c r="G23" s="34">
        <f>Whole_Table[[#This Row],[Units]]*(VLOOKUP(Whole_Table[[#This Row],[Product]],prod_table,2,FALSE))</f>
        <v>584.1</v>
      </c>
      <c r="H23" s="35">
        <f>Whole_Table[[#This Row],[Amount]]-Whole_Table[[#This Row],[Cost Price]]</f>
        <v>7570.9</v>
      </c>
      <c r="I23" s="42">
        <f>Whole_Table[[#This Row],[Profit]]/Whole_Table[[#This Row],[Units]]</f>
        <v>84.121111111111105</v>
      </c>
      <c r="M23" t="str">
        <v>Spicy Special Slims</v>
      </c>
    </row>
    <row r="24" spans="2:13" x14ac:dyDescent="0.25">
      <c r="B24" s="12" t="s">
        <v>13</v>
      </c>
      <c r="C24" s="4" t="s">
        <v>34</v>
      </c>
      <c r="D24" s="4" t="s">
        <v>48</v>
      </c>
      <c r="E24" s="5">
        <v>1701</v>
      </c>
      <c r="F24" s="13">
        <v>234</v>
      </c>
      <c r="G24" s="34">
        <f>Whole_Table[[#This Row],[Units]]*(VLOOKUP(Whole_Table[[#This Row],[Product]],prod_table,2,FALSE))</f>
        <v>1518.66</v>
      </c>
      <c r="H24" s="35">
        <f>Whole_Table[[#This Row],[Amount]]-Whole_Table[[#This Row],[Cost Price]]</f>
        <v>182.33999999999992</v>
      </c>
      <c r="I24" s="42">
        <f>Whole_Table[[#This Row],[Profit]]/Whole_Table[[#This Row],[Units]]</f>
        <v>0.77923076923076884</v>
      </c>
      <c r="M24" t="str">
        <v>Baker's Choco Chips</v>
      </c>
    </row>
    <row r="25" spans="2:13" x14ac:dyDescent="0.25">
      <c r="B25" s="12" t="s">
        <v>55</v>
      </c>
      <c r="C25" s="4" t="s">
        <v>34</v>
      </c>
      <c r="D25" s="4" t="s">
        <v>37</v>
      </c>
      <c r="E25" s="5">
        <v>2205</v>
      </c>
      <c r="F25" s="13">
        <v>141</v>
      </c>
      <c r="G25" s="34">
        <f>Whole_Table[[#This Row],[Units]]*(VLOOKUP(Whole_Table[[#This Row],[Product]],prod_table,2,FALSE))</f>
        <v>1377.57</v>
      </c>
      <c r="H25" s="35">
        <f>Whole_Table[[#This Row],[Amount]]-Whole_Table[[#This Row],[Cost Price]]</f>
        <v>827.43000000000006</v>
      </c>
      <c r="I25" s="42">
        <f>Whole_Table[[#This Row],[Profit]]/Whole_Table[[#This Row],[Units]]</f>
        <v>5.8682978723404258</v>
      </c>
    </row>
    <row r="26" spans="2:13" x14ac:dyDescent="0.25">
      <c r="B26" s="12" t="s">
        <v>13</v>
      </c>
      <c r="C26" s="4" t="s">
        <v>9</v>
      </c>
      <c r="D26" s="4" t="s">
        <v>39</v>
      </c>
      <c r="E26" s="5">
        <v>1771</v>
      </c>
      <c r="F26" s="13">
        <v>204</v>
      </c>
      <c r="G26" s="34">
        <f>Whole_Table[[#This Row],[Units]]*(VLOOKUP(Whole_Table[[#This Row],[Product]],prod_table,2,FALSE))</f>
        <v>1558.56</v>
      </c>
      <c r="H26" s="35">
        <f>Whole_Table[[#This Row],[Amount]]-Whole_Table[[#This Row],[Cost Price]]</f>
        <v>212.44000000000005</v>
      </c>
      <c r="I26" s="42">
        <f>Whole_Table[[#This Row],[Profit]]/Whole_Table[[#This Row],[Units]]</f>
        <v>1.0413725490196082</v>
      </c>
    </row>
    <row r="27" spans="2:13" x14ac:dyDescent="0.25">
      <c r="B27" s="12" t="s">
        <v>21</v>
      </c>
      <c r="C27" s="4" t="s">
        <v>14</v>
      </c>
      <c r="D27" s="4" t="s">
        <v>25</v>
      </c>
      <c r="E27" s="5">
        <v>2114</v>
      </c>
      <c r="F27" s="13">
        <v>186</v>
      </c>
      <c r="G27" s="34">
        <f>Whole_Table[[#This Row],[Units]]*(VLOOKUP(Whole_Table[[#This Row],[Product]],prod_table,2,FALSE))</f>
        <v>2181.7800000000002</v>
      </c>
      <c r="H27" s="35">
        <f>Whole_Table[[#This Row],[Amount]]-Whole_Table[[#This Row],[Cost Price]]</f>
        <v>-67.7800000000002</v>
      </c>
      <c r="I27" s="42">
        <f>Whole_Table[[#This Row],[Profit]]/Whole_Table[[#This Row],[Units]]</f>
        <v>-0.36440860215053872</v>
      </c>
    </row>
    <row r="28" spans="2:13" x14ac:dyDescent="0.25">
      <c r="B28" s="12" t="s">
        <v>21</v>
      </c>
      <c r="C28" s="4" t="s">
        <v>22</v>
      </c>
      <c r="D28" s="4" t="s">
        <v>12</v>
      </c>
      <c r="E28" s="5">
        <v>10311</v>
      </c>
      <c r="F28" s="13">
        <v>231</v>
      </c>
      <c r="G28" s="34">
        <f>Whole_Table[[#This Row],[Units]]*(VLOOKUP(Whole_Table[[#This Row],[Product]],prod_table,2,FALSE))</f>
        <v>2155.23</v>
      </c>
      <c r="H28" s="35">
        <f>Whole_Table[[#This Row],[Amount]]-Whole_Table[[#This Row],[Cost Price]]</f>
        <v>8155.77</v>
      </c>
      <c r="I28" s="42">
        <f>Whole_Table[[#This Row],[Profit]]/Whole_Table[[#This Row],[Units]]</f>
        <v>35.306363636363635</v>
      </c>
    </row>
    <row r="29" spans="2:13" x14ac:dyDescent="0.25">
      <c r="B29" s="12" t="s">
        <v>47</v>
      </c>
      <c r="C29" s="4" t="s">
        <v>27</v>
      </c>
      <c r="D29" s="4" t="s">
        <v>30</v>
      </c>
      <c r="E29" s="5">
        <v>21</v>
      </c>
      <c r="F29" s="13">
        <v>168</v>
      </c>
      <c r="G29" s="34">
        <f>Whole_Table[[#This Row],[Units]]*(VLOOKUP(Whole_Table[[#This Row],[Product]],prod_table,2,FALSE))</f>
        <v>1476.7199999999998</v>
      </c>
      <c r="H29" s="35">
        <f>Whole_Table[[#This Row],[Amount]]-Whole_Table[[#This Row],[Cost Price]]</f>
        <v>-1455.7199999999998</v>
      </c>
      <c r="I29" s="42">
        <f>Whole_Table[[#This Row],[Profit]]/Whole_Table[[#This Row],[Units]]</f>
        <v>-8.6649999999999991</v>
      </c>
    </row>
    <row r="30" spans="2:13" x14ac:dyDescent="0.25">
      <c r="B30" s="12" t="s">
        <v>55</v>
      </c>
      <c r="C30" s="4" t="s">
        <v>14</v>
      </c>
      <c r="D30" s="4" t="s">
        <v>42</v>
      </c>
      <c r="E30" s="5">
        <v>1974</v>
      </c>
      <c r="F30" s="13">
        <v>195</v>
      </c>
      <c r="G30" s="34">
        <f>Whole_Table[[#This Row],[Units]]*(VLOOKUP(Whole_Table[[#This Row],[Product]],prod_table,2,FALSE))</f>
        <v>2070.8999999999996</v>
      </c>
      <c r="H30" s="35">
        <f>Whole_Table[[#This Row],[Amount]]-Whole_Table[[#This Row],[Cost Price]]</f>
        <v>-96.899999999999636</v>
      </c>
      <c r="I30" s="42">
        <f>Whole_Table[[#This Row],[Profit]]/Whole_Table[[#This Row],[Units]]</f>
        <v>-0.49692307692307508</v>
      </c>
    </row>
    <row r="31" spans="2:13" x14ac:dyDescent="0.25">
      <c r="B31" s="12" t="s">
        <v>43</v>
      </c>
      <c r="C31" s="4" t="s">
        <v>22</v>
      </c>
      <c r="D31" s="4" t="s">
        <v>48</v>
      </c>
      <c r="E31" s="5">
        <v>6314</v>
      </c>
      <c r="F31" s="13">
        <v>15</v>
      </c>
      <c r="G31" s="34">
        <f>Whole_Table[[#This Row],[Units]]*(VLOOKUP(Whole_Table[[#This Row],[Product]],prod_table,2,FALSE))</f>
        <v>97.350000000000009</v>
      </c>
      <c r="H31" s="35">
        <f>Whole_Table[[#This Row],[Amount]]-Whole_Table[[#This Row],[Cost Price]]</f>
        <v>6216.65</v>
      </c>
      <c r="I31" s="42">
        <f>Whole_Table[[#This Row],[Profit]]/Whole_Table[[#This Row],[Units]]</f>
        <v>414.44333333333333</v>
      </c>
    </row>
    <row r="32" spans="2:13" x14ac:dyDescent="0.25">
      <c r="B32" s="12" t="s">
        <v>55</v>
      </c>
      <c r="C32" s="4" t="s">
        <v>9</v>
      </c>
      <c r="D32" s="4" t="s">
        <v>48</v>
      </c>
      <c r="E32" s="5">
        <v>4683</v>
      </c>
      <c r="F32" s="13">
        <v>30</v>
      </c>
      <c r="G32" s="34">
        <f>Whole_Table[[#This Row],[Units]]*(VLOOKUP(Whole_Table[[#This Row],[Product]],prod_table,2,FALSE))</f>
        <v>194.70000000000002</v>
      </c>
      <c r="H32" s="35">
        <f>Whole_Table[[#This Row],[Amount]]-Whole_Table[[#This Row],[Cost Price]]</f>
        <v>4488.3</v>
      </c>
      <c r="I32" s="42">
        <f>Whole_Table[[#This Row],[Profit]]/Whole_Table[[#This Row],[Units]]</f>
        <v>149.61000000000001</v>
      </c>
    </row>
    <row r="33" spans="2:9" x14ac:dyDescent="0.25">
      <c r="B33" s="12" t="s">
        <v>21</v>
      </c>
      <c r="C33" s="4" t="s">
        <v>9</v>
      </c>
      <c r="D33" s="4" t="s">
        <v>49</v>
      </c>
      <c r="E33" s="5">
        <v>6398</v>
      </c>
      <c r="F33" s="13">
        <v>102</v>
      </c>
      <c r="G33" s="34">
        <f>Whole_Table[[#This Row],[Units]]*(VLOOKUP(Whole_Table[[#This Row],[Product]],prod_table,2,FALSE))</f>
        <v>506.94</v>
      </c>
      <c r="H33" s="35">
        <f>Whole_Table[[#This Row],[Amount]]-Whole_Table[[#This Row],[Cost Price]]</f>
        <v>5891.06</v>
      </c>
      <c r="I33" s="42">
        <f>Whole_Table[[#This Row],[Profit]]/Whole_Table[[#This Row],[Units]]</f>
        <v>57.755490196078433</v>
      </c>
    </row>
    <row r="34" spans="2:9" x14ac:dyDescent="0.25">
      <c r="B34" s="12" t="s">
        <v>46</v>
      </c>
      <c r="C34" s="4" t="s">
        <v>14</v>
      </c>
      <c r="D34" s="4" t="s">
        <v>39</v>
      </c>
      <c r="E34" s="5">
        <v>553</v>
      </c>
      <c r="F34" s="13">
        <v>15</v>
      </c>
      <c r="G34" s="34">
        <f>Whole_Table[[#This Row],[Units]]*(VLOOKUP(Whole_Table[[#This Row],[Product]],prod_table,2,FALSE))</f>
        <v>114.6</v>
      </c>
      <c r="H34" s="35">
        <f>Whole_Table[[#This Row],[Amount]]-Whole_Table[[#This Row],[Cost Price]]</f>
        <v>438.4</v>
      </c>
      <c r="I34" s="42">
        <f>Whole_Table[[#This Row],[Profit]]/Whole_Table[[#This Row],[Units]]</f>
        <v>29.226666666666667</v>
      </c>
    </row>
    <row r="35" spans="2:9" x14ac:dyDescent="0.25">
      <c r="B35" s="12" t="s">
        <v>13</v>
      </c>
      <c r="C35" s="4" t="s">
        <v>27</v>
      </c>
      <c r="D35" s="4" t="s">
        <v>10</v>
      </c>
      <c r="E35" s="5">
        <v>7021</v>
      </c>
      <c r="F35" s="13">
        <v>183</v>
      </c>
      <c r="G35" s="34">
        <f>Whole_Table[[#This Row],[Units]]*(VLOOKUP(Whole_Table[[#This Row],[Product]],prod_table,2,FALSE))</f>
        <v>2651.67</v>
      </c>
      <c r="H35" s="35">
        <f>Whole_Table[[#This Row],[Amount]]-Whole_Table[[#This Row],[Cost Price]]</f>
        <v>4369.33</v>
      </c>
      <c r="I35" s="42">
        <f>Whole_Table[[#This Row],[Profit]]/Whole_Table[[#This Row],[Units]]</f>
        <v>23.876120218579235</v>
      </c>
    </row>
    <row r="36" spans="2:9" x14ac:dyDescent="0.25">
      <c r="B36" s="12" t="s">
        <v>8</v>
      </c>
      <c r="C36" s="4" t="s">
        <v>27</v>
      </c>
      <c r="D36" s="4" t="s">
        <v>37</v>
      </c>
      <c r="E36" s="5">
        <v>5817</v>
      </c>
      <c r="F36" s="13">
        <v>12</v>
      </c>
      <c r="G36" s="34">
        <f>Whole_Table[[#This Row],[Units]]*(VLOOKUP(Whole_Table[[#This Row],[Product]],prod_table,2,FALSE))</f>
        <v>117.24</v>
      </c>
      <c r="H36" s="35">
        <f>Whole_Table[[#This Row],[Amount]]-Whole_Table[[#This Row],[Cost Price]]</f>
        <v>5699.76</v>
      </c>
      <c r="I36" s="42">
        <f>Whole_Table[[#This Row],[Profit]]/Whole_Table[[#This Row],[Units]]</f>
        <v>474.98</v>
      </c>
    </row>
    <row r="37" spans="2:9" x14ac:dyDescent="0.25">
      <c r="B37" s="12" t="s">
        <v>21</v>
      </c>
      <c r="C37" s="4" t="s">
        <v>27</v>
      </c>
      <c r="D37" s="4" t="s">
        <v>17</v>
      </c>
      <c r="E37" s="5">
        <v>3976</v>
      </c>
      <c r="F37" s="13">
        <v>72</v>
      </c>
      <c r="G37" s="34">
        <f>Whole_Table[[#This Row],[Units]]*(VLOOKUP(Whole_Table[[#This Row],[Product]],prod_table,2,FALSE))</f>
        <v>842.4</v>
      </c>
      <c r="H37" s="35">
        <f>Whole_Table[[#This Row],[Amount]]-Whole_Table[[#This Row],[Cost Price]]</f>
        <v>3133.6</v>
      </c>
      <c r="I37" s="42">
        <f>Whole_Table[[#This Row],[Profit]]/Whole_Table[[#This Row],[Units]]</f>
        <v>43.522222222222219</v>
      </c>
    </row>
    <row r="38" spans="2:9" x14ac:dyDescent="0.25">
      <c r="B38" s="12" t="s">
        <v>26</v>
      </c>
      <c r="C38" s="4" t="s">
        <v>34</v>
      </c>
      <c r="D38" s="4" t="s">
        <v>53</v>
      </c>
      <c r="E38" s="5">
        <v>1134</v>
      </c>
      <c r="F38" s="13">
        <v>282</v>
      </c>
      <c r="G38" s="34">
        <f>Whole_Table[[#This Row],[Units]]*(VLOOKUP(Whole_Table[[#This Row],[Product]],prod_table,2,FALSE))</f>
        <v>4717.8599999999997</v>
      </c>
      <c r="H38" s="35">
        <f>Whole_Table[[#This Row],[Amount]]-Whole_Table[[#This Row],[Cost Price]]</f>
        <v>-3583.8599999999997</v>
      </c>
      <c r="I38" s="42">
        <f>Whole_Table[[#This Row],[Profit]]/Whole_Table[[#This Row],[Units]]</f>
        <v>-12.708723404255318</v>
      </c>
    </row>
    <row r="39" spans="2:9" x14ac:dyDescent="0.25">
      <c r="B39" s="12" t="s">
        <v>46</v>
      </c>
      <c r="C39" s="4" t="s">
        <v>27</v>
      </c>
      <c r="D39" s="4" t="s">
        <v>54</v>
      </c>
      <c r="E39" s="5">
        <v>6027</v>
      </c>
      <c r="F39" s="13">
        <v>144</v>
      </c>
      <c r="G39" s="34">
        <f>Whole_Table[[#This Row],[Units]]*(VLOOKUP(Whole_Table[[#This Row],[Product]],prod_table,2,FALSE))</f>
        <v>1494.72</v>
      </c>
      <c r="H39" s="35">
        <f>Whole_Table[[#This Row],[Amount]]-Whole_Table[[#This Row],[Cost Price]]</f>
        <v>4532.28</v>
      </c>
      <c r="I39" s="42">
        <f>Whole_Table[[#This Row],[Profit]]/Whole_Table[[#This Row],[Units]]</f>
        <v>31.474166666666665</v>
      </c>
    </row>
    <row r="40" spans="2:9" x14ac:dyDescent="0.25">
      <c r="B40" s="12" t="s">
        <v>26</v>
      </c>
      <c r="C40" s="4" t="s">
        <v>9</v>
      </c>
      <c r="D40" s="4" t="s">
        <v>30</v>
      </c>
      <c r="E40" s="5">
        <v>1904</v>
      </c>
      <c r="F40" s="13">
        <v>405</v>
      </c>
      <c r="G40" s="34">
        <f>Whole_Table[[#This Row],[Units]]*(VLOOKUP(Whole_Table[[#This Row],[Product]],prod_table,2,FALSE))</f>
        <v>3559.95</v>
      </c>
      <c r="H40" s="35">
        <f>Whole_Table[[#This Row],[Amount]]-Whole_Table[[#This Row],[Cost Price]]</f>
        <v>-1655.9499999999998</v>
      </c>
      <c r="I40" s="42">
        <f>Whole_Table[[#This Row],[Profit]]/Whole_Table[[#This Row],[Units]]</f>
        <v>-4.0887654320987652</v>
      </c>
    </row>
    <row r="41" spans="2:9" x14ac:dyDescent="0.25">
      <c r="B41" s="12" t="s">
        <v>40</v>
      </c>
      <c r="C41" s="4" t="s">
        <v>50</v>
      </c>
      <c r="D41" s="4" t="s">
        <v>15</v>
      </c>
      <c r="E41" s="5">
        <v>3262</v>
      </c>
      <c r="F41" s="13">
        <v>75</v>
      </c>
      <c r="G41" s="34">
        <f>Whole_Table[[#This Row],[Units]]*(VLOOKUP(Whole_Table[[#This Row],[Product]],prod_table,2,FALSE))</f>
        <v>648.75</v>
      </c>
      <c r="H41" s="35">
        <f>Whole_Table[[#This Row],[Amount]]-Whole_Table[[#This Row],[Cost Price]]</f>
        <v>2613.25</v>
      </c>
      <c r="I41" s="42">
        <f>Whole_Table[[#This Row],[Profit]]/Whole_Table[[#This Row],[Units]]</f>
        <v>34.843333333333334</v>
      </c>
    </row>
    <row r="42" spans="2:9" x14ac:dyDescent="0.25">
      <c r="B42" s="12" t="s">
        <v>8</v>
      </c>
      <c r="C42" s="4" t="s">
        <v>50</v>
      </c>
      <c r="D42" s="4" t="s">
        <v>53</v>
      </c>
      <c r="E42" s="5">
        <v>2289</v>
      </c>
      <c r="F42" s="13">
        <v>135</v>
      </c>
      <c r="G42" s="34">
        <f>Whole_Table[[#This Row],[Units]]*(VLOOKUP(Whole_Table[[#This Row],[Product]],prod_table,2,FALSE))</f>
        <v>2258.5500000000002</v>
      </c>
      <c r="H42" s="35">
        <f>Whole_Table[[#This Row],[Amount]]-Whole_Table[[#This Row],[Cost Price]]</f>
        <v>30.449999999999818</v>
      </c>
      <c r="I42" s="42">
        <f>Whole_Table[[#This Row],[Profit]]/Whole_Table[[#This Row],[Units]]</f>
        <v>0.2255555555555542</v>
      </c>
    </row>
    <row r="43" spans="2:9" x14ac:dyDescent="0.25">
      <c r="B43" s="12" t="s">
        <v>43</v>
      </c>
      <c r="C43" s="4" t="s">
        <v>50</v>
      </c>
      <c r="D43" s="4" t="s">
        <v>53</v>
      </c>
      <c r="E43" s="5">
        <v>6986</v>
      </c>
      <c r="F43" s="13">
        <v>21</v>
      </c>
      <c r="G43" s="34">
        <f>Whole_Table[[#This Row],[Units]]*(VLOOKUP(Whole_Table[[#This Row],[Product]],prod_table,2,FALSE))</f>
        <v>351.33</v>
      </c>
      <c r="H43" s="35">
        <f>Whole_Table[[#This Row],[Amount]]-Whole_Table[[#This Row],[Cost Price]]</f>
        <v>6634.67</v>
      </c>
      <c r="I43" s="42">
        <f>Whole_Table[[#This Row],[Profit]]/Whole_Table[[#This Row],[Units]]</f>
        <v>315.93666666666667</v>
      </c>
    </row>
    <row r="44" spans="2:9" x14ac:dyDescent="0.25">
      <c r="B44" s="12" t="s">
        <v>46</v>
      </c>
      <c r="C44" s="4" t="s">
        <v>34</v>
      </c>
      <c r="D44" s="4" t="s">
        <v>48</v>
      </c>
      <c r="E44" s="5">
        <v>4417</v>
      </c>
      <c r="F44" s="13">
        <v>153</v>
      </c>
      <c r="G44" s="34">
        <f>Whole_Table[[#This Row],[Units]]*(VLOOKUP(Whole_Table[[#This Row],[Product]],prod_table,2,FALSE))</f>
        <v>992.97</v>
      </c>
      <c r="H44" s="35">
        <f>Whole_Table[[#This Row],[Amount]]-Whole_Table[[#This Row],[Cost Price]]</f>
        <v>3424.0299999999997</v>
      </c>
      <c r="I44" s="42">
        <f>Whole_Table[[#This Row],[Profit]]/Whole_Table[[#This Row],[Units]]</f>
        <v>22.379281045751632</v>
      </c>
    </row>
    <row r="45" spans="2:9" x14ac:dyDescent="0.25">
      <c r="B45" s="12" t="s">
        <v>26</v>
      </c>
      <c r="C45" s="4" t="s">
        <v>50</v>
      </c>
      <c r="D45" s="4" t="s">
        <v>25</v>
      </c>
      <c r="E45" s="5">
        <v>1442</v>
      </c>
      <c r="F45" s="13">
        <v>15</v>
      </c>
      <c r="G45" s="34">
        <f>Whole_Table[[#This Row],[Units]]*(VLOOKUP(Whole_Table[[#This Row],[Product]],prod_table,2,FALSE))</f>
        <v>175.95000000000002</v>
      </c>
      <c r="H45" s="35">
        <f>Whole_Table[[#This Row],[Amount]]-Whole_Table[[#This Row],[Cost Price]]</f>
        <v>1266.05</v>
      </c>
      <c r="I45" s="42">
        <f>Whole_Table[[#This Row],[Profit]]/Whole_Table[[#This Row],[Units]]</f>
        <v>84.403333333333336</v>
      </c>
    </row>
    <row r="46" spans="2:9" x14ac:dyDescent="0.25">
      <c r="B46" s="12" t="s">
        <v>47</v>
      </c>
      <c r="C46" s="4" t="s">
        <v>14</v>
      </c>
      <c r="D46" s="4" t="s">
        <v>17</v>
      </c>
      <c r="E46" s="5">
        <v>2415</v>
      </c>
      <c r="F46" s="13">
        <v>255</v>
      </c>
      <c r="G46" s="34">
        <f>Whole_Table[[#This Row],[Units]]*(VLOOKUP(Whole_Table[[#This Row],[Product]],prod_table,2,FALSE))</f>
        <v>2983.5</v>
      </c>
      <c r="H46" s="35">
        <f>Whole_Table[[#This Row],[Amount]]-Whole_Table[[#This Row],[Cost Price]]</f>
        <v>-568.5</v>
      </c>
      <c r="I46" s="42">
        <f>Whole_Table[[#This Row],[Profit]]/Whole_Table[[#This Row],[Units]]</f>
        <v>-2.2294117647058824</v>
      </c>
    </row>
    <row r="47" spans="2:9" x14ac:dyDescent="0.25">
      <c r="B47" s="12" t="s">
        <v>46</v>
      </c>
      <c r="C47" s="4" t="s">
        <v>9</v>
      </c>
      <c r="D47" s="4" t="s">
        <v>39</v>
      </c>
      <c r="E47" s="5">
        <v>238</v>
      </c>
      <c r="F47" s="13">
        <v>18</v>
      </c>
      <c r="G47" s="34">
        <f>Whole_Table[[#This Row],[Units]]*(VLOOKUP(Whole_Table[[#This Row],[Product]],prod_table,2,FALSE))</f>
        <v>137.51999999999998</v>
      </c>
      <c r="H47" s="35">
        <f>Whole_Table[[#This Row],[Amount]]-Whole_Table[[#This Row],[Cost Price]]</f>
        <v>100.48000000000002</v>
      </c>
      <c r="I47" s="42">
        <f>Whole_Table[[#This Row],[Profit]]/Whole_Table[[#This Row],[Units]]</f>
        <v>5.5822222222222235</v>
      </c>
    </row>
    <row r="48" spans="2:9" x14ac:dyDescent="0.25">
      <c r="B48" s="12" t="s">
        <v>26</v>
      </c>
      <c r="C48" s="4" t="s">
        <v>9</v>
      </c>
      <c r="D48" s="4" t="s">
        <v>48</v>
      </c>
      <c r="E48" s="5">
        <v>4949</v>
      </c>
      <c r="F48" s="13">
        <v>189</v>
      </c>
      <c r="G48" s="34">
        <f>Whole_Table[[#This Row],[Units]]*(VLOOKUP(Whole_Table[[#This Row],[Product]],prod_table,2,FALSE))</f>
        <v>1226.6100000000001</v>
      </c>
      <c r="H48" s="35">
        <f>Whole_Table[[#This Row],[Amount]]-Whole_Table[[#This Row],[Cost Price]]</f>
        <v>3722.39</v>
      </c>
      <c r="I48" s="42">
        <f>Whole_Table[[#This Row],[Profit]]/Whole_Table[[#This Row],[Units]]</f>
        <v>19.695185185185185</v>
      </c>
    </row>
    <row r="49" spans="2:9" x14ac:dyDescent="0.25">
      <c r="B49" s="12" t="s">
        <v>43</v>
      </c>
      <c r="C49" s="4" t="s">
        <v>34</v>
      </c>
      <c r="D49" s="4" t="s">
        <v>15</v>
      </c>
      <c r="E49" s="5">
        <v>5075</v>
      </c>
      <c r="F49" s="13">
        <v>21</v>
      </c>
      <c r="G49" s="34">
        <f>Whole_Table[[#This Row],[Units]]*(VLOOKUP(Whole_Table[[#This Row],[Product]],prod_table,2,FALSE))</f>
        <v>181.65</v>
      </c>
      <c r="H49" s="35">
        <f>Whole_Table[[#This Row],[Amount]]-Whole_Table[[#This Row],[Cost Price]]</f>
        <v>4893.3500000000004</v>
      </c>
      <c r="I49" s="42">
        <f>Whole_Table[[#This Row],[Profit]]/Whole_Table[[#This Row],[Units]]</f>
        <v>233.01666666666668</v>
      </c>
    </row>
    <row r="50" spans="2:9" x14ac:dyDescent="0.25">
      <c r="B50" s="12" t="s">
        <v>47</v>
      </c>
      <c r="C50" s="4" t="s">
        <v>22</v>
      </c>
      <c r="D50" s="4" t="s">
        <v>30</v>
      </c>
      <c r="E50" s="5">
        <v>9198</v>
      </c>
      <c r="F50" s="13">
        <v>36</v>
      </c>
      <c r="G50" s="34">
        <f>Whole_Table[[#This Row],[Units]]*(VLOOKUP(Whole_Table[[#This Row],[Product]],prod_table,2,FALSE))</f>
        <v>316.43999999999994</v>
      </c>
      <c r="H50" s="35">
        <f>Whole_Table[[#This Row],[Amount]]-Whole_Table[[#This Row],[Cost Price]]</f>
        <v>8881.56</v>
      </c>
      <c r="I50" s="42">
        <f>Whole_Table[[#This Row],[Profit]]/Whole_Table[[#This Row],[Units]]</f>
        <v>246.70999999999998</v>
      </c>
    </row>
    <row r="51" spans="2:9" x14ac:dyDescent="0.25">
      <c r="B51" s="12" t="s">
        <v>26</v>
      </c>
      <c r="C51" s="4" t="s">
        <v>50</v>
      </c>
      <c r="D51" s="4" t="s">
        <v>52</v>
      </c>
      <c r="E51" s="5">
        <v>3339</v>
      </c>
      <c r="F51" s="13">
        <v>75</v>
      </c>
      <c r="G51" s="34">
        <f>Whole_Table[[#This Row],[Units]]*(VLOOKUP(Whole_Table[[#This Row],[Product]],prod_table,2,FALSE))</f>
        <v>537</v>
      </c>
      <c r="H51" s="35">
        <f>Whole_Table[[#This Row],[Amount]]-Whole_Table[[#This Row],[Cost Price]]</f>
        <v>2802</v>
      </c>
      <c r="I51" s="42">
        <f>Whole_Table[[#This Row],[Profit]]/Whole_Table[[#This Row],[Units]]</f>
        <v>37.36</v>
      </c>
    </row>
    <row r="52" spans="2:9" x14ac:dyDescent="0.25">
      <c r="B52" s="12" t="s">
        <v>8</v>
      </c>
      <c r="C52" s="4" t="s">
        <v>50</v>
      </c>
      <c r="D52" s="4" t="s">
        <v>33</v>
      </c>
      <c r="E52" s="5">
        <v>5019</v>
      </c>
      <c r="F52" s="13">
        <v>156</v>
      </c>
      <c r="G52" s="34">
        <f>Whole_Table[[#This Row],[Units]]*(VLOOKUP(Whole_Table[[#This Row],[Product]],prod_table,2,FALSE))</f>
        <v>485.15999999999997</v>
      </c>
      <c r="H52" s="35">
        <f>Whole_Table[[#This Row],[Amount]]-Whole_Table[[#This Row],[Cost Price]]</f>
        <v>4533.84</v>
      </c>
      <c r="I52" s="42">
        <f>Whole_Table[[#This Row],[Profit]]/Whole_Table[[#This Row],[Units]]</f>
        <v>29.063076923076924</v>
      </c>
    </row>
    <row r="53" spans="2:9" x14ac:dyDescent="0.25">
      <c r="B53" s="12" t="s">
        <v>43</v>
      </c>
      <c r="C53" s="4" t="s">
        <v>22</v>
      </c>
      <c r="D53" s="4" t="s">
        <v>30</v>
      </c>
      <c r="E53" s="5">
        <v>16184</v>
      </c>
      <c r="F53" s="13">
        <v>39</v>
      </c>
      <c r="G53" s="34">
        <f>Whole_Table[[#This Row],[Units]]*(VLOOKUP(Whole_Table[[#This Row],[Product]],prod_table,2,FALSE))</f>
        <v>342.80999999999995</v>
      </c>
      <c r="H53" s="35">
        <f>Whole_Table[[#This Row],[Amount]]-Whole_Table[[#This Row],[Cost Price]]</f>
        <v>15841.19</v>
      </c>
      <c r="I53" s="42">
        <f>Whole_Table[[#This Row],[Profit]]/Whole_Table[[#This Row],[Units]]</f>
        <v>406.18435897435899</v>
      </c>
    </row>
    <row r="54" spans="2:9" x14ac:dyDescent="0.25">
      <c r="B54" s="12" t="s">
        <v>26</v>
      </c>
      <c r="C54" s="4" t="s">
        <v>22</v>
      </c>
      <c r="D54" s="4" t="s">
        <v>45</v>
      </c>
      <c r="E54" s="5">
        <v>497</v>
      </c>
      <c r="F54" s="13">
        <v>63</v>
      </c>
      <c r="G54" s="34">
        <f>Whole_Table[[#This Row],[Units]]*(VLOOKUP(Whole_Table[[#This Row],[Product]],prod_table,2,FALSE))</f>
        <v>567</v>
      </c>
      <c r="H54" s="35">
        <f>Whole_Table[[#This Row],[Amount]]-Whole_Table[[#This Row],[Cost Price]]</f>
        <v>-70</v>
      </c>
      <c r="I54" s="42">
        <f>Whole_Table[[#This Row],[Profit]]/Whole_Table[[#This Row],[Units]]</f>
        <v>-1.1111111111111112</v>
      </c>
    </row>
    <row r="55" spans="2:9" x14ac:dyDescent="0.25">
      <c r="B55" s="12" t="s">
        <v>46</v>
      </c>
      <c r="C55" s="4" t="s">
        <v>22</v>
      </c>
      <c r="D55" s="4" t="s">
        <v>52</v>
      </c>
      <c r="E55" s="5">
        <v>8211</v>
      </c>
      <c r="F55" s="13">
        <v>75</v>
      </c>
      <c r="G55" s="34">
        <f>Whole_Table[[#This Row],[Units]]*(VLOOKUP(Whole_Table[[#This Row],[Product]],prod_table,2,FALSE))</f>
        <v>537</v>
      </c>
      <c r="H55" s="35">
        <f>Whole_Table[[#This Row],[Amount]]-Whole_Table[[#This Row],[Cost Price]]</f>
        <v>7674</v>
      </c>
      <c r="I55" s="42">
        <f>Whole_Table[[#This Row],[Profit]]/Whole_Table[[#This Row],[Units]]</f>
        <v>102.32</v>
      </c>
    </row>
    <row r="56" spans="2:9" x14ac:dyDescent="0.25">
      <c r="B56" s="12" t="s">
        <v>46</v>
      </c>
      <c r="C56" s="4" t="s">
        <v>34</v>
      </c>
      <c r="D56" s="4" t="s">
        <v>54</v>
      </c>
      <c r="E56" s="5">
        <v>6580</v>
      </c>
      <c r="F56" s="13">
        <v>183</v>
      </c>
      <c r="G56" s="34">
        <f>Whole_Table[[#This Row],[Units]]*(VLOOKUP(Whole_Table[[#This Row],[Product]],prod_table,2,FALSE))</f>
        <v>1899.5400000000002</v>
      </c>
      <c r="H56" s="35">
        <f>Whole_Table[[#This Row],[Amount]]-Whole_Table[[#This Row],[Cost Price]]</f>
        <v>4680.46</v>
      </c>
      <c r="I56" s="42">
        <f>Whole_Table[[#This Row],[Profit]]/Whole_Table[[#This Row],[Units]]</f>
        <v>25.576284153005464</v>
      </c>
    </row>
    <row r="57" spans="2:9" x14ac:dyDescent="0.25">
      <c r="B57" s="12" t="s">
        <v>21</v>
      </c>
      <c r="C57" s="4" t="s">
        <v>14</v>
      </c>
      <c r="D57" s="4" t="s">
        <v>12</v>
      </c>
      <c r="E57" s="5">
        <v>4760</v>
      </c>
      <c r="F57" s="13">
        <v>69</v>
      </c>
      <c r="G57" s="34">
        <f>Whole_Table[[#This Row],[Units]]*(VLOOKUP(Whole_Table[[#This Row],[Product]],prod_table,2,FALSE))</f>
        <v>643.77</v>
      </c>
      <c r="H57" s="35">
        <f>Whole_Table[[#This Row],[Amount]]-Whole_Table[[#This Row],[Cost Price]]</f>
        <v>4116.2299999999996</v>
      </c>
      <c r="I57" s="42">
        <f>Whole_Table[[#This Row],[Profit]]/Whole_Table[[#This Row],[Units]]</f>
        <v>59.655507246376807</v>
      </c>
    </row>
    <row r="58" spans="2:9" x14ac:dyDescent="0.25">
      <c r="B58" s="12" t="s">
        <v>8</v>
      </c>
      <c r="C58" s="4" t="s">
        <v>22</v>
      </c>
      <c r="D58" s="4" t="s">
        <v>28</v>
      </c>
      <c r="E58" s="5">
        <v>5439</v>
      </c>
      <c r="F58" s="13">
        <v>30</v>
      </c>
      <c r="G58" s="34">
        <f>Whole_Table[[#This Row],[Units]]*(VLOOKUP(Whole_Table[[#This Row],[Product]],prod_table,2,FALSE))</f>
        <v>394.5</v>
      </c>
      <c r="H58" s="35">
        <f>Whole_Table[[#This Row],[Amount]]-Whole_Table[[#This Row],[Cost Price]]</f>
        <v>5044.5</v>
      </c>
      <c r="I58" s="42">
        <f>Whole_Table[[#This Row],[Profit]]/Whole_Table[[#This Row],[Units]]</f>
        <v>168.15</v>
      </c>
    </row>
    <row r="59" spans="2:9" x14ac:dyDescent="0.25">
      <c r="B59" s="12" t="s">
        <v>21</v>
      </c>
      <c r="C59" s="4" t="s">
        <v>50</v>
      </c>
      <c r="D59" s="4" t="s">
        <v>33</v>
      </c>
      <c r="E59" s="5">
        <v>1463</v>
      </c>
      <c r="F59" s="13">
        <v>39</v>
      </c>
      <c r="G59" s="34">
        <f>Whole_Table[[#This Row],[Units]]*(VLOOKUP(Whole_Table[[#This Row],[Product]],prod_table,2,FALSE))</f>
        <v>121.28999999999999</v>
      </c>
      <c r="H59" s="35">
        <f>Whole_Table[[#This Row],[Amount]]-Whole_Table[[#This Row],[Cost Price]]</f>
        <v>1341.71</v>
      </c>
      <c r="I59" s="42">
        <f>Whole_Table[[#This Row],[Profit]]/Whole_Table[[#This Row],[Units]]</f>
        <v>34.402820512820512</v>
      </c>
    </row>
    <row r="60" spans="2:9" x14ac:dyDescent="0.25">
      <c r="B60" s="12" t="s">
        <v>47</v>
      </c>
      <c r="C60" s="4" t="s">
        <v>50</v>
      </c>
      <c r="D60" s="4" t="s">
        <v>15</v>
      </c>
      <c r="E60" s="5">
        <v>7777</v>
      </c>
      <c r="F60" s="13">
        <v>504</v>
      </c>
      <c r="G60" s="34">
        <f>Whole_Table[[#This Row],[Units]]*(VLOOKUP(Whole_Table[[#This Row],[Product]],prod_table,2,FALSE))</f>
        <v>4359.6000000000004</v>
      </c>
      <c r="H60" s="35">
        <f>Whole_Table[[#This Row],[Amount]]-Whole_Table[[#This Row],[Cost Price]]</f>
        <v>3417.3999999999996</v>
      </c>
      <c r="I60" s="42">
        <f>Whole_Table[[#This Row],[Profit]]/Whole_Table[[#This Row],[Units]]</f>
        <v>6.780555555555555</v>
      </c>
    </row>
    <row r="61" spans="2:9" x14ac:dyDescent="0.25">
      <c r="B61" s="12" t="s">
        <v>18</v>
      </c>
      <c r="C61" s="4" t="s">
        <v>9</v>
      </c>
      <c r="D61" s="4" t="s">
        <v>52</v>
      </c>
      <c r="E61" s="5">
        <v>1085</v>
      </c>
      <c r="F61" s="13">
        <v>273</v>
      </c>
      <c r="G61" s="34">
        <f>Whole_Table[[#This Row],[Units]]*(VLOOKUP(Whole_Table[[#This Row],[Product]],prod_table,2,FALSE))</f>
        <v>1954.68</v>
      </c>
      <c r="H61" s="35">
        <f>Whole_Table[[#This Row],[Amount]]-Whole_Table[[#This Row],[Cost Price]]</f>
        <v>-869.68000000000006</v>
      </c>
      <c r="I61" s="42">
        <f>Whole_Table[[#This Row],[Profit]]/Whole_Table[[#This Row],[Units]]</f>
        <v>-3.1856410256410257</v>
      </c>
    </row>
    <row r="62" spans="2:9" x14ac:dyDescent="0.25">
      <c r="B62" s="12" t="s">
        <v>43</v>
      </c>
      <c r="C62" s="4" t="s">
        <v>9</v>
      </c>
      <c r="D62" s="4" t="s">
        <v>35</v>
      </c>
      <c r="E62" s="5">
        <v>182</v>
      </c>
      <c r="F62" s="13">
        <v>48</v>
      </c>
      <c r="G62" s="34">
        <f>Whole_Table[[#This Row],[Units]]*(VLOOKUP(Whole_Table[[#This Row],[Product]],prod_table,2,FALSE))</f>
        <v>277.92</v>
      </c>
      <c r="H62" s="35">
        <f>Whole_Table[[#This Row],[Amount]]-Whole_Table[[#This Row],[Cost Price]]</f>
        <v>-95.920000000000016</v>
      </c>
      <c r="I62" s="42">
        <f>Whole_Table[[#This Row],[Profit]]/Whole_Table[[#This Row],[Units]]</f>
        <v>-1.9983333333333337</v>
      </c>
    </row>
    <row r="63" spans="2:9" x14ac:dyDescent="0.25">
      <c r="B63" s="12" t="s">
        <v>26</v>
      </c>
      <c r="C63" s="4" t="s">
        <v>50</v>
      </c>
      <c r="D63" s="4" t="s">
        <v>53</v>
      </c>
      <c r="E63" s="5">
        <v>4242</v>
      </c>
      <c r="F63" s="13">
        <v>207</v>
      </c>
      <c r="G63" s="34">
        <f>Whole_Table[[#This Row],[Units]]*(VLOOKUP(Whole_Table[[#This Row],[Product]],prod_table,2,FALSE))</f>
        <v>3463.11</v>
      </c>
      <c r="H63" s="35">
        <f>Whole_Table[[#This Row],[Amount]]-Whole_Table[[#This Row],[Cost Price]]</f>
        <v>778.88999999999987</v>
      </c>
      <c r="I63" s="42">
        <f>Whole_Table[[#This Row],[Profit]]/Whole_Table[[#This Row],[Units]]</f>
        <v>3.7627536231884053</v>
      </c>
    </row>
    <row r="64" spans="2:9" x14ac:dyDescent="0.25">
      <c r="B64" s="12" t="s">
        <v>26</v>
      </c>
      <c r="C64" s="4" t="s">
        <v>22</v>
      </c>
      <c r="D64" s="4" t="s">
        <v>15</v>
      </c>
      <c r="E64" s="5">
        <v>6118</v>
      </c>
      <c r="F64" s="13">
        <v>9</v>
      </c>
      <c r="G64" s="34">
        <f>Whole_Table[[#This Row],[Units]]*(VLOOKUP(Whole_Table[[#This Row],[Product]],prod_table,2,FALSE))</f>
        <v>77.850000000000009</v>
      </c>
      <c r="H64" s="35">
        <f>Whole_Table[[#This Row],[Amount]]-Whole_Table[[#This Row],[Cost Price]]</f>
        <v>6040.15</v>
      </c>
      <c r="I64" s="42">
        <f>Whole_Table[[#This Row],[Profit]]/Whole_Table[[#This Row],[Units]]</f>
        <v>671.12777777777774</v>
      </c>
    </row>
    <row r="65" spans="2:9" x14ac:dyDescent="0.25">
      <c r="B65" s="12" t="s">
        <v>55</v>
      </c>
      <c r="C65" s="4" t="s">
        <v>22</v>
      </c>
      <c r="D65" s="4" t="s">
        <v>48</v>
      </c>
      <c r="E65" s="5">
        <v>2317</v>
      </c>
      <c r="F65" s="13">
        <v>261</v>
      </c>
      <c r="G65" s="34">
        <f>Whole_Table[[#This Row],[Units]]*(VLOOKUP(Whole_Table[[#This Row],[Product]],prod_table,2,FALSE))</f>
        <v>1693.89</v>
      </c>
      <c r="H65" s="35">
        <f>Whole_Table[[#This Row],[Amount]]-Whole_Table[[#This Row],[Cost Price]]</f>
        <v>623.1099999999999</v>
      </c>
      <c r="I65" s="42">
        <f>Whole_Table[[#This Row],[Profit]]/Whole_Table[[#This Row],[Units]]</f>
        <v>2.3873946360153253</v>
      </c>
    </row>
    <row r="66" spans="2:9" x14ac:dyDescent="0.25">
      <c r="B66" s="12" t="s">
        <v>26</v>
      </c>
      <c r="C66" s="4" t="s">
        <v>34</v>
      </c>
      <c r="D66" s="4" t="s">
        <v>30</v>
      </c>
      <c r="E66" s="5">
        <v>938</v>
      </c>
      <c r="F66" s="13">
        <v>6</v>
      </c>
      <c r="G66" s="34">
        <f>Whole_Table[[#This Row],[Units]]*(VLOOKUP(Whole_Table[[#This Row],[Product]],prod_table,2,FALSE))</f>
        <v>52.739999999999995</v>
      </c>
      <c r="H66" s="35">
        <f>Whole_Table[[#This Row],[Amount]]-Whole_Table[[#This Row],[Cost Price]]</f>
        <v>885.26</v>
      </c>
      <c r="I66" s="42">
        <f>Whole_Table[[#This Row],[Profit]]/Whole_Table[[#This Row],[Units]]</f>
        <v>147.54333333333332</v>
      </c>
    </row>
    <row r="67" spans="2:9" x14ac:dyDescent="0.25">
      <c r="B67" s="12" t="s">
        <v>13</v>
      </c>
      <c r="C67" s="4" t="s">
        <v>9</v>
      </c>
      <c r="D67" s="4" t="s">
        <v>25</v>
      </c>
      <c r="E67" s="5">
        <v>9709</v>
      </c>
      <c r="F67" s="13">
        <v>30</v>
      </c>
      <c r="G67" s="34">
        <f>Whole_Table[[#This Row],[Units]]*(VLOOKUP(Whole_Table[[#This Row],[Product]],prod_table,2,FALSE))</f>
        <v>351.90000000000003</v>
      </c>
      <c r="H67" s="35">
        <f>Whole_Table[[#This Row],[Amount]]-Whole_Table[[#This Row],[Cost Price]]</f>
        <v>9357.1</v>
      </c>
      <c r="I67" s="42">
        <f>Whole_Table[[#This Row],[Profit]]/Whole_Table[[#This Row],[Units]]</f>
        <v>311.90333333333336</v>
      </c>
    </row>
    <row r="68" spans="2:9" x14ac:dyDescent="0.25">
      <c r="B68" s="12" t="s">
        <v>40</v>
      </c>
      <c r="C68" s="4" t="s">
        <v>50</v>
      </c>
      <c r="D68" s="4" t="s">
        <v>42</v>
      </c>
      <c r="E68" s="5">
        <v>2205</v>
      </c>
      <c r="F68" s="13">
        <v>138</v>
      </c>
      <c r="G68" s="34">
        <f>Whole_Table[[#This Row],[Units]]*(VLOOKUP(Whole_Table[[#This Row],[Product]],prod_table,2,FALSE))</f>
        <v>1465.56</v>
      </c>
      <c r="H68" s="35">
        <f>Whole_Table[[#This Row],[Amount]]-Whole_Table[[#This Row],[Cost Price]]</f>
        <v>739.44</v>
      </c>
      <c r="I68" s="42">
        <f>Whole_Table[[#This Row],[Profit]]/Whole_Table[[#This Row],[Units]]</f>
        <v>5.3582608695652176</v>
      </c>
    </row>
    <row r="69" spans="2:9" x14ac:dyDescent="0.25">
      <c r="B69" s="12" t="s">
        <v>40</v>
      </c>
      <c r="C69" s="4" t="s">
        <v>9</v>
      </c>
      <c r="D69" s="4" t="s">
        <v>33</v>
      </c>
      <c r="E69" s="5">
        <v>4487</v>
      </c>
      <c r="F69" s="13">
        <v>111</v>
      </c>
      <c r="G69" s="34">
        <f>Whole_Table[[#This Row],[Units]]*(VLOOKUP(Whole_Table[[#This Row],[Product]],prod_table,2,FALSE))</f>
        <v>345.21</v>
      </c>
      <c r="H69" s="35">
        <f>Whole_Table[[#This Row],[Amount]]-Whole_Table[[#This Row],[Cost Price]]</f>
        <v>4141.79</v>
      </c>
      <c r="I69" s="42">
        <f>Whole_Table[[#This Row],[Profit]]/Whole_Table[[#This Row],[Units]]</f>
        <v>37.313423423423423</v>
      </c>
    </row>
    <row r="70" spans="2:9" x14ac:dyDescent="0.25">
      <c r="B70" s="12" t="s">
        <v>43</v>
      </c>
      <c r="C70" s="4" t="s">
        <v>14</v>
      </c>
      <c r="D70" s="4" t="s">
        <v>23</v>
      </c>
      <c r="E70" s="5">
        <v>2415</v>
      </c>
      <c r="F70" s="13">
        <v>15</v>
      </c>
      <c r="G70" s="34">
        <f>Whole_Table[[#This Row],[Units]]*(VLOOKUP(Whole_Table[[#This Row],[Product]],prod_table,2,FALSE))</f>
        <v>97.05</v>
      </c>
      <c r="H70" s="35">
        <f>Whole_Table[[#This Row],[Amount]]-Whole_Table[[#This Row],[Cost Price]]</f>
        <v>2317.9499999999998</v>
      </c>
      <c r="I70" s="42">
        <f>Whole_Table[[#This Row],[Profit]]/Whole_Table[[#This Row],[Units]]</f>
        <v>154.53</v>
      </c>
    </row>
    <row r="71" spans="2:9" x14ac:dyDescent="0.25">
      <c r="B71" s="12" t="s">
        <v>8</v>
      </c>
      <c r="C71" s="4" t="s">
        <v>50</v>
      </c>
      <c r="D71" s="4" t="s">
        <v>39</v>
      </c>
      <c r="E71" s="5">
        <v>4018</v>
      </c>
      <c r="F71" s="13">
        <v>162</v>
      </c>
      <c r="G71" s="34">
        <f>Whole_Table[[#This Row],[Units]]*(VLOOKUP(Whole_Table[[#This Row],[Product]],prod_table,2,FALSE))</f>
        <v>1237.6799999999998</v>
      </c>
      <c r="H71" s="35">
        <f>Whole_Table[[#This Row],[Amount]]-Whole_Table[[#This Row],[Cost Price]]</f>
        <v>2780.32</v>
      </c>
      <c r="I71" s="42">
        <f>Whole_Table[[#This Row],[Profit]]/Whole_Table[[#This Row],[Units]]</f>
        <v>17.162469135802471</v>
      </c>
    </row>
    <row r="72" spans="2:9" x14ac:dyDescent="0.25">
      <c r="B72" s="12" t="s">
        <v>43</v>
      </c>
      <c r="C72" s="4" t="s">
        <v>50</v>
      </c>
      <c r="D72" s="4" t="s">
        <v>39</v>
      </c>
      <c r="E72" s="5">
        <v>861</v>
      </c>
      <c r="F72" s="13">
        <v>195</v>
      </c>
      <c r="G72" s="34">
        <f>Whole_Table[[#This Row],[Units]]*(VLOOKUP(Whole_Table[[#This Row],[Product]],prod_table,2,FALSE))</f>
        <v>1489.8</v>
      </c>
      <c r="H72" s="35">
        <f>Whole_Table[[#This Row],[Amount]]-Whole_Table[[#This Row],[Cost Price]]</f>
        <v>-628.79999999999995</v>
      </c>
      <c r="I72" s="42">
        <f>Whole_Table[[#This Row],[Profit]]/Whole_Table[[#This Row],[Units]]</f>
        <v>-3.2246153846153844</v>
      </c>
    </row>
    <row r="73" spans="2:9" x14ac:dyDescent="0.25">
      <c r="B73" s="12" t="s">
        <v>55</v>
      </c>
      <c r="C73" s="4" t="s">
        <v>34</v>
      </c>
      <c r="D73" s="4" t="s">
        <v>17</v>
      </c>
      <c r="E73" s="5">
        <v>5586</v>
      </c>
      <c r="F73" s="13">
        <v>525</v>
      </c>
      <c r="G73" s="34">
        <f>Whole_Table[[#This Row],[Units]]*(VLOOKUP(Whole_Table[[#This Row],[Product]],prod_table,2,FALSE))</f>
        <v>6142.5</v>
      </c>
      <c r="H73" s="35">
        <f>Whole_Table[[#This Row],[Amount]]-Whole_Table[[#This Row],[Cost Price]]</f>
        <v>-556.5</v>
      </c>
      <c r="I73" s="42">
        <f>Whole_Table[[#This Row],[Profit]]/Whole_Table[[#This Row],[Units]]</f>
        <v>-1.06</v>
      </c>
    </row>
    <row r="74" spans="2:9" x14ac:dyDescent="0.25">
      <c r="B74" s="12" t="s">
        <v>40</v>
      </c>
      <c r="C74" s="4" t="s">
        <v>50</v>
      </c>
      <c r="D74" s="4" t="s">
        <v>31</v>
      </c>
      <c r="E74" s="5">
        <v>2226</v>
      </c>
      <c r="F74" s="13">
        <v>48</v>
      </c>
      <c r="G74" s="34">
        <f>Whole_Table[[#This Row],[Units]]*(VLOOKUP(Whole_Table[[#This Row],[Product]],prod_table,2,FALSE))</f>
        <v>593.76</v>
      </c>
      <c r="H74" s="35">
        <f>Whole_Table[[#This Row],[Amount]]-Whole_Table[[#This Row],[Cost Price]]</f>
        <v>1632.24</v>
      </c>
      <c r="I74" s="42">
        <f>Whole_Table[[#This Row],[Profit]]/Whole_Table[[#This Row],[Units]]</f>
        <v>34.005000000000003</v>
      </c>
    </row>
    <row r="75" spans="2:9" x14ac:dyDescent="0.25">
      <c r="B75" s="12" t="s">
        <v>18</v>
      </c>
      <c r="C75" s="4" t="s">
        <v>50</v>
      </c>
      <c r="D75" s="4" t="s">
        <v>54</v>
      </c>
      <c r="E75" s="5">
        <v>14329</v>
      </c>
      <c r="F75" s="13">
        <v>150</v>
      </c>
      <c r="G75" s="34">
        <f>Whole_Table[[#This Row],[Units]]*(VLOOKUP(Whole_Table[[#This Row],[Product]],prod_table,2,FALSE))</f>
        <v>1557.0000000000002</v>
      </c>
      <c r="H75" s="35">
        <f>Whole_Table[[#This Row],[Amount]]-Whole_Table[[#This Row],[Cost Price]]</f>
        <v>12772</v>
      </c>
      <c r="I75" s="42">
        <f>Whole_Table[[#This Row],[Profit]]/Whole_Table[[#This Row],[Units]]</f>
        <v>85.146666666666661</v>
      </c>
    </row>
    <row r="76" spans="2:9" x14ac:dyDescent="0.25">
      <c r="B76" s="12" t="s">
        <v>18</v>
      </c>
      <c r="C76" s="4" t="s">
        <v>50</v>
      </c>
      <c r="D76" s="4" t="s">
        <v>42</v>
      </c>
      <c r="E76" s="5">
        <v>8463</v>
      </c>
      <c r="F76" s="13">
        <v>492</v>
      </c>
      <c r="G76" s="34">
        <f>Whole_Table[[#This Row],[Units]]*(VLOOKUP(Whole_Table[[#This Row],[Product]],prod_table,2,FALSE))</f>
        <v>5225.04</v>
      </c>
      <c r="H76" s="35">
        <f>Whole_Table[[#This Row],[Amount]]-Whole_Table[[#This Row],[Cost Price]]</f>
        <v>3237.96</v>
      </c>
      <c r="I76" s="42">
        <f>Whole_Table[[#This Row],[Profit]]/Whole_Table[[#This Row],[Units]]</f>
        <v>6.5812195121951218</v>
      </c>
    </row>
    <row r="77" spans="2:9" x14ac:dyDescent="0.25">
      <c r="B77" s="12" t="s">
        <v>43</v>
      </c>
      <c r="C77" s="4" t="s">
        <v>50</v>
      </c>
      <c r="D77" s="4" t="s">
        <v>52</v>
      </c>
      <c r="E77" s="5">
        <v>2891</v>
      </c>
      <c r="F77" s="13">
        <v>102</v>
      </c>
      <c r="G77" s="34">
        <f>Whole_Table[[#This Row],[Units]]*(VLOOKUP(Whole_Table[[#This Row],[Product]],prod_table,2,FALSE))</f>
        <v>730.32</v>
      </c>
      <c r="H77" s="35">
        <f>Whole_Table[[#This Row],[Amount]]-Whole_Table[[#This Row],[Cost Price]]</f>
        <v>2160.6799999999998</v>
      </c>
      <c r="I77" s="42">
        <f>Whole_Table[[#This Row],[Profit]]/Whole_Table[[#This Row],[Units]]</f>
        <v>21.183137254901958</v>
      </c>
    </row>
    <row r="78" spans="2:9" x14ac:dyDescent="0.25">
      <c r="B78" s="12" t="s">
        <v>47</v>
      </c>
      <c r="C78" s="4" t="s">
        <v>22</v>
      </c>
      <c r="D78" s="4" t="s">
        <v>48</v>
      </c>
      <c r="E78" s="5">
        <v>3773</v>
      </c>
      <c r="F78" s="13">
        <v>165</v>
      </c>
      <c r="G78" s="34">
        <f>Whole_Table[[#This Row],[Units]]*(VLOOKUP(Whole_Table[[#This Row],[Product]],prod_table,2,FALSE))</f>
        <v>1070.8500000000001</v>
      </c>
      <c r="H78" s="35">
        <f>Whole_Table[[#This Row],[Amount]]-Whole_Table[[#This Row],[Cost Price]]</f>
        <v>2702.1499999999996</v>
      </c>
      <c r="I78" s="42">
        <f>Whole_Table[[#This Row],[Profit]]/Whole_Table[[#This Row],[Units]]</f>
        <v>16.376666666666665</v>
      </c>
    </row>
    <row r="79" spans="2:9" x14ac:dyDescent="0.25">
      <c r="B79" s="12" t="s">
        <v>21</v>
      </c>
      <c r="C79" s="4" t="s">
        <v>22</v>
      </c>
      <c r="D79" s="4" t="s">
        <v>54</v>
      </c>
      <c r="E79" s="5">
        <v>854</v>
      </c>
      <c r="F79" s="13">
        <v>309</v>
      </c>
      <c r="G79" s="34">
        <f>Whole_Table[[#This Row],[Units]]*(VLOOKUP(Whole_Table[[#This Row],[Product]],prod_table,2,FALSE))</f>
        <v>3207.42</v>
      </c>
      <c r="H79" s="35">
        <f>Whole_Table[[#This Row],[Amount]]-Whole_Table[[#This Row],[Cost Price]]</f>
        <v>-2353.42</v>
      </c>
      <c r="I79" s="42">
        <f>Whole_Table[[#This Row],[Profit]]/Whole_Table[[#This Row],[Units]]</f>
        <v>-7.6162459546925572</v>
      </c>
    </row>
    <row r="80" spans="2:9" x14ac:dyDescent="0.25">
      <c r="B80" s="12" t="s">
        <v>26</v>
      </c>
      <c r="C80" s="4" t="s">
        <v>22</v>
      </c>
      <c r="D80" s="4" t="s">
        <v>33</v>
      </c>
      <c r="E80" s="5">
        <v>4970</v>
      </c>
      <c r="F80" s="13">
        <v>156</v>
      </c>
      <c r="G80" s="34">
        <f>Whole_Table[[#This Row],[Units]]*(VLOOKUP(Whole_Table[[#This Row],[Product]],prod_table,2,FALSE))</f>
        <v>485.15999999999997</v>
      </c>
      <c r="H80" s="35">
        <f>Whole_Table[[#This Row],[Amount]]-Whole_Table[[#This Row],[Cost Price]]</f>
        <v>4484.84</v>
      </c>
      <c r="I80" s="42">
        <f>Whole_Table[[#This Row],[Profit]]/Whole_Table[[#This Row],[Units]]</f>
        <v>28.748974358974358</v>
      </c>
    </row>
    <row r="81" spans="2:9" x14ac:dyDescent="0.25">
      <c r="B81" s="12" t="s">
        <v>18</v>
      </c>
      <c r="C81" s="4" t="s">
        <v>14</v>
      </c>
      <c r="D81" s="4" t="s">
        <v>51</v>
      </c>
      <c r="E81" s="5">
        <v>98</v>
      </c>
      <c r="F81" s="13">
        <v>159</v>
      </c>
      <c r="G81" s="34">
        <f>Whole_Table[[#This Row],[Units]]*(VLOOKUP(Whole_Table[[#This Row],[Product]],prod_table,2,FALSE))</f>
        <v>890.4</v>
      </c>
      <c r="H81" s="35">
        <f>Whole_Table[[#This Row],[Amount]]-Whole_Table[[#This Row],[Cost Price]]</f>
        <v>-792.4</v>
      </c>
      <c r="I81" s="42">
        <f>Whole_Table[[#This Row],[Profit]]/Whole_Table[[#This Row],[Units]]</f>
        <v>-4.9836477987421386</v>
      </c>
    </row>
    <row r="82" spans="2:9" x14ac:dyDescent="0.25">
      <c r="B82" s="12" t="s">
        <v>43</v>
      </c>
      <c r="C82" s="4" t="s">
        <v>14</v>
      </c>
      <c r="D82" s="4" t="s">
        <v>25</v>
      </c>
      <c r="E82" s="5">
        <v>13391</v>
      </c>
      <c r="F82" s="13">
        <v>201</v>
      </c>
      <c r="G82" s="34">
        <f>Whole_Table[[#This Row],[Units]]*(VLOOKUP(Whole_Table[[#This Row],[Product]],prod_table,2,FALSE))</f>
        <v>2357.73</v>
      </c>
      <c r="H82" s="35">
        <f>Whole_Table[[#This Row],[Amount]]-Whole_Table[[#This Row],[Cost Price]]</f>
        <v>11033.27</v>
      </c>
      <c r="I82" s="42">
        <f>Whole_Table[[#This Row],[Profit]]/Whole_Table[[#This Row],[Units]]</f>
        <v>54.891890547263685</v>
      </c>
    </row>
    <row r="83" spans="2:9" x14ac:dyDescent="0.25">
      <c r="B83" s="12" t="s">
        <v>13</v>
      </c>
      <c r="C83" s="4" t="s">
        <v>27</v>
      </c>
      <c r="D83" s="4" t="s">
        <v>35</v>
      </c>
      <c r="E83" s="5">
        <v>8890</v>
      </c>
      <c r="F83" s="13">
        <v>210</v>
      </c>
      <c r="G83" s="34">
        <f>Whole_Table[[#This Row],[Units]]*(VLOOKUP(Whole_Table[[#This Row],[Product]],prod_table,2,FALSE))</f>
        <v>1215.9000000000001</v>
      </c>
      <c r="H83" s="35">
        <f>Whole_Table[[#This Row],[Amount]]-Whole_Table[[#This Row],[Cost Price]]</f>
        <v>7674.1</v>
      </c>
      <c r="I83" s="42">
        <f>Whole_Table[[#This Row],[Profit]]/Whole_Table[[#This Row],[Units]]</f>
        <v>36.543333333333337</v>
      </c>
    </row>
    <row r="84" spans="2:9" x14ac:dyDescent="0.25">
      <c r="B84" s="12" t="s">
        <v>46</v>
      </c>
      <c r="C84" s="4" t="s">
        <v>34</v>
      </c>
      <c r="D84" s="4" t="s">
        <v>12</v>
      </c>
      <c r="E84" s="5">
        <v>56</v>
      </c>
      <c r="F84" s="13">
        <v>51</v>
      </c>
      <c r="G84" s="34">
        <f>Whole_Table[[#This Row],[Units]]*(VLOOKUP(Whole_Table[[#This Row],[Product]],prod_table,2,FALSE))</f>
        <v>475.83</v>
      </c>
      <c r="H84" s="35">
        <f>Whole_Table[[#This Row],[Amount]]-Whole_Table[[#This Row],[Cost Price]]</f>
        <v>-419.83</v>
      </c>
      <c r="I84" s="42">
        <f>Whole_Table[[#This Row],[Profit]]/Whole_Table[[#This Row],[Units]]</f>
        <v>-8.2319607843137259</v>
      </c>
    </row>
    <row r="85" spans="2:9" x14ac:dyDescent="0.25">
      <c r="B85" s="12" t="s">
        <v>47</v>
      </c>
      <c r="C85" s="4" t="s">
        <v>22</v>
      </c>
      <c r="D85" s="4" t="s">
        <v>28</v>
      </c>
      <c r="E85" s="5">
        <v>3339</v>
      </c>
      <c r="F85" s="13">
        <v>39</v>
      </c>
      <c r="G85" s="34">
        <f>Whole_Table[[#This Row],[Units]]*(VLOOKUP(Whole_Table[[#This Row],[Product]],prod_table,2,FALSE))</f>
        <v>512.85</v>
      </c>
      <c r="H85" s="35">
        <f>Whole_Table[[#This Row],[Amount]]-Whole_Table[[#This Row],[Cost Price]]</f>
        <v>2826.15</v>
      </c>
      <c r="I85" s="42">
        <f>Whole_Table[[#This Row],[Profit]]/Whole_Table[[#This Row],[Units]]</f>
        <v>72.465384615384622</v>
      </c>
    </row>
    <row r="86" spans="2:9" x14ac:dyDescent="0.25">
      <c r="B86" s="12" t="s">
        <v>55</v>
      </c>
      <c r="C86" s="4" t="s">
        <v>14</v>
      </c>
      <c r="D86" s="4" t="s">
        <v>23</v>
      </c>
      <c r="E86" s="5">
        <v>3808</v>
      </c>
      <c r="F86" s="13">
        <v>279</v>
      </c>
      <c r="G86" s="34">
        <f>Whole_Table[[#This Row],[Units]]*(VLOOKUP(Whole_Table[[#This Row],[Product]],prod_table,2,FALSE))</f>
        <v>1805.1299999999999</v>
      </c>
      <c r="H86" s="35">
        <f>Whole_Table[[#This Row],[Amount]]-Whole_Table[[#This Row],[Cost Price]]</f>
        <v>2002.8700000000001</v>
      </c>
      <c r="I86" s="42">
        <f>Whole_Table[[#This Row],[Profit]]/Whole_Table[[#This Row],[Units]]</f>
        <v>7.1787455197132619</v>
      </c>
    </row>
    <row r="87" spans="2:9" x14ac:dyDescent="0.25">
      <c r="B87" s="12" t="s">
        <v>55</v>
      </c>
      <c r="C87" s="4" t="s">
        <v>34</v>
      </c>
      <c r="D87" s="4" t="s">
        <v>12</v>
      </c>
      <c r="E87" s="5">
        <v>63</v>
      </c>
      <c r="F87" s="13">
        <v>123</v>
      </c>
      <c r="G87" s="34">
        <f>Whole_Table[[#This Row],[Units]]*(VLOOKUP(Whole_Table[[#This Row],[Product]],prod_table,2,FALSE))</f>
        <v>1147.5899999999999</v>
      </c>
      <c r="H87" s="35">
        <f>Whole_Table[[#This Row],[Amount]]-Whole_Table[[#This Row],[Cost Price]]</f>
        <v>-1084.5899999999999</v>
      </c>
      <c r="I87" s="42">
        <f>Whole_Table[[#This Row],[Profit]]/Whole_Table[[#This Row],[Units]]</f>
        <v>-8.8178048780487792</v>
      </c>
    </row>
    <row r="88" spans="2:9" x14ac:dyDescent="0.25">
      <c r="B88" s="12" t="s">
        <v>46</v>
      </c>
      <c r="C88" s="4" t="s">
        <v>27</v>
      </c>
      <c r="D88" s="4" t="s">
        <v>53</v>
      </c>
      <c r="E88" s="5">
        <v>7812</v>
      </c>
      <c r="F88" s="13">
        <v>81</v>
      </c>
      <c r="G88" s="34">
        <f>Whole_Table[[#This Row],[Units]]*(VLOOKUP(Whole_Table[[#This Row],[Product]],prod_table,2,FALSE))</f>
        <v>1355.13</v>
      </c>
      <c r="H88" s="35">
        <f>Whole_Table[[#This Row],[Amount]]-Whole_Table[[#This Row],[Cost Price]]</f>
        <v>6456.87</v>
      </c>
      <c r="I88" s="42">
        <f>Whole_Table[[#This Row],[Profit]]/Whole_Table[[#This Row],[Units]]</f>
        <v>79.714444444444439</v>
      </c>
    </row>
    <row r="89" spans="2:9" x14ac:dyDescent="0.25">
      <c r="B89" s="12" t="s">
        <v>8</v>
      </c>
      <c r="C89" s="4" t="s">
        <v>9</v>
      </c>
      <c r="D89" s="4" t="s">
        <v>39</v>
      </c>
      <c r="E89" s="5">
        <v>7693</v>
      </c>
      <c r="F89" s="13">
        <v>21</v>
      </c>
      <c r="G89" s="34">
        <f>Whole_Table[[#This Row],[Units]]*(VLOOKUP(Whole_Table[[#This Row],[Product]],prod_table,2,FALSE))</f>
        <v>160.44</v>
      </c>
      <c r="H89" s="35">
        <f>Whole_Table[[#This Row],[Amount]]-Whole_Table[[#This Row],[Cost Price]]</f>
        <v>7532.56</v>
      </c>
      <c r="I89" s="42">
        <f>Whole_Table[[#This Row],[Profit]]/Whole_Table[[#This Row],[Units]]</f>
        <v>358.69333333333333</v>
      </c>
    </row>
    <row r="90" spans="2:9" x14ac:dyDescent="0.25">
      <c r="B90" s="12" t="s">
        <v>47</v>
      </c>
      <c r="C90" s="4" t="s">
        <v>22</v>
      </c>
      <c r="D90" s="4" t="s">
        <v>54</v>
      </c>
      <c r="E90" s="5">
        <v>973</v>
      </c>
      <c r="F90" s="13">
        <v>162</v>
      </c>
      <c r="G90" s="34">
        <f>Whole_Table[[#This Row],[Units]]*(VLOOKUP(Whole_Table[[#This Row],[Product]],prod_table,2,FALSE))</f>
        <v>1681.5600000000002</v>
      </c>
      <c r="H90" s="35">
        <f>Whole_Table[[#This Row],[Amount]]-Whole_Table[[#This Row],[Cost Price]]</f>
        <v>-708.56000000000017</v>
      </c>
      <c r="I90" s="42">
        <f>Whole_Table[[#This Row],[Profit]]/Whole_Table[[#This Row],[Units]]</f>
        <v>-4.3738271604938284</v>
      </c>
    </row>
    <row r="91" spans="2:9" x14ac:dyDescent="0.25">
      <c r="B91" s="12" t="s">
        <v>55</v>
      </c>
      <c r="C91" s="4" t="s">
        <v>14</v>
      </c>
      <c r="D91" s="4" t="s">
        <v>45</v>
      </c>
      <c r="E91" s="5">
        <v>567</v>
      </c>
      <c r="F91" s="13">
        <v>228</v>
      </c>
      <c r="G91" s="34">
        <f>Whole_Table[[#This Row],[Units]]*(VLOOKUP(Whole_Table[[#This Row],[Product]],prod_table,2,FALSE))</f>
        <v>2052</v>
      </c>
      <c r="H91" s="35">
        <f>Whole_Table[[#This Row],[Amount]]-Whole_Table[[#This Row],[Cost Price]]</f>
        <v>-1485</v>
      </c>
      <c r="I91" s="42">
        <f>Whole_Table[[#This Row],[Profit]]/Whole_Table[[#This Row],[Units]]</f>
        <v>-6.5131578947368425</v>
      </c>
    </row>
    <row r="92" spans="2:9" x14ac:dyDescent="0.25">
      <c r="B92" s="12" t="s">
        <v>55</v>
      </c>
      <c r="C92" s="4" t="s">
        <v>22</v>
      </c>
      <c r="D92" s="4" t="s">
        <v>52</v>
      </c>
      <c r="E92" s="5">
        <v>2471</v>
      </c>
      <c r="F92" s="13">
        <v>342</v>
      </c>
      <c r="G92" s="34">
        <f>Whole_Table[[#This Row],[Units]]*(VLOOKUP(Whole_Table[[#This Row],[Product]],prod_table,2,FALSE))</f>
        <v>2448.7200000000003</v>
      </c>
      <c r="H92" s="35">
        <f>Whole_Table[[#This Row],[Amount]]-Whole_Table[[#This Row],[Cost Price]]</f>
        <v>22.279999999999745</v>
      </c>
      <c r="I92" s="42">
        <f>Whole_Table[[#This Row],[Profit]]/Whole_Table[[#This Row],[Units]]</f>
        <v>6.5146198830408605E-2</v>
      </c>
    </row>
    <row r="93" spans="2:9" x14ac:dyDescent="0.25">
      <c r="B93" s="12" t="s">
        <v>43</v>
      </c>
      <c r="C93" s="4" t="s">
        <v>34</v>
      </c>
      <c r="D93" s="4" t="s">
        <v>12</v>
      </c>
      <c r="E93" s="5">
        <v>7189</v>
      </c>
      <c r="F93" s="13">
        <v>54</v>
      </c>
      <c r="G93" s="34">
        <f>Whole_Table[[#This Row],[Units]]*(VLOOKUP(Whole_Table[[#This Row],[Product]],prod_table,2,FALSE))</f>
        <v>503.82</v>
      </c>
      <c r="H93" s="35">
        <f>Whole_Table[[#This Row],[Amount]]-Whole_Table[[#This Row],[Cost Price]]</f>
        <v>6685.18</v>
      </c>
      <c r="I93" s="42">
        <f>Whole_Table[[#This Row],[Profit]]/Whole_Table[[#This Row],[Units]]</f>
        <v>123.79962962962964</v>
      </c>
    </row>
    <row r="94" spans="2:9" x14ac:dyDescent="0.25">
      <c r="B94" s="12" t="s">
        <v>21</v>
      </c>
      <c r="C94" s="4" t="s">
        <v>14</v>
      </c>
      <c r="D94" s="4" t="s">
        <v>54</v>
      </c>
      <c r="E94" s="5">
        <v>7455</v>
      </c>
      <c r="F94" s="13">
        <v>216</v>
      </c>
      <c r="G94" s="34">
        <f>Whole_Table[[#This Row],[Units]]*(VLOOKUP(Whole_Table[[#This Row],[Product]],prod_table,2,FALSE))</f>
        <v>2242.0800000000004</v>
      </c>
      <c r="H94" s="35">
        <f>Whole_Table[[#This Row],[Amount]]-Whole_Table[[#This Row],[Cost Price]]</f>
        <v>5212.92</v>
      </c>
      <c r="I94" s="42">
        <f>Whole_Table[[#This Row],[Profit]]/Whole_Table[[#This Row],[Units]]</f>
        <v>24.13388888888889</v>
      </c>
    </row>
    <row r="95" spans="2:9" x14ac:dyDescent="0.25">
      <c r="B95" s="12" t="s">
        <v>47</v>
      </c>
      <c r="C95" s="4" t="s">
        <v>50</v>
      </c>
      <c r="D95" s="4" t="s">
        <v>51</v>
      </c>
      <c r="E95" s="5">
        <v>3108</v>
      </c>
      <c r="F95" s="13">
        <v>54</v>
      </c>
      <c r="G95" s="34">
        <f>Whole_Table[[#This Row],[Units]]*(VLOOKUP(Whole_Table[[#This Row],[Product]],prod_table,2,FALSE))</f>
        <v>302.39999999999998</v>
      </c>
      <c r="H95" s="35">
        <f>Whole_Table[[#This Row],[Amount]]-Whole_Table[[#This Row],[Cost Price]]</f>
        <v>2805.6</v>
      </c>
      <c r="I95" s="42">
        <f>Whole_Table[[#This Row],[Profit]]/Whole_Table[[#This Row],[Units]]</f>
        <v>51.955555555555556</v>
      </c>
    </row>
    <row r="96" spans="2:9" x14ac:dyDescent="0.25">
      <c r="B96" s="12" t="s">
        <v>26</v>
      </c>
      <c r="C96" s="4" t="s">
        <v>34</v>
      </c>
      <c r="D96" s="4" t="s">
        <v>28</v>
      </c>
      <c r="E96" s="5">
        <v>469</v>
      </c>
      <c r="F96" s="13">
        <v>75</v>
      </c>
      <c r="G96" s="34">
        <f>Whole_Table[[#This Row],[Units]]*(VLOOKUP(Whole_Table[[#This Row],[Product]],prod_table,2,FALSE))</f>
        <v>986.25</v>
      </c>
      <c r="H96" s="35">
        <f>Whole_Table[[#This Row],[Amount]]-Whole_Table[[#This Row],[Cost Price]]</f>
        <v>-517.25</v>
      </c>
      <c r="I96" s="42">
        <f>Whole_Table[[#This Row],[Profit]]/Whole_Table[[#This Row],[Units]]</f>
        <v>-6.8966666666666665</v>
      </c>
    </row>
    <row r="97" spans="2:9" x14ac:dyDescent="0.25">
      <c r="B97" s="12" t="s">
        <v>18</v>
      </c>
      <c r="C97" s="4" t="s">
        <v>9</v>
      </c>
      <c r="D97" s="4" t="s">
        <v>48</v>
      </c>
      <c r="E97" s="5">
        <v>2737</v>
      </c>
      <c r="F97" s="13">
        <v>93</v>
      </c>
      <c r="G97" s="34">
        <f>Whole_Table[[#This Row],[Units]]*(VLOOKUP(Whole_Table[[#This Row],[Product]],prod_table,2,FALSE))</f>
        <v>603.57000000000005</v>
      </c>
      <c r="H97" s="35">
        <f>Whole_Table[[#This Row],[Amount]]-Whole_Table[[#This Row],[Cost Price]]</f>
        <v>2133.4299999999998</v>
      </c>
      <c r="I97" s="42">
        <f>Whole_Table[[#This Row],[Profit]]/Whole_Table[[#This Row],[Units]]</f>
        <v>22.940107526881718</v>
      </c>
    </row>
    <row r="98" spans="2:9" x14ac:dyDescent="0.25">
      <c r="B98" s="12" t="s">
        <v>18</v>
      </c>
      <c r="C98" s="4" t="s">
        <v>9</v>
      </c>
      <c r="D98" s="4" t="s">
        <v>28</v>
      </c>
      <c r="E98" s="5">
        <v>4305</v>
      </c>
      <c r="F98" s="13">
        <v>156</v>
      </c>
      <c r="G98" s="34">
        <f>Whole_Table[[#This Row],[Units]]*(VLOOKUP(Whole_Table[[#This Row],[Product]],prod_table,2,FALSE))</f>
        <v>2051.4</v>
      </c>
      <c r="H98" s="35">
        <f>Whole_Table[[#This Row],[Amount]]-Whole_Table[[#This Row],[Cost Price]]</f>
        <v>2253.6</v>
      </c>
      <c r="I98" s="42">
        <f>Whole_Table[[#This Row],[Profit]]/Whole_Table[[#This Row],[Units]]</f>
        <v>14.446153846153846</v>
      </c>
    </row>
    <row r="99" spans="2:9" x14ac:dyDescent="0.25">
      <c r="B99" s="12" t="s">
        <v>18</v>
      </c>
      <c r="C99" s="4" t="s">
        <v>34</v>
      </c>
      <c r="D99" s="4" t="s">
        <v>33</v>
      </c>
      <c r="E99" s="5">
        <v>2408</v>
      </c>
      <c r="F99" s="13">
        <v>9</v>
      </c>
      <c r="G99" s="34">
        <f>Whole_Table[[#This Row],[Units]]*(VLOOKUP(Whole_Table[[#This Row],[Product]],prod_table,2,FALSE))</f>
        <v>27.99</v>
      </c>
      <c r="H99" s="35">
        <f>Whole_Table[[#This Row],[Amount]]-Whole_Table[[#This Row],[Cost Price]]</f>
        <v>2380.0100000000002</v>
      </c>
      <c r="I99" s="42">
        <f>Whole_Table[[#This Row],[Profit]]/Whole_Table[[#This Row],[Units]]</f>
        <v>264.44555555555559</v>
      </c>
    </row>
    <row r="100" spans="2:9" x14ac:dyDescent="0.25">
      <c r="B100" s="12" t="s">
        <v>47</v>
      </c>
      <c r="C100" s="4" t="s">
        <v>22</v>
      </c>
      <c r="D100" s="4" t="s">
        <v>39</v>
      </c>
      <c r="E100" s="5">
        <v>1281</v>
      </c>
      <c r="F100" s="13">
        <v>18</v>
      </c>
      <c r="G100" s="34">
        <f>Whole_Table[[#This Row],[Units]]*(VLOOKUP(Whole_Table[[#This Row],[Product]],prod_table,2,FALSE))</f>
        <v>137.51999999999998</v>
      </c>
      <c r="H100" s="35">
        <f>Whole_Table[[#This Row],[Amount]]-Whole_Table[[#This Row],[Cost Price]]</f>
        <v>1143.48</v>
      </c>
      <c r="I100" s="42">
        <f>Whole_Table[[#This Row],[Profit]]/Whole_Table[[#This Row],[Units]]</f>
        <v>63.526666666666671</v>
      </c>
    </row>
    <row r="101" spans="2:9" x14ac:dyDescent="0.25">
      <c r="B101" s="12" t="s">
        <v>8</v>
      </c>
      <c r="C101" s="4" t="s">
        <v>14</v>
      </c>
      <c r="D101" s="4" t="s">
        <v>15</v>
      </c>
      <c r="E101" s="5">
        <v>12348</v>
      </c>
      <c r="F101" s="13">
        <v>234</v>
      </c>
      <c r="G101" s="34">
        <f>Whole_Table[[#This Row],[Units]]*(VLOOKUP(Whole_Table[[#This Row],[Product]],prod_table,2,FALSE))</f>
        <v>2024.1000000000001</v>
      </c>
      <c r="H101" s="35">
        <f>Whole_Table[[#This Row],[Amount]]-Whole_Table[[#This Row],[Cost Price]]</f>
        <v>10323.9</v>
      </c>
      <c r="I101" s="42">
        <f>Whole_Table[[#This Row],[Profit]]/Whole_Table[[#This Row],[Units]]</f>
        <v>44.119230769230768</v>
      </c>
    </row>
    <row r="102" spans="2:9" x14ac:dyDescent="0.25">
      <c r="B102" s="12" t="s">
        <v>47</v>
      </c>
      <c r="C102" s="4" t="s">
        <v>50</v>
      </c>
      <c r="D102" s="4" t="s">
        <v>54</v>
      </c>
      <c r="E102" s="5">
        <v>3689</v>
      </c>
      <c r="F102" s="13">
        <v>312</v>
      </c>
      <c r="G102" s="34">
        <f>Whole_Table[[#This Row],[Units]]*(VLOOKUP(Whole_Table[[#This Row],[Product]],prod_table,2,FALSE))</f>
        <v>3238.5600000000004</v>
      </c>
      <c r="H102" s="35">
        <f>Whole_Table[[#This Row],[Amount]]-Whole_Table[[#This Row],[Cost Price]]</f>
        <v>450.4399999999996</v>
      </c>
      <c r="I102" s="42">
        <f>Whole_Table[[#This Row],[Profit]]/Whole_Table[[#This Row],[Units]]</f>
        <v>1.4437179487179475</v>
      </c>
    </row>
    <row r="103" spans="2:9" x14ac:dyDescent="0.25">
      <c r="B103" s="12" t="s">
        <v>40</v>
      </c>
      <c r="C103" s="4" t="s">
        <v>22</v>
      </c>
      <c r="D103" s="4" t="s">
        <v>39</v>
      </c>
      <c r="E103" s="5">
        <v>2870</v>
      </c>
      <c r="F103" s="13">
        <v>300</v>
      </c>
      <c r="G103" s="34">
        <f>Whole_Table[[#This Row],[Units]]*(VLOOKUP(Whole_Table[[#This Row],[Product]],prod_table,2,FALSE))</f>
        <v>2292</v>
      </c>
      <c r="H103" s="35">
        <f>Whole_Table[[#This Row],[Amount]]-Whole_Table[[#This Row],[Cost Price]]</f>
        <v>578</v>
      </c>
      <c r="I103" s="42">
        <f>Whole_Table[[#This Row],[Profit]]/Whole_Table[[#This Row],[Units]]</f>
        <v>1.9266666666666667</v>
      </c>
    </row>
    <row r="104" spans="2:9" x14ac:dyDescent="0.25">
      <c r="B104" s="12" t="s">
        <v>46</v>
      </c>
      <c r="C104" s="4" t="s">
        <v>22</v>
      </c>
      <c r="D104" s="4" t="s">
        <v>53</v>
      </c>
      <c r="E104" s="5">
        <v>798</v>
      </c>
      <c r="F104" s="13">
        <v>519</v>
      </c>
      <c r="G104" s="34">
        <f>Whole_Table[[#This Row],[Units]]*(VLOOKUP(Whole_Table[[#This Row],[Product]],prod_table,2,FALSE))</f>
        <v>8682.8700000000008</v>
      </c>
      <c r="H104" s="35">
        <f>Whole_Table[[#This Row],[Amount]]-Whole_Table[[#This Row],[Cost Price]]</f>
        <v>-7884.8700000000008</v>
      </c>
      <c r="I104" s="42">
        <f>Whole_Table[[#This Row],[Profit]]/Whole_Table[[#This Row],[Units]]</f>
        <v>-15.192427745664741</v>
      </c>
    </row>
    <row r="105" spans="2:9" x14ac:dyDescent="0.25">
      <c r="B105" s="12" t="s">
        <v>21</v>
      </c>
      <c r="C105" s="4" t="s">
        <v>9</v>
      </c>
      <c r="D105" s="4" t="s">
        <v>45</v>
      </c>
      <c r="E105" s="5">
        <v>2933</v>
      </c>
      <c r="F105" s="13">
        <v>9</v>
      </c>
      <c r="G105" s="34">
        <f>Whole_Table[[#This Row],[Units]]*(VLOOKUP(Whole_Table[[#This Row],[Product]],prod_table,2,FALSE))</f>
        <v>81</v>
      </c>
      <c r="H105" s="35">
        <f>Whole_Table[[#This Row],[Amount]]-Whole_Table[[#This Row],[Cost Price]]</f>
        <v>2852</v>
      </c>
      <c r="I105" s="42">
        <f>Whole_Table[[#This Row],[Profit]]/Whole_Table[[#This Row],[Units]]</f>
        <v>316.88888888888891</v>
      </c>
    </row>
    <row r="106" spans="2:9" x14ac:dyDescent="0.25">
      <c r="B106" s="12" t="s">
        <v>43</v>
      </c>
      <c r="C106" s="4" t="s">
        <v>14</v>
      </c>
      <c r="D106" s="4" t="s">
        <v>19</v>
      </c>
      <c r="E106" s="5">
        <v>2744</v>
      </c>
      <c r="F106" s="13">
        <v>9</v>
      </c>
      <c r="G106" s="34">
        <f>Whole_Table[[#This Row],[Units]]*(VLOOKUP(Whole_Table[[#This Row],[Product]],prod_table,2,FALSE))</f>
        <v>106.92</v>
      </c>
      <c r="H106" s="35">
        <f>Whole_Table[[#This Row],[Amount]]-Whole_Table[[#This Row],[Cost Price]]</f>
        <v>2637.08</v>
      </c>
      <c r="I106" s="42">
        <f>Whole_Table[[#This Row],[Profit]]/Whole_Table[[#This Row],[Units]]</f>
        <v>293.00888888888886</v>
      </c>
    </row>
    <row r="107" spans="2:9" x14ac:dyDescent="0.25">
      <c r="B107" s="12" t="s">
        <v>8</v>
      </c>
      <c r="C107" s="4" t="s">
        <v>22</v>
      </c>
      <c r="D107" s="4" t="s">
        <v>31</v>
      </c>
      <c r="E107" s="5">
        <v>9772</v>
      </c>
      <c r="F107" s="13">
        <v>90</v>
      </c>
      <c r="G107" s="34">
        <f>Whole_Table[[#This Row],[Units]]*(VLOOKUP(Whole_Table[[#This Row],[Product]],prod_table,2,FALSE))</f>
        <v>1113.3</v>
      </c>
      <c r="H107" s="35">
        <f>Whole_Table[[#This Row],[Amount]]-Whole_Table[[#This Row],[Cost Price]]</f>
        <v>8658.7000000000007</v>
      </c>
      <c r="I107" s="42">
        <f>Whole_Table[[#This Row],[Profit]]/Whole_Table[[#This Row],[Units]]</f>
        <v>96.207777777777792</v>
      </c>
    </row>
    <row r="108" spans="2:9" x14ac:dyDescent="0.25">
      <c r="B108" s="12" t="s">
        <v>40</v>
      </c>
      <c r="C108" s="4" t="s">
        <v>50</v>
      </c>
      <c r="D108" s="4" t="s">
        <v>28</v>
      </c>
      <c r="E108" s="5">
        <v>1568</v>
      </c>
      <c r="F108" s="13">
        <v>96</v>
      </c>
      <c r="G108" s="34">
        <f>Whole_Table[[#This Row],[Units]]*(VLOOKUP(Whole_Table[[#This Row],[Product]],prod_table,2,FALSE))</f>
        <v>1262.4000000000001</v>
      </c>
      <c r="H108" s="35">
        <f>Whole_Table[[#This Row],[Amount]]-Whole_Table[[#This Row],[Cost Price]]</f>
        <v>305.59999999999991</v>
      </c>
      <c r="I108" s="42">
        <f>Whole_Table[[#This Row],[Profit]]/Whole_Table[[#This Row],[Units]]</f>
        <v>3.1833333333333322</v>
      </c>
    </row>
    <row r="109" spans="2:9" x14ac:dyDescent="0.25">
      <c r="B109" s="12" t="s">
        <v>46</v>
      </c>
      <c r="C109" s="4" t="s">
        <v>22</v>
      </c>
      <c r="D109" s="4" t="s">
        <v>30</v>
      </c>
      <c r="E109" s="5">
        <v>11417</v>
      </c>
      <c r="F109" s="13">
        <v>21</v>
      </c>
      <c r="G109" s="34">
        <f>Whole_Table[[#This Row],[Units]]*(VLOOKUP(Whole_Table[[#This Row],[Product]],prod_table,2,FALSE))</f>
        <v>184.58999999999997</v>
      </c>
      <c r="H109" s="35">
        <f>Whole_Table[[#This Row],[Amount]]-Whole_Table[[#This Row],[Cost Price]]</f>
        <v>11232.41</v>
      </c>
      <c r="I109" s="42">
        <f>Whole_Table[[#This Row],[Profit]]/Whole_Table[[#This Row],[Units]]</f>
        <v>534.87666666666667</v>
      </c>
    </row>
    <row r="110" spans="2:9" x14ac:dyDescent="0.25">
      <c r="B110" s="12" t="s">
        <v>8</v>
      </c>
      <c r="C110" s="4" t="s">
        <v>50</v>
      </c>
      <c r="D110" s="4" t="s">
        <v>51</v>
      </c>
      <c r="E110" s="5">
        <v>6748</v>
      </c>
      <c r="F110" s="13">
        <v>48</v>
      </c>
      <c r="G110" s="34">
        <f>Whole_Table[[#This Row],[Units]]*(VLOOKUP(Whole_Table[[#This Row],[Product]],prod_table,2,FALSE))</f>
        <v>268.79999999999995</v>
      </c>
      <c r="H110" s="35">
        <f>Whole_Table[[#This Row],[Amount]]-Whole_Table[[#This Row],[Cost Price]]</f>
        <v>6479.2</v>
      </c>
      <c r="I110" s="42">
        <f>Whole_Table[[#This Row],[Profit]]/Whole_Table[[#This Row],[Units]]</f>
        <v>134.98333333333332</v>
      </c>
    </row>
    <row r="111" spans="2:9" x14ac:dyDescent="0.25">
      <c r="B111" s="12" t="s">
        <v>55</v>
      </c>
      <c r="C111" s="4" t="s">
        <v>22</v>
      </c>
      <c r="D111" s="4" t="s">
        <v>53</v>
      </c>
      <c r="E111" s="5">
        <v>1407</v>
      </c>
      <c r="F111" s="13">
        <v>72</v>
      </c>
      <c r="G111" s="34">
        <f>Whole_Table[[#This Row],[Units]]*(VLOOKUP(Whole_Table[[#This Row],[Product]],prod_table,2,FALSE))</f>
        <v>1204.56</v>
      </c>
      <c r="H111" s="35">
        <f>Whole_Table[[#This Row],[Amount]]-Whole_Table[[#This Row],[Cost Price]]</f>
        <v>202.44000000000005</v>
      </c>
      <c r="I111" s="42">
        <f>Whole_Table[[#This Row],[Profit]]/Whole_Table[[#This Row],[Units]]</f>
        <v>2.8116666666666674</v>
      </c>
    </row>
    <row r="112" spans="2:9" x14ac:dyDescent="0.25">
      <c r="B112" s="12" t="s">
        <v>13</v>
      </c>
      <c r="C112" s="4" t="s">
        <v>14</v>
      </c>
      <c r="D112" s="4" t="s">
        <v>52</v>
      </c>
      <c r="E112" s="5">
        <v>2023</v>
      </c>
      <c r="F112" s="13">
        <v>168</v>
      </c>
      <c r="G112" s="34">
        <f>Whole_Table[[#This Row],[Units]]*(VLOOKUP(Whole_Table[[#This Row],[Product]],prod_table,2,FALSE))</f>
        <v>1202.8800000000001</v>
      </c>
      <c r="H112" s="35">
        <f>Whole_Table[[#This Row],[Amount]]-Whole_Table[[#This Row],[Cost Price]]</f>
        <v>820.11999999999989</v>
      </c>
      <c r="I112" s="42">
        <f>Whole_Table[[#This Row],[Profit]]/Whole_Table[[#This Row],[Units]]</f>
        <v>4.8816666666666659</v>
      </c>
    </row>
    <row r="113" spans="2:9" x14ac:dyDescent="0.25">
      <c r="B113" s="12" t="s">
        <v>43</v>
      </c>
      <c r="C113" s="4" t="s">
        <v>27</v>
      </c>
      <c r="D113" s="4" t="s">
        <v>51</v>
      </c>
      <c r="E113" s="5">
        <v>5236</v>
      </c>
      <c r="F113" s="13">
        <v>51</v>
      </c>
      <c r="G113" s="34">
        <f>Whole_Table[[#This Row],[Units]]*(VLOOKUP(Whole_Table[[#This Row],[Product]],prod_table,2,FALSE))</f>
        <v>285.59999999999997</v>
      </c>
      <c r="H113" s="35">
        <f>Whole_Table[[#This Row],[Amount]]-Whole_Table[[#This Row],[Cost Price]]</f>
        <v>4950.3999999999996</v>
      </c>
      <c r="I113" s="42">
        <f>Whole_Table[[#This Row],[Profit]]/Whole_Table[[#This Row],[Units]]</f>
        <v>97.066666666666663</v>
      </c>
    </row>
    <row r="114" spans="2:9" x14ac:dyDescent="0.25">
      <c r="B114" s="12" t="s">
        <v>21</v>
      </c>
      <c r="C114" s="4" t="s">
        <v>22</v>
      </c>
      <c r="D114" s="4" t="s">
        <v>39</v>
      </c>
      <c r="E114" s="5">
        <v>1925</v>
      </c>
      <c r="F114" s="13">
        <v>192</v>
      </c>
      <c r="G114" s="34">
        <f>Whole_Table[[#This Row],[Units]]*(VLOOKUP(Whole_Table[[#This Row],[Product]],prod_table,2,FALSE))</f>
        <v>1466.8799999999999</v>
      </c>
      <c r="H114" s="35">
        <f>Whole_Table[[#This Row],[Amount]]-Whole_Table[[#This Row],[Cost Price]]</f>
        <v>458.12000000000012</v>
      </c>
      <c r="I114" s="42">
        <f>Whole_Table[[#This Row],[Profit]]/Whole_Table[[#This Row],[Units]]</f>
        <v>2.3860416666666673</v>
      </c>
    </row>
    <row r="115" spans="2:9" x14ac:dyDescent="0.25">
      <c r="B115" s="12" t="s">
        <v>40</v>
      </c>
      <c r="C115" s="4" t="s">
        <v>9</v>
      </c>
      <c r="D115" s="4" t="s">
        <v>17</v>
      </c>
      <c r="E115" s="5">
        <v>6608</v>
      </c>
      <c r="F115" s="13">
        <v>225</v>
      </c>
      <c r="G115" s="34">
        <f>Whole_Table[[#This Row],[Units]]*(VLOOKUP(Whole_Table[[#This Row],[Product]],prod_table,2,FALSE))</f>
        <v>2632.5</v>
      </c>
      <c r="H115" s="35">
        <f>Whole_Table[[#This Row],[Amount]]-Whole_Table[[#This Row],[Cost Price]]</f>
        <v>3975.5</v>
      </c>
      <c r="I115" s="42">
        <f>Whole_Table[[#This Row],[Profit]]/Whole_Table[[#This Row],[Units]]</f>
        <v>17.66888888888889</v>
      </c>
    </row>
    <row r="116" spans="2:9" x14ac:dyDescent="0.25">
      <c r="B116" s="12" t="s">
        <v>26</v>
      </c>
      <c r="C116" s="4" t="s">
        <v>50</v>
      </c>
      <c r="D116" s="4" t="s">
        <v>51</v>
      </c>
      <c r="E116" s="5">
        <v>8008</v>
      </c>
      <c r="F116" s="13">
        <v>456</v>
      </c>
      <c r="G116" s="34">
        <f>Whole_Table[[#This Row],[Units]]*(VLOOKUP(Whole_Table[[#This Row],[Product]],prod_table,2,FALSE))</f>
        <v>2553.6</v>
      </c>
      <c r="H116" s="35">
        <f>Whole_Table[[#This Row],[Amount]]-Whole_Table[[#This Row],[Cost Price]]</f>
        <v>5454.4</v>
      </c>
      <c r="I116" s="42">
        <f>Whole_Table[[#This Row],[Profit]]/Whole_Table[[#This Row],[Units]]</f>
        <v>11.961403508771928</v>
      </c>
    </row>
    <row r="117" spans="2:9" x14ac:dyDescent="0.25">
      <c r="B117" s="12" t="s">
        <v>55</v>
      </c>
      <c r="C117" s="4" t="s">
        <v>50</v>
      </c>
      <c r="D117" s="4" t="s">
        <v>28</v>
      </c>
      <c r="E117" s="5">
        <v>1428</v>
      </c>
      <c r="F117" s="13">
        <v>93</v>
      </c>
      <c r="G117" s="34">
        <f>Whole_Table[[#This Row],[Units]]*(VLOOKUP(Whole_Table[[#This Row],[Product]],prod_table,2,FALSE))</f>
        <v>1222.95</v>
      </c>
      <c r="H117" s="35">
        <f>Whole_Table[[#This Row],[Amount]]-Whole_Table[[#This Row],[Cost Price]]</f>
        <v>205.04999999999995</v>
      </c>
      <c r="I117" s="42">
        <f>Whole_Table[[#This Row],[Profit]]/Whole_Table[[#This Row],[Units]]</f>
        <v>2.2048387096774187</v>
      </c>
    </row>
    <row r="118" spans="2:9" x14ac:dyDescent="0.25">
      <c r="B118" s="12" t="s">
        <v>26</v>
      </c>
      <c r="C118" s="4" t="s">
        <v>50</v>
      </c>
      <c r="D118" s="4" t="s">
        <v>19</v>
      </c>
      <c r="E118" s="5">
        <v>525</v>
      </c>
      <c r="F118" s="13">
        <v>48</v>
      </c>
      <c r="G118" s="34">
        <f>Whole_Table[[#This Row],[Units]]*(VLOOKUP(Whole_Table[[#This Row],[Product]],prod_table,2,FALSE))</f>
        <v>570.24</v>
      </c>
      <c r="H118" s="35">
        <f>Whole_Table[[#This Row],[Amount]]-Whole_Table[[#This Row],[Cost Price]]</f>
        <v>-45.240000000000009</v>
      </c>
      <c r="I118" s="42">
        <f>Whole_Table[[#This Row],[Profit]]/Whole_Table[[#This Row],[Units]]</f>
        <v>-0.94250000000000023</v>
      </c>
    </row>
    <row r="119" spans="2:9" x14ac:dyDescent="0.25">
      <c r="B119" s="12" t="s">
        <v>26</v>
      </c>
      <c r="C119" s="4" t="s">
        <v>9</v>
      </c>
      <c r="D119" s="4" t="s">
        <v>23</v>
      </c>
      <c r="E119" s="5">
        <v>1505</v>
      </c>
      <c r="F119" s="13">
        <v>102</v>
      </c>
      <c r="G119" s="34">
        <f>Whole_Table[[#This Row],[Units]]*(VLOOKUP(Whole_Table[[#This Row],[Product]],prod_table,2,FALSE))</f>
        <v>659.93999999999994</v>
      </c>
      <c r="H119" s="35">
        <f>Whole_Table[[#This Row],[Amount]]-Whole_Table[[#This Row],[Cost Price]]</f>
        <v>845.06000000000006</v>
      </c>
      <c r="I119" s="42">
        <f>Whole_Table[[#This Row],[Profit]]/Whole_Table[[#This Row],[Units]]</f>
        <v>8.284901960784314</v>
      </c>
    </row>
    <row r="120" spans="2:9" x14ac:dyDescent="0.25">
      <c r="B120" s="12" t="s">
        <v>40</v>
      </c>
      <c r="C120" s="4" t="s">
        <v>14</v>
      </c>
      <c r="D120" s="4" t="s">
        <v>10</v>
      </c>
      <c r="E120" s="5">
        <v>6755</v>
      </c>
      <c r="F120" s="13">
        <v>252</v>
      </c>
      <c r="G120" s="34">
        <f>Whole_Table[[#This Row],[Units]]*(VLOOKUP(Whole_Table[[#This Row],[Product]],prod_table,2,FALSE))</f>
        <v>3651.48</v>
      </c>
      <c r="H120" s="35">
        <f>Whole_Table[[#This Row],[Amount]]-Whole_Table[[#This Row],[Cost Price]]</f>
        <v>3103.52</v>
      </c>
      <c r="I120" s="42">
        <f>Whole_Table[[#This Row],[Profit]]/Whole_Table[[#This Row],[Units]]</f>
        <v>12.315555555555555</v>
      </c>
    </row>
    <row r="121" spans="2:9" x14ac:dyDescent="0.25">
      <c r="B121" s="12" t="s">
        <v>46</v>
      </c>
      <c r="C121" s="4" t="s">
        <v>9</v>
      </c>
      <c r="D121" s="4" t="s">
        <v>23</v>
      </c>
      <c r="E121" s="5">
        <v>11571</v>
      </c>
      <c r="F121" s="13">
        <v>138</v>
      </c>
      <c r="G121" s="34">
        <f>Whole_Table[[#This Row],[Units]]*(VLOOKUP(Whole_Table[[#This Row],[Product]],prod_table,2,FALSE))</f>
        <v>892.86</v>
      </c>
      <c r="H121" s="35">
        <f>Whole_Table[[#This Row],[Amount]]-Whole_Table[[#This Row],[Cost Price]]</f>
        <v>10678.14</v>
      </c>
      <c r="I121" s="42">
        <f>Whole_Table[[#This Row],[Profit]]/Whole_Table[[#This Row],[Units]]</f>
        <v>77.377826086956517</v>
      </c>
    </row>
    <row r="122" spans="2:9" x14ac:dyDescent="0.25">
      <c r="B122" s="12" t="s">
        <v>8</v>
      </c>
      <c r="C122" s="4" t="s">
        <v>34</v>
      </c>
      <c r="D122" s="4" t="s">
        <v>28</v>
      </c>
      <c r="E122" s="5">
        <v>2541</v>
      </c>
      <c r="F122" s="13">
        <v>90</v>
      </c>
      <c r="G122" s="34">
        <f>Whole_Table[[#This Row],[Units]]*(VLOOKUP(Whole_Table[[#This Row],[Product]],prod_table,2,FALSE))</f>
        <v>1183.5</v>
      </c>
      <c r="H122" s="35">
        <f>Whole_Table[[#This Row],[Amount]]-Whole_Table[[#This Row],[Cost Price]]</f>
        <v>1357.5</v>
      </c>
      <c r="I122" s="42">
        <f>Whole_Table[[#This Row],[Profit]]/Whole_Table[[#This Row],[Units]]</f>
        <v>15.083333333333334</v>
      </c>
    </row>
    <row r="123" spans="2:9" x14ac:dyDescent="0.25">
      <c r="B123" s="12" t="s">
        <v>21</v>
      </c>
      <c r="C123" s="4" t="s">
        <v>9</v>
      </c>
      <c r="D123" s="4" t="s">
        <v>10</v>
      </c>
      <c r="E123" s="5">
        <v>1526</v>
      </c>
      <c r="F123" s="13">
        <v>240</v>
      </c>
      <c r="G123" s="34">
        <f>Whole_Table[[#This Row],[Units]]*(VLOOKUP(Whole_Table[[#This Row],[Product]],prod_table,2,FALSE))</f>
        <v>3477.6</v>
      </c>
      <c r="H123" s="35">
        <f>Whole_Table[[#This Row],[Amount]]-Whole_Table[[#This Row],[Cost Price]]</f>
        <v>-1951.6</v>
      </c>
      <c r="I123" s="42">
        <f>Whole_Table[[#This Row],[Profit]]/Whole_Table[[#This Row],[Units]]</f>
        <v>-8.1316666666666659</v>
      </c>
    </row>
    <row r="124" spans="2:9" x14ac:dyDescent="0.25">
      <c r="B124" s="12" t="s">
        <v>8</v>
      </c>
      <c r="C124" s="4" t="s">
        <v>34</v>
      </c>
      <c r="D124" s="4" t="s">
        <v>19</v>
      </c>
      <c r="E124" s="5">
        <v>6125</v>
      </c>
      <c r="F124" s="13">
        <v>102</v>
      </c>
      <c r="G124" s="34">
        <f>Whole_Table[[#This Row],[Units]]*(VLOOKUP(Whole_Table[[#This Row],[Product]],prod_table,2,FALSE))</f>
        <v>1211.76</v>
      </c>
      <c r="H124" s="35">
        <f>Whole_Table[[#This Row],[Amount]]-Whole_Table[[#This Row],[Cost Price]]</f>
        <v>4913.24</v>
      </c>
      <c r="I124" s="42">
        <f>Whole_Table[[#This Row],[Profit]]/Whole_Table[[#This Row],[Units]]</f>
        <v>48.169019607843133</v>
      </c>
    </row>
    <row r="125" spans="2:9" x14ac:dyDescent="0.25">
      <c r="B125" s="12" t="s">
        <v>21</v>
      </c>
      <c r="C125" s="4" t="s">
        <v>14</v>
      </c>
      <c r="D125" s="4" t="s">
        <v>53</v>
      </c>
      <c r="E125" s="5">
        <v>847</v>
      </c>
      <c r="F125" s="13">
        <v>129</v>
      </c>
      <c r="G125" s="34">
        <f>Whole_Table[[#This Row],[Units]]*(VLOOKUP(Whole_Table[[#This Row],[Product]],prod_table,2,FALSE))</f>
        <v>2158.17</v>
      </c>
      <c r="H125" s="35">
        <f>Whole_Table[[#This Row],[Amount]]-Whole_Table[[#This Row],[Cost Price]]</f>
        <v>-1311.17</v>
      </c>
      <c r="I125" s="42">
        <f>Whole_Table[[#This Row],[Profit]]/Whole_Table[[#This Row],[Units]]</f>
        <v>-10.164108527131784</v>
      </c>
    </row>
    <row r="126" spans="2:9" x14ac:dyDescent="0.25">
      <c r="B126" s="12" t="s">
        <v>13</v>
      </c>
      <c r="C126" s="4" t="s">
        <v>14</v>
      </c>
      <c r="D126" s="4" t="s">
        <v>53</v>
      </c>
      <c r="E126" s="5">
        <v>4753</v>
      </c>
      <c r="F126" s="13">
        <v>300</v>
      </c>
      <c r="G126" s="34">
        <f>Whole_Table[[#This Row],[Units]]*(VLOOKUP(Whole_Table[[#This Row],[Product]],prod_table,2,FALSE))</f>
        <v>5019</v>
      </c>
      <c r="H126" s="35">
        <f>Whole_Table[[#This Row],[Amount]]-Whole_Table[[#This Row],[Cost Price]]</f>
        <v>-266</v>
      </c>
      <c r="I126" s="42">
        <f>Whole_Table[[#This Row],[Profit]]/Whole_Table[[#This Row],[Units]]</f>
        <v>-0.88666666666666671</v>
      </c>
    </row>
    <row r="127" spans="2:9" x14ac:dyDescent="0.25">
      <c r="B127" s="12" t="s">
        <v>26</v>
      </c>
      <c r="C127" s="4" t="s">
        <v>34</v>
      </c>
      <c r="D127" s="4" t="s">
        <v>31</v>
      </c>
      <c r="E127" s="5">
        <v>959</v>
      </c>
      <c r="F127" s="13">
        <v>135</v>
      </c>
      <c r="G127" s="34">
        <f>Whole_Table[[#This Row],[Units]]*(VLOOKUP(Whole_Table[[#This Row],[Product]],prod_table,2,FALSE))</f>
        <v>1669.9499999999998</v>
      </c>
      <c r="H127" s="35">
        <f>Whole_Table[[#This Row],[Amount]]-Whole_Table[[#This Row],[Cost Price]]</f>
        <v>-710.94999999999982</v>
      </c>
      <c r="I127" s="42">
        <f>Whole_Table[[#This Row],[Profit]]/Whole_Table[[#This Row],[Units]]</f>
        <v>-5.2662962962962947</v>
      </c>
    </row>
    <row r="128" spans="2:9" x14ac:dyDescent="0.25">
      <c r="B128" s="12" t="s">
        <v>40</v>
      </c>
      <c r="C128" s="4" t="s">
        <v>14</v>
      </c>
      <c r="D128" s="4" t="s">
        <v>49</v>
      </c>
      <c r="E128" s="5">
        <v>2793</v>
      </c>
      <c r="F128" s="13">
        <v>114</v>
      </c>
      <c r="G128" s="34">
        <f>Whole_Table[[#This Row],[Units]]*(VLOOKUP(Whole_Table[[#This Row],[Product]],prod_table,2,FALSE))</f>
        <v>566.57999999999993</v>
      </c>
      <c r="H128" s="35">
        <f>Whole_Table[[#This Row],[Amount]]-Whole_Table[[#This Row],[Cost Price]]</f>
        <v>2226.42</v>
      </c>
      <c r="I128" s="42">
        <f>Whole_Table[[#This Row],[Profit]]/Whole_Table[[#This Row],[Units]]</f>
        <v>19.53</v>
      </c>
    </row>
    <row r="129" spans="2:9" x14ac:dyDescent="0.25">
      <c r="B129" s="12" t="s">
        <v>40</v>
      </c>
      <c r="C129" s="4" t="s">
        <v>14</v>
      </c>
      <c r="D129" s="4" t="s">
        <v>17</v>
      </c>
      <c r="E129" s="5">
        <v>4606</v>
      </c>
      <c r="F129" s="13">
        <v>63</v>
      </c>
      <c r="G129" s="34">
        <f>Whole_Table[[#This Row],[Units]]*(VLOOKUP(Whole_Table[[#This Row],[Product]],prod_table,2,FALSE))</f>
        <v>737.09999999999991</v>
      </c>
      <c r="H129" s="35">
        <f>Whole_Table[[#This Row],[Amount]]-Whole_Table[[#This Row],[Cost Price]]</f>
        <v>3868.9</v>
      </c>
      <c r="I129" s="42">
        <f>Whole_Table[[#This Row],[Profit]]/Whole_Table[[#This Row],[Units]]</f>
        <v>61.411111111111111</v>
      </c>
    </row>
    <row r="130" spans="2:9" x14ac:dyDescent="0.25">
      <c r="B130" s="12" t="s">
        <v>40</v>
      </c>
      <c r="C130" s="4" t="s">
        <v>22</v>
      </c>
      <c r="D130" s="4" t="s">
        <v>52</v>
      </c>
      <c r="E130" s="5">
        <v>5551</v>
      </c>
      <c r="F130" s="13">
        <v>252</v>
      </c>
      <c r="G130" s="34">
        <f>Whole_Table[[#This Row],[Units]]*(VLOOKUP(Whole_Table[[#This Row],[Product]],prod_table,2,FALSE))</f>
        <v>1804.32</v>
      </c>
      <c r="H130" s="35">
        <f>Whole_Table[[#This Row],[Amount]]-Whole_Table[[#This Row],[Cost Price]]</f>
        <v>3746.6800000000003</v>
      </c>
      <c r="I130" s="42">
        <f>Whole_Table[[#This Row],[Profit]]/Whole_Table[[#This Row],[Units]]</f>
        <v>14.867777777777778</v>
      </c>
    </row>
    <row r="131" spans="2:9" x14ac:dyDescent="0.25">
      <c r="B131" s="12" t="s">
        <v>55</v>
      </c>
      <c r="C131" s="4" t="s">
        <v>22</v>
      </c>
      <c r="D131" s="4" t="s">
        <v>15</v>
      </c>
      <c r="E131" s="5">
        <v>6657</v>
      </c>
      <c r="F131" s="13">
        <v>303</v>
      </c>
      <c r="G131" s="34">
        <f>Whole_Table[[#This Row],[Units]]*(VLOOKUP(Whole_Table[[#This Row],[Product]],prod_table,2,FALSE))</f>
        <v>2620.9500000000003</v>
      </c>
      <c r="H131" s="35">
        <f>Whole_Table[[#This Row],[Amount]]-Whole_Table[[#This Row],[Cost Price]]</f>
        <v>4036.0499999999997</v>
      </c>
      <c r="I131" s="42">
        <f>Whole_Table[[#This Row],[Profit]]/Whole_Table[[#This Row],[Units]]</f>
        <v>13.320297029702969</v>
      </c>
    </row>
    <row r="132" spans="2:9" x14ac:dyDescent="0.25">
      <c r="B132" s="12" t="s">
        <v>40</v>
      </c>
      <c r="C132" s="4" t="s">
        <v>27</v>
      </c>
      <c r="D132" s="4" t="s">
        <v>33</v>
      </c>
      <c r="E132" s="5">
        <v>4438</v>
      </c>
      <c r="F132" s="13">
        <v>246</v>
      </c>
      <c r="G132" s="34">
        <f>Whole_Table[[#This Row],[Units]]*(VLOOKUP(Whole_Table[[#This Row],[Product]],prod_table,2,FALSE))</f>
        <v>765.06</v>
      </c>
      <c r="H132" s="35">
        <f>Whole_Table[[#This Row],[Amount]]-Whole_Table[[#This Row],[Cost Price]]</f>
        <v>3672.94</v>
      </c>
      <c r="I132" s="42">
        <f>Whole_Table[[#This Row],[Profit]]/Whole_Table[[#This Row],[Units]]</f>
        <v>14.930650406504066</v>
      </c>
    </row>
    <row r="133" spans="2:9" x14ac:dyDescent="0.25">
      <c r="B133" s="12" t="s">
        <v>13</v>
      </c>
      <c r="C133" s="4" t="s">
        <v>34</v>
      </c>
      <c r="D133" s="4" t="s">
        <v>37</v>
      </c>
      <c r="E133" s="5">
        <v>168</v>
      </c>
      <c r="F133" s="13">
        <v>84</v>
      </c>
      <c r="G133" s="34">
        <f>Whole_Table[[#This Row],[Units]]*(VLOOKUP(Whole_Table[[#This Row],[Product]],prod_table,2,FALSE))</f>
        <v>820.68</v>
      </c>
      <c r="H133" s="35">
        <f>Whole_Table[[#This Row],[Amount]]-Whole_Table[[#This Row],[Cost Price]]</f>
        <v>-652.67999999999995</v>
      </c>
      <c r="I133" s="42">
        <f>Whole_Table[[#This Row],[Profit]]/Whole_Table[[#This Row],[Units]]</f>
        <v>-7.77</v>
      </c>
    </row>
    <row r="134" spans="2:9" x14ac:dyDescent="0.25">
      <c r="B134" s="12" t="s">
        <v>40</v>
      </c>
      <c r="C134" s="4" t="s">
        <v>50</v>
      </c>
      <c r="D134" s="4" t="s">
        <v>33</v>
      </c>
      <c r="E134" s="5">
        <v>7777</v>
      </c>
      <c r="F134" s="13">
        <v>39</v>
      </c>
      <c r="G134" s="34">
        <f>Whole_Table[[#This Row],[Units]]*(VLOOKUP(Whole_Table[[#This Row],[Product]],prod_table,2,FALSE))</f>
        <v>121.28999999999999</v>
      </c>
      <c r="H134" s="35">
        <f>Whole_Table[[#This Row],[Amount]]-Whole_Table[[#This Row],[Cost Price]]</f>
        <v>7655.71</v>
      </c>
      <c r="I134" s="42">
        <f>Whole_Table[[#This Row],[Profit]]/Whole_Table[[#This Row],[Units]]</f>
        <v>196.30025641025642</v>
      </c>
    </row>
    <row r="135" spans="2:9" x14ac:dyDescent="0.25">
      <c r="B135" s="12" t="s">
        <v>43</v>
      </c>
      <c r="C135" s="4" t="s">
        <v>22</v>
      </c>
      <c r="D135" s="4" t="s">
        <v>33</v>
      </c>
      <c r="E135" s="5">
        <v>3339</v>
      </c>
      <c r="F135" s="13">
        <v>348</v>
      </c>
      <c r="G135" s="34">
        <f>Whole_Table[[#This Row],[Units]]*(VLOOKUP(Whole_Table[[#This Row],[Product]],prod_table,2,FALSE))</f>
        <v>1082.28</v>
      </c>
      <c r="H135" s="35">
        <f>Whole_Table[[#This Row],[Amount]]-Whole_Table[[#This Row],[Cost Price]]</f>
        <v>2256.7200000000003</v>
      </c>
      <c r="I135" s="42">
        <f>Whole_Table[[#This Row],[Profit]]/Whole_Table[[#This Row],[Units]]</f>
        <v>6.4848275862068974</v>
      </c>
    </row>
    <row r="136" spans="2:9" x14ac:dyDescent="0.25">
      <c r="B136" s="12" t="s">
        <v>40</v>
      </c>
      <c r="C136" s="4" t="s">
        <v>9</v>
      </c>
      <c r="D136" s="4" t="s">
        <v>31</v>
      </c>
      <c r="E136" s="5">
        <v>6391</v>
      </c>
      <c r="F136" s="13">
        <v>48</v>
      </c>
      <c r="G136" s="34">
        <f>Whole_Table[[#This Row],[Units]]*(VLOOKUP(Whole_Table[[#This Row],[Product]],prod_table,2,FALSE))</f>
        <v>593.76</v>
      </c>
      <c r="H136" s="35">
        <f>Whole_Table[[#This Row],[Amount]]-Whole_Table[[#This Row],[Cost Price]]</f>
        <v>5797.24</v>
      </c>
      <c r="I136" s="42">
        <f>Whole_Table[[#This Row],[Profit]]/Whole_Table[[#This Row],[Units]]</f>
        <v>120.77583333333332</v>
      </c>
    </row>
    <row r="137" spans="2:9" x14ac:dyDescent="0.25">
      <c r="B137" s="12" t="s">
        <v>43</v>
      </c>
      <c r="C137" s="4" t="s">
        <v>9</v>
      </c>
      <c r="D137" s="4" t="s">
        <v>37</v>
      </c>
      <c r="E137" s="5">
        <v>518</v>
      </c>
      <c r="F137" s="13">
        <v>75</v>
      </c>
      <c r="G137" s="34">
        <f>Whole_Table[[#This Row],[Units]]*(VLOOKUP(Whole_Table[[#This Row],[Product]],prod_table,2,FALSE))</f>
        <v>732.75</v>
      </c>
      <c r="H137" s="35">
        <f>Whole_Table[[#This Row],[Amount]]-Whole_Table[[#This Row],[Cost Price]]</f>
        <v>-214.75</v>
      </c>
      <c r="I137" s="42">
        <f>Whole_Table[[#This Row],[Profit]]/Whole_Table[[#This Row],[Units]]</f>
        <v>-2.8633333333333333</v>
      </c>
    </row>
    <row r="138" spans="2:9" x14ac:dyDescent="0.25">
      <c r="B138" s="12" t="s">
        <v>40</v>
      </c>
      <c r="C138" s="4" t="s">
        <v>34</v>
      </c>
      <c r="D138" s="4" t="s">
        <v>54</v>
      </c>
      <c r="E138" s="5">
        <v>5677</v>
      </c>
      <c r="F138" s="13">
        <v>258</v>
      </c>
      <c r="G138" s="34">
        <f>Whole_Table[[#This Row],[Units]]*(VLOOKUP(Whole_Table[[#This Row],[Product]],prod_table,2,FALSE))</f>
        <v>2678.0400000000004</v>
      </c>
      <c r="H138" s="35">
        <f>Whole_Table[[#This Row],[Amount]]-Whole_Table[[#This Row],[Cost Price]]</f>
        <v>2998.9599999999996</v>
      </c>
      <c r="I138" s="42">
        <f>Whole_Table[[#This Row],[Profit]]/Whole_Table[[#This Row],[Units]]</f>
        <v>11.623875968992246</v>
      </c>
    </row>
    <row r="139" spans="2:9" x14ac:dyDescent="0.25">
      <c r="B139" s="12" t="s">
        <v>26</v>
      </c>
      <c r="C139" s="4" t="s">
        <v>27</v>
      </c>
      <c r="D139" s="4" t="s">
        <v>33</v>
      </c>
      <c r="E139" s="5">
        <v>6048</v>
      </c>
      <c r="F139" s="13">
        <v>27</v>
      </c>
      <c r="G139" s="34">
        <f>Whole_Table[[#This Row],[Units]]*(VLOOKUP(Whole_Table[[#This Row],[Product]],prod_table,2,FALSE))</f>
        <v>83.97</v>
      </c>
      <c r="H139" s="35">
        <f>Whole_Table[[#This Row],[Amount]]-Whole_Table[[#This Row],[Cost Price]]</f>
        <v>5964.03</v>
      </c>
      <c r="I139" s="42">
        <f>Whole_Table[[#This Row],[Profit]]/Whole_Table[[#This Row],[Units]]</f>
        <v>220.89</v>
      </c>
    </row>
    <row r="140" spans="2:9" x14ac:dyDescent="0.25">
      <c r="B140" s="12" t="s">
        <v>13</v>
      </c>
      <c r="C140" s="4" t="s">
        <v>34</v>
      </c>
      <c r="D140" s="4" t="s">
        <v>15</v>
      </c>
      <c r="E140" s="5">
        <v>3752</v>
      </c>
      <c r="F140" s="13">
        <v>213</v>
      </c>
      <c r="G140" s="34">
        <f>Whole_Table[[#This Row],[Units]]*(VLOOKUP(Whole_Table[[#This Row],[Product]],prod_table,2,FALSE))</f>
        <v>1842.45</v>
      </c>
      <c r="H140" s="35">
        <f>Whole_Table[[#This Row],[Amount]]-Whole_Table[[#This Row],[Cost Price]]</f>
        <v>1909.55</v>
      </c>
      <c r="I140" s="42">
        <f>Whole_Table[[#This Row],[Profit]]/Whole_Table[[#This Row],[Units]]</f>
        <v>8.9650234741784036</v>
      </c>
    </row>
    <row r="141" spans="2:9" x14ac:dyDescent="0.25">
      <c r="B141" s="12" t="s">
        <v>43</v>
      </c>
      <c r="C141" s="4" t="s">
        <v>14</v>
      </c>
      <c r="D141" s="4" t="s">
        <v>52</v>
      </c>
      <c r="E141" s="5">
        <v>4480</v>
      </c>
      <c r="F141" s="13">
        <v>357</v>
      </c>
      <c r="G141" s="34">
        <f>Whole_Table[[#This Row],[Units]]*(VLOOKUP(Whole_Table[[#This Row],[Product]],prod_table,2,FALSE))</f>
        <v>2556.12</v>
      </c>
      <c r="H141" s="35">
        <f>Whole_Table[[#This Row],[Amount]]-Whole_Table[[#This Row],[Cost Price]]</f>
        <v>1923.88</v>
      </c>
      <c r="I141" s="42">
        <f>Whole_Table[[#This Row],[Profit]]/Whole_Table[[#This Row],[Units]]</f>
        <v>5.3890196078431378</v>
      </c>
    </row>
    <row r="142" spans="2:9" x14ac:dyDescent="0.25">
      <c r="B142" s="12" t="s">
        <v>18</v>
      </c>
      <c r="C142" s="4" t="s">
        <v>9</v>
      </c>
      <c r="D142" s="4" t="s">
        <v>19</v>
      </c>
      <c r="E142" s="5">
        <v>259</v>
      </c>
      <c r="F142" s="13">
        <v>207</v>
      </c>
      <c r="G142" s="34">
        <f>Whole_Table[[#This Row],[Units]]*(VLOOKUP(Whole_Table[[#This Row],[Product]],prod_table,2,FALSE))</f>
        <v>2459.1600000000003</v>
      </c>
      <c r="H142" s="35">
        <f>Whole_Table[[#This Row],[Amount]]-Whole_Table[[#This Row],[Cost Price]]</f>
        <v>-2200.1600000000003</v>
      </c>
      <c r="I142" s="42">
        <f>Whole_Table[[#This Row],[Profit]]/Whole_Table[[#This Row],[Units]]</f>
        <v>-10.628792270531402</v>
      </c>
    </row>
    <row r="143" spans="2:9" x14ac:dyDescent="0.25">
      <c r="B143" s="12" t="s">
        <v>13</v>
      </c>
      <c r="C143" s="4" t="s">
        <v>9</v>
      </c>
      <c r="D143" s="4" t="s">
        <v>10</v>
      </c>
      <c r="E143" s="5">
        <v>42</v>
      </c>
      <c r="F143" s="13">
        <v>150</v>
      </c>
      <c r="G143" s="34">
        <f>Whole_Table[[#This Row],[Units]]*(VLOOKUP(Whole_Table[[#This Row],[Product]],prod_table,2,FALSE))</f>
        <v>2173.5</v>
      </c>
      <c r="H143" s="35">
        <f>Whole_Table[[#This Row],[Amount]]-Whole_Table[[#This Row],[Cost Price]]</f>
        <v>-2131.5</v>
      </c>
      <c r="I143" s="42">
        <f>Whole_Table[[#This Row],[Profit]]/Whole_Table[[#This Row],[Units]]</f>
        <v>-14.21</v>
      </c>
    </row>
    <row r="144" spans="2:9" x14ac:dyDescent="0.25">
      <c r="B144" s="12" t="s">
        <v>21</v>
      </c>
      <c r="C144" s="4" t="s">
        <v>22</v>
      </c>
      <c r="D144" s="4" t="s">
        <v>51</v>
      </c>
      <c r="E144" s="5">
        <v>98</v>
      </c>
      <c r="F144" s="13">
        <v>204</v>
      </c>
      <c r="G144" s="34">
        <f>Whole_Table[[#This Row],[Units]]*(VLOOKUP(Whole_Table[[#This Row],[Product]],prod_table,2,FALSE))</f>
        <v>1142.3999999999999</v>
      </c>
      <c r="H144" s="35">
        <f>Whole_Table[[#This Row],[Amount]]-Whole_Table[[#This Row],[Cost Price]]</f>
        <v>-1044.3999999999999</v>
      </c>
      <c r="I144" s="42">
        <f>Whole_Table[[#This Row],[Profit]]/Whole_Table[[#This Row],[Units]]</f>
        <v>-5.1196078431372545</v>
      </c>
    </row>
    <row r="145" spans="2:9" x14ac:dyDescent="0.25">
      <c r="B145" s="12" t="s">
        <v>40</v>
      </c>
      <c r="C145" s="4" t="s">
        <v>14</v>
      </c>
      <c r="D145" s="4" t="s">
        <v>53</v>
      </c>
      <c r="E145" s="5">
        <v>2478</v>
      </c>
      <c r="F145" s="13">
        <v>21</v>
      </c>
      <c r="G145" s="34">
        <f>Whole_Table[[#This Row],[Units]]*(VLOOKUP(Whole_Table[[#This Row],[Product]],prod_table,2,FALSE))</f>
        <v>351.33</v>
      </c>
      <c r="H145" s="35">
        <f>Whole_Table[[#This Row],[Amount]]-Whole_Table[[#This Row],[Cost Price]]</f>
        <v>2126.67</v>
      </c>
      <c r="I145" s="42">
        <f>Whole_Table[[#This Row],[Profit]]/Whole_Table[[#This Row],[Units]]</f>
        <v>101.27000000000001</v>
      </c>
    </row>
    <row r="146" spans="2:9" x14ac:dyDescent="0.25">
      <c r="B146" s="12" t="s">
        <v>21</v>
      </c>
      <c r="C146" s="4" t="s">
        <v>50</v>
      </c>
      <c r="D146" s="4" t="s">
        <v>31</v>
      </c>
      <c r="E146" s="5">
        <v>7847</v>
      </c>
      <c r="F146" s="13">
        <v>174</v>
      </c>
      <c r="G146" s="34">
        <f>Whole_Table[[#This Row],[Units]]*(VLOOKUP(Whole_Table[[#This Row],[Product]],prod_table,2,FALSE))</f>
        <v>2152.3799999999997</v>
      </c>
      <c r="H146" s="35">
        <f>Whole_Table[[#This Row],[Amount]]-Whole_Table[[#This Row],[Cost Price]]</f>
        <v>5694.6200000000008</v>
      </c>
      <c r="I146" s="42">
        <f>Whole_Table[[#This Row],[Profit]]/Whole_Table[[#This Row],[Units]]</f>
        <v>32.727701149425293</v>
      </c>
    </row>
    <row r="147" spans="2:9" x14ac:dyDescent="0.25">
      <c r="B147" s="12" t="s">
        <v>46</v>
      </c>
      <c r="C147" s="4" t="s">
        <v>9</v>
      </c>
      <c r="D147" s="4" t="s">
        <v>33</v>
      </c>
      <c r="E147" s="5">
        <v>9926</v>
      </c>
      <c r="F147" s="13">
        <v>201</v>
      </c>
      <c r="G147" s="34">
        <f>Whole_Table[[#This Row],[Units]]*(VLOOKUP(Whole_Table[[#This Row],[Product]],prod_table,2,FALSE))</f>
        <v>625.11</v>
      </c>
      <c r="H147" s="35">
        <f>Whole_Table[[#This Row],[Amount]]-Whole_Table[[#This Row],[Cost Price]]</f>
        <v>9300.89</v>
      </c>
      <c r="I147" s="42">
        <f>Whole_Table[[#This Row],[Profit]]/Whole_Table[[#This Row],[Units]]</f>
        <v>46.273084577114425</v>
      </c>
    </row>
    <row r="148" spans="2:9" x14ac:dyDescent="0.25">
      <c r="B148" s="12" t="s">
        <v>13</v>
      </c>
      <c r="C148" s="4" t="s">
        <v>34</v>
      </c>
      <c r="D148" s="4" t="s">
        <v>12</v>
      </c>
      <c r="E148" s="5">
        <v>819</v>
      </c>
      <c r="F148" s="13">
        <v>510</v>
      </c>
      <c r="G148" s="34">
        <f>Whole_Table[[#This Row],[Units]]*(VLOOKUP(Whole_Table[[#This Row],[Product]],prod_table,2,FALSE))</f>
        <v>4758.3</v>
      </c>
      <c r="H148" s="35">
        <f>Whole_Table[[#This Row],[Amount]]-Whole_Table[[#This Row],[Cost Price]]</f>
        <v>-3939.3</v>
      </c>
      <c r="I148" s="42">
        <f>Whole_Table[[#This Row],[Profit]]/Whole_Table[[#This Row],[Units]]</f>
        <v>-7.724117647058824</v>
      </c>
    </row>
    <row r="149" spans="2:9" x14ac:dyDescent="0.25">
      <c r="B149" s="12" t="s">
        <v>26</v>
      </c>
      <c r="C149" s="4" t="s">
        <v>27</v>
      </c>
      <c r="D149" s="4" t="s">
        <v>52</v>
      </c>
      <c r="E149" s="5">
        <v>3052</v>
      </c>
      <c r="F149" s="13">
        <v>378</v>
      </c>
      <c r="G149" s="34">
        <f>Whole_Table[[#This Row],[Units]]*(VLOOKUP(Whole_Table[[#This Row],[Product]],prod_table,2,FALSE))</f>
        <v>2706.48</v>
      </c>
      <c r="H149" s="35">
        <f>Whole_Table[[#This Row],[Amount]]-Whole_Table[[#This Row],[Cost Price]]</f>
        <v>345.52</v>
      </c>
      <c r="I149" s="42">
        <f>Whole_Table[[#This Row],[Profit]]/Whole_Table[[#This Row],[Units]]</f>
        <v>0.91407407407407404</v>
      </c>
    </row>
    <row r="150" spans="2:9" x14ac:dyDescent="0.25">
      <c r="B150" s="12" t="s">
        <v>18</v>
      </c>
      <c r="C150" s="4" t="s">
        <v>50</v>
      </c>
      <c r="D150" s="4" t="s">
        <v>45</v>
      </c>
      <c r="E150" s="5">
        <v>6832</v>
      </c>
      <c r="F150" s="13">
        <v>27</v>
      </c>
      <c r="G150" s="34">
        <f>Whole_Table[[#This Row],[Units]]*(VLOOKUP(Whole_Table[[#This Row],[Product]],prod_table,2,FALSE))</f>
        <v>243</v>
      </c>
      <c r="H150" s="35">
        <f>Whole_Table[[#This Row],[Amount]]-Whole_Table[[#This Row],[Cost Price]]</f>
        <v>6589</v>
      </c>
      <c r="I150" s="42">
        <f>Whole_Table[[#This Row],[Profit]]/Whole_Table[[#This Row],[Units]]</f>
        <v>244.03703703703704</v>
      </c>
    </row>
    <row r="151" spans="2:9" x14ac:dyDescent="0.25">
      <c r="B151" s="12" t="s">
        <v>46</v>
      </c>
      <c r="C151" s="4" t="s">
        <v>27</v>
      </c>
      <c r="D151" s="4" t="s">
        <v>30</v>
      </c>
      <c r="E151" s="5">
        <v>2016</v>
      </c>
      <c r="F151" s="13">
        <v>117</v>
      </c>
      <c r="G151" s="34">
        <f>Whole_Table[[#This Row],[Units]]*(VLOOKUP(Whole_Table[[#This Row],[Product]],prod_table,2,FALSE))</f>
        <v>1028.4299999999998</v>
      </c>
      <c r="H151" s="35">
        <f>Whole_Table[[#This Row],[Amount]]-Whole_Table[[#This Row],[Cost Price]]</f>
        <v>987.57000000000016</v>
      </c>
      <c r="I151" s="42">
        <f>Whole_Table[[#This Row],[Profit]]/Whole_Table[[#This Row],[Units]]</f>
        <v>8.4407692307692326</v>
      </c>
    </row>
    <row r="152" spans="2:9" x14ac:dyDescent="0.25">
      <c r="B152" s="12" t="s">
        <v>26</v>
      </c>
      <c r="C152" s="4" t="s">
        <v>34</v>
      </c>
      <c r="D152" s="4" t="s">
        <v>45</v>
      </c>
      <c r="E152" s="5">
        <v>7322</v>
      </c>
      <c r="F152" s="13">
        <v>36</v>
      </c>
      <c r="G152" s="34">
        <f>Whole_Table[[#This Row],[Units]]*(VLOOKUP(Whole_Table[[#This Row],[Product]],prod_table,2,FALSE))</f>
        <v>324</v>
      </c>
      <c r="H152" s="35">
        <f>Whole_Table[[#This Row],[Amount]]-Whole_Table[[#This Row],[Cost Price]]</f>
        <v>6998</v>
      </c>
      <c r="I152" s="42">
        <f>Whole_Table[[#This Row],[Profit]]/Whole_Table[[#This Row],[Units]]</f>
        <v>194.38888888888889</v>
      </c>
    </row>
    <row r="153" spans="2:9" x14ac:dyDescent="0.25">
      <c r="B153" s="12" t="s">
        <v>13</v>
      </c>
      <c r="C153" s="4" t="s">
        <v>14</v>
      </c>
      <c r="D153" s="4" t="s">
        <v>31</v>
      </c>
      <c r="E153" s="5">
        <v>357</v>
      </c>
      <c r="F153" s="13">
        <v>126</v>
      </c>
      <c r="G153" s="34">
        <f>Whole_Table[[#This Row],[Units]]*(VLOOKUP(Whole_Table[[#This Row],[Product]],prod_table,2,FALSE))</f>
        <v>1558.62</v>
      </c>
      <c r="H153" s="35">
        <f>Whole_Table[[#This Row],[Amount]]-Whole_Table[[#This Row],[Cost Price]]</f>
        <v>-1201.6199999999999</v>
      </c>
      <c r="I153" s="42">
        <f>Whole_Table[[#This Row],[Profit]]/Whole_Table[[#This Row],[Units]]</f>
        <v>-9.5366666666666653</v>
      </c>
    </row>
    <row r="154" spans="2:9" x14ac:dyDescent="0.25">
      <c r="B154" s="12" t="s">
        <v>18</v>
      </c>
      <c r="C154" s="4" t="s">
        <v>27</v>
      </c>
      <c r="D154" s="4" t="s">
        <v>28</v>
      </c>
      <c r="E154" s="5">
        <v>3192</v>
      </c>
      <c r="F154" s="13">
        <v>72</v>
      </c>
      <c r="G154" s="34">
        <f>Whole_Table[[#This Row],[Units]]*(VLOOKUP(Whole_Table[[#This Row],[Product]],prod_table,2,FALSE))</f>
        <v>946.80000000000007</v>
      </c>
      <c r="H154" s="35">
        <f>Whole_Table[[#This Row],[Amount]]-Whole_Table[[#This Row],[Cost Price]]</f>
        <v>2245.1999999999998</v>
      </c>
      <c r="I154" s="42">
        <f>Whole_Table[[#This Row],[Profit]]/Whole_Table[[#This Row],[Units]]</f>
        <v>31.18333333333333</v>
      </c>
    </row>
    <row r="155" spans="2:9" x14ac:dyDescent="0.25">
      <c r="B155" s="12" t="s">
        <v>40</v>
      </c>
      <c r="C155" s="4" t="s">
        <v>22</v>
      </c>
      <c r="D155" s="4" t="s">
        <v>37</v>
      </c>
      <c r="E155" s="5">
        <v>8435</v>
      </c>
      <c r="F155" s="13">
        <v>42</v>
      </c>
      <c r="G155" s="34">
        <f>Whole_Table[[#This Row],[Units]]*(VLOOKUP(Whole_Table[[#This Row],[Product]],prod_table,2,FALSE))</f>
        <v>410.34</v>
      </c>
      <c r="H155" s="35">
        <f>Whole_Table[[#This Row],[Amount]]-Whole_Table[[#This Row],[Cost Price]]</f>
        <v>8024.66</v>
      </c>
      <c r="I155" s="42">
        <f>Whole_Table[[#This Row],[Profit]]/Whole_Table[[#This Row],[Units]]</f>
        <v>191.06333333333333</v>
      </c>
    </row>
    <row r="156" spans="2:9" x14ac:dyDescent="0.25">
      <c r="B156" s="12" t="s">
        <v>8</v>
      </c>
      <c r="C156" s="4" t="s">
        <v>27</v>
      </c>
      <c r="D156" s="4" t="s">
        <v>52</v>
      </c>
      <c r="E156" s="5">
        <v>0</v>
      </c>
      <c r="F156" s="13">
        <v>135</v>
      </c>
      <c r="G156" s="34">
        <f>Whole_Table[[#This Row],[Units]]*(VLOOKUP(Whole_Table[[#This Row],[Product]],prod_table,2,FALSE))</f>
        <v>966.6</v>
      </c>
      <c r="H156" s="35">
        <f>Whole_Table[[#This Row],[Amount]]-Whole_Table[[#This Row],[Cost Price]]</f>
        <v>-966.6</v>
      </c>
      <c r="I156" s="42">
        <f>Whole_Table[[#This Row],[Profit]]/Whole_Table[[#This Row],[Units]]</f>
        <v>-7.16</v>
      </c>
    </row>
    <row r="157" spans="2:9" x14ac:dyDescent="0.25">
      <c r="B157" s="12" t="s">
        <v>40</v>
      </c>
      <c r="C157" s="4" t="s">
        <v>50</v>
      </c>
      <c r="D157" s="4" t="s">
        <v>49</v>
      </c>
      <c r="E157" s="5">
        <v>8862</v>
      </c>
      <c r="F157" s="13">
        <v>189</v>
      </c>
      <c r="G157" s="34">
        <f>Whole_Table[[#This Row],[Units]]*(VLOOKUP(Whole_Table[[#This Row],[Product]],prod_table,2,FALSE))</f>
        <v>939.32999999999993</v>
      </c>
      <c r="H157" s="35">
        <f>Whole_Table[[#This Row],[Amount]]-Whole_Table[[#This Row],[Cost Price]]</f>
        <v>7922.67</v>
      </c>
      <c r="I157" s="42">
        <f>Whole_Table[[#This Row],[Profit]]/Whole_Table[[#This Row],[Units]]</f>
        <v>41.918888888888887</v>
      </c>
    </row>
    <row r="158" spans="2:9" x14ac:dyDescent="0.25">
      <c r="B158" s="12" t="s">
        <v>26</v>
      </c>
      <c r="C158" s="4" t="s">
        <v>9</v>
      </c>
      <c r="D158" s="4" t="s">
        <v>54</v>
      </c>
      <c r="E158" s="5">
        <v>3556</v>
      </c>
      <c r="F158" s="13">
        <v>459</v>
      </c>
      <c r="G158" s="34">
        <f>Whole_Table[[#This Row],[Units]]*(VLOOKUP(Whole_Table[[#This Row],[Product]],prod_table,2,FALSE))</f>
        <v>4764.42</v>
      </c>
      <c r="H158" s="35">
        <f>Whole_Table[[#This Row],[Amount]]-Whole_Table[[#This Row],[Cost Price]]</f>
        <v>-1208.42</v>
      </c>
      <c r="I158" s="42">
        <f>Whole_Table[[#This Row],[Profit]]/Whole_Table[[#This Row],[Units]]</f>
        <v>-2.6327233115468411</v>
      </c>
    </row>
    <row r="159" spans="2:9" x14ac:dyDescent="0.25">
      <c r="B159" s="12" t="s">
        <v>43</v>
      </c>
      <c r="C159" s="4" t="s">
        <v>50</v>
      </c>
      <c r="D159" s="4" t="s">
        <v>25</v>
      </c>
      <c r="E159" s="5">
        <v>7280</v>
      </c>
      <c r="F159" s="13">
        <v>201</v>
      </c>
      <c r="G159" s="34">
        <f>Whole_Table[[#This Row],[Units]]*(VLOOKUP(Whole_Table[[#This Row],[Product]],prod_table,2,FALSE))</f>
        <v>2357.73</v>
      </c>
      <c r="H159" s="35">
        <f>Whole_Table[[#This Row],[Amount]]-Whole_Table[[#This Row],[Cost Price]]</f>
        <v>4922.2700000000004</v>
      </c>
      <c r="I159" s="42">
        <f>Whole_Table[[#This Row],[Profit]]/Whole_Table[[#This Row],[Units]]</f>
        <v>24.488905472636819</v>
      </c>
    </row>
    <row r="160" spans="2:9" x14ac:dyDescent="0.25">
      <c r="B160" s="12" t="s">
        <v>26</v>
      </c>
      <c r="C160" s="4" t="s">
        <v>50</v>
      </c>
      <c r="D160" s="4" t="s">
        <v>10</v>
      </c>
      <c r="E160" s="5">
        <v>3402</v>
      </c>
      <c r="F160" s="13">
        <v>366</v>
      </c>
      <c r="G160" s="34">
        <f>Whole_Table[[#This Row],[Units]]*(VLOOKUP(Whole_Table[[#This Row],[Product]],prod_table,2,FALSE))</f>
        <v>5303.34</v>
      </c>
      <c r="H160" s="35">
        <f>Whole_Table[[#This Row],[Amount]]-Whole_Table[[#This Row],[Cost Price]]</f>
        <v>-1901.3400000000001</v>
      </c>
      <c r="I160" s="42">
        <f>Whole_Table[[#This Row],[Profit]]/Whole_Table[[#This Row],[Units]]</f>
        <v>-5.1949180327868856</v>
      </c>
    </row>
    <row r="161" spans="2:9" x14ac:dyDescent="0.25">
      <c r="B161" s="12" t="s">
        <v>47</v>
      </c>
      <c r="C161" s="4" t="s">
        <v>9</v>
      </c>
      <c r="D161" s="4" t="s">
        <v>52</v>
      </c>
      <c r="E161" s="5">
        <v>4592</v>
      </c>
      <c r="F161" s="13">
        <v>324</v>
      </c>
      <c r="G161" s="34">
        <f>Whole_Table[[#This Row],[Units]]*(VLOOKUP(Whole_Table[[#This Row],[Product]],prod_table,2,FALSE))</f>
        <v>2319.84</v>
      </c>
      <c r="H161" s="35">
        <f>Whole_Table[[#This Row],[Amount]]-Whole_Table[[#This Row],[Cost Price]]</f>
        <v>2272.16</v>
      </c>
      <c r="I161" s="42">
        <f>Whole_Table[[#This Row],[Profit]]/Whole_Table[[#This Row],[Units]]</f>
        <v>7.0128395061728392</v>
      </c>
    </row>
    <row r="162" spans="2:9" x14ac:dyDescent="0.25">
      <c r="B162" s="12" t="s">
        <v>18</v>
      </c>
      <c r="C162" s="4" t="s">
        <v>14</v>
      </c>
      <c r="D162" s="4" t="s">
        <v>25</v>
      </c>
      <c r="E162" s="5">
        <v>7833</v>
      </c>
      <c r="F162" s="13">
        <v>243</v>
      </c>
      <c r="G162" s="34">
        <f>Whole_Table[[#This Row],[Units]]*(VLOOKUP(Whole_Table[[#This Row],[Product]],prod_table,2,FALSE))</f>
        <v>2850.3900000000003</v>
      </c>
      <c r="H162" s="35">
        <f>Whole_Table[[#This Row],[Amount]]-Whole_Table[[#This Row],[Cost Price]]</f>
        <v>4982.6099999999997</v>
      </c>
      <c r="I162" s="42">
        <f>Whole_Table[[#This Row],[Profit]]/Whole_Table[[#This Row],[Units]]</f>
        <v>20.504567901234566</v>
      </c>
    </row>
    <row r="163" spans="2:9" x14ac:dyDescent="0.25">
      <c r="B163" s="12" t="s">
        <v>46</v>
      </c>
      <c r="C163" s="4" t="s">
        <v>27</v>
      </c>
      <c r="D163" s="4" t="s">
        <v>45</v>
      </c>
      <c r="E163" s="5">
        <v>7651</v>
      </c>
      <c r="F163" s="13">
        <v>213</v>
      </c>
      <c r="G163" s="34">
        <f>Whole_Table[[#This Row],[Units]]*(VLOOKUP(Whole_Table[[#This Row],[Product]],prod_table,2,FALSE))</f>
        <v>1917</v>
      </c>
      <c r="H163" s="35">
        <f>Whole_Table[[#This Row],[Amount]]-Whole_Table[[#This Row],[Cost Price]]</f>
        <v>5734</v>
      </c>
      <c r="I163" s="42">
        <f>Whole_Table[[#This Row],[Profit]]/Whole_Table[[#This Row],[Units]]</f>
        <v>26.920187793427232</v>
      </c>
    </row>
    <row r="164" spans="2:9" x14ac:dyDescent="0.25">
      <c r="B164" s="12" t="s">
        <v>8</v>
      </c>
      <c r="C164" s="4" t="s">
        <v>14</v>
      </c>
      <c r="D164" s="4" t="s">
        <v>10</v>
      </c>
      <c r="E164" s="5">
        <v>2275</v>
      </c>
      <c r="F164" s="13">
        <v>447</v>
      </c>
      <c r="G164" s="34">
        <f>Whole_Table[[#This Row],[Units]]*(VLOOKUP(Whole_Table[[#This Row],[Product]],prod_table,2,FALSE))</f>
        <v>6477.03</v>
      </c>
      <c r="H164" s="35">
        <f>Whole_Table[[#This Row],[Amount]]-Whole_Table[[#This Row],[Cost Price]]</f>
        <v>-4202.03</v>
      </c>
      <c r="I164" s="42">
        <f>Whole_Table[[#This Row],[Profit]]/Whole_Table[[#This Row],[Units]]</f>
        <v>-9.4005145413870235</v>
      </c>
    </row>
    <row r="165" spans="2:9" x14ac:dyDescent="0.25">
      <c r="B165" s="12" t="s">
        <v>8</v>
      </c>
      <c r="C165" s="4" t="s">
        <v>34</v>
      </c>
      <c r="D165" s="4" t="s">
        <v>12</v>
      </c>
      <c r="E165" s="5">
        <v>5670</v>
      </c>
      <c r="F165" s="13">
        <v>297</v>
      </c>
      <c r="G165" s="34">
        <f>Whole_Table[[#This Row],[Units]]*(VLOOKUP(Whole_Table[[#This Row],[Product]],prod_table,2,FALSE))</f>
        <v>2771.01</v>
      </c>
      <c r="H165" s="35">
        <f>Whole_Table[[#This Row],[Amount]]-Whole_Table[[#This Row],[Cost Price]]</f>
        <v>2898.99</v>
      </c>
      <c r="I165" s="42">
        <f>Whole_Table[[#This Row],[Profit]]/Whole_Table[[#This Row],[Units]]</f>
        <v>9.7609090909090899</v>
      </c>
    </row>
    <row r="166" spans="2:9" x14ac:dyDescent="0.25">
      <c r="B166" s="12" t="s">
        <v>40</v>
      </c>
      <c r="C166" s="4" t="s">
        <v>14</v>
      </c>
      <c r="D166" s="4" t="s">
        <v>30</v>
      </c>
      <c r="E166" s="5">
        <v>2135</v>
      </c>
      <c r="F166" s="13">
        <v>27</v>
      </c>
      <c r="G166" s="34">
        <f>Whole_Table[[#This Row],[Units]]*(VLOOKUP(Whole_Table[[#This Row],[Product]],prod_table,2,FALSE))</f>
        <v>237.32999999999998</v>
      </c>
      <c r="H166" s="35">
        <f>Whole_Table[[#This Row],[Amount]]-Whole_Table[[#This Row],[Cost Price]]</f>
        <v>1897.67</v>
      </c>
      <c r="I166" s="42">
        <f>Whole_Table[[#This Row],[Profit]]/Whole_Table[[#This Row],[Units]]</f>
        <v>70.28407407407407</v>
      </c>
    </row>
    <row r="167" spans="2:9" x14ac:dyDescent="0.25">
      <c r="B167" s="12" t="s">
        <v>8</v>
      </c>
      <c r="C167" s="4" t="s">
        <v>50</v>
      </c>
      <c r="D167" s="4" t="s">
        <v>48</v>
      </c>
      <c r="E167" s="5">
        <v>2779</v>
      </c>
      <c r="F167" s="13">
        <v>75</v>
      </c>
      <c r="G167" s="34">
        <f>Whole_Table[[#This Row],[Units]]*(VLOOKUP(Whole_Table[[#This Row],[Product]],prod_table,2,FALSE))</f>
        <v>486.75</v>
      </c>
      <c r="H167" s="35">
        <f>Whole_Table[[#This Row],[Amount]]-Whole_Table[[#This Row],[Cost Price]]</f>
        <v>2292.25</v>
      </c>
      <c r="I167" s="42">
        <f>Whole_Table[[#This Row],[Profit]]/Whole_Table[[#This Row],[Units]]</f>
        <v>30.563333333333333</v>
      </c>
    </row>
    <row r="168" spans="2:9" x14ac:dyDescent="0.25">
      <c r="B168" s="12" t="s">
        <v>55</v>
      </c>
      <c r="C168" s="4" t="s">
        <v>27</v>
      </c>
      <c r="D168" s="4" t="s">
        <v>31</v>
      </c>
      <c r="E168" s="5">
        <v>12950</v>
      </c>
      <c r="F168" s="13">
        <v>30</v>
      </c>
      <c r="G168" s="34">
        <f>Whole_Table[[#This Row],[Units]]*(VLOOKUP(Whole_Table[[#This Row],[Product]],prod_table,2,FALSE))</f>
        <v>371.09999999999997</v>
      </c>
      <c r="H168" s="35">
        <f>Whole_Table[[#This Row],[Amount]]-Whole_Table[[#This Row],[Cost Price]]</f>
        <v>12578.9</v>
      </c>
      <c r="I168" s="42">
        <f>Whole_Table[[#This Row],[Profit]]/Whole_Table[[#This Row],[Units]]</f>
        <v>419.29666666666668</v>
      </c>
    </row>
    <row r="169" spans="2:9" x14ac:dyDescent="0.25">
      <c r="B169" s="12" t="s">
        <v>40</v>
      </c>
      <c r="C169" s="4" t="s">
        <v>22</v>
      </c>
      <c r="D169" s="4" t="s">
        <v>23</v>
      </c>
      <c r="E169" s="5">
        <v>2646</v>
      </c>
      <c r="F169" s="13">
        <v>177</v>
      </c>
      <c r="G169" s="34">
        <f>Whole_Table[[#This Row],[Units]]*(VLOOKUP(Whole_Table[[#This Row],[Product]],prod_table,2,FALSE))</f>
        <v>1145.19</v>
      </c>
      <c r="H169" s="35">
        <f>Whole_Table[[#This Row],[Amount]]-Whole_Table[[#This Row],[Cost Price]]</f>
        <v>1500.81</v>
      </c>
      <c r="I169" s="42">
        <f>Whole_Table[[#This Row],[Profit]]/Whole_Table[[#This Row],[Units]]</f>
        <v>8.4791525423728817</v>
      </c>
    </row>
    <row r="170" spans="2:9" x14ac:dyDescent="0.25">
      <c r="B170" s="12" t="s">
        <v>8</v>
      </c>
      <c r="C170" s="4" t="s">
        <v>50</v>
      </c>
      <c r="D170" s="4" t="s">
        <v>31</v>
      </c>
      <c r="E170" s="5">
        <v>3794</v>
      </c>
      <c r="F170" s="13">
        <v>159</v>
      </c>
      <c r="G170" s="34">
        <f>Whole_Table[[#This Row],[Units]]*(VLOOKUP(Whole_Table[[#This Row],[Product]],prod_table,2,FALSE))</f>
        <v>1966.83</v>
      </c>
      <c r="H170" s="35">
        <f>Whole_Table[[#This Row],[Amount]]-Whole_Table[[#This Row],[Cost Price]]</f>
        <v>1827.17</v>
      </c>
      <c r="I170" s="42">
        <f>Whole_Table[[#This Row],[Profit]]/Whole_Table[[#This Row],[Units]]</f>
        <v>11.491635220125787</v>
      </c>
    </row>
    <row r="171" spans="2:9" x14ac:dyDescent="0.25">
      <c r="B171" s="12" t="s">
        <v>47</v>
      </c>
      <c r="C171" s="4" t="s">
        <v>14</v>
      </c>
      <c r="D171" s="4" t="s">
        <v>31</v>
      </c>
      <c r="E171" s="5">
        <v>819</v>
      </c>
      <c r="F171" s="13">
        <v>306</v>
      </c>
      <c r="G171" s="34">
        <f>Whole_Table[[#This Row],[Units]]*(VLOOKUP(Whole_Table[[#This Row],[Product]],prod_table,2,FALSE))</f>
        <v>3785.22</v>
      </c>
      <c r="H171" s="35">
        <f>Whole_Table[[#This Row],[Amount]]-Whole_Table[[#This Row],[Cost Price]]</f>
        <v>-2966.22</v>
      </c>
      <c r="I171" s="42">
        <f>Whole_Table[[#This Row],[Profit]]/Whole_Table[[#This Row],[Units]]</f>
        <v>-9.6935294117647057</v>
      </c>
    </row>
    <row r="172" spans="2:9" x14ac:dyDescent="0.25">
      <c r="B172" s="12" t="s">
        <v>47</v>
      </c>
      <c r="C172" s="4" t="s">
        <v>50</v>
      </c>
      <c r="D172" s="4" t="s">
        <v>42</v>
      </c>
      <c r="E172" s="5">
        <v>2583</v>
      </c>
      <c r="F172" s="13">
        <v>18</v>
      </c>
      <c r="G172" s="34">
        <f>Whole_Table[[#This Row],[Units]]*(VLOOKUP(Whole_Table[[#This Row],[Product]],prod_table,2,FALSE))</f>
        <v>191.16</v>
      </c>
      <c r="H172" s="35">
        <f>Whole_Table[[#This Row],[Amount]]-Whole_Table[[#This Row],[Cost Price]]</f>
        <v>2391.84</v>
      </c>
      <c r="I172" s="42">
        <f>Whole_Table[[#This Row],[Profit]]/Whole_Table[[#This Row],[Units]]</f>
        <v>132.88</v>
      </c>
    </row>
    <row r="173" spans="2:9" x14ac:dyDescent="0.25">
      <c r="B173" s="12" t="s">
        <v>40</v>
      </c>
      <c r="C173" s="4" t="s">
        <v>14</v>
      </c>
      <c r="D173" s="4" t="s">
        <v>39</v>
      </c>
      <c r="E173" s="5">
        <v>4585</v>
      </c>
      <c r="F173" s="13">
        <v>240</v>
      </c>
      <c r="G173" s="34">
        <f>Whole_Table[[#This Row],[Units]]*(VLOOKUP(Whole_Table[[#This Row],[Product]],prod_table,2,FALSE))</f>
        <v>1833.6</v>
      </c>
      <c r="H173" s="35">
        <f>Whole_Table[[#This Row],[Amount]]-Whole_Table[[#This Row],[Cost Price]]</f>
        <v>2751.4</v>
      </c>
      <c r="I173" s="42">
        <f>Whole_Table[[#This Row],[Profit]]/Whole_Table[[#This Row],[Units]]</f>
        <v>11.464166666666667</v>
      </c>
    </row>
    <row r="174" spans="2:9" x14ac:dyDescent="0.25">
      <c r="B174" s="12" t="s">
        <v>43</v>
      </c>
      <c r="C174" s="4" t="s">
        <v>50</v>
      </c>
      <c r="D174" s="4" t="s">
        <v>31</v>
      </c>
      <c r="E174" s="5">
        <v>1652</v>
      </c>
      <c r="F174" s="13">
        <v>93</v>
      </c>
      <c r="G174" s="34">
        <f>Whole_Table[[#This Row],[Units]]*(VLOOKUP(Whole_Table[[#This Row],[Product]],prod_table,2,FALSE))</f>
        <v>1150.4099999999999</v>
      </c>
      <c r="H174" s="35">
        <f>Whole_Table[[#This Row],[Amount]]-Whole_Table[[#This Row],[Cost Price]]</f>
        <v>501.59000000000015</v>
      </c>
      <c r="I174" s="42">
        <f>Whole_Table[[#This Row],[Profit]]/Whole_Table[[#This Row],[Units]]</f>
        <v>5.3934408602150556</v>
      </c>
    </row>
    <row r="175" spans="2:9" x14ac:dyDescent="0.25">
      <c r="B175" s="12" t="s">
        <v>55</v>
      </c>
      <c r="C175" s="4" t="s">
        <v>50</v>
      </c>
      <c r="D175" s="4" t="s">
        <v>51</v>
      </c>
      <c r="E175" s="5">
        <v>4991</v>
      </c>
      <c r="F175" s="13">
        <v>9</v>
      </c>
      <c r="G175" s="34">
        <f>Whole_Table[[#This Row],[Units]]*(VLOOKUP(Whole_Table[[#This Row],[Product]],prod_table,2,FALSE))</f>
        <v>50.4</v>
      </c>
      <c r="H175" s="35">
        <f>Whole_Table[[#This Row],[Amount]]-Whole_Table[[#This Row],[Cost Price]]</f>
        <v>4940.6000000000004</v>
      </c>
      <c r="I175" s="42">
        <f>Whole_Table[[#This Row],[Profit]]/Whole_Table[[#This Row],[Units]]</f>
        <v>548.95555555555563</v>
      </c>
    </row>
    <row r="176" spans="2:9" x14ac:dyDescent="0.25">
      <c r="B176" s="12" t="s">
        <v>13</v>
      </c>
      <c r="C176" s="4" t="s">
        <v>50</v>
      </c>
      <c r="D176" s="4" t="s">
        <v>30</v>
      </c>
      <c r="E176" s="5">
        <v>2009</v>
      </c>
      <c r="F176" s="13">
        <v>219</v>
      </c>
      <c r="G176" s="34">
        <f>Whole_Table[[#This Row],[Units]]*(VLOOKUP(Whole_Table[[#This Row],[Product]],prod_table,2,FALSE))</f>
        <v>1925.0099999999998</v>
      </c>
      <c r="H176" s="35">
        <f>Whole_Table[[#This Row],[Amount]]-Whole_Table[[#This Row],[Cost Price]]</f>
        <v>83.990000000000236</v>
      </c>
      <c r="I176" s="42">
        <f>Whole_Table[[#This Row],[Profit]]/Whole_Table[[#This Row],[Units]]</f>
        <v>0.38351598173516088</v>
      </c>
    </row>
    <row r="177" spans="2:9" x14ac:dyDescent="0.25">
      <c r="B177" s="12" t="s">
        <v>46</v>
      </c>
      <c r="C177" s="4" t="s">
        <v>27</v>
      </c>
      <c r="D177" s="4" t="s">
        <v>37</v>
      </c>
      <c r="E177" s="5">
        <v>1568</v>
      </c>
      <c r="F177" s="13">
        <v>141</v>
      </c>
      <c r="G177" s="34">
        <f>Whole_Table[[#This Row],[Units]]*(VLOOKUP(Whole_Table[[#This Row],[Product]],prod_table,2,FALSE))</f>
        <v>1377.57</v>
      </c>
      <c r="H177" s="35">
        <f>Whole_Table[[#This Row],[Amount]]-Whole_Table[[#This Row],[Cost Price]]</f>
        <v>190.43000000000006</v>
      </c>
      <c r="I177" s="42">
        <f>Whole_Table[[#This Row],[Profit]]/Whole_Table[[#This Row],[Units]]</f>
        <v>1.3505673758865253</v>
      </c>
    </row>
    <row r="178" spans="2:9" x14ac:dyDescent="0.25">
      <c r="B178" s="12" t="s">
        <v>21</v>
      </c>
      <c r="C178" s="4" t="s">
        <v>9</v>
      </c>
      <c r="D178" s="4" t="s">
        <v>42</v>
      </c>
      <c r="E178" s="5">
        <v>3388</v>
      </c>
      <c r="F178" s="13">
        <v>123</v>
      </c>
      <c r="G178" s="34">
        <f>Whole_Table[[#This Row],[Units]]*(VLOOKUP(Whole_Table[[#This Row],[Product]],prod_table,2,FALSE))</f>
        <v>1306.26</v>
      </c>
      <c r="H178" s="35">
        <f>Whole_Table[[#This Row],[Amount]]-Whole_Table[[#This Row],[Cost Price]]</f>
        <v>2081.7399999999998</v>
      </c>
      <c r="I178" s="42">
        <f>Whole_Table[[#This Row],[Profit]]/Whole_Table[[#This Row],[Units]]</f>
        <v>16.924715447154469</v>
      </c>
    </row>
    <row r="179" spans="2:9" x14ac:dyDescent="0.25">
      <c r="B179" s="12" t="s">
        <v>8</v>
      </c>
      <c r="C179" s="4" t="s">
        <v>34</v>
      </c>
      <c r="D179" s="4" t="s">
        <v>49</v>
      </c>
      <c r="E179" s="5">
        <v>623</v>
      </c>
      <c r="F179" s="13">
        <v>51</v>
      </c>
      <c r="G179" s="34">
        <f>Whole_Table[[#This Row],[Units]]*(VLOOKUP(Whole_Table[[#This Row],[Product]],prod_table,2,FALSE))</f>
        <v>253.47</v>
      </c>
      <c r="H179" s="35">
        <f>Whole_Table[[#This Row],[Amount]]-Whole_Table[[#This Row],[Cost Price]]</f>
        <v>369.53</v>
      </c>
      <c r="I179" s="42">
        <f>Whole_Table[[#This Row],[Profit]]/Whole_Table[[#This Row],[Units]]</f>
        <v>7.2456862745098034</v>
      </c>
    </row>
    <row r="180" spans="2:9" x14ac:dyDescent="0.25">
      <c r="B180" s="12" t="s">
        <v>26</v>
      </c>
      <c r="C180" s="4" t="s">
        <v>22</v>
      </c>
      <c r="D180" s="4" t="s">
        <v>19</v>
      </c>
      <c r="E180" s="5">
        <v>10073</v>
      </c>
      <c r="F180" s="13">
        <v>120</v>
      </c>
      <c r="G180" s="34">
        <f>Whole_Table[[#This Row],[Units]]*(VLOOKUP(Whole_Table[[#This Row],[Product]],prod_table,2,FALSE))</f>
        <v>1425.6000000000001</v>
      </c>
      <c r="H180" s="35">
        <f>Whole_Table[[#This Row],[Amount]]-Whole_Table[[#This Row],[Cost Price]]</f>
        <v>8647.4</v>
      </c>
      <c r="I180" s="42">
        <f>Whole_Table[[#This Row],[Profit]]/Whole_Table[[#This Row],[Units]]</f>
        <v>72.061666666666667</v>
      </c>
    </row>
    <row r="181" spans="2:9" x14ac:dyDescent="0.25">
      <c r="B181" s="12" t="s">
        <v>13</v>
      </c>
      <c r="C181" s="4" t="s">
        <v>27</v>
      </c>
      <c r="D181" s="4" t="s">
        <v>51</v>
      </c>
      <c r="E181" s="5">
        <v>1561</v>
      </c>
      <c r="F181" s="13">
        <v>27</v>
      </c>
      <c r="G181" s="34">
        <f>Whole_Table[[#This Row],[Units]]*(VLOOKUP(Whole_Table[[#This Row],[Product]],prod_table,2,FALSE))</f>
        <v>151.19999999999999</v>
      </c>
      <c r="H181" s="35">
        <f>Whole_Table[[#This Row],[Amount]]-Whole_Table[[#This Row],[Cost Price]]</f>
        <v>1409.8</v>
      </c>
      <c r="I181" s="42">
        <f>Whole_Table[[#This Row],[Profit]]/Whole_Table[[#This Row],[Units]]</f>
        <v>52.214814814814815</v>
      </c>
    </row>
    <row r="182" spans="2:9" x14ac:dyDescent="0.25">
      <c r="B182" s="12" t="s">
        <v>18</v>
      </c>
      <c r="C182" s="4" t="s">
        <v>22</v>
      </c>
      <c r="D182" s="4" t="s">
        <v>53</v>
      </c>
      <c r="E182" s="5">
        <v>11522</v>
      </c>
      <c r="F182" s="13">
        <v>204</v>
      </c>
      <c r="G182" s="34">
        <f>Whole_Table[[#This Row],[Units]]*(VLOOKUP(Whole_Table[[#This Row],[Product]],prod_table,2,FALSE))</f>
        <v>3412.92</v>
      </c>
      <c r="H182" s="35">
        <f>Whole_Table[[#This Row],[Amount]]-Whole_Table[[#This Row],[Cost Price]]</f>
        <v>8109.08</v>
      </c>
      <c r="I182" s="42">
        <f>Whole_Table[[#This Row],[Profit]]/Whole_Table[[#This Row],[Units]]</f>
        <v>39.750392156862745</v>
      </c>
    </row>
    <row r="183" spans="2:9" x14ac:dyDescent="0.25">
      <c r="B183" s="12" t="s">
        <v>26</v>
      </c>
      <c r="C183" s="4" t="s">
        <v>34</v>
      </c>
      <c r="D183" s="4" t="s">
        <v>12</v>
      </c>
      <c r="E183" s="5">
        <v>2317</v>
      </c>
      <c r="F183" s="13">
        <v>123</v>
      </c>
      <c r="G183" s="34">
        <f>Whole_Table[[#This Row],[Units]]*(VLOOKUP(Whole_Table[[#This Row],[Product]],prod_table,2,FALSE))</f>
        <v>1147.5899999999999</v>
      </c>
      <c r="H183" s="35">
        <f>Whole_Table[[#This Row],[Amount]]-Whole_Table[[#This Row],[Cost Price]]</f>
        <v>1169.4100000000001</v>
      </c>
      <c r="I183" s="42">
        <f>Whole_Table[[#This Row],[Profit]]/Whole_Table[[#This Row],[Units]]</f>
        <v>9.5073983739837402</v>
      </c>
    </row>
    <row r="184" spans="2:9" x14ac:dyDescent="0.25">
      <c r="B184" s="12" t="s">
        <v>55</v>
      </c>
      <c r="C184" s="4" t="s">
        <v>9</v>
      </c>
      <c r="D184" s="4" t="s">
        <v>54</v>
      </c>
      <c r="E184" s="5">
        <v>3059</v>
      </c>
      <c r="F184" s="13">
        <v>27</v>
      </c>
      <c r="G184" s="34">
        <f>Whole_Table[[#This Row],[Units]]*(VLOOKUP(Whole_Table[[#This Row],[Product]],prod_table,2,FALSE))</f>
        <v>280.26000000000005</v>
      </c>
      <c r="H184" s="35">
        <f>Whole_Table[[#This Row],[Amount]]-Whole_Table[[#This Row],[Cost Price]]</f>
        <v>2778.74</v>
      </c>
      <c r="I184" s="42">
        <f>Whole_Table[[#This Row],[Profit]]/Whole_Table[[#This Row],[Units]]</f>
        <v>102.9162962962963</v>
      </c>
    </row>
    <row r="185" spans="2:9" x14ac:dyDescent="0.25">
      <c r="B185" s="12" t="s">
        <v>21</v>
      </c>
      <c r="C185" s="4" t="s">
        <v>9</v>
      </c>
      <c r="D185" s="4" t="s">
        <v>51</v>
      </c>
      <c r="E185" s="5">
        <v>2324</v>
      </c>
      <c r="F185" s="13">
        <v>177</v>
      </c>
      <c r="G185" s="34">
        <f>Whole_Table[[#This Row],[Units]]*(VLOOKUP(Whole_Table[[#This Row],[Product]],prod_table,2,FALSE))</f>
        <v>991.19999999999993</v>
      </c>
      <c r="H185" s="35">
        <f>Whole_Table[[#This Row],[Amount]]-Whole_Table[[#This Row],[Cost Price]]</f>
        <v>1332.8000000000002</v>
      </c>
      <c r="I185" s="42">
        <f>Whole_Table[[#This Row],[Profit]]/Whole_Table[[#This Row],[Units]]</f>
        <v>7.5299435028248594</v>
      </c>
    </row>
    <row r="186" spans="2:9" x14ac:dyDescent="0.25">
      <c r="B186" s="12" t="s">
        <v>47</v>
      </c>
      <c r="C186" s="4" t="s">
        <v>27</v>
      </c>
      <c r="D186" s="4" t="s">
        <v>51</v>
      </c>
      <c r="E186" s="5">
        <v>4956</v>
      </c>
      <c r="F186" s="13">
        <v>171</v>
      </c>
      <c r="G186" s="34">
        <f>Whole_Table[[#This Row],[Units]]*(VLOOKUP(Whole_Table[[#This Row],[Product]],prod_table,2,FALSE))</f>
        <v>957.59999999999991</v>
      </c>
      <c r="H186" s="35">
        <f>Whole_Table[[#This Row],[Amount]]-Whole_Table[[#This Row],[Cost Price]]</f>
        <v>3998.4</v>
      </c>
      <c r="I186" s="42">
        <f>Whole_Table[[#This Row],[Profit]]/Whole_Table[[#This Row],[Units]]</f>
        <v>23.382456140350879</v>
      </c>
    </row>
    <row r="187" spans="2:9" x14ac:dyDescent="0.25">
      <c r="B187" s="12" t="s">
        <v>55</v>
      </c>
      <c r="C187" s="4" t="s">
        <v>50</v>
      </c>
      <c r="D187" s="4" t="s">
        <v>39</v>
      </c>
      <c r="E187" s="5">
        <v>5355</v>
      </c>
      <c r="F187" s="13">
        <v>204</v>
      </c>
      <c r="G187" s="34">
        <f>Whole_Table[[#This Row],[Units]]*(VLOOKUP(Whole_Table[[#This Row],[Product]],prod_table,2,FALSE))</f>
        <v>1558.56</v>
      </c>
      <c r="H187" s="35">
        <f>Whole_Table[[#This Row],[Amount]]-Whole_Table[[#This Row],[Cost Price]]</f>
        <v>3796.44</v>
      </c>
      <c r="I187" s="42">
        <f>Whole_Table[[#This Row],[Profit]]/Whole_Table[[#This Row],[Units]]</f>
        <v>18.61</v>
      </c>
    </row>
    <row r="188" spans="2:9" x14ac:dyDescent="0.25">
      <c r="B188" s="12" t="s">
        <v>47</v>
      </c>
      <c r="C188" s="4" t="s">
        <v>50</v>
      </c>
      <c r="D188" s="4" t="s">
        <v>17</v>
      </c>
      <c r="E188" s="5">
        <v>7259</v>
      </c>
      <c r="F188" s="13">
        <v>276</v>
      </c>
      <c r="G188" s="34">
        <f>Whole_Table[[#This Row],[Units]]*(VLOOKUP(Whole_Table[[#This Row],[Product]],prod_table,2,FALSE))</f>
        <v>3229.2</v>
      </c>
      <c r="H188" s="35">
        <f>Whole_Table[[#This Row],[Amount]]-Whole_Table[[#This Row],[Cost Price]]</f>
        <v>4029.8</v>
      </c>
      <c r="I188" s="42">
        <f>Whole_Table[[#This Row],[Profit]]/Whole_Table[[#This Row],[Units]]</f>
        <v>14.600724637681161</v>
      </c>
    </row>
    <row r="189" spans="2:9" x14ac:dyDescent="0.25">
      <c r="B189" s="12" t="s">
        <v>13</v>
      </c>
      <c r="C189" s="4" t="s">
        <v>9</v>
      </c>
      <c r="D189" s="4" t="s">
        <v>51</v>
      </c>
      <c r="E189" s="5">
        <v>6279</v>
      </c>
      <c r="F189" s="13">
        <v>45</v>
      </c>
      <c r="G189" s="34">
        <f>Whole_Table[[#This Row],[Units]]*(VLOOKUP(Whole_Table[[#This Row],[Product]],prod_table,2,FALSE))</f>
        <v>251.99999999999997</v>
      </c>
      <c r="H189" s="35">
        <f>Whole_Table[[#This Row],[Amount]]-Whole_Table[[#This Row],[Cost Price]]</f>
        <v>6027</v>
      </c>
      <c r="I189" s="42">
        <f>Whole_Table[[#This Row],[Profit]]/Whole_Table[[#This Row],[Units]]</f>
        <v>133.93333333333334</v>
      </c>
    </row>
    <row r="190" spans="2:9" x14ac:dyDescent="0.25">
      <c r="B190" s="12" t="s">
        <v>8</v>
      </c>
      <c r="C190" s="4" t="s">
        <v>34</v>
      </c>
      <c r="D190" s="4" t="s">
        <v>52</v>
      </c>
      <c r="E190" s="5">
        <v>2541</v>
      </c>
      <c r="F190" s="13">
        <v>45</v>
      </c>
      <c r="G190" s="34">
        <f>Whole_Table[[#This Row],[Units]]*(VLOOKUP(Whole_Table[[#This Row],[Product]],prod_table,2,FALSE))</f>
        <v>322.2</v>
      </c>
      <c r="H190" s="35">
        <f>Whole_Table[[#This Row],[Amount]]-Whole_Table[[#This Row],[Cost Price]]</f>
        <v>2218.8000000000002</v>
      </c>
      <c r="I190" s="42">
        <f>Whole_Table[[#This Row],[Profit]]/Whole_Table[[#This Row],[Units]]</f>
        <v>49.306666666666672</v>
      </c>
    </row>
    <row r="191" spans="2:9" x14ac:dyDescent="0.25">
      <c r="B191" s="12" t="s">
        <v>26</v>
      </c>
      <c r="C191" s="4" t="s">
        <v>14</v>
      </c>
      <c r="D191" s="4" t="s">
        <v>53</v>
      </c>
      <c r="E191" s="5">
        <v>3864</v>
      </c>
      <c r="F191" s="13">
        <v>177</v>
      </c>
      <c r="G191" s="34">
        <f>Whole_Table[[#This Row],[Units]]*(VLOOKUP(Whole_Table[[#This Row],[Product]],prod_table,2,FALSE))</f>
        <v>2961.21</v>
      </c>
      <c r="H191" s="35">
        <f>Whole_Table[[#This Row],[Amount]]-Whole_Table[[#This Row],[Cost Price]]</f>
        <v>902.79</v>
      </c>
      <c r="I191" s="42">
        <f>Whole_Table[[#This Row],[Profit]]/Whole_Table[[#This Row],[Units]]</f>
        <v>5.1005084745762712</v>
      </c>
    </row>
    <row r="192" spans="2:9" x14ac:dyDescent="0.25">
      <c r="B192" s="12" t="s">
        <v>43</v>
      </c>
      <c r="C192" s="4" t="s">
        <v>22</v>
      </c>
      <c r="D192" s="4" t="s">
        <v>12</v>
      </c>
      <c r="E192" s="5">
        <v>6146</v>
      </c>
      <c r="F192" s="13">
        <v>63</v>
      </c>
      <c r="G192" s="34">
        <f>Whole_Table[[#This Row],[Units]]*(VLOOKUP(Whole_Table[[#This Row],[Product]],prod_table,2,FALSE))</f>
        <v>587.79</v>
      </c>
      <c r="H192" s="35">
        <f>Whole_Table[[#This Row],[Amount]]-Whole_Table[[#This Row],[Cost Price]]</f>
        <v>5558.21</v>
      </c>
      <c r="I192" s="42">
        <f>Whole_Table[[#This Row],[Profit]]/Whole_Table[[#This Row],[Units]]</f>
        <v>88.225555555555559</v>
      </c>
    </row>
    <row r="193" spans="2:9" x14ac:dyDescent="0.25">
      <c r="B193" s="12" t="s">
        <v>18</v>
      </c>
      <c r="C193" s="4" t="s">
        <v>27</v>
      </c>
      <c r="D193" s="4" t="s">
        <v>23</v>
      </c>
      <c r="E193" s="5">
        <v>2639</v>
      </c>
      <c r="F193" s="13">
        <v>204</v>
      </c>
      <c r="G193" s="34">
        <f>Whole_Table[[#This Row],[Units]]*(VLOOKUP(Whole_Table[[#This Row],[Product]],prod_table,2,FALSE))</f>
        <v>1319.8799999999999</v>
      </c>
      <c r="H193" s="35">
        <f>Whole_Table[[#This Row],[Amount]]-Whole_Table[[#This Row],[Cost Price]]</f>
        <v>1319.1200000000001</v>
      </c>
      <c r="I193" s="42">
        <f>Whole_Table[[#This Row],[Profit]]/Whole_Table[[#This Row],[Units]]</f>
        <v>6.466274509803922</v>
      </c>
    </row>
    <row r="194" spans="2:9" x14ac:dyDescent="0.25">
      <c r="B194" s="12" t="s">
        <v>13</v>
      </c>
      <c r="C194" s="4" t="s">
        <v>9</v>
      </c>
      <c r="D194" s="4" t="s">
        <v>37</v>
      </c>
      <c r="E194" s="5">
        <v>1890</v>
      </c>
      <c r="F194" s="13">
        <v>195</v>
      </c>
      <c r="G194" s="34">
        <f>Whole_Table[[#This Row],[Units]]*(VLOOKUP(Whole_Table[[#This Row],[Product]],prod_table,2,FALSE))</f>
        <v>1905.1499999999999</v>
      </c>
      <c r="H194" s="35">
        <f>Whole_Table[[#This Row],[Amount]]-Whole_Table[[#This Row],[Cost Price]]</f>
        <v>-15.149999999999864</v>
      </c>
      <c r="I194" s="42">
        <f>Whole_Table[[#This Row],[Profit]]/Whole_Table[[#This Row],[Units]]</f>
        <v>-7.7692307692306992E-2</v>
      </c>
    </row>
    <row r="195" spans="2:9" x14ac:dyDescent="0.25">
      <c r="B195" s="12" t="s">
        <v>40</v>
      </c>
      <c r="C195" s="4" t="s">
        <v>50</v>
      </c>
      <c r="D195" s="4" t="s">
        <v>17</v>
      </c>
      <c r="E195" s="5">
        <v>1932</v>
      </c>
      <c r="F195" s="13">
        <v>369</v>
      </c>
      <c r="G195" s="34">
        <f>Whole_Table[[#This Row],[Units]]*(VLOOKUP(Whole_Table[[#This Row],[Product]],prod_table,2,FALSE))</f>
        <v>4317.3</v>
      </c>
      <c r="H195" s="35">
        <f>Whole_Table[[#This Row],[Amount]]-Whole_Table[[#This Row],[Cost Price]]</f>
        <v>-2385.3000000000002</v>
      </c>
      <c r="I195" s="42">
        <f>Whole_Table[[#This Row],[Profit]]/Whole_Table[[#This Row],[Units]]</f>
        <v>-6.4642276422764233</v>
      </c>
    </row>
    <row r="196" spans="2:9" x14ac:dyDescent="0.25">
      <c r="B196" s="12" t="s">
        <v>47</v>
      </c>
      <c r="C196" s="4" t="s">
        <v>50</v>
      </c>
      <c r="D196" s="4" t="s">
        <v>28</v>
      </c>
      <c r="E196" s="5">
        <v>6300</v>
      </c>
      <c r="F196" s="13">
        <v>42</v>
      </c>
      <c r="G196" s="34">
        <f>Whole_Table[[#This Row],[Units]]*(VLOOKUP(Whole_Table[[#This Row],[Product]],prod_table,2,FALSE))</f>
        <v>552.30000000000007</v>
      </c>
      <c r="H196" s="35">
        <f>Whole_Table[[#This Row],[Amount]]-Whole_Table[[#This Row],[Cost Price]]</f>
        <v>5747.7</v>
      </c>
      <c r="I196" s="42">
        <f>Whole_Table[[#This Row],[Profit]]/Whole_Table[[#This Row],[Units]]</f>
        <v>136.85</v>
      </c>
    </row>
    <row r="197" spans="2:9" x14ac:dyDescent="0.25">
      <c r="B197" s="12" t="s">
        <v>26</v>
      </c>
      <c r="C197" s="4" t="s">
        <v>9</v>
      </c>
      <c r="D197" s="4" t="s">
        <v>10</v>
      </c>
      <c r="E197" s="5">
        <v>560</v>
      </c>
      <c r="F197" s="13">
        <v>81</v>
      </c>
      <c r="G197" s="34">
        <f>Whole_Table[[#This Row],[Units]]*(VLOOKUP(Whole_Table[[#This Row],[Product]],prod_table,2,FALSE))</f>
        <v>1173.69</v>
      </c>
      <c r="H197" s="35">
        <f>Whole_Table[[#This Row],[Amount]]-Whole_Table[[#This Row],[Cost Price]]</f>
        <v>-613.69000000000005</v>
      </c>
      <c r="I197" s="42">
        <f>Whole_Table[[#This Row],[Profit]]/Whole_Table[[#This Row],[Units]]</f>
        <v>-7.5764197530864204</v>
      </c>
    </row>
    <row r="198" spans="2:9" x14ac:dyDescent="0.25">
      <c r="B198" s="12" t="s">
        <v>18</v>
      </c>
      <c r="C198" s="4" t="s">
        <v>9</v>
      </c>
      <c r="D198" s="4" t="s">
        <v>51</v>
      </c>
      <c r="E198" s="5">
        <v>2856</v>
      </c>
      <c r="F198" s="13">
        <v>246</v>
      </c>
      <c r="G198" s="34">
        <f>Whole_Table[[#This Row],[Units]]*(VLOOKUP(Whole_Table[[#This Row],[Product]],prod_table,2,FALSE))</f>
        <v>1377.6</v>
      </c>
      <c r="H198" s="35">
        <f>Whole_Table[[#This Row],[Amount]]-Whole_Table[[#This Row],[Cost Price]]</f>
        <v>1478.4</v>
      </c>
      <c r="I198" s="42">
        <f>Whole_Table[[#This Row],[Profit]]/Whole_Table[[#This Row],[Units]]</f>
        <v>6.0097560975609756</v>
      </c>
    </row>
    <row r="199" spans="2:9" x14ac:dyDescent="0.25">
      <c r="B199" s="12" t="s">
        <v>18</v>
      </c>
      <c r="C199" s="4" t="s">
        <v>50</v>
      </c>
      <c r="D199" s="4" t="s">
        <v>33</v>
      </c>
      <c r="E199" s="5">
        <v>707</v>
      </c>
      <c r="F199" s="13">
        <v>174</v>
      </c>
      <c r="G199" s="34">
        <f>Whole_Table[[#This Row],[Units]]*(VLOOKUP(Whole_Table[[#This Row],[Product]],prod_table,2,FALSE))</f>
        <v>541.14</v>
      </c>
      <c r="H199" s="35">
        <f>Whole_Table[[#This Row],[Amount]]-Whole_Table[[#This Row],[Cost Price]]</f>
        <v>165.86</v>
      </c>
      <c r="I199" s="42">
        <f>Whole_Table[[#This Row],[Profit]]/Whole_Table[[#This Row],[Units]]</f>
        <v>0.9532183908045978</v>
      </c>
    </row>
    <row r="200" spans="2:9" x14ac:dyDescent="0.25">
      <c r="B200" s="12" t="s">
        <v>13</v>
      </c>
      <c r="C200" s="4" t="s">
        <v>14</v>
      </c>
      <c r="D200" s="4" t="s">
        <v>10</v>
      </c>
      <c r="E200" s="5">
        <v>3598</v>
      </c>
      <c r="F200" s="13">
        <v>81</v>
      </c>
      <c r="G200" s="34">
        <f>Whole_Table[[#This Row],[Units]]*(VLOOKUP(Whole_Table[[#This Row],[Product]],prod_table,2,FALSE))</f>
        <v>1173.69</v>
      </c>
      <c r="H200" s="35">
        <f>Whole_Table[[#This Row],[Amount]]-Whole_Table[[#This Row],[Cost Price]]</f>
        <v>2424.31</v>
      </c>
      <c r="I200" s="42">
        <f>Whole_Table[[#This Row],[Profit]]/Whole_Table[[#This Row],[Units]]</f>
        <v>29.929753086419751</v>
      </c>
    </row>
    <row r="201" spans="2:9" x14ac:dyDescent="0.25">
      <c r="B201" s="12" t="s">
        <v>8</v>
      </c>
      <c r="C201" s="4" t="s">
        <v>14</v>
      </c>
      <c r="D201" s="4" t="s">
        <v>37</v>
      </c>
      <c r="E201" s="5">
        <v>6853</v>
      </c>
      <c r="F201" s="13">
        <v>372</v>
      </c>
      <c r="G201" s="34">
        <f>Whole_Table[[#This Row],[Units]]*(VLOOKUP(Whole_Table[[#This Row],[Product]],prod_table,2,FALSE))</f>
        <v>3634.44</v>
      </c>
      <c r="H201" s="35">
        <f>Whole_Table[[#This Row],[Amount]]-Whole_Table[[#This Row],[Cost Price]]</f>
        <v>3218.56</v>
      </c>
      <c r="I201" s="42">
        <f>Whole_Table[[#This Row],[Profit]]/Whole_Table[[#This Row],[Units]]</f>
        <v>8.6520430107526884</v>
      </c>
    </row>
    <row r="202" spans="2:9" x14ac:dyDescent="0.25">
      <c r="B202" s="12" t="s">
        <v>8</v>
      </c>
      <c r="C202" s="4" t="s">
        <v>14</v>
      </c>
      <c r="D202" s="4" t="s">
        <v>30</v>
      </c>
      <c r="E202" s="5">
        <v>4725</v>
      </c>
      <c r="F202" s="13">
        <v>174</v>
      </c>
      <c r="G202" s="34">
        <f>Whole_Table[[#This Row],[Units]]*(VLOOKUP(Whole_Table[[#This Row],[Product]],prod_table,2,FALSE))</f>
        <v>1529.4599999999998</v>
      </c>
      <c r="H202" s="35">
        <f>Whole_Table[[#This Row],[Amount]]-Whole_Table[[#This Row],[Cost Price]]</f>
        <v>3195.54</v>
      </c>
      <c r="I202" s="42">
        <f>Whole_Table[[#This Row],[Profit]]/Whole_Table[[#This Row],[Units]]</f>
        <v>18.365172413793104</v>
      </c>
    </row>
    <row r="203" spans="2:9" x14ac:dyDescent="0.25">
      <c r="B203" s="12" t="s">
        <v>21</v>
      </c>
      <c r="C203" s="4" t="s">
        <v>22</v>
      </c>
      <c r="D203" s="4" t="s">
        <v>15</v>
      </c>
      <c r="E203" s="5">
        <v>10304</v>
      </c>
      <c r="F203" s="13">
        <v>84</v>
      </c>
      <c r="G203" s="34">
        <f>Whole_Table[[#This Row],[Units]]*(VLOOKUP(Whole_Table[[#This Row],[Product]],prod_table,2,FALSE))</f>
        <v>726.6</v>
      </c>
      <c r="H203" s="35">
        <f>Whole_Table[[#This Row],[Amount]]-Whole_Table[[#This Row],[Cost Price]]</f>
        <v>9577.4</v>
      </c>
      <c r="I203" s="42">
        <f>Whole_Table[[#This Row],[Profit]]/Whole_Table[[#This Row],[Units]]</f>
        <v>114.01666666666667</v>
      </c>
    </row>
    <row r="204" spans="2:9" x14ac:dyDescent="0.25">
      <c r="B204" s="12" t="s">
        <v>21</v>
      </c>
      <c r="C204" s="4" t="s">
        <v>50</v>
      </c>
      <c r="D204" s="4" t="s">
        <v>30</v>
      </c>
      <c r="E204" s="5">
        <v>1274</v>
      </c>
      <c r="F204" s="13">
        <v>225</v>
      </c>
      <c r="G204" s="34">
        <f>Whole_Table[[#This Row],[Units]]*(VLOOKUP(Whole_Table[[#This Row],[Product]],prod_table,2,FALSE))</f>
        <v>1977.7499999999998</v>
      </c>
      <c r="H204" s="35">
        <f>Whole_Table[[#This Row],[Amount]]-Whole_Table[[#This Row],[Cost Price]]</f>
        <v>-703.74999999999977</v>
      </c>
      <c r="I204" s="42">
        <f>Whole_Table[[#This Row],[Profit]]/Whole_Table[[#This Row],[Units]]</f>
        <v>-3.1277777777777769</v>
      </c>
    </row>
    <row r="205" spans="2:9" x14ac:dyDescent="0.25">
      <c r="B205" s="12" t="s">
        <v>43</v>
      </c>
      <c r="C205" s="4" t="s">
        <v>22</v>
      </c>
      <c r="D205" s="4" t="s">
        <v>10</v>
      </c>
      <c r="E205" s="5">
        <v>1526</v>
      </c>
      <c r="F205" s="13">
        <v>105</v>
      </c>
      <c r="G205" s="34">
        <f>Whole_Table[[#This Row],[Units]]*(VLOOKUP(Whole_Table[[#This Row],[Product]],prod_table,2,FALSE))</f>
        <v>1521.45</v>
      </c>
      <c r="H205" s="35">
        <f>Whole_Table[[#This Row],[Amount]]-Whole_Table[[#This Row],[Cost Price]]</f>
        <v>4.5499999999999545</v>
      </c>
      <c r="I205" s="42">
        <f>Whole_Table[[#This Row],[Profit]]/Whole_Table[[#This Row],[Units]]</f>
        <v>4.3333333333332898E-2</v>
      </c>
    </row>
    <row r="206" spans="2:9" x14ac:dyDescent="0.25">
      <c r="B206" s="12" t="s">
        <v>8</v>
      </c>
      <c r="C206" s="4" t="s">
        <v>27</v>
      </c>
      <c r="D206" s="4" t="s">
        <v>54</v>
      </c>
      <c r="E206" s="5">
        <v>3101</v>
      </c>
      <c r="F206" s="13">
        <v>225</v>
      </c>
      <c r="G206" s="34">
        <f>Whole_Table[[#This Row],[Units]]*(VLOOKUP(Whole_Table[[#This Row],[Product]],prod_table,2,FALSE))</f>
        <v>2335.5</v>
      </c>
      <c r="H206" s="35">
        <f>Whole_Table[[#This Row],[Amount]]-Whole_Table[[#This Row],[Cost Price]]</f>
        <v>765.5</v>
      </c>
      <c r="I206" s="42">
        <f>Whole_Table[[#This Row],[Profit]]/Whole_Table[[#This Row],[Units]]</f>
        <v>3.402222222222222</v>
      </c>
    </row>
    <row r="207" spans="2:9" x14ac:dyDescent="0.25">
      <c r="B207" s="12" t="s">
        <v>46</v>
      </c>
      <c r="C207" s="4" t="s">
        <v>9</v>
      </c>
      <c r="D207" s="4" t="s">
        <v>17</v>
      </c>
      <c r="E207" s="5">
        <v>1057</v>
      </c>
      <c r="F207" s="13">
        <v>54</v>
      </c>
      <c r="G207" s="34">
        <f>Whole_Table[[#This Row],[Units]]*(VLOOKUP(Whole_Table[[#This Row],[Product]],prod_table,2,FALSE))</f>
        <v>631.79999999999995</v>
      </c>
      <c r="H207" s="35">
        <f>Whole_Table[[#This Row],[Amount]]-Whole_Table[[#This Row],[Cost Price]]</f>
        <v>425.20000000000005</v>
      </c>
      <c r="I207" s="42">
        <f>Whole_Table[[#This Row],[Profit]]/Whole_Table[[#This Row],[Units]]</f>
        <v>7.8740740740740751</v>
      </c>
    </row>
    <row r="208" spans="2:9" x14ac:dyDescent="0.25">
      <c r="B208" s="12" t="s">
        <v>40</v>
      </c>
      <c r="C208" s="4" t="s">
        <v>9</v>
      </c>
      <c r="D208" s="4" t="s">
        <v>51</v>
      </c>
      <c r="E208" s="5">
        <v>5306</v>
      </c>
      <c r="F208" s="13">
        <v>0</v>
      </c>
      <c r="G208" s="34">
        <f>Whole_Table[[#This Row],[Units]]*(VLOOKUP(Whole_Table[[#This Row],[Product]],prod_table,2,FALSE))</f>
        <v>0</v>
      </c>
      <c r="H208" s="35">
        <f>Whole_Table[[#This Row],[Amount]]-Whole_Table[[#This Row],[Cost Price]]</f>
        <v>5306</v>
      </c>
      <c r="I208" s="42">
        <v>0</v>
      </c>
    </row>
    <row r="209" spans="2:9" x14ac:dyDescent="0.25">
      <c r="B209" s="12" t="s">
        <v>43</v>
      </c>
      <c r="C209" s="4" t="s">
        <v>27</v>
      </c>
      <c r="D209" s="4" t="s">
        <v>49</v>
      </c>
      <c r="E209" s="5">
        <v>4018</v>
      </c>
      <c r="F209" s="13">
        <v>171</v>
      </c>
      <c r="G209" s="34">
        <f>Whole_Table[[#This Row],[Units]]*(VLOOKUP(Whole_Table[[#This Row],[Product]],prod_table,2,FALSE))</f>
        <v>849.87</v>
      </c>
      <c r="H209" s="35">
        <f>Whole_Table[[#This Row],[Amount]]-Whole_Table[[#This Row],[Cost Price]]</f>
        <v>3168.13</v>
      </c>
      <c r="I209" s="42">
        <f>Whole_Table[[#This Row],[Profit]]/Whole_Table[[#This Row],[Units]]</f>
        <v>18.527076023391814</v>
      </c>
    </row>
    <row r="210" spans="2:9" x14ac:dyDescent="0.25">
      <c r="B210" s="12" t="s">
        <v>18</v>
      </c>
      <c r="C210" s="4" t="s">
        <v>50</v>
      </c>
      <c r="D210" s="4" t="s">
        <v>30</v>
      </c>
      <c r="E210" s="5">
        <v>938</v>
      </c>
      <c r="F210" s="13">
        <v>189</v>
      </c>
      <c r="G210" s="34">
        <f>Whole_Table[[#This Row],[Units]]*(VLOOKUP(Whole_Table[[#This Row],[Product]],prod_table,2,FALSE))</f>
        <v>1661.31</v>
      </c>
      <c r="H210" s="35">
        <f>Whole_Table[[#This Row],[Amount]]-Whole_Table[[#This Row],[Cost Price]]</f>
        <v>-723.31</v>
      </c>
      <c r="I210" s="42">
        <f>Whole_Table[[#This Row],[Profit]]/Whole_Table[[#This Row],[Units]]</f>
        <v>-3.8270370370370368</v>
      </c>
    </row>
    <row r="211" spans="2:9" x14ac:dyDescent="0.25">
      <c r="B211" s="12" t="s">
        <v>40</v>
      </c>
      <c r="C211" s="4" t="s">
        <v>34</v>
      </c>
      <c r="D211" s="4" t="s">
        <v>23</v>
      </c>
      <c r="E211" s="5">
        <v>1778</v>
      </c>
      <c r="F211" s="13">
        <v>270</v>
      </c>
      <c r="G211" s="34">
        <f>Whole_Table[[#This Row],[Units]]*(VLOOKUP(Whole_Table[[#This Row],[Product]],prod_table,2,FALSE))</f>
        <v>1746.8999999999999</v>
      </c>
      <c r="H211" s="35">
        <f>Whole_Table[[#This Row],[Amount]]-Whole_Table[[#This Row],[Cost Price]]</f>
        <v>31.100000000000136</v>
      </c>
      <c r="I211" s="42">
        <f>Whole_Table[[#This Row],[Profit]]/Whole_Table[[#This Row],[Units]]</f>
        <v>0.1151851851851857</v>
      </c>
    </row>
    <row r="212" spans="2:9" x14ac:dyDescent="0.25">
      <c r="B212" s="12" t="s">
        <v>26</v>
      </c>
      <c r="C212" s="4" t="s">
        <v>27</v>
      </c>
      <c r="D212" s="4" t="s">
        <v>10</v>
      </c>
      <c r="E212" s="5">
        <v>1638</v>
      </c>
      <c r="F212" s="13">
        <v>63</v>
      </c>
      <c r="G212" s="34">
        <f>Whole_Table[[#This Row],[Units]]*(VLOOKUP(Whole_Table[[#This Row],[Product]],prod_table,2,FALSE))</f>
        <v>912.87</v>
      </c>
      <c r="H212" s="35">
        <f>Whole_Table[[#This Row],[Amount]]-Whole_Table[[#This Row],[Cost Price]]</f>
        <v>725.13</v>
      </c>
      <c r="I212" s="42">
        <f>Whole_Table[[#This Row],[Profit]]/Whole_Table[[#This Row],[Units]]</f>
        <v>11.51</v>
      </c>
    </row>
    <row r="213" spans="2:9" x14ac:dyDescent="0.25">
      <c r="B213" s="12" t="s">
        <v>21</v>
      </c>
      <c r="C213" s="4" t="s">
        <v>34</v>
      </c>
      <c r="D213" s="4" t="s">
        <v>28</v>
      </c>
      <c r="E213" s="5">
        <v>154</v>
      </c>
      <c r="F213" s="13">
        <v>21</v>
      </c>
      <c r="G213" s="34">
        <f>Whole_Table[[#This Row],[Units]]*(VLOOKUP(Whole_Table[[#This Row],[Product]],prod_table,2,FALSE))</f>
        <v>276.15000000000003</v>
      </c>
      <c r="H213" s="35">
        <f>Whole_Table[[#This Row],[Amount]]-Whole_Table[[#This Row],[Cost Price]]</f>
        <v>-122.15000000000003</v>
      </c>
      <c r="I213" s="42">
        <f>Whole_Table[[#This Row],[Profit]]/Whole_Table[[#This Row],[Units]]</f>
        <v>-5.8166666666666682</v>
      </c>
    </row>
    <row r="214" spans="2:9" x14ac:dyDescent="0.25">
      <c r="B214" s="12" t="s">
        <v>40</v>
      </c>
      <c r="C214" s="4" t="s">
        <v>9</v>
      </c>
      <c r="D214" s="4" t="s">
        <v>37</v>
      </c>
      <c r="E214" s="5">
        <v>9835</v>
      </c>
      <c r="F214" s="13">
        <v>207</v>
      </c>
      <c r="G214" s="34">
        <f>Whole_Table[[#This Row],[Units]]*(VLOOKUP(Whole_Table[[#This Row],[Product]],prod_table,2,FALSE))</f>
        <v>2022.3899999999999</v>
      </c>
      <c r="H214" s="35">
        <f>Whole_Table[[#This Row],[Amount]]-Whole_Table[[#This Row],[Cost Price]]</f>
        <v>7812.6100000000006</v>
      </c>
      <c r="I214" s="42">
        <f>Whole_Table[[#This Row],[Profit]]/Whole_Table[[#This Row],[Units]]</f>
        <v>37.742077294685991</v>
      </c>
    </row>
    <row r="215" spans="2:9" x14ac:dyDescent="0.25">
      <c r="B215" s="12" t="s">
        <v>18</v>
      </c>
      <c r="C215" s="4" t="s">
        <v>9</v>
      </c>
      <c r="D215" s="4" t="s">
        <v>42</v>
      </c>
      <c r="E215" s="5">
        <v>7273</v>
      </c>
      <c r="F215" s="13">
        <v>96</v>
      </c>
      <c r="G215" s="34">
        <f>Whole_Table[[#This Row],[Units]]*(VLOOKUP(Whole_Table[[#This Row],[Product]],prod_table,2,FALSE))</f>
        <v>1019.52</v>
      </c>
      <c r="H215" s="35">
        <f>Whole_Table[[#This Row],[Amount]]-Whole_Table[[#This Row],[Cost Price]]</f>
        <v>6253.48</v>
      </c>
      <c r="I215" s="42">
        <f>Whole_Table[[#This Row],[Profit]]/Whole_Table[[#This Row],[Units]]</f>
        <v>65.140416666666667</v>
      </c>
    </row>
    <row r="216" spans="2:9" x14ac:dyDescent="0.25">
      <c r="B216" s="12" t="s">
        <v>43</v>
      </c>
      <c r="C216" s="4" t="s">
        <v>27</v>
      </c>
      <c r="D216" s="4" t="s">
        <v>37</v>
      </c>
      <c r="E216" s="5">
        <v>6909</v>
      </c>
      <c r="F216" s="13">
        <v>81</v>
      </c>
      <c r="G216" s="34">
        <f>Whole_Table[[#This Row],[Units]]*(VLOOKUP(Whole_Table[[#This Row],[Product]],prod_table,2,FALSE))</f>
        <v>791.37</v>
      </c>
      <c r="H216" s="35">
        <f>Whole_Table[[#This Row],[Amount]]-Whole_Table[[#This Row],[Cost Price]]</f>
        <v>6117.63</v>
      </c>
      <c r="I216" s="42">
        <f>Whole_Table[[#This Row],[Profit]]/Whole_Table[[#This Row],[Units]]</f>
        <v>75.526296296296294</v>
      </c>
    </row>
    <row r="217" spans="2:9" x14ac:dyDescent="0.25">
      <c r="B217" s="12" t="s">
        <v>18</v>
      </c>
      <c r="C217" s="4" t="s">
        <v>27</v>
      </c>
      <c r="D217" s="4" t="s">
        <v>49</v>
      </c>
      <c r="E217" s="5">
        <v>3920</v>
      </c>
      <c r="F217" s="13">
        <v>306</v>
      </c>
      <c r="G217" s="34">
        <f>Whole_Table[[#This Row],[Units]]*(VLOOKUP(Whole_Table[[#This Row],[Product]],prod_table,2,FALSE))</f>
        <v>1520.82</v>
      </c>
      <c r="H217" s="35">
        <f>Whole_Table[[#This Row],[Amount]]-Whole_Table[[#This Row],[Cost Price]]</f>
        <v>2399.1800000000003</v>
      </c>
      <c r="I217" s="42">
        <f>Whole_Table[[#This Row],[Profit]]/Whole_Table[[#This Row],[Units]]</f>
        <v>7.8404575163398702</v>
      </c>
    </row>
    <row r="218" spans="2:9" x14ac:dyDescent="0.25">
      <c r="B218" s="12" t="s">
        <v>55</v>
      </c>
      <c r="C218" s="4" t="s">
        <v>27</v>
      </c>
      <c r="D218" s="4" t="s">
        <v>45</v>
      </c>
      <c r="E218" s="5">
        <v>4858</v>
      </c>
      <c r="F218" s="13">
        <v>279</v>
      </c>
      <c r="G218" s="34">
        <f>Whole_Table[[#This Row],[Units]]*(VLOOKUP(Whole_Table[[#This Row],[Product]],prod_table,2,FALSE))</f>
        <v>2511</v>
      </c>
      <c r="H218" s="35">
        <f>Whole_Table[[#This Row],[Amount]]-Whole_Table[[#This Row],[Cost Price]]</f>
        <v>2347</v>
      </c>
      <c r="I218" s="42">
        <f>Whole_Table[[#This Row],[Profit]]/Whole_Table[[#This Row],[Units]]</f>
        <v>8.4121863799283148</v>
      </c>
    </row>
    <row r="219" spans="2:9" x14ac:dyDescent="0.25">
      <c r="B219" s="12" t="s">
        <v>46</v>
      </c>
      <c r="C219" s="4" t="s">
        <v>34</v>
      </c>
      <c r="D219" s="4" t="s">
        <v>19</v>
      </c>
      <c r="E219" s="5">
        <v>3549</v>
      </c>
      <c r="F219" s="13">
        <v>3</v>
      </c>
      <c r="G219" s="34">
        <f>Whole_Table[[#This Row],[Units]]*(VLOOKUP(Whole_Table[[#This Row],[Product]],prod_table,2,FALSE))</f>
        <v>35.64</v>
      </c>
      <c r="H219" s="35">
        <f>Whole_Table[[#This Row],[Amount]]-Whole_Table[[#This Row],[Cost Price]]</f>
        <v>3513.36</v>
      </c>
      <c r="I219" s="42">
        <f>Whole_Table[[#This Row],[Profit]]/Whole_Table[[#This Row],[Units]]</f>
        <v>1171.1200000000001</v>
      </c>
    </row>
    <row r="220" spans="2:9" x14ac:dyDescent="0.25">
      <c r="B220" s="12" t="s">
        <v>40</v>
      </c>
      <c r="C220" s="4" t="s">
        <v>27</v>
      </c>
      <c r="D220" s="4" t="s">
        <v>53</v>
      </c>
      <c r="E220" s="5">
        <v>966</v>
      </c>
      <c r="F220" s="13">
        <v>198</v>
      </c>
      <c r="G220" s="34">
        <f>Whole_Table[[#This Row],[Units]]*(VLOOKUP(Whole_Table[[#This Row],[Product]],prod_table,2,FALSE))</f>
        <v>3312.54</v>
      </c>
      <c r="H220" s="35">
        <f>Whole_Table[[#This Row],[Amount]]-Whole_Table[[#This Row],[Cost Price]]</f>
        <v>-2346.54</v>
      </c>
      <c r="I220" s="42">
        <f>Whole_Table[[#This Row],[Profit]]/Whole_Table[[#This Row],[Units]]</f>
        <v>-11.851212121212122</v>
      </c>
    </row>
    <row r="221" spans="2:9" x14ac:dyDescent="0.25">
      <c r="B221" s="12" t="s">
        <v>43</v>
      </c>
      <c r="C221" s="4" t="s">
        <v>27</v>
      </c>
      <c r="D221" s="4" t="s">
        <v>23</v>
      </c>
      <c r="E221" s="5">
        <v>385</v>
      </c>
      <c r="F221" s="13">
        <v>249</v>
      </c>
      <c r="G221" s="34">
        <f>Whole_Table[[#This Row],[Units]]*(VLOOKUP(Whole_Table[[#This Row],[Product]],prod_table,2,FALSE))</f>
        <v>1611.03</v>
      </c>
      <c r="H221" s="35">
        <f>Whole_Table[[#This Row],[Amount]]-Whole_Table[[#This Row],[Cost Price]]</f>
        <v>-1226.03</v>
      </c>
      <c r="I221" s="42">
        <f>Whole_Table[[#This Row],[Profit]]/Whole_Table[[#This Row],[Units]]</f>
        <v>-4.9238152610441768</v>
      </c>
    </row>
    <row r="222" spans="2:9" x14ac:dyDescent="0.25">
      <c r="B222" s="12" t="s">
        <v>26</v>
      </c>
      <c r="C222" s="4" t="s">
        <v>50</v>
      </c>
      <c r="D222" s="4" t="s">
        <v>30</v>
      </c>
      <c r="E222" s="5">
        <v>2219</v>
      </c>
      <c r="F222" s="13">
        <v>75</v>
      </c>
      <c r="G222" s="34">
        <f>Whole_Table[[#This Row],[Units]]*(VLOOKUP(Whole_Table[[#This Row],[Product]],prod_table,2,FALSE))</f>
        <v>659.24999999999989</v>
      </c>
      <c r="H222" s="35">
        <f>Whole_Table[[#This Row],[Amount]]-Whole_Table[[#This Row],[Cost Price]]</f>
        <v>1559.75</v>
      </c>
      <c r="I222" s="42">
        <f>Whole_Table[[#This Row],[Profit]]/Whole_Table[[#This Row],[Units]]</f>
        <v>20.796666666666667</v>
      </c>
    </row>
    <row r="223" spans="2:9" x14ac:dyDescent="0.25">
      <c r="B223" s="12" t="s">
        <v>18</v>
      </c>
      <c r="C223" s="4" t="s">
        <v>22</v>
      </c>
      <c r="D223" s="4" t="s">
        <v>15</v>
      </c>
      <c r="E223" s="5">
        <v>2954</v>
      </c>
      <c r="F223" s="13">
        <v>189</v>
      </c>
      <c r="G223" s="34">
        <f>Whole_Table[[#This Row],[Units]]*(VLOOKUP(Whole_Table[[#This Row],[Product]],prod_table,2,FALSE))</f>
        <v>1634.8500000000001</v>
      </c>
      <c r="H223" s="35">
        <f>Whole_Table[[#This Row],[Amount]]-Whole_Table[[#This Row],[Cost Price]]</f>
        <v>1319.1499999999999</v>
      </c>
      <c r="I223" s="42">
        <f>Whole_Table[[#This Row],[Profit]]/Whole_Table[[#This Row],[Units]]</f>
        <v>6.9796296296296285</v>
      </c>
    </row>
    <row r="224" spans="2:9" x14ac:dyDescent="0.25">
      <c r="B224" s="12" t="s">
        <v>40</v>
      </c>
      <c r="C224" s="4" t="s">
        <v>22</v>
      </c>
      <c r="D224" s="4" t="s">
        <v>15</v>
      </c>
      <c r="E224" s="5">
        <v>280</v>
      </c>
      <c r="F224" s="13">
        <v>87</v>
      </c>
      <c r="G224" s="34">
        <f>Whole_Table[[#This Row],[Units]]*(VLOOKUP(Whole_Table[[#This Row],[Product]],prod_table,2,FALSE))</f>
        <v>752.55000000000007</v>
      </c>
      <c r="H224" s="35">
        <f>Whole_Table[[#This Row],[Amount]]-Whole_Table[[#This Row],[Cost Price]]</f>
        <v>-472.55000000000007</v>
      </c>
      <c r="I224" s="42">
        <f>Whole_Table[[#This Row],[Profit]]/Whole_Table[[#This Row],[Units]]</f>
        <v>-5.4316091954022996</v>
      </c>
    </row>
    <row r="225" spans="2:9" x14ac:dyDescent="0.25">
      <c r="B225" s="12" t="s">
        <v>21</v>
      </c>
      <c r="C225" s="4" t="s">
        <v>22</v>
      </c>
      <c r="D225" s="4" t="s">
        <v>10</v>
      </c>
      <c r="E225" s="5">
        <v>6118</v>
      </c>
      <c r="F225" s="13">
        <v>174</v>
      </c>
      <c r="G225" s="34">
        <f>Whole_Table[[#This Row],[Units]]*(VLOOKUP(Whole_Table[[#This Row],[Product]],prod_table,2,FALSE))</f>
        <v>2521.2600000000002</v>
      </c>
      <c r="H225" s="35">
        <f>Whole_Table[[#This Row],[Amount]]-Whole_Table[[#This Row],[Cost Price]]</f>
        <v>3596.74</v>
      </c>
      <c r="I225" s="42">
        <f>Whole_Table[[#This Row],[Profit]]/Whole_Table[[#This Row],[Units]]</f>
        <v>20.670919540229885</v>
      </c>
    </row>
    <row r="226" spans="2:9" x14ac:dyDescent="0.25">
      <c r="B226" s="12" t="s">
        <v>46</v>
      </c>
      <c r="C226" s="4" t="s">
        <v>27</v>
      </c>
      <c r="D226" s="4" t="s">
        <v>25</v>
      </c>
      <c r="E226" s="5">
        <v>4802</v>
      </c>
      <c r="F226" s="13">
        <v>36</v>
      </c>
      <c r="G226" s="34">
        <f>Whole_Table[[#This Row],[Units]]*(VLOOKUP(Whole_Table[[#This Row],[Product]],prod_table,2,FALSE))</f>
        <v>422.28000000000003</v>
      </c>
      <c r="H226" s="35">
        <f>Whole_Table[[#This Row],[Amount]]-Whole_Table[[#This Row],[Cost Price]]</f>
        <v>4379.72</v>
      </c>
      <c r="I226" s="42">
        <f>Whole_Table[[#This Row],[Profit]]/Whole_Table[[#This Row],[Units]]</f>
        <v>121.6588888888889</v>
      </c>
    </row>
    <row r="227" spans="2:9" x14ac:dyDescent="0.25">
      <c r="B227" s="12" t="s">
        <v>18</v>
      </c>
      <c r="C227" s="4" t="s">
        <v>34</v>
      </c>
      <c r="D227" s="4" t="s">
        <v>49</v>
      </c>
      <c r="E227" s="5">
        <v>4137</v>
      </c>
      <c r="F227" s="13">
        <v>60</v>
      </c>
      <c r="G227" s="34">
        <f>Whole_Table[[#This Row],[Units]]*(VLOOKUP(Whole_Table[[#This Row],[Product]],prod_table,2,FALSE))</f>
        <v>298.2</v>
      </c>
      <c r="H227" s="35">
        <f>Whole_Table[[#This Row],[Amount]]-Whole_Table[[#This Row],[Cost Price]]</f>
        <v>3838.8</v>
      </c>
      <c r="I227" s="42">
        <f>Whole_Table[[#This Row],[Profit]]/Whole_Table[[#This Row],[Units]]</f>
        <v>63.980000000000004</v>
      </c>
    </row>
    <row r="228" spans="2:9" x14ac:dyDescent="0.25">
      <c r="B228" s="12" t="s">
        <v>47</v>
      </c>
      <c r="C228" s="4" t="s">
        <v>14</v>
      </c>
      <c r="D228" s="4" t="s">
        <v>48</v>
      </c>
      <c r="E228" s="5">
        <v>2023</v>
      </c>
      <c r="F228" s="13">
        <v>78</v>
      </c>
      <c r="G228" s="34">
        <f>Whole_Table[[#This Row],[Units]]*(VLOOKUP(Whole_Table[[#This Row],[Product]],prod_table,2,FALSE))</f>
        <v>506.22</v>
      </c>
      <c r="H228" s="35">
        <f>Whole_Table[[#This Row],[Amount]]-Whole_Table[[#This Row],[Cost Price]]</f>
        <v>1516.78</v>
      </c>
      <c r="I228" s="42">
        <f>Whole_Table[[#This Row],[Profit]]/Whole_Table[[#This Row],[Units]]</f>
        <v>19.445897435897436</v>
      </c>
    </row>
    <row r="229" spans="2:9" x14ac:dyDescent="0.25">
      <c r="B229" s="12" t="s">
        <v>18</v>
      </c>
      <c r="C229" s="4" t="s">
        <v>22</v>
      </c>
      <c r="D229" s="4" t="s">
        <v>10</v>
      </c>
      <c r="E229" s="5">
        <v>9051</v>
      </c>
      <c r="F229" s="13">
        <v>57</v>
      </c>
      <c r="G229" s="34">
        <f>Whole_Table[[#This Row],[Units]]*(VLOOKUP(Whole_Table[[#This Row],[Product]],prod_table,2,FALSE))</f>
        <v>825.93000000000006</v>
      </c>
      <c r="H229" s="35">
        <f>Whole_Table[[#This Row],[Amount]]-Whole_Table[[#This Row],[Cost Price]]</f>
        <v>8225.07</v>
      </c>
      <c r="I229" s="42">
        <f>Whole_Table[[#This Row],[Profit]]/Whole_Table[[#This Row],[Units]]</f>
        <v>144.29947368421051</v>
      </c>
    </row>
    <row r="230" spans="2:9" x14ac:dyDescent="0.25">
      <c r="B230" s="12" t="s">
        <v>18</v>
      </c>
      <c r="C230" s="4" t="s">
        <v>9</v>
      </c>
      <c r="D230" s="4" t="s">
        <v>54</v>
      </c>
      <c r="E230" s="5">
        <v>2919</v>
      </c>
      <c r="F230" s="13">
        <v>45</v>
      </c>
      <c r="G230" s="34">
        <f>Whole_Table[[#This Row],[Units]]*(VLOOKUP(Whole_Table[[#This Row],[Product]],prod_table,2,FALSE))</f>
        <v>467.1</v>
      </c>
      <c r="H230" s="35">
        <f>Whole_Table[[#This Row],[Amount]]-Whole_Table[[#This Row],[Cost Price]]</f>
        <v>2451.9</v>
      </c>
      <c r="I230" s="42">
        <f>Whole_Table[[#This Row],[Profit]]/Whole_Table[[#This Row],[Units]]</f>
        <v>54.486666666666672</v>
      </c>
    </row>
    <row r="231" spans="2:9" x14ac:dyDescent="0.25">
      <c r="B231" s="12" t="s">
        <v>21</v>
      </c>
      <c r="C231" s="4" t="s">
        <v>34</v>
      </c>
      <c r="D231" s="4" t="s">
        <v>37</v>
      </c>
      <c r="E231" s="5">
        <v>5915</v>
      </c>
      <c r="F231" s="13">
        <v>3</v>
      </c>
      <c r="G231" s="34">
        <f>Whole_Table[[#This Row],[Units]]*(VLOOKUP(Whole_Table[[#This Row],[Product]],prod_table,2,FALSE))</f>
        <v>29.31</v>
      </c>
      <c r="H231" s="35">
        <f>Whole_Table[[#This Row],[Amount]]-Whole_Table[[#This Row],[Cost Price]]</f>
        <v>5885.69</v>
      </c>
      <c r="I231" s="42">
        <f>Whole_Table[[#This Row],[Profit]]/Whole_Table[[#This Row],[Units]]</f>
        <v>1961.8966666666665</v>
      </c>
    </row>
    <row r="232" spans="2:9" x14ac:dyDescent="0.25">
      <c r="B232" s="12" t="s">
        <v>55</v>
      </c>
      <c r="C232" s="4" t="s">
        <v>14</v>
      </c>
      <c r="D232" s="4" t="s">
        <v>25</v>
      </c>
      <c r="E232" s="5">
        <v>2562</v>
      </c>
      <c r="F232" s="13">
        <v>6</v>
      </c>
      <c r="G232" s="34">
        <f>Whole_Table[[#This Row],[Units]]*(VLOOKUP(Whole_Table[[#This Row],[Product]],prod_table,2,FALSE))</f>
        <v>70.38</v>
      </c>
      <c r="H232" s="35">
        <f>Whole_Table[[#This Row],[Amount]]-Whole_Table[[#This Row],[Cost Price]]</f>
        <v>2491.62</v>
      </c>
      <c r="I232" s="42">
        <f>Whole_Table[[#This Row],[Profit]]/Whole_Table[[#This Row],[Units]]</f>
        <v>415.27</v>
      </c>
    </row>
    <row r="233" spans="2:9" x14ac:dyDescent="0.25">
      <c r="B233" s="12" t="s">
        <v>43</v>
      </c>
      <c r="C233" s="4" t="s">
        <v>9</v>
      </c>
      <c r="D233" s="4" t="s">
        <v>28</v>
      </c>
      <c r="E233" s="5">
        <v>8813</v>
      </c>
      <c r="F233" s="13">
        <v>21</v>
      </c>
      <c r="G233" s="34">
        <f>Whole_Table[[#This Row],[Units]]*(VLOOKUP(Whole_Table[[#This Row],[Product]],prod_table,2,FALSE))</f>
        <v>276.15000000000003</v>
      </c>
      <c r="H233" s="35">
        <f>Whole_Table[[#This Row],[Amount]]-Whole_Table[[#This Row],[Cost Price]]</f>
        <v>8536.85</v>
      </c>
      <c r="I233" s="42">
        <f>Whole_Table[[#This Row],[Profit]]/Whole_Table[[#This Row],[Units]]</f>
        <v>406.51666666666671</v>
      </c>
    </row>
    <row r="234" spans="2:9" x14ac:dyDescent="0.25">
      <c r="B234" s="12" t="s">
        <v>43</v>
      </c>
      <c r="C234" s="4" t="s">
        <v>22</v>
      </c>
      <c r="D234" s="4" t="s">
        <v>23</v>
      </c>
      <c r="E234" s="5">
        <v>6111</v>
      </c>
      <c r="F234" s="13">
        <v>3</v>
      </c>
      <c r="G234" s="34">
        <f>Whole_Table[[#This Row],[Units]]*(VLOOKUP(Whole_Table[[#This Row],[Product]],prod_table,2,FALSE))</f>
        <v>19.41</v>
      </c>
      <c r="H234" s="35">
        <f>Whole_Table[[#This Row],[Amount]]-Whole_Table[[#This Row],[Cost Price]]</f>
        <v>6091.59</v>
      </c>
      <c r="I234" s="42">
        <f>Whole_Table[[#This Row],[Profit]]/Whole_Table[[#This Row],[Units]]</f>
        <v>2030.53</v>
      </c>
    </row>
    <row r="235" spans="2:9" x14ac:dyDescent="0.25">
      <c r="B235" s="12" t="s">
        <v>13</v>
      </c>
      <c r="C235" s="4" t="s">
        <v>50</v>
      </c>
      <c r="D235" s="4" t="s">
        <v>35</v>
      </c>
      <c r="E235" s="5">
        <v>3507</v>
      </c>
      <c r="F235" s="13">
        <v>288</v>
      </c>
      <c r="G235" s="34">
        <f>Whole_Table[[#This Row],[Units]]*(VLOOKUP(Whole_Table[[#This Row],[Product]],prod_table,2,FALSE))</f>
        <v>1667.52</v>
      </c>
      <c r="H235" s="35">
        <f>Whole_Table[[#This Row],[Amount]]-Whole_Table[[#This Row],[Cost Price]]</f>
        <v>1839.48</v>
      </c>
      <c r="I235" s="42">
        <f>Whole_Table[[#This Row],[Profit]]/Whole_Table[[#This Row],[Units]]</f>
        <v>6.387083333333333</v>
      </c>
    </row>
    <row r="236" spans="2:9" x14ac:dyDescent="0.25">
      <c r="B236" s="12" t="s">
        <v>26</v>
      </c>
      <c r="C236" s="4" t="s">
        <v>22</v>
      </c>
      <c r="D236" s="4" t="s">
        <v>12</v>
      </c>
      <c r="E236" s="5">
        <v>4319</v>
      </c>
      <c r="F236" s="13">
        <v>30</v>
      </c>
      <c r="G236" s="34">
        <f>Whole_Table[[#This Row],[Units]]*(VLOOKUP(Whole_Table[[#This Row],[Product]],prod_table,2,FALSE))</f>
        <v>279.89999999999998</v>
      </c>
      <c r="H236" s="35">
        <f>Whole_Table[[#This Row],[Amount]]-Whole_Table[[#This Row],[Cost Price]]</f>
        <v>4039.1</v>
      </c>
      <c r="I236" s="42">
        <f>Whole_Table[[#This Row],[Profit]]/Whole_Table[[#This Row],[Units]]</f>
        <v>134.63666666666666</v>
      </c>
    </row>
    <row r="237" spans="2:9" x14ac:dyDescent="0.25">
      <c r="B237" s="12" t="s">
        <v>8</v>
      </c>
      <c r="C237" s="4" t="s">
        <v>34</v>
      </c>
      <c r="D237" s="4" t="s">
        <v>51</v>
      </c>
      <c r="E237" s="5">
        <v>609</v>
      </c>
      <c r="F237" s="13">
        <v>87</v>
      </c>
      <c r="G237" s="34">
        <f>Whole_Table[[#This Row],[Units]]*(VLOOKUP(Whole_Table[[#This Row],[Product]],prod_table,2,FALSE))</f>
        <v>487.2</v>
      </c>
      <c r="H237" s="35">
        <f>Whole_Table[[#This Row],[Amount]]-Whole_Table[[#This Row],[Cost Price]]</f>
        <v>121.80000000000001</v>
      </c>
      <c r="I237" s="42">
        <f>Whole_Table[[#This Row],[Profit]]/Whole_Table[[#This Row],[Units]]</f>
        <v>1.4000000000000001</v>
      </c>
    </row>
    <row r="238" spans="2:9" x14ac:dyDescent="0.25">
      <c r="B238" s="12" t="s">
        <v>8</v>
      </c>
      <c r="C238" s="4" t="s">
        <v>27</v>
      </c>
      <c r="D238" s="4" t="s">
        <v>53</v>
      </c>
      <c r="E238" s="5">
        <v>6370</v>
      </c>
      <c r="F238" s="13">
        <v>30</v>
      </c>
      <c r="G238" s="34">
        <f>Whole_Table[[#This Row],[Units]]*(VLOOKUP(Whole_Table[[#This Row],[Product]],prod_table,2,FALSE))</f>
        <v>501.90000000000003</v>
      </c>
      <c r="H238" s="35">
        <f>Whole_Table[[#This Row],[Amount]]-Whole_Table[[#This Row],[Cost Price]]</f>
        <v>5868.1</v>
      </c>
      <c r="I238" s="42">
        <f>Whole_Table[[#This Row],[Profit]]/Whole_Table[[#This Row],[Units]]</f>
        <v>195.60333333333335</v>
      </c>
    </row>
    <row r="239" spans="2:9" x14ac:dyDescent="0.25">
      <c r="B239" s="12" t="s">
        <v>43</v>
      </c>
      <c r="C239" s="4" t="s">
        <v>34</v>
      </c>
      <c r="D239" s="4" t="s">
        <v>39</v>
      </c>
      <c r="E239" s="5">
        <v>5474</v>
      </c>
      <c r="F239" s="13">
        <v>168</v>
      </c>
      <c r="G239" s="34">
        <f>Whole_Table[[#This Row],[Units]]*(VLOOKUP(Whole_Table[[#This Row],[Product]],prod_table,2,FALSE))</f>
        <v>1283.52</v>
      </c>
      <c r="H239" s="35">
        <f>Whole_Table[[#This Row],[Amount]]-Whole_Table[[#This Row],[Cost Price]]</f>
        <v>4190.4799999999996</v>
      </c>
      <c r="I239" s="42">
        <f>Whole_Table[[#This Row],[Profit]]/Whole_Table[[#This Row],[Units]]</f>
        <v>24.943333333333332</v>
      </c>
    </row>
    <row r="240" spans="2:9" x14ac:dyDescent="0.25">
      <c r="B240" s="12" t="s">
        <v>8</v>
      </c>
      <c r="C240" s="4" t="s">
        <v>22</v>
      </c>
      <c r="D240" s="4" t="s">
        <v>53</v>
      </c>
      <c r="E240" s="5">
        <v>3164</v>
      </c>
      <c r="F240" s="13">
        <v>306</v>
      </c>
      <c r="G240" s="34">
        <f>Whole_Table[[#This Row],[Units]]*(VLOOKUP(Whole_Table[[#This Row],[Product]],prod_table,2,FALSE))</f>
        <v>5119.38</v>
      </c>
      <c r="H240" s="35">
        <f>Whole_Table[[#This Row],[Amount]]-Whole_Table[[#This Row],[Cost Price]]</f>
        <v>-1955.38</v>
      </c>
      <c r="I240" s="42">
        <f>Whole_Table[[#This Row],[Profit]]/Whole_Table[[#This Row],[Units]]</f>
        <v>-6.3901307189542491</v>
      </c>
    </row>
    <row r="241" spans="2:9" x14ac:dyDescent="0.25">
      <c r="B241" s="12" t="s">
        <v>26</v>
      </c>
      <c r="C241" s="4" t="s">
        <v>14</v>
      </c>
      <c r="D241" s="4" t="s">
        <v>19</v>
      </c>
      <c r="E241" s="5">
        <v>1302</v>
      </c>
      <c r="F241" s="13">
        <v>402</v>
      </c>
      <c r="G241" s="34">
        <f>Whole_Table[[#This Row],[Units]]*(VLOOKUP(Whole_Table[[#This Row],[Product]],prod_table,2,FALSE))</f>
        <v>4775.76</v>
      </c>
      <c r="H241" s="35">
        <f>Whole_Table[[#This Row],[Amount]]-Whole_Table[[#This Row],[Cost Price]]</f>
        <v>-3473.76</v>
      </c>
      <c r="I241" s="42">
        <f>Whole_Table[[#This Row],[Profit]]/Whole_Table[[#This Row],[Units]]</f>
        <v>-8.6411940298507464</v>
      </c>
    </row>
    <row r="242" spans="2:9" x14ac:dyDescent="0.25">
      <c r="B242" s="12" t="s">
        <v>47</v>
      </c>
      <c r="C242" s="4" t="s">
        <v>9</v>
      </c>
      <c r="D242" s="4" t="s">
        <v>54</v>
      </c>
      <c r="E242" s="5">
        <v>7308</v>
      </c>
      <c r="F242" s="13">
        <v>327</v>
      </c>
      <c r="G242" s="34">
        <f>Whole_Table[[#This Row],[Units]]*(VLOOKUP(Whole_Table[[#This Row],[Product]],prod_table,2,FALSE))</f>
        <v>3394.26</v>
      </c>
      <c r="H242" s="35">
        <f>Whole_Table[[#This Row],[Amount]]-Whole_Table[[#This Row],[Cost Price]]</f>
        <v>3913.74</v>
      </c>
      <c r="I242" s="42">
        <f>Whole_Table[[#This Row],[Profit]]/Whole_Table[[#This Row],[Units]]</f>
        <v>11.968623853211009</v>
      </c>
    </row>
    <row r="243" spans="2:9" x14ac:dyDescent="0.25">
      <c r="B243" s="12" t="s">
        <v>8</v>
      </c>
      <c r="C243" s="4" t="s">
        <v>9</v>
      </c>
      <c r="D243" s="4" t="s">
        <v>53</v>
      </c>
      <c r="E243" s="5">
        <v>6132</v>
      </c>
      <c r="F243" s="13">
        <v>93</v>
      </c>
      <c r="G243" s="34">
        <f>Whole_Table[[#This Row],[Units]]*(VLOOKUP(Whole_Table[[#This Row],[Product]],prod_table,2,FALSE))</f>
        <v>1555.89</v>
      </c>
      <c r="H243" s="35">
        <f>Whole_Table[[#This Row],[Amount]]-Whole_Table[[#This Row],[Cost Price]]</f>
        <v>4576.1099999999997</v>
      </c>
      <c r="I243" s="42">
        <f>Whole_Table[[#This Row],[Profit]]/Whole_Table[[#This Row],[Units]]</f>
        <v>49.20548387096774</v>
      </c>
    </row>
    <row r="244" spans="2:9" x14ac:dyDescent="0.25">
      <c r="B244" s="12" t="s">
        <v>55</v>
      </c>
      <c r="C244" s="4" t="s">
        <v>14</v>
      </c>
      <c r="D244" s="4" t="s">
        <v>17</v>
      </c>
      <c r="E244" s="5">
        <v>3472</v>
      </c>
      <c r="F244" s="13">
        <v>96</v>
      </c>
      <c r="G244" s="34">
        <f>Whole_Table[[#This Row],[Units]]*(VLOOKUP(Whole_Table[[#This Row],[Product]],prod_table,2,FALSE))</f>
        <v>1123.1999999999998</v>
      </c>
      <c r="H244" s="35">
        <f>Whole_Table[[#This Row],[Amount]]-Whole_Table[[#This Row],[Cost Price]]</f>
        <v>2348.8000000000002</v>
      </c>
      <c r="I244" s="42">
        <f>Whole_Table[[#This Row],[Profit]]/Whole_Table[[#This Row],[Units]]</f>
        <v>24.466666666666669</v>
      </c>
    </row>
    <row r="245" spans="2:9" x14ac:dyDescent="0.25">
      <c r="B245" s="12" t="s">
        <v>13</v>
      </c>
      <c r="C245" s="4" t="s">
        <v>27</v>
      </c>
      <c r="D245" s="4" t="s">
        <v>23</v>
      </c>
      <c r="E245" s="5">
        <v>9660</v>
      </c>
      <c r="F245" s="13">
        <v>27</v>
      </c>
      <c r="G245" s="34">
        <f>Whole_Table[[#This Row],[Units]]*(VLOOKUP(Whole_Table[[#This Row],[Product]],prod_table,2,FALSE))</f>
        <v>174.69</v>
      </c>
      <c r="H245" s="35">
        <f>Whole_Table[[#This Row],[Amount]]-Whole_Table[[#This Row],[Cost Price]]</f>
        <v>9485.31</v>
      </c>
      <c r="I245" s="42">
        <f>Whole_Table[[#This Row],[Profit]]/Whole_Table[[#This Row],[Units]]</f>
        <v>351.30777777777774</v>
      </c>
    </row>
    <row r="246" spans="2:9" x14ac:dyDescent="0.25">
      <c r="B246" s="12" t="s">
        <v>18</v>
      </c>
      <c r="C246" s="4" t="s">
        <v>34</v>
      </c>
      <c r="D246" s="4" t="s">
        <v>51</v>
      </c>
      <c r="E246" s="5">
        <v>2436</v>
      </c>
      <c r="F246" s="13">
        <v>99</v>
      </c>
      <c r="G246" s="34">
        <f>Whole_Table[[#This Row],[Units]]*(VLOOKUP(Whole_Table[[#This Row],[Product]],prod_table,2,FALSE))</f>
        <v>554.4</v>
      </c>
      <c r="H246" s="35">
        <f>Whole_Table[[#This Row],[Amount]]-Whole_Table[[#This Row],[Cost Price]]</f>
        <v>1881.6</v>
      </c>
      <c r="I246" s="42">
        <f>Whole_Table[[#This Row],[Profit]]/Whole_Table[[#This Row],[Units]]</f>
        <v>19.006060606060604</v>
      </c>
    </row>
    <row r="247" spans="2:9" x14ac:dyDescent="0.25">
      <c r="B247" s="12" t="s">
        <v>18</v>
      </c>
      <c r="C247" s="4" t="s">
        <v>34</v>
      </c>
      <c r="D247" s="4" t="s">
        <v>31</v>
      </c>
      <c r="E247" s="5">
        <v>9506</v>
      </c>
      <c r="F247" s="13">
        <v>87</v>
      </c>
      <c r="G247" s="34">
        <f>Whole_Table[[#This Row],[Units]]*(VLOOKUP(Whole_Table[[#This Row],[Product]],prod_table,2,FALSE))</f>
        <v>1076.1899999999998</v>
      </c>
      <c r="H247" s="35">
        <f>Whole_Table[[#This Row],[Amount]]-Whole_Table[[#This Row],[Cost Price]]</f>
        <v>8429.81</v>
      </c>
      <c r="I247" s="42">
        <f>Whole_Table[[#This Row],[Profit]]/Whole_Table[[#This Row],[Units]]</f>
        <v>96.894367816091943</v>
      </c>
    </row>
    <row r="248" spans="2:9" x14ac:dyDescent="0.25">
      <c r="B248" s="12" t="s">
        <v>55</v>
      </c>
      <c r="C248" s="4" t="s">
        <v>9</v>
      </c>
      <c r="D248" s="4" t="s">
        <v>45</v>
      </c>
      <c r="E248" s="5">
        <v>245</v>
      </c>
      <c r="F248" s="13">
        <v>288</v>
      </c>
      <c r="G248" s="34">
        <f>Whole_Table[[#This Row],[Units]]*(VLOOKUP(Whole_Table[[#This Row],[Product]],prod_table,2,FALSE))</f>
        <v>2592</v>
      </c>
      <c r="H248" s="35">
        <f>Whole_Table[[#This Row],[Amount]]-Whole_Table[[#This Row],[Cost Price]]</f>
        <v>-2347</v>
      </c>
      <c r="I248" s="42">
        <f>Whole_Table[[#This Row],[Profit]]/Whole_Table[[#This Row],[Units]]</f>
        <v>-8.1493055555555554</v>
      </c>
    </row>
    <row r="249" spans="2:9" x14ac:dyDescent="0.25">
      <c r="B249" s="12" t="s">
        <v>13</v>
      </c>
      <c r="C249" s="4" t="s">
        <v>14</v>
      </c>
      <c r="D249" s="4" t="s">
        <v>42</v>
      </c>
      <c r="E249" s="5">
        <v>2702</v>
      </c>
      <c r="F249" s="13">
        <v>363</v>
      </c>
      <c r="G249" s="34">
        <f>Whole_Table[[#This Row],[Units]]*(VLOOKUP(Whole_Table[[#This Row],[Product]],prod_table,2,FALSE))</f>
        <v>3855.0599999999995</v>
      </c>
      <c r="H249" s="35">
        <f>Whole_Table[[#This Row],[Amount]]-Whole_Table[[#This Row],[Cost Price]]</f>
        <v>-1153.0599999999995</v>
      </c>
      <c r="I249" s="42">
        <f>Whole_Table[[#This Row],[Profit]]/Whole_Table[[#This Row],[Units]]</f>
        <v>-3.1764738292011003</v>
      </c>
    </row>
    <row r="250" spans="2:9" x14ac:dyDescent="0.25">
      <c r="B250" s="12" t="s">
        <v>55</v>
      </c>
      <c r="C250" s="4" t="s">
        <v>50</v>
      </c>
      <c r="D250" s="4" t="s">
        <v>33</v>
      </c>
      <c r="E250" s="5">
        <v>700</v>
      </c>
      <c r="F250" s="13">
        <v>87</v>
      </c>
      <c r="G250" s="34">
        <f>Whole_Table[[#This Row],[Units]]*(VLOOKUP(Whole_Table[[#This Row],[Product]],prod_table,2,FALSE))</f>
        <v>270.57</v>
      </c>
      <c r="H250" s="35">
        <f>Whole_Table[[#This Row],[Amount]]-Whole_Table[[#This Row],[Cost Price]]</f>
        <v>429.43</v>
      </c>
      <c r="I250" s="42">
        <f>Whole_Table[[#This Row],[Profit]]/Whole_Table[[#This Row],[Units]]</f>
        <v>4.9359770114942529</v>
      </c>
    </row>
    <row r="251" spans="2:9" x14ac:dyDescent="0.25">
      <c r="B251" s="12" t="s">
        <v>26</v>
      </c>
      <c r="C251" s="4" t="s">
        <v>50</v>
      </c>
      <c r="D251" s="4" t="s">
        <v>33</v>
      </c>
      <c r="E251" s="5">
        <v>3759</v>
      </c>
      <c r="F251" s="13">
        <v>150</v>
      </c>
      <c r="G251" s="34">
        <f>Whole_Table[[#This Row],[Units]]*(VLOOKUP(Whole_Table[[#This Row],[Product]],prod_table,2,FALSE))</f>
        <v>466.5</v>
      </c>
      <c r="H251" s="35">
        <f>Whole_Table[[#This Row],[Amount]]-Whole_Table[[#This Row],[Cost Price]]</f>
        <v>3292.5</v>
      </c>
      <c r="I251" s="42">
        <f>Whole_Table[[#This Row],[Profit]]/Whole_Table[[#This Row],[Units]]</f>
        <v>21.95</v>
      </c>
    </row>
    <row r="252" spans="2:9" x14ac:dyDescent="0.25">
      <c r="B252" s="12" t="s">
        <v>46</v>
      </c>
      <c r="C252" s="4" t="s">
        <v>14</v>
      </c>
      <c r="D252" s="4" t="s">
        <v>33</v>
      </c>
      <c r="E252" s="5">
        <v>1589</v>
      </c>
      <c r="F252" s="13">
        <v>303</v>
      </c>
      <c r="G252" s="34">
        <f>Whole_Table[[#This Row],[Units]]*(VLOOKUP(Whole_Table[[#This Row],[Product]],prod_table,2,FALSE))</f>
        <v>942.32999999999993</v>
      </c>
      <c r="H252" s="35">
        <f>Whole_Table[[#This Row],[Amount]]-Whole_Table[[#This Row],[Cost Price]]</f>
        <v>646.67000000000007</v>
      </c>
      <c r="I252" s="42">
        <f>Whole_Table[[#This Row],[Profit]]/Whole_Table[[#This Row],[Units]]</f>
        <v>2.1342244224422444</v>
      </c>
    </row>
    <row r="253" spans="2:9" x14ac:dyDescent="0.25">
      <c r="B253" s="12" t="s">
        <v>40</v>
      </c>
      <c r="C253" s="4" t="s">
        <v>14</v>
      </c>
      <c r="D253" s="4" t="s">
        <v>54</v>
      </c>
      <c r="E253" s="5">
        <v>5194</v>
      </c>
      <c r="F253" s="13">
        <v>288</v>
      </c>
      <c r="G253" s="34">
        <f>Whole_Table[[#This Row],[Units]]*(VLOOKUP(Whole_Table[[#This Row],[Product]],prod_table,2,FALSE))</f>
        <v>2989.44</v>
      </c>
      <c r="H253" s="35">
        <f>Whole_Table[[#This Row],[Amount]]-Whole_Table[[#This Row],[Cost Price]]</f>
        <v>2204.56</v>
      </c>
      <c r="I253" s="42">
        <f>Whole_Table[[#This Row],[Profit]]/Whole_Table[[#This Row],[Units]]</f>
        <v>7.6547222222222224</v>
      </c>
    </row>
    <row r="254" spans="2:9" x14ac:dyDescent="0.25">
      <c r="B254" s="12" t="s">
        <v>55</v>
      </c>
      <c r="C254" s="4" t="s">
        <v>22</v>
      </c>
      <c r="D254" s="4" t="s">
        <v>12</v>
      </c>
      <c r="E254" s="5">
        <v>945</v>
      </c>
      <c r="F254" s="13">
        <v>75</v>
      </c>
      <c r="G254" s="34">
        <f>Whole_Table[[#This Row],[Units]]*(VLOOKUP(Whole_Table[[#This Row],[Product]],prod_table,2,FALSE))</f>
        <v>699.75</v>
      </c>
      <c r="H254" s="35">
        <f>Whole_Table[[#This Row],[Amount]]-Whole_Table[[#This Row],[Cost Price]]</f>
        <v>245.25</v>
      </c>
      <c r="I254" s="42">
        <f>Whole_Table[[#This Row],[Profit]]/Whole_Table[[#This Row],[Units]]</f>
        <v>3.27</v>
      </c>
    </row>
    <row r="255" spans="2:9" x14ac:dyDescent="0.25">
      <c r="B255" s="12" t="s">
        <v>8</v>
      </c>
      <c r="C255" s="4" t="s">
        <v>34</v>
      </c>
      <c r="D255" s="4" t="s">
        <v>35</v>
      </c>
      <c r="E255" s="5">
        <v>1988</v>
      </c>
      <c r="F255" s="13">
        <v>39</v>
      </c>
      <c r="G255" s="34">
        <f>Whole_Table[[#This Row],[Units]]*(VLOOKUP(Whole_Table[[#This Row],[Product]],prod_table,2,FALSE))</f>
        <v>225.81</v>
      </c>
      <c r="H255" s="35">
        <f>Whole_Table[[#This Row],[Amount]]-Whole_Table[[#This Row],[Cost Price]]</f>
        <v>1762.19</v>
      </c>
      <c r="I255" s="42">
        <f>Whole_Table[[#This Row],[Profit]]/Whole_Table[[#This Row],[Units]]</f>
        <v>45.184358974358979</v>
      </c>
    </row>
    <row r="256" spans="2:9" x14ac:dyDescent="0.25">
      <c r="B256" s="12" t="s">
        <v>26</v>
      </c>
      <c r="C256" s="4" t="s">
        <v>50</v>
      </c>
      <c r="D256" s="4" t="s">
        <v>15</v>
      </c>
      <c r="E256" s="5">
        <v>6734</v>
      </c>
      <c r="F256" s="13">
        <v>123</v>
      </c>
      <c r="G256" s="34">
        <f>Whole_Table[[#This Row],[Units]]*(VLOOKUP(Whole_Table[[#This Row],[Product]],prod_table,2,FALSE))</f>
        <v>1063.95</v>
      </c>
      <c r="H256" s="35">
        <f>Whole_Table[[#This Row],[Amount]]-Whole_Table[[#This Row],[Cost Price]]</f>
        <v>5670.05</v>
      </c>
      <c r="I256" s="42">
        <f>Whole_Table[[#This Row],[Profit]]/Whole_Table[[#This Row],[Units]]</f>
        <v>46.0979674796748</v>
      </c>
    </row>
    <row r="257" spans="2:9" x14ac:dyDescent="0.25">
      <c r="B257" s="12" t="s">
        <v>8</v>
      </c>
      <c r="C257" s="4" t="s">
        <v>22</v>
      </c>
      <c r="D257" s="4" t="s">
        <v>19</v>
      </c>
      <c r="E257" s="5">
        <v>217</v>
      </c>
      <c r="F257" s="13">
        <v>36</v>
      </c>
      <c r="G257" s="34">
        <f>Whole_Table[[#This Row],[Units]]*(VLOOKUP(Whole_Table[[#This Row],[Product]],prod_table,2,FALSE))</f>
        <v>427.68</v>
      </c>
      <c r="H257" s="35">
        <f>Whole_Table[[#This Row],[Amount]]-Whole_Table[[#This Row],[Cost Price]]</f>
        <v>-210.68</v>
      </c>
      <c r="I257" s="42">
        <f>Whole_Table[[#This Row],[Profit]]/Whole_Table[[#This Row],[Units]]</f>
        <v>-5.8522222222222222</v>
      </c>
    </row>
    <row r="258" spans="2:9" x14ac:dyDescent="0.25">
      <c r="B258" s="12" t="s">
        <v>43</v>
      </c>
      <c r="C258" s="4" t="s">
        <v>50</v>
      </c>
      <c r="D258" s="4" t="s">
        <v>37</v>
      </c>
      <c r="E258" s="5">
        <v>6279</v>
      </c>
      <c r="F258" s="13">
        <v>237</v>
      </c>
      <c r="G258" s="34">
        <f>Whole_Table[[#This Row],[Units]]*(VLOOKUP(Whole_Table[[#This Row],[Product]],prod_table,2,FALSE))</f>
        <v>2315.4899999999998</v>
      </c>
      <c r="H258" s="35">
        <f>Whole_Table[[#This Row],[Amount]]-Whole_Table[[#This Row],[Cost Price]]</f>
        <v>3963.51</v>
      </c>
      <c r="I258" s="42">
        <f>Whole_Table[[#This Row],[Profit]]/Whole_Table[[#This Row],[Units]]</f>
        <v>16.723670886075951</v>
      </c>
    </row>
    <row r="259" spans="2:9" x14ac:dyDescent="0.25">
      <c r="B259" s="12" t="s">
        <v>8</v>
      </c>
      <c r="C259" s="4" t="s">
        <v>22</v>
      </c>
      <c r="D259" s="4" t="s">
        <v>12</v>
      </c>
      <c r="E259" s="5">
        <v>4424</v>
      </c>
      <c r="F259" s="13">
        <v>201</v>
      </c>
      <c r="G259" s="34">
        <f>Whole_Table[[#This Row],[Units]]*(VLOOKUP(Whole_Table[[#This Row],[Product]],prod_table,2,FALSE))</f>
        <v>1875.33</v>
      </c>
      <c r="H259" s="35">
        <f>Whole_Table[[#This Row],[Amount]]-Whole_Table[[#This Row],[Cost Price]]</f>
        <v>2548.67</v>
      </c>
      <c r="I259" s="42">
        <f>Whole_Table[[#This Row],[Profit]]/Whole_Table[[#This Row],[Units]]</f>
        <v>12.679950248756219</v>
      </c>
    </row>
    <row r="260" spans="2:9" x14ac:dyDescent="0.25">
      <c r="B260" s="12" t="s">
        <v>46</v>
      </c>
      <c r="C260" s="4" t="s">
        <v>22</v>
      </c>
      <c r="D260" s="4" t="s">
        <v>33</v>
      </c>
      <c r="E260" s="5">
        <v>189</v>
      </c>
      <c r="F260" s="13">
        <v>48</v>
      </c>
      <c r="G260" s="34">
        <f>Whole_Table[[#This Row],[Units]]*(VLOOKUP(Whole_Table[[#This Row],[Product]],prod_table,2,FALSE))</f>
        <v>149.28</v>
      </c>
      <c r="H260" s="35">
        <f>Whole_Table[[#This Row],[Amount]]-Whole_Table[[#This Row],[Cost Price]]</f>
        <v>39.72</v>
      </c>
      <c r="I260" s="42">
        <f>Whole_Table[[#This Row],[Profit]]/Whole_Table[[#This Row],[Units]]</f>
        <v>0.82750000000000001</v>
      </c>
    </row>
    <row r="261" spans="2:9" x14ac:dyDescent="0.25">
      <c r="B261" s="12" t="s">
        <v>43</v>
      </c>
      <c r="C261" s="4" t="s">
        <v>14</v>
      </c>
      <c r="D261" s="4" t="s">
        <v>37</v>
      </c>
      <c r="E261" s="5">
        <v>490</v>
      </c>
      <c r="F261" s="13">
        <v>84</v>
      </c>
      <c r="G261" s="34">
        <f>Whole_Table[[#This Row],[Units]]*(VLOOKUP(Whole_Table[[#This Row],[Product]],prod_table,2,FALSE))</f>
        <v>820.68</v>
      </c>
      <c r="H261" s="35">
        <f>Whole_Table[[#This Row],[Amount]]-Whole_Table[[#This Row],[Cost Price]]</f>
        <v>-330.67999999999995</v>
      </c>
      <c r="I261" s="42">
        <f>Whole_Table[[#This Row],[Profit]]/Whole_Table[[#This Row],[Units]]</f>
        <v>-3.9366666666666661</v>
      </c>
    </row>
    <row r="262" spans="2:9" x14ac:dyDescent="0.25">
      <c r="B262" s="12" t="s">
        <v>13</v>
      </c>
      <c r="C262" s="4" t="s">
        <v>9</v>
      </c>
      <c r="D262" s="4" t="s">
        <v>45</v>
      </c>
      <c r="E262" s="5">
        <v>434</v>
      </c>
      <c r="F262" s="13">
        <v>87</v>
      </c>
      <c r="G262" s="34">
        <f>Whole_Table[[#This Row],[Units]]*(VLOOKUP(Whole_Table[[#This Row],[Product]],prod_table,2,FALSE))</f>
        <v>783</v>
      </c>
      <c r="H262" s="35">
        <f>Whole_Table[[#This Row],[Amount]]-Whole_Table[[#This Row],[Cost Price]]</f>
        <v>-349</v>
      </c>
      <c r="I262" s="42">
        <f>Whole_Table[[#This Row],[Profit]]/Whole_Table[[#This Row],[Units]]</f>
        <v>-4.0114942528735629</v>
      </c>
    </row>
    <row r="263" spans="2:9" x14ac:dyDescent="0.25">
      <c r="B263" s="12" t="s">
        <v>40</v>
      </c>
      <c r="C263" s="4" t="s">
        <v>34</v>
      </c>
      <c r="D263" s="4" t="s">
        <v>10</v>
      </c>
      <c r="E263" s="5">
        <v>10129</v>
      </c>
      <c r="F263" s="13">
        <v>312</v>
      </c>
      <c r="G263" s="34">
        <f>Whole_Table[[#This Row],[Units]]*(VLOOKUP(Whole_Table[[#This Row],[Product]],prod_table,2,FALSE))</f>
        <v>4520.88</v>
      </c>
      <c r="H263" s="35">
        <f>Whole_Table[[#This Row],[Amount]]-Whole_Table[[#This Row],[Cost Price]]</f>
        <v>5608.12</v>
      </c>
      <c r="I263" s="42">
        <f>Whole_Table[[#This Row],[Profit]]/Whole_Table[[#This Row],[Units]]</f>
        <v>17.974743589743589</v>
      </c>
    </row>
    <row r="264" spans="2:9" x14ac:dyDescent="0.25">
      <c r="B264" s="12" t="s">
        <v>47</v>
      </c>
      <c r="C264" s="4" t="s">
        <v>27</v>
      </c>
      <c r="D264" s="4" t="s">
        <v>54</v>
      </c>
      <c r="E264" s="5">
        <v>1652</v>
      </c>
      <c r="F264" s="13">
        <v>102</v>
      </c>
      <c r="G264" s="34">
        <f>Whole_Table[[#This Row],[Units]]*(VLOOKUP(Whole_Table[[#This Row],[Product]],prod_table,2,FALSE))</f>
        <v>1058.76</v>
      </c>
      <c r="H264" s="35">
        <f>Whole_Table[[#This Row],[Amount]]-Whole_Table[[#This Row],[Cost Price]]</f>
        <v>593.24</v>
      </c>
      <c r="I264" s="42">
        <f>Whole_Table[[#This Row],[Profit]]/Whole_Table[[#This Row],[Units]]</f>
        <v>5.8160784313725493</v>
      </c>
    </row>
    <row r="265" spans="2:9" x14ac:dyDescent="0.25">
      <c r="B265" s="12" t="s">
        <v>13</v>
      </c>
      <c r="C265" s="4" t="s">
        <v>34</v>
      </c>
      <c r="D265" s="4" t="s">
        <v>45</v>
      </c>
      <c r="E265" s="5">
        <v>6433</v>
      </c>
      <c r="F265" s="13">
        <v>78</v>
      </c>
      <c r="G265" s="34">
        <f>Whole_Table[[#This Row],[Units]]*(VLOOKUP(Whole_Table[[#This Row],[Product]],prod_table,2,FALSE))</f>
        <v>702</v>
      </c>
      <c r="H265" s="35">
        <f>Whole_Table[[#This Row],[Amount]]-Whole_Table[[#This Row],[Cost Price]]</f>
        <v>5731</v>
      </c>
      <c r="I265" s="42">
        <f>Whole_Table[[#This Row],[Profit]]/Whole_Table[[#This Row],[Units]]</f>
        <v>73.474358974358978</v>
      </c>
    </row>
    <row r="266" spans="2:9" x14ac:dyDescent="0.25">
      <c r="B266" s="12" t="s">
        <v>47</v>
      </c>
      <c r="C266" s="4" t="s">
        <v>50</v>
      </c>
      <c r="D266" s="4" t="s">
        <v>48</v>
      </c>
      <c r="E266" s="5">
        <v>2212</v>
      </c>
      <c r="F266" s="13">
        <v>117</v>
      </c>
      <c r="G266" s="34">
        <f>Whole_Table[[#This Row],[Units]]*(VLOOKUP(Whole_Table[[#This Row],[Product]],prod_table,2,FALSE))</f>
        <v>759.33</v>
      </c>
      <c r="H266" s="35">
        <f>Whole_Table[[#This Row],[Amount]]-Whole_Table[[#This Row],[Cost Price]]</f>
        <v>1452.67</v>
      </c>
      <c r="I266" s="42">
        <f>Whole_Table[[#This Row],[Profit]]/Whole_Table[[#This Row],[Units]]</f>
        <v>12.415982905982906</v>
      </c>
    </row>
    <row r="267" spans="2:9" x14ac:dyDescent="0.25">
      <c r="B267" s="12" t="s">
        <v>21</v>
      </c>
      <c r="C267" s="4" t="s">
        <v>14</v>
      </c>
      <c r="D267" s="4" t="s">
        <v>39</v>
      </c>
      <c r="E267" s="5">
        <v>609</v>
      </c>
      <c r="F267" s="13">
        <v>99</v>
      </c>
      <c r="G267" s="34">
        <f>Whole_Table[[#This Row],[Units]]*(VLOOKUP(Whole_Table[[#This Row],[Product]],prod_table,2,FALSE))</f>
        <v>756.36</v>
      </c>
      <c r="H267" s="35">
        <f>Whole_Table[[#This Row],[Amount]]-Whole_Table[[#This Row],[Cost Price]]</f>
        <v>-147.36000000000001</v>
      </c>
      <c r="I267" s="42">
        <f>Whole_Table[[#This Row],[Profit]]/Whole_Table[[#This Row],[Units]]</f>
        <v>-1.4884848484848485</v>
      </c>
    </row>
    <row r="268" spans="2:9" x14ac:dyDescent="0.25">
      <c r="B268" s="12" t="s">
        <v>8</v>
      </c>
      <c r="C268" s="4" t="s">
        <v>14</v>
      </c>
      <c r="D268" s="4" t="s">
        <v>49</v>
      </c>
      <c r="E268" s="5">
        <v>1638</v>
      </c>
      <c r="F268" s="13">
        <v>48</v>
      </c>
      <c r="G268" s="34">
        <f>Whole_Table[[#This Row],[Units]]*(VLOOKUP(Whole_Table[[#This Row],[Product]],prod_table,2,FALSE))</f>
        <v>238.56</v>
      </c>
      <c r="H268" s="35">
        <f>Whole_Table[[#This Row],[Amount]]-Whole_Table[[#This Row],[Cost Price]]</f>
        <v>1399.44</v>
      </c>
      <c r="I268" s="42">
        <f>Whole_Table[[#This Row],[Profit]]/Whole_Table[[#This Row],[Units]]</f>
        <v>29.155000000000001</v>
      </c>
    </row>
    <row r="269" spans="2:9" x14ac:dyDescent="0.25">
      <c r="B269" s="12" t="s">
        <v>40</v>
      </c>
      <c r="C269" s="4" t="s">
        <v>50</v>
      </c>
      <c r="D269" s="4" t="s">
        <v>25</v>
      </c>
      <c r="E269" s="5">
        <v>3829</v>
      </c>
      <c r="F269" s="13">
        <v>24</v>
      </c>
      <c r="G269" s="34">
        <f>Whole_Table[[#This Row],[Units]]*(VLOOKUP(Whole_Table[[#This Row],[Product]],prod_table,2,FALSE))</f>
        <v>281.52</v>
      </c>
      <c r="H269" s="35">
        <f>Whole_Table[[#This Row],[Amount]]-Whole_Table[[#This Row],[Cost Price]]</f>
        <v>3547.48</v>
      </c>
      <c r="I269" s="42">
        <f>Whole_Table[[#This Row],[Profit]]/Whole_Table[[#This Row],[Units]]</f>
        <v>147.81166666666667</v>
      </c>
    </row>
    <row r="270" spans="2:9" x14ac:dyDescent="0.25">
      <c r="B270" s="12" t="s">
        <v>8</v>
      </c>
      <c r="C270" s="4" t="s">
        <v>27</v>
      </c>
      <c r="D270" s="4" t="s">
        <v>25</v>
      </c>
      <c r="E270" s="5">
        <v>5775</v>
      </c>
      <c r="F270" s="13">
        <v>42</v>
      </c>
      <c r="G270" s="34">
        <f>Whole_Table[[#This Row],[Units]]*(VLOOKUP(Whole_Table[[#This Row],[Product]],prod_table,2,FALSE))</f>
        <v>492.66</v>
      </c>
      <c r="H270" s="35">
        <f>Whole_Table[[#This Row],[Amount]]-Whole_Table[[#This Row],[Cost Price]]</f>
        <v>5282.34</v>
      </c>
      <c r="I270" s="42">
        <f>Whole_Table[[#This Row],[Profit]]/Whole_Table[[#This Row],[Units]]</f>
        <v>125.77000000000001</v>
      </c>
    </row>
    <row r="271" spans="2:9" x14ac:dyDescent="0.25">
      <c r="B271" s="12" t="s">
        <v>26</v>
      </c>
      <c r="C271" s="4" t="s">
        <v>14</v>
      </c>
      <c r="D271" s="4" t="s">
        <v>42</v>
      </c>
      <c r="E271" s="5">
        <v>1071</v>
      </c>
      <c r="F271" s="13">
        <v>270</v>
      </c>
      <c r="G271" s="34">
        <f>Whole_Table[[#This Row],[Units]]*(VLOOKUP(Whole_Table[[#This Row],[Product]],prod_table,2,FALSE))</f>
        <v>2867.3999999999996</v>
      </c>
      <c r="H271" s="35">
        <f>Whole_Table[[#This Row],[Amount]]-Whole_Table[[#This Row],[Cost Price]]</f>
        <v>-1796.3999999999996</v>
      </c>
      <c r="I271" s="42">
        <f>Whole_Table[[#This Row],[Profit]]/Whole_Table[[#This Row],[Units]]</f>
        <v>-6.6533333333333315</v>
      </c>
    </row>
    <row r="272" spans="2:9" x14ac:dyDescent="0.25">
      <c r="B272" s="12" t="s">
        <v>13</v>
      </c>
      <c r="C272" s="4" t="s">
        <v>22</v>
      </c>
      <c r="D272" s="4" t="s">
        <v>48</v>
      </c>
      <c r="E272" s="5">
        <v>5019</v>
      </c>
      <c r="F272" s="13">
        <v>150</v>
      </c>
      <c r="G272" s="34">
        <f>Whole_Table[[#This Row],[Units]]*(VLOOKUP(Whole_Table[[#This Row],[Product]],prod_table,2,FALSE))</f>
        <v>973.5</v>
      </c>
      <c r="H272" s="35">
        <f>Whole_Table[[#This Row],[Amount]]-Whole_Table[[#This Row],[Cost Price]]</f>
        <v>4045.5</v>
      </c>
      <c r="I272" s="42">
        <f>Whole_Table[[#This Row],[Profit]]/Whole_Table[[#This Row],[Units]]</f>
        <v>26.97</v>
      </c>
    </row>
    <row r="273" spans="2:9" x14ac:dyDescent="0.25">
      <c r="B273" s="12" t="s">
        <v>46</v>
      </c>
      <c r="C273" s="4" t="s">
        <v>9</v>
      </c>
      <c r="D273" s="4" t="s">
        <v>25</v>
      </c>
      <c r="E273" s="5">
        <v>2863</v>
      </c>
      <c r="F273" s="13">
        <v>42</v>
      </c>
      <c r="G273" s="34">
        <f>Whole_Table[[#This Row],[Units]]*(VLOOKUP(Whole_Table[[#This Row],[Product]],prod_table,2,FALSE))</f>
        <v>492.66</v>
      </c>
      <c r="H273" s="35">
        <f>Whole_Table[[#This Row],[Amount]]-Whole_Table[[#This Row],[Cost Price]]</f>
        <v>2370.34</v>
      </c>
      <c r="I273" s="42">
        <f>Whole_Table[[#This Row],[Profit]]/Whole_Table[[#This Row],[Units]]</f>
        <v>56.436666666666667</v>
      </c>
    </row>
    <row r="274" spans="2:9" x14ac:dyDescent="0.25">
      <c r="B274" s="12" t="s">
        <v>8</v>
      </c>
      <c r="C274" s="4" t="s">
        <v>14</v>
      </c>
      <c r="D274" s="4" t="s">
        <v>52</v>
      </c>
      <c r="E274" s="5">
        <v>1617</v>
      </c>
      <c r="F274" s="13">
        <v>126</v>
      </c>
      <c r="G274" s="34">
        <f>Whole_Table[[#This Row],[Units]]*(VLOOKUP(Whole_Table[[#This Row],[Product]],prod_table,2,FALSE))</f>
        <v>902.16</v>
      </c>
      <c r="H274" s="35">
        <f>Whole_Table[[#This Row],[Amount]]-Whole_Table[[#This Row],[Cost Price]]</f>
        <v>714.84</v>
      </c>
      <c r="I274" s="42">
        <f>Whole_Table[[#This Row],[Profit]]/Whole_Table[[#This Row],[Units]]</f>
        <v>5.6733333333333338</v>
      </c>
    </row>
    <row r="275" spans="2:9" x14ac:dyDescent="0.25">
      <c r="B275" s="12" t="s">
        <v>26</v>
      </c>
      <c r="C275" s="4" t="s">
        <v>9</v>
      </c>
      <c r="D275" s="4" t="s">
        <v>51</v>
      </c>
      <c r="E275" s="5">
        <v>6818</v>
      </c>
      <c r="F275" s="13">
        <v>6</v>
      </c>
      <c r="G275" s="34">
        <f>Whole_Table[[#This Row],[Units]]*(VLOOKUP(Whole_Table[[#This Row],[Product]],prod_table,2,FALSE))</f>
        <v>33.599999999999994</v>
      </c>
      <c r="H275" s="35">
        <f>Whole_Table[[#This Row],[Amount]]-Whole_Table[[#This Row],[Cost Price]]</f>
        <v>6784.4</v>
      </c>
      <c r="I275" s="42">
        <f>Whole_Table[[#This Row],[Profit]]/Whole_Table[[#This Row],[Units]]</f>
        <v>1130.7333333333333</v>
      </c>
    </row>
    <row r="276" spans="2:9" x14ac:dyDescent="0.25">
      <c r="B276" s="12" t="s">
        <v>47</v>
      </c>
      <c r="C276" s="4" t="s">
        <v>14</v>
      </c>
      <c r="D276" s="4" t="s">
        <v>25</v>
      </c>
      <c r="E276" s="5">
        <v>6657</v>
      </c>
      <c r="F276" s="13">
        <v>276</v>
      </c>
      <c r="G276" s="34">
        <f>Whole_Table[[#This Row],[Units]]*(VLOOKUP(Whole_Table[[#This Row],[Product]],prod_table,2,FALSE))</f>
        <v>3237.48</v>
      </c>
      <c r="H276" s="35">
        <f>Whole_Table[[#This Row],[Amount]]-Whole_Table[[#This Row],[Cost Price]]</f>
        <v>3419.52</v>
      </c>
      <c r="I276" s="42">
        <f>Whole_Table[[#This Row],[Profit]]/Whole_Table[[#This Row],[Units]]</f>
        <v>12.389565217391304</v>
      </c>
    </row>
    <row r="277" spans="2:9" x14ac:dyDescent="0.25">
      <c r="B277" s="12" t="s">
        <v>47</v>
      </c>
      <c r="C277" s="4" t="s">
        <v>50</v>
      </c>
      <c r="D277" s="4" t="s">
        <v>33</v>
      </c>
      <c r="E277" s="5">
        <v>2919</v>
      </c>
      <c r="F277" s="13">
        <v>93</v>
      </c>
      <c r="G277" s="34">
        <f>Whole_Table[[#This Row],[Units]]*(VLOOKUP(Whole_Table[[#This Row],[Product]],prod_table,2,FALSE))</f>
        <v>289.22999999999996</v>
      </c>
      <c r="H277" s="35">
        <f>Whole_Table[[#This Row],[Amount]]-Whole_Table[[#This Row],[Cost Price]]</f>
        <v>2629.77</v>
      </c>
      <c r="I277" s="42">
        <f>Whole_Table[[#This Row],[Profit]]/Whole_Table[[#This Row],[Units]]</f>
        <v>28.277096774193549</v>
      </c>
    </row>
    <row r="278" spans="2:9" x14ac:dyDescent="0.25">
      <c r="B278" s="12" t="s">
        <v>46</v>
      </c>
      <c r="C278" s="4" t="s">
        <v>22</v>
      </c>
      <c r="D278" s="4" t="s">
        <v>35</v>
      </c>
      <c r="E278" s="5">
        <v>3094</v>
      </c>
      <c r="F278" s="13">
        <v>246</v>
      </c>
      <c r="G278" s="34">
        <f>Whole_Table[[#This Row],[Units]]*(VLOOKUP(Whole_Table[[#This Row],[Product]],prod_table,2,FALSE))</f>
        <v>1424.34</v>
      </c>
      <c r="H278" s="35">
        <f>Whole_Table[[#This Row],[Amount]]-Whole_Table[[#This Row],[Cost Price]]</f>
        <v>1669.66</v>
      </c>
      <c r="I278" s="42">
        <f>Whole_Table[[#This Row],[Profit]]/Whole_Table[[#This Row],[Units]]</f>
        <v>6.7872357723577244</v>
      </c>
    </row>
    <row r="279" spans="2:9" x14ac:dyDescent="0.25">
      <c r="B279" s="12" t="s">
        <v>26</v>
      </c>
      <c r="C279" s="4" t="s">
        <v>27</v>
      </c>
      <c r="D279" s="4" t="s">
        <v>49</v>
      </c>
      <c r="E279" s="5">
        <v>2989</v>
      </c>
      <c r="F279" s="13">
        <v>3</v>
      </c>
      <c r="G279" s="34">
        <f>Whole_Table[[#This Row],[Units]]*(VLOOKUP(Whole_Table[[#This Row],[Product]],prod_table,2,FALSE))</f>
        <v>14.91</v>
      </c>
      <c r="H279" s="35">
        <f>Whole_Table[[#This Row],[Amount]]-Whole_Table[[#This Row],[Cost Price]]</f>
        <v>2974.09</v>
      </c>
      <c r="I279" s="42">
        <f>Whole_Table[[#This Row],[Profit]]/Whole_Table[[#This Row],[Units]]</f>
        <v>991.36333333333334</v>
      </c>
    </row>
    <row r="280" spans="2:9" x14ac:dyDescent="0.25">
      <c r="B280" s="12" t="s">
        <v>13</v>
      </c>
      <c r="C280" s="4" t="s">
        <v>34</v>
      </c>
      <c r="D280" s="4" t="s">
        <v>53</v>
      </c>
      <c r="E280" s="5">
        <v>2268</v>
      </c>
      <c r="F280" s="13">
        <v>63</v>
      </c>
      <c r="G280" s="34">
        <f>Whole_Table[[#This Row],[Units]]*(VLOOKUP(Whole_Table[[#This Row],[Product]],prod_table,2,FALSE))</f>
        <v>1053.99</v>
      </c>
      <c r="H280" s="35">
        <f>Whole_Table[[#This Row],[Amount]]-Whole_Table[[#This Row],[Cost Price]]</f>
        <v>1214.01</v>
      </c>
      <c r="I280" s="42">
        <f>Whole_Table[[#This Row],[Profit]]/Whole_Table[[#This Row],[Units]]</f>
        <v>19.27</v>
      </c>
    </row>
    <row r="281" spans="2:9" x14ac:dyDescent="0.25">
      <c r="B281" s="12" t="s">
        <v>43</v>
      </c>
      <c r="C281" s="4" t="s">
        <v>14</v>
      </c>
      <c r="D281" s="4" t="s">
        <v>35</v>
      </c>
      <c r="E281" s="5">
        <v>4753</v>
      </c>
      <c r="F281" s="13">
        <v>246</v>
      </c>
      <c r="G281" s="34">
        <f>Whole_Table[[#This Row],[Units]]*(VLOOKUP(Whole_Table[[#This Row],[Product]],prod_table,2,FALSE))</f>
        <v>1424.34</v>
      </c>
      <c r="H281" s="35">
        <f>Whole_Table[[#This Row],[Amount]]-Whole_Table[[#This Row],[Cost Price]]</f>
        <v>3328.66</v>
      </c>
      <c r="I281" s="42">
        <f>Whole_Table[[#This Row],[Profit]]/Whole_Table[[#This Row],[Units]]</f>
        <v>13.531138211382114</v>
      </c>
    </row>
    <row r="282" spans="2:9" x14ac:dyDescent="0.25">
      <c r="B282" s="12" t="s">
        <v>46</v>
      </c>
      <c r="C282" s="4" t="s">
        <v>50</v>
      </c>
      <c r="D282" s="4" t="s">
        <v>39</v>
      </c>
      <c r="E282" s="5">
        <v>7511</v>
      </c>
      <c r="F282" s="13">
        <v>120</v>
      </c>
      <c r="G282" s="34">
        <f>Whole_Table[[#This Row],[Units]]*(VLOOKUP(Whole_Table[[#This Row],[Product]],prod_table,2,FALSE))</f>
        <v>916.8</v>
      </c>
      <c r="H282" s="35">
        <f>Whole_Table[[#This Row],[Amount]]-Whole_Table[[#This Row],[Cost Price]]</f>
        <v>6594.2</v>
      </c>
      <c r="I282" s="42">
        <f>Whole_Table[[#This Row],[Profit]]/Whole_Table[[#This Row],[Units]]</f>
        <v>54.951666666666668</v>
      </c>
    </row>
    <row r="283" spans="2:9" x14ac:dyDescent="0.25">
      <c r="B283" s="12" t="s">
        <v>46</v>
      </c>
      <c r="C283" s="4" t="s">
        <v>34</v>
      </c>
      <c r="D283" s="4" t="s">
        <v>35</v>
      </c>
      <c r="E283" s="5">
        <v>4326</v>
      </c>
      <c r="F283" s="13">
        <v>348</v>
      </c>
      <c r="G283" s="34">
        <f>Whole_Table[[#This Row],[Units]]*(VLOOKUP(Whole_Table[[#This Row],[Product]],prod_table,2,FALSE))</f>
        <v>2014.92</v>
      </c>
      <c r="H283" s="35">
        <f>Whole_Table[[#This Row],[Amount]]-Whole_Table[[#This Row],[Cost Price]]</f>
        <v>2311.08</v>
      </c>
      <c r="I283" s="42">
        <f>Whole_Table[[#This Row],[Profit]]/Whole_Table[[#This Row],[Units]]</f>
        <v>6.6410344827586201</v>
      </c>
    </row>
    <row r="284" spans="2:9" x14ac:dyDescent="0.25">
      <c r="B284" s="12" t="s">
        <v>21</v>
      </c>
      <c r="C284" s="4" t="s">
        <v>50</v>
      </c>
      <c r="D284" s="4" t="s">
        <v>48</v>
      </c>
      <c r="E284" s="5">
        <v>4935</v>
      </c>
      <c r="F284" s="13">
        <v>126</v>
      </c>
      <c r="G284" s="34">
        <f>Whole_Table[[#This Row],[Units]]*(VLOOKUP(Whole_Table[[#This Row],[Product]],prod_table,2,FALSE))</f>
        <v>817.74</v>
      </c>
      <c r="H284" s="35">
        <f>Whole_Table[[#This Row],[Amount]]-Whole_Table[[#This Row],[Cost Price]]</f>
        <v>4117.26</v>
      </c>
      <c r="I284" s="42">
        <f>Whole_Table[[#This Row],[Profit]]/Whole_Table[[#This Row],[Units]]</f>
        <v>32.676666666666669</v>
      </c>
    </row>
    <row r="285" spans="2:9" x14ac:dyDescent="0.25">
      <c r="B285" s="12" t="s">
        <v>26</v>
      </c>
      <c r="C285" s="4" t="s">
        <v>14</v>
      </c>
      <c r="D285" s="4" t="s">
        <v>10</v>
      </c>
      <c r="E285" s="5">
        <v>4781</v>
      </c>
      <c r="F285" s="13">
        <v>123</v>
      </c>
      <c r="G285" s="34">
        <f>Whole_Table[[#This Row],[Units]]*(VLOOKUP(Whole_Table[[#This Row],[Product]],prod_table,2,FALSE))</f>
        <v>1782.27</v>
      </c>
      <c r="H285" s="35">
        <f>Whole_Table[[#This Row],[Amount]]-Whole_Table[[#This Row],[Cost Price]]</f>
        <v>2998.73</v>
      </c>
      <c r="I285" s="42">
        <f>Whole_Table[[#This Row],[Profit]]/Whole_Table[[#This Row],[Units]]</f>
        <v>24.379918699186991</v>
      </c>
    </row>
    <row r="286" spans="2:9" x14ac:dyDescent="0.25">
      <c r="B286" s="12" t="s">
        <v>43</v>
      </c>
      <c r="C286" s="4" t="s">
        <v>34</v>
      </c>
      <c r="D286" s="4" t="s">
        <v>28</v>
      </c>
      <c r="E286" s="5">
        <v>7483</v>
      </c>
      <c r="F286" s="13">
        <v>45</v>
      </c>
      <c r="G286" s="34">
        <f>Whole_Table[[#This Row],[Units]]*(VLOOKUP(Whole_Table[[#This Row],[Product]],prod_table,2,FALSE))</f>
        <v>591.75</v>
      </c>
      <c r="H286" s="35">
        <f>Whole_Table[[#This Row],[Amount]]-Whole_Table[[#This Row],[Cost Price]]</f>
        <v>6891.25</v>
      </c>
      <c r="I286" s="42">
        <f>Whole_Table[[#This Row],[Profit]]/Whole_Table[[#This Row],[Units]]</f>
        <v>153.13888888888889</v>
      </c>
    </row>
    <row r="287" spans="2:9" x14ac:dyDescent="0.25">
      <c r="B287" s="12" t="s">
        <v>55</v>
      </c>
      <c r="C287" s="4" t="s">
        <v>34</v>
      </c>
      <c r="D287" s="4" t="s">
        <v>19</v>
      </c>
      <c r="E287" s="5">
        <v>6860</v>
      </c>
      <c r="F287" s="13">
        <v>126</v>
      </c>
      <c r="G287" s="34">
        <f>Whole_Table[[#This Row],[Units]]*(VLOOKUP(Whole_Table[[#This Row],[Product]],prod_table,2,FALSE))</f>
        <v>1496.88</v>
      </c>
      <c r="H287" s="35">
        <f>Whole_Table[[#This Row],[Amount]]-Whole_Table[[#This Row],[Cost Price]]</f>
        <v>5363.12</v>
      </c>
      <c r="I287" s="42">
        <f>Whole_Table[[#This Row],[Profit]]/Whole_Table[[#This Row],[Units]]</f>
        <v>42.56444444444444</v>
      </c>
    </row>
    <row r="288" spans="2:9" x14ac:dyDescent="0.25">
      <c r="B288" s="12" t="s">
        <v>8</v>
      </c>
      <c r="C288" s="4" t="s">
        <v>9</v>
      </c>
      <c r="D288" s="4" t="s">
        <v>52</v>
      </c>
      <c r="E288" s="5">
        <v>9002</v>
      </c>
      <c r="F288" s="13">
        <v>72</v>
      </c>
      <c r="G288" s="34">
        <f>Whole_Table[[#This Row],[Units]]*(VLOOKUP(Whole_Table[[#This Row],[Product]],prod_table,2,FALSE))</f>
        <v>515.52</v>
      </c>
      <c r="H288" s="35">
        <f>Whole_Table[[#This Row],[Amount]]-Whole_Table[[#This Row],[Cost Price]]</f>
        <v>8486.48</v>
      </c>
      <c r="I288" s="42">
        <f>Whole_Table[[#This Row],[Profit]]/Whole_Table[[#This Row],[Units]]</f>
        <v>117.86777777777777</v>
      </c>
    </row>
    <row r="289" spans="2:9" x14ac:dyDescent="0.25">
      <c r="B289" s="12" t="s">
        <v>26</v>
      </c>
      <c r="C289" s="4" t="s">
        <v>22</v>
      </c>
      <c r="D289" s="4" t="s">
        <v>52</v>
      </c>
      <c r="E289" s="5">
        <v>1400</v>
      </c>
      <c r="F289" s="13">
        <v>135</v>
      </c>
      <c r="G289" s="34">
        <f>Whole_Table[[#This Row],[Units]]*(VLOOKUP(Whole_Table[[#This Row],[Product]],prod_table,2,FALSE))</f>
        <v>966.6</v>
      </c>
      <c r="H289" s="35">
        <f>Whole_Table[[#This Row],[Amount]]-Whole_Table[[#This Row],[Cost Price]]</f>
        <v>433.4</v>
      </c>
      <c r="I289" s="42">
        <f>Whole_Table[[#This Row],[Profit]]/Whole_Table[[#This Row],[Units]]</f>
        <v>3.2103703703703701</v>
      </c>
    </row>
    <row r="290" spans="2:9" x14ac:dyDescent="0.25">
      <c r="B290" s="12" t="s">
        <v>55</v>
      </c>
      <c r="C290" s="4" t="s">
        <v>50</v>
      </c>
      <c r="D290" s="4" t="s">
        <v>37</v>
      </c>
      <c r="E290" s="5">
        <v>4053</v>
      </c>
      <c r="F290" s="13">
        <v>24</v>
      </c>
      <c r="G290" s="34">
        <f>Whole_Table[[#This Row],[Units]]*(VLOOKUP(Whole_Table[[#This Row],[Product]],prod_table,2,FALSE))</f>
        <v>234.48</v>
      </c>
      <c r="H290" s="35">
        <f>Whole_Table[[#This Row],[Amount]]-Whole_Table[[#This Row],[Cost Price]]</f>
        <v>3818.52</v>
      </c>
      <c r="I290" s="42">
        <f>Whole_Table[[#This Row],[Profit]]/Whole_Table[[#This Row],[Units]]</f>
        <v>159.10499999999999</v>
      </c>
    </row>
    <row r="291" spans="2:9" x14ac:dyDescent="0.25">
      <c r="B291" s="12" t="s">
        <v>40</v>
      </c>
      <c r="C291" s="4" t="s">
        <v>22</v>
      </c>
      <c r="D291" s="4" t="s">
        <v>35</v>
      </c>
      <c r="E291" s="5">
        <v>2149</v>
      </c>
      <c r="F291" s="13">
        <v>117</v>
      </c>
      <c r="G291" s="34">
        <f>Whole_Table[[#This Row],[Units]]*(VLOOKUP(Whole_Table[[#This Row],[Product]],prod_table,2,FALSE))</f>
        <v>677.43</v>
      </c>
      <c r="H291" s="35">
        <f>Whole_Table[[#This Row],[Amount]]-Whole_Table[[#This Row],[Cost Price]]</f>
        <v>1471.5700000000002</v>
      </c>
      <c r="I291" s="42">
        <f>Whole_Table[[#This Row],[Profit]]/Whole_Table[[#This Row],[Units]]</f>
        <v>12.577521367521369</v>
      </c>
    </row>
    <row r="292" spans="2:9" x14ac:dyDescent="0.25">
      <c r="B292" s="12" t="s">
        <v>47</v>
      </c>
      <c r="C292" s="4" t="s">
        <v>27</v>
      </c>
      <c r="D292" s="4" t="s">
        <v>52</v>
      </c>
      <c r="E292" s="5">
        <v>3640</v>
      </c>
      <c r="F292" s="13">
        <v>51</v>
      </c>
      <c r="G292" s="34">
        <f>Whole_Table[[#This Row],[Units]]*(VLOOKUP(Whole_Table[[#This Row],[Product]],prod_table,2,FALSE))</f>
        <v>365.16</v>
      </c>
      <c r="H292" s="35">
        <f>Whole_Table[[#This Row],[Amount]]-Whole_Table[[#This Row],[Cost Price]]</f>
        <v>3274.84</v>
      </c>
      <c r="I292" s="42">
        <f>Whole_Table[[#This Row],[Profit]]/Whole_Table[[#This Row],[Units]]</f>
        <v>64.212549019607849</v>
      </c>
    </row>
    <row r="293" spans="2:9" x14ac:dyDescent="0.25">
      <c r="B293" s="12" t="s">
        <v>46</v>
      </c>
      <c r="C293" s="4" t="s">
        <v>27</v>
      </c>
      <c r="D293" s="4" t="s">
        <v>48</v>
      </c>
      <c r="E293" s="5">
        <v>630</v>
      </c>
      <c r="F293" s="13">
        <v>36</v>
      </c>
      <c r="G293" s="34">
        <f>Whole_Table[[#This Row],[Units]]*(VLOOKUP(Whole_Table[[#This Row],[Product]],prod_table,2,FALSE))</f>
        <v>233.64000000000001</v>
      </c>
      <c r="H293" s="35">
        <f>Whole_Table[[#This Row],[Amount]]-Whole_Table[[#This Row],[Cost Price]]</f>
        <v>396.36</v>
      </c>
      <c r="I293" s="42">
        <f>Whole_Table[[#This Row],[Profit]]/Whole_Table[[#This Row],[Units]]</f>
        <v>11.01</v>
      </c>
    </row>
    <row r="294" spans="2:9" x14ac:dyDescent="0.25">
      <c r="B294" s="12" t="s">
        <v>18</v>
      </c>
      <c r="C294" s="4" t="s">
        <v>14</v>
      </c>
      <c r="D294" s="4" t="s">
        <v>53</v>
      </c>
      <c r="E294" s="5">
        <v>2429</v>
      </c>
      <c r="F294" s="13">
        <v>144</v>
      </c>
      <c r="G294" s="34">
        <f>Whole_Table[[#This Row],[Units]]*(VLOOKUP(Whole_Table[[#This Row],[Product]],prod_table,2,FALSE))</f>
        <v>2409.12</v>
      </c>
      <c r="H294" s="35">
        <f>Whole_Table[[#This Row],[Amount]]-Whole_Table[[#This Row],[Cost Price]]</f>
        <v>19.880000000000109</v>
      </c>
      <c r="I294" s="42">
        <f>Whole_Table[[#This Row],[Profit]]/Whole_Table[[#This Row],[Units]]</f>
        <v>0.13805555555555632</v>
      </c>
    </row>
    <row r="295" spans="2:9" x14ac:dyDescent="0.25">
      <c r="B295" s="12" t="s">
        <v>18</v>
      </c>
      <c r="C295" s="4" t="s">
        <v>22</v>
      </c>
      <c r="D295" s="4" t="s">
        <v>28</v>
      </c>
      <c r="E295" s="5">
        <v>2142</v>
      </c>
      <c r="F295" s="13">
        <v>114</v>
      </c>
      <c r="G295" s="34">
        <f>Whole_Table[[#This Row],[Units]]*(VLOOKUP(Whole_Table[[#This Row],[Product]],prod_table,2,FALSE))</f>
        <v>1499.1000000000001</v>
      </c>
      <c r="H295" s="35">
        <f>Whole_Table[[#This Row],[Amount]]-Whole_Table[[#This Row],[Cost Price]]</f>
        <v>642.89999999999986</v>
      </c>
      <c r="I295" s="42">
        <f>Whole_Table[[#This Row],[Profit]]/Whole_Table[[#This Row],[Units]]</f>
        <v>5.6394736842105253</v>
      </c>
    </row>
    <row r="296" spans="2:9" x14ac:dyDescent="0.25">
      <c r="B296" s="12" t="s">
        <v>40</v>
      </c>
      <c r="C296" s="4" t="s">
        <v>9</v>
      </c>
      <c r="D296" s="4" t="s">
        <v>10</v>
      </c>
      <c r="E296" s="5">
        <v>6454</v>
      </c>
      <c r="F296" s="13">
        <v>54</v>
      </c>
      <c r="G296" s="34">
        <f>Whole_Table[[#This Row],[Units]]*(VLOOKUP(Whole_Table[[#This Row],[Product]],prod_table,2,FALSE))</f>
        <v>782.46</v>
      </c>
      <c r="H296" s="35">
        <f>Whole_Table[[#This Row],[Amount]]-Whole_Table[[#This Row],[Cost Price]]</f>
        <v>5671.54</v>
      </c>
      <c r="I296" s="42">
        <f>Whole_Table[[#This Row],[Profit]]/Whole_Table[[#This Row],[Units]]</f>
        <v>105.02851851851852</v>
      </c>
    </row>
    <row r="297" spans="2:9" x14ac:dyDescent="0.25">
      <c r="B297" s="12" t="s">
        <v>40</v>
      </c>
      <c r="C297" s="4" t="s">
        <v>9</v>
      </c>
      <c r="D297" s="4" t="s">
        <v>30</v>
      </c>
      <c r="E297" s="5">
        <v>4487</v>
      </c>
      <c r="F297" s="13">
        <v>333</v>
      </c>
      <c r="G297" s="34">
        <f>Whole_Table[[#This Row],[Units]]*(VLOOKUP(Whole_Table[[#This Row],[Product]],prod_table,2,FALSE))</f>
        <v>2927.0699999999997</v>
      </c>
      <c r="H297" s="35">
        <f>Whole_Table[[#This Row],[Amount]]-Whole_Table[[#This Row],[Cost Price]]</f>
        <v>1559.9300000000003</v>
      </c>
      <c r="I297" s="42">
        <f>Whole_Table[[#This Row],[Profit]]/Whole_Table[[#This Row],[Units]]</f>
        <v>4.6844744744744755</v>
      </c>
    </row>
    <row r="298" spans="2:9" x14ac:dyDescent="0.25">
      <c r="B298" s="12" t="s">
        <v>47</v>
      </c>
      <c r="C298" s="4" t="s">
        <v>9</v>
      </c>
      <c r="D298" s="4" t="s">
        <v>19</v>
      </c>
      <c r="E298" s="5">
        <v>938</v>
      </c>
      <c r="F298" s="13">
        <v>366</v>
      </c>
      <c r="G298" s="34">
        <f>Whole_Table[[#This Row],[Units]]*(VLOOKUP(Whole_Table[[#This Row],[Product]],prod_table,2,FALSE))</f>
        <v>4348.08</v>
      </c>
      <c r="H298" s="35">
        <f>Whole_Table[[#This Row],[Amount]]-Whole_Table[[#This Row],[Cost Price]]</f>
        <v>-3410.08</v>
      </c>
      <c r="I298" s="42">
        <f>Whole_Table[[#This Row],[Profit]]/Whole_Table[[#This Row],[Units]]</f>
        <v>-9.3171584699453547</v>
      </c>
    </row>
    <row r="299" spans="2:9" x14ac:dyDescent="0.25">
      <c r="B299" s="12" t="s">
        <v>47</v>
      </c>
      <c r="C299" s="4" t="s">
        <v>34</v>
      </c>
      <c r="D299" s="4" t="s">
        <v>51</v>
      </c>
      <c r="E299" s="5">
        <v>8841</v>
      </c>
      <c r="F299" s="13">
        <v>303</v>
      </c>
      <c r="G299" s="34">
        <f>Whole_Table[[#This Row],[Units]]*(VLOOKUP(Whole_Table[[#This Row],[Product]],prod_table,2,FALSE))</f>
        <v>1696.8</v>
      </c>
      <c r="H299" s="35">
        <f>Whole_Table[[#This Row],[Amount]]-Whole_Table[[#This Row],[Cost Price]]</f>
        <v>7144.2</v>
      </c>
      <c r="I299" s="42">
        <f>Whole_Table[[#This Row],[Profit]]/Whole_Table[[#This Row],[Units]]</f>
        <v>23.578217821782179</v>
      </c>
    </row>
    <row r="300" spans="2:9" x14ac:dyDescent="0.25">
      <c r="B300" s="12" t="s">
        <v>46</v>
      </c>
      <c r="C300" s="4" t="s">
        <v>27</v>
      </c>
      <c r="D300" s="4" t="s">
        <v>31</v>
      </c>
      <c r="E300" s="5">
        <v>4018</v>
      </c>
      <c r="F300" s="13">
        <v>126</v>
      </c>
      <c r="G300" s="34">
        <f>Whole_Table[[#This Row],[Units]]*(VLOOKUP(Whole_Table[[#This Row],[Product]],prod_table,2,FALSE))</f>
        <v>1558.62</v>
      </c>
      <c r="H300" s="35">
        <f>Whole_Table[[#This Row],[Amount]]-Whole_Table[[#This Row],[Cost Price]]</f>
        <v>2459.38</v>
      </c>
      <c r="I300" s="42">
        <f>Whole_Table[[#This Row],[Profit]]/Whole_Table[[#This Row],[Units]]</f>
        <v>19.518888888888888</v>
      </c>
    </row>
    <row r="301" spans="2:9" x14ac:dyDescent="0.25">
      <c r="B301" s="12" t="s">
        <v>21</v>
      </c>
      <c r="C301" s="4" t="s">
        <v>9</v>
      </c>
      <c r="D301" s="4" t="s">
        <v>25</v>
      </c>
      <c r="E301" s="5">
        <v>714</v>
      </c>
      <c r="F301" s="13">
        <v>231</v>
      </c>
      <c r="G301" s="34">
        <f>Whole_Table[[#This Row],[Units]]*(VLOOKUP(Whole_Table[[#This Row],[Product]],prod_table,2,FALSE))</f>
        <v>2709.63</v>
      </c>
      <c r="H301" s="35">
        <f>Whole_Table[[#This Row],[Amount]]-Whole_Table[[#This Row],[Cost Price]]</f>
        <v>-1995.63</v>
      </c>
      <c r="I301" s="42">
        <f>Whole_Table[[#This Row],[Profit]]/Whole_Table[[#This Row],[Units]]</f>
        <v>-8.6390909090909087</v>
      </c>
    </row>
    <row r="302" spans="2:9" x14ac:dyDescent="0.25">
      <c r="B302" s="18" t="s">
        <v>18</v>
      </c>
      <c r="C302" s="19" t="s">
        <v>34</v>
      </c>
      <c r="D302" s="19" t="s">
        <v>28</v>
      </c>
      <c r="E302" s="20">
        <v>3850</v>
      </c>
      <c r="F302" s="21">
        <v>102</v>
      </c>
      <c r="G302" s="34">
        <f>Whole_Table[[#This Row],[Units]]*(VLOOKUP(Whole_Table[[#This Row],[Product]],prod_table,2,FALSE))</f>
        <v>1341.3</v>
      </c>
      <c r="H302" s="35">
        <f>Whole_Table[[#This Row],[Amount]]-Whole_Table[[#This Row],[Cost Price]]</f>
        <v>2508.6999999999998</v>
      </c>
      <c r="I302" s="42">
        <f>Whole_Table[[#This Row],[Profit]]/Whole_Table[[#This Row],[Units]]</f>
        <v>24.595098039215685</v>
      </c>
    </row>
    <row r="303" spans="2:9" x14ac:dyDescent="0.25">
      <c r="B303" s="38" t="s">
        <v>68</v>
      </c>
      <c r="C303" s="39"/>
      <c r="D303" s="39"/>
      <c r="E303" s="40">
        <f>SUM(E3:E302)</f>
        <v>1240869</v>
      </c>
      <c r="F303" s="41">
        <f t="shared" ref="F303:H303" si="0">SUM(F3:F302)</f>
        <v>45660</v>
      </c>
      <c r="G303" s="40">
        <f t="shared" si="0"/>
        <v>439703.7300000001</v>
      </c>
      <c r="H303" s="40">
        <f t="shared" si="0"/>
        <v>801165.2699999999</v>
      </c>
      <c r="I303" s="40">
        <f>SUBTOTAL(109,Whole_Table[Profit per Unit])</f>
        <v>23192.926780554408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EC89-580A-49DC-93C2-26DC13CC25ED}">
  <dimension ref="B1:H11"/>
  <sheetViews>
    <sheetView workbookViewId="0">
      <selection activeCell="C10" sqref="C10:C11"/>
    </sheetView>
  </sheetViews>
  <sheetFormatPr defaultRowHeight="15" x14ac:dyDescent="0.25"/>
  <cols>
    <col min="2" max="2" width="23.7109375" customWidth="1"/>
    <col min="3" max="3" width="12.140625" bestFit="1" customWidth="1"/>
    <col min="8" max="8" width="29.85546875" customWidth="1"/>
  </cols>
  <sheetData>
    <row r="1" spans="2:8" ht="18.75" x14ac:dyDescent="0.3">
      <c r="B1" s="86" t="s">
        <v>11</v>
      </c>
      <c r="C1" s="86"/>
      <c r="D1" s="86"/>
      <c r="E1" s="86"/>
      <c r="F1" s="86"/>
      <c r="G1" s="86"/>
      <c r="H1" s="86"/>
    </row>
    <row r="3" spans="2:8" ht="18.75" x14ac:dyDescent="0.3">
      <c r="B3" s="62" t="s">
        <v>64</v>
      </c>
      <c r="C3" s="62" t="s">
        <v>56</v>
      </c>
      <c r="D3" s="62" t="s">
        <v>57</v>
      </c>
    </row>
    <row r="4" spans="2:8" x14ac:dyDescent="0.25">
      <c r="B4" s="22" t="s">
        <v>58</v>
      </c>
      <c r="C4" s="24">
        <f>AVERAGE(SalesInfo[Amount])</f>
        <v>4136.2299999999996</v>
      </c>
      <c r="D4">
        <f>AVERAGE(SalesInfo[Units])</f>
        <v>152.19999999999999</v>
      </c>
    </row>
    <row r="5" spans="2:8" x14ac:dyDescent="0.25">
      <c r="B5" s="22" t="s">
        <v>59</v>
      </c>
      <c r="C5" s="24">
        <f>MEDIAN(SalesInfo[Amount])</f>
        <v>3437</v>
      </c>
      <c r="D5">
        <f>MEDIAN(SalesInfo[Units])</f>
        <v>124.5</v>
      </c>
    </row>
    <row r="6" spans="2:8" x14ac:dyDescent="0.25">
      <c r="B6" s="22" t="s">
        <v>60</v>
      </c>
      <c r="C6" s="24" cm="1">
        <f t="array" ref="C6:C8">_xlfn.MODE.MULT(SalesInfo[Amount])</f>
        <v>3339</v>
      </c>
      <c r="D6" cm="1">
        <f t="array" ref="D6">_xlfn.MODE.MULT(SalesInfo[Units])</f>
        <v>75</v>
      </c>
    </row>
    <row r="7" spans="2:8" x14ac:dyDescent="0.25">
      <c r="C7" s="24">
        <v>938</v>
      </c>
    </row>
    <row r="8" spans="2:8" x14ac:dyDescent="0.25">
      <c r="C8" s="24">
        <v>4018</v>
      </c>
    </row>
    <row r="9" spans="2:8" x14ac:dyDescent="0.25">
      <c r="B9" s="22" t="s">
        <v>61</v>
      </c>
      <c r="C9" s="24">
        <f>MAX(SalesInfo[Amount])-MIN(SalesInfo[Amount])</f>
        <v>16184</v>
      </c>
      <c r="D9" s="23">
        <f>MAX(SalesInfo[Units])-MIN(SalesInfo[Units])</f>
        <v>525</v>
      </c>
    </row>
    <row r="10" spans="2:8" x14ac:dyDescent="0.25">
      <c r="B10" s="22" t="s">
        <v>62</v>
      </c>
      <c r="C10" s="47">
        <f>_xlfn.QUARTILE.EXC(Amount,1)</f>
        <v>1652</v>
      </c>
      <c r="D10">
        <f>_xlfn.QUARTILE.EXC(Units,1)</f>
        <v>54</v>
      </c>
    </row>
    <row r="11" spans="2:8" x14ac:dyDescent="0.25">
      <c r="B11" s="22" t="s">
        <v>63</v>
      </c>
      <c r="C11" s="47">
        <f>_xlfn.QUARTILE.EXC(Amount,2)</f>
        <v>3437</v>
      </c>
      <c r="D11">
        <f>_xlfn.QUARTILE.EXC(Units,2)</f>
        <v>124.5</v>
      </c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7768-F5FC-4648-9DDC-B39D119E09ED}">
  <dimension ref="C1:I305"/>
  <sheetViews>
    <sheetView workbookViewId="0">
      <selection activeCell="D5" sqref="D5:E5"/>
    </sheetView>
  </sheetViews>
  <sheetFormatPr defaultRowHeight="15" x14ac:dyDescent="0.25"/>
  <cols>
    <col min="3" max="3" width="16" bestFit="1" customWidth="1"/>
    <col min="4" max="4" width="12.85546875" bestFit="1" customWidth="1"/>
    <col min="5" max="5" width="12.42578125" bestFit="1" customWidth="1"/>
  </cols>
  <sheetData>
    <row r="1" spans="3:9" ht="18.75" x14ac:dyDescent="0.3">
      <c r="C1" s="86" t="s">
        <v>16</v>
      </c>
      <c r="D1" s="86"/>
      <c r="E1" s="86"/>
      <c r="F1" s="86"/>
      <c r="G1" s="86"/>
      <c r="H1" s="86"/>
      <c r="I1" s="86"/>
    </row>
    <row r="5" spans="3:9" x14ac:dyDescent="0.25">
      <c r="C5" s="63" t="s">
        <v>1</v>
      </c>
      <c r="D5" s="64" t="s">
        <v>2</v>
      </c>
      <c r="E5" s="64" t="s">
        <v>3</v>
      </c>
      <c r="F5" s="65" t="s">
        <v>4</v>
      </c>
      <c r="G5" s="66" t="s">
        <v>5</v>
      </c>
    </row>
    <row r="6" spans="3:9" x14ac:dyDescent="0.25">
      <c r="C6" s="12" t="s">
        <v>8</v>
      </c>
      <c r="D6" s="4" t="s">
        <v>9</v>
      </c>
      <c r="E6" s="4" t="s">
        <v>10</v>
      </c>
      <c r="F6" s="5">
        <v>1624</v>
      </c>
      <c r="G6" s="13">
        <v>114</v>
      </c>
    </row>
    <row r="7" spans="3:9" x14ac:dyDescent="0.25">
      <c r="C7" s="12" t="s">
        <v>13</v>
      </c>
      <c r="D7" s="4" t="s">
        <v>14</v>
      </c>
      <c r="E7" s="4" t="s">
        <v>15</v>
      </c>
      <c r="F7" s="5">
        <v>6706</v>
      </c>
      <c r="G7" s="13">
        <v>459</v>
      </c>
    </row>
    <row r="8" spans="3:9" x14ac:dyDescent="0.25">
      <c r="C8" s="12" t="s">
        <v>18</v>
      </c>
      <c r="D8" s="4" t="s">
        <v>14</v>
      </c>
      <c r="E8" s="4" t="s">
        <v>19</v>
      </c>
      <c r="F8" s="5">
        <v>959</v>
      </c>
      <c r="G8" s="13">
        <v>147</v>
      </c>
    </row>
    <row r="9" spans="3:9" x14ac:dyDescent="0.25">
      <c r="C9" s="12" t="s">
        <v>21</v>
      </c>
      <c r="D9" s="4" t="s">
        <v>22</v>
      </c>
      <c r="E9" s="4" t="s">
        <v>23</v>
      </c>
      <c r="F9" s="5">
        <v>9632</v>
      </c>
      <c r="G9" s="13">
        <v>288</v>
      </c>
    </row>
    <row r="10" spans="3:9" x14ac:dyDescent="0.25">
      <c r="C10" s="12" t="s">
        <v>26</v>
      </c>
      <c r="D10" s="4" t="s">
        <v>27</v>
      </c>
      <c r="E10" s="4" t="s">
        <v>28</v>
      </c>
      <c r="F10" s="5">
        <v>2100</v>
      </c>
      <c r="G10" s="13">
        <v>414</v>
      </c>
    </row>
    <row r="11" spans="3:9" x14ac:dyDescent="0.25">
      <c r="C11" s="12" t="s">
        <v>8</v>
      </c>
      <c r="D11" s="4" t="s">
        <v>14</v>
      </c>
      <c r="E11" s="4" t="s">
        <v>31</v>
      </c>
      <c r="F11" s="5">
        <v>8869</v>
      </c>
      <c r="G11" s="13">
        <v>432</v>
      </c>
    </row>
    <row r="12" spans="3:9" x14ac:dyDescent="0.25">
      <c r="C12" s="12" t="s">
        <v>26</v>
      </c>
      <c r="D12" s="4" t="s">
        <v>34</v>
      </c>
      <c r="E12" s="4" t="s">
        <v>35</v>
      </c>
      <c r="F12" s="5">
        <v>2681</v>
      </c>
      <c r="G12" s="13">
        <v>54</v>
      </c>
    </row>
    <row r="13" spans="3:9" x14ac:dyDescent="0.25">
      <c r="C13" s="12" t="s">
        <v>13</v>
      </c>
      <c r="D13" s="4" t="s">
        <v>14</v>
      </c>
      <c r="E13" s="4" t="s">
        <v>37</v>
      </c>
      <c r="F13" s="5">
        <v>5012</v>
      </c>
      <c r="G13" s="13">
        <v>210</v>
      </c>
    </row>
    <row r="14" spans="3:9" x14ac:dyDescent="0.25">
      <c r="C14" s="12" t="s">
        <v>40</v>
      </c>
      <c r="D14" s="4" t="s">
        <v>34</v>
      </c>
      <c r="E14" s="4" t="s">
        <v>17</v>
      </c>
      <c r="F14" s="5">
        <v>1281</v>
      </c>
      <c r="G14" s="13">
        <v>75</v>
      </c>
    </row>
    <row r="15" spans="3:9" x14ac:dyDescent="0.25">
      <c r="C15" s="12" t="s">
        <v>43</v>
      </c>
      <c r="D15" s="4" t="s">
        <v>9</v>
      </c>
      <c r="E15" s="4" t="s">
        <v>17</v>
      </c>
      <c r="F15" s="5">
        <v>4991</v>
      </c>
      <c r="G15" s="13">
        <v>12</v>
      </c>
    </row>
    <row r="16" spans="3:9" x14ac:dyDescent="0.25">
      <c r="C16" s="12" t="s">
        <v>46</v>
      </c>
      <c r="D16" s="4" t="s">
        <v>27</v>
      </c>
      <c r="E16" s="4" t="s">
        <v>28</v>
      </c>
      <c r="F16" s="5">
        <v>1785</v>
      </c>
      <c r="G16" s="13">
        <v>462</v>
      </c>
    </row>
    <row r="17" spans="3:7" x14ac:dyDescent="0.25">
      <c r="C17" s="12" t="s">
        <v>47</v>
      </c>
      <c r="D17" s="4" t="s">
        <v>9</v>
      </c>
      <c r="E17" s="4" t="s">
        <v>33</v>
      </c>
      <c r="F17" s="5">
        <v>3983</v>
      </c>
      <c r="G17" s="13">
        <v>144</v>
      </c>
    </row>
    <row r="18" spans="3:7" x14ac:dyDescent="0.25">
      <c r="C18" s="12" t="s">
        <v>18</v>
      </c>
      <c r="D18" s="4" t="s">
        <v>34</v>
      </c>
      <c r="E18" s="4" t="s">
        <v>30</v>
      </c>
      <c r="F18" s="5">
        <v>2646</v>
      </c>
      <c r="G18" s="13">
        <v>120</v>
      </c>
    </row>
    <row r="19" spans="3:7" x14ac:dyDescent="0.25">
      <c r="C19" s="12" t="s">
        <v>46</v>
      </c>
      <c r="D19" s="4" t="s">
        <v>50</v>
      </c>
      <c r="E19" s="4" t="s">
        <v>12</v>
      </c>
      <c r="F19" s="5">
        <v>252</v>
      </c>
      <c r="G19" s="13">
        <v>54</v>
      </c>
    </row>
    <row r="20" spans="3:7" x14ac:dyDescent="0.25">
      <c r="C20" s="12" t="s">
        <v>47</v>
      </c>
      <c r="D20" s="4" t="s">
        <v>14</v>
      </c>
      <c r="E20" s="4" t="s">
        <v>28</v>
      </c>
      <c r="F20" s="5">
        <v>2464</v>
      </c>
      <c r="G20" s="13">
        <v>234</v>
      </c>
    </row>
    <row r="21" spans="3:7" x14ac:dyDescent="0.25">
      <c r="C21" s="12" t="s">
        <v>47</v>
      </c>
      <c r="D21" s="4" t="s">
        <v>14</v>
      </c>
      <c r="E21" s="4" t="s">
        <v>52</v>
      </c>
      <c r="F21" s="5">
        <v>2114</v>
      </c>
      <c r="G21" s="13">
        <v>66</v>
      </c>
    </row>
    <row r="22" spans="3:7" x14ac:dyDescent="0.25">
      <c r="C22" s="12" t="s">
        <v>26</v>
      </c>
      <c r="D22" s="4" t="s">
        <v>9</v>
      </c>
      <c r="E22" s="4" t="s">
        <v>35</v>
      </c>
      <c r="F22" s="5">
        <v>7693</v>
      </c>
      <c r="G22" s="13">
        <v>87</v>
      </c>
    </row>
    <row r="23" spans="3:7" x14ac:dyDescent="0.25">
      <c r="C23" s="12" t="s">
        <v>43</v>
      </c>
      <c r="D23" s="4" t="s">
        <v>50</v>
      </c>
      <c r="E23" s="4" t="s">
        <v>42</v>
      </c>
      <c r="F23" s="5">
        <v>15610</v>
      </c>
      <c r="G23" s="13">
        <v>339</v>
      </c>
    </row>
    <row r="24" spans="3:7" x14ac:dyDescent="0.25">
      <c r="C24" s="12" t="s">
        <v>21</v>
      </c>
      <c r="D24" s="4" t="s">
        <v>50</v>
      </c>
      <c r="E24" s="4" t="s">
        <v>37</v>
      </c>
      <c r="F24" s="5">
        <v>336</v>
      </c>
      <c r="G24" s="13">
        <v>144</v>
      </c>
    </row>
    <row r="25" spans="3:7" x14ac:dyDescent="0.25">
      <c r="C25" s="12" t="s">
        <v>46</v>
      </c>
      <c r="D25" s="4" t="s">
        <v>27</v>
      </c>
      <c r="E25" s="4" t="s">
        <v>42</v>
      </c>
      <c r="F25" s="5">
        <v>9443</v>
      </c>
      <c r="G25" s="13">
        <v>162</v>
      </c>
    </row>
    <row r="26" spans="3:7" x14ac:dyDescent="0.25">
      <c r="C26" s="12" t="s">
        <v>18</v>
      </c>
      <c r="D26" s="4" t="s">
        <v>50</v>
      </c>
      <c r="E26" s="4" t="s">
        <v>48</v>
      </c>
      <c r="F26" s="5">
        <v>8155</v>
      </c>
      <c r="G26" s="13">
        <v>90</v>
      </c>
    </row>
    <row r="27" spans="3:7" x14ac:dyDescent="0.25">
      <c r="C27" s="12" t="s">
        <v>13</v>
      </c>
      <c r="D27" s="4" t="s">
        <v>34</v>
      </c>
      <c r="E27" s="4" t="s">
        <v>48</v>
      </c>
      <c r="F27" s="5">
        <v>1701</v>
      </c>
      <c r="G27" s="13">
        <v>234</v>
      </c>
    </row>
    <row r="28" spans="3:7" x14ac:dyDescent="0.25">
      <c r="C28" s="12" t="s">
        <v>55</v>
      </c>
      <c r="D28" s="4" t="s">
        <v>34</v>
      </c>
      <c r="E28" s="4" t="s">
        <v>37</v>
      </c>
      <c r="F28" s="5">
        <v>2205</v>
      </c>
      <c r="G28" s="13">
        <v>141</v>
      </c>
    </row>
    <row r="29" spans="3:7" x14ac:dyDescent="0.25">
      <c r="C29" s="12" t="s">
        <v>13</v>
      </c>
      <c r="D29" s="4" t="s">
        <v>9</v>
      </c>
      <c r="E29" s="4" t="s">
        <v>39</v>
      </c>
      <c r="F29" s="5">
        <v>1771</v>
      </c>
      <c r="G29" s="13">
        <v>204</v>
      </c>
    </row>
    <row r="30" spans="3:7" x14ac:dyDescent="0.25">
      <c r="C30" s="12" t="s">
        <v>21</v>
      </c>
      <c r="D30" s="4" t="s">
        <v>14</v>
      </c>
      <c r="E30" s="4" t="s">
        <v>25</v>
      </c>
      <c r="F30" s="5">
        <v>2114</v>
      </c>
      <c r="G30" s="13">
        <v>186</v>
      </c>
    </row>
    <row r="31" spans="3:7" x14ac:dyDescent="0.25">
      <c r="C31" s="12" t="s">
        <v>21</v>
      </c>
      <c r="D31" s="4" t="s">
        <v>22</v>
      </c>
      <c r="E31" s="4" t="s">
        <v>12</v>
      </c>
      <c r="F31" s="5">
        <v>10311</v>
      </c>
      <c r="G31" s="13">
        <v>231</v>
      </c>
    </row>
    <row r="32" spans="3:7" x14ac:dyDescent="0.25">
      <c r="C32" s="12" t="s">
        <v>47</v>
      </c>
      <c r="D32" s="4" t="s">
        <v>27</v>
      </c>
      <c r="E32" s="4" t="s">
        <v>30</v>
      </c>
      <c r="F32" s="5">
        <v>21</v>
      </c>
      <c r="G32" s="13">
        <v>168</v>
      </c>
    </row>
    <row r="33" spans="3:7" x14ac:dyDescent="0.25">
      <c r="C33" s="12" t="s">
        <v>55</v>
      </c>
      <c r="D33" s="4" t="s">
        <v>14</v>
      </c>
      <c r="E33" s="4" t="s">
        <v>42</v>
      </c>
      <c r="F33" s="5">
        <v>1974</v>
      </c>
      <c r="G33" s="13">
        <v>195</v>
      </c>
    </row>
    <row r="34" spans="3:7" x14ac:dyDescent="0.25">
      <c r="C34" s="12" t="s">
        <v>43</v>
      </c>
      <c r="D34" s="4" t="s">
        <v>22</v>
      </c>
      <c r="E34" s="4" t="s">
        <v>48</v>
      </c>
      <c r="F34" s="5">
        <v>6314</v>
      </c>
      <c r="G34" s="13">
        <v>15</v>
      </c>
    </row>
    <row r="35" spans="3:7" x14ac:dyDescent="0.25">
      <c r="C35" s="12" t="s">
        <v>55</v>
      </c>
      <c r="D35" s="4" t="s">
        <v>9</v>
      </c>
      <c r="E35" s="4" t="s">
        <v>48</v>
      </c>
      <c r="F35" s="5">
        <v>4683</v>
      </c>
      <c r="G35" s="13">
        <v>30</v>
      </c>
    </row>
    <row r="36" spans="3:7" x14ac:dyDescent="0.25">
      <c r="C36" s="12" t="s">
        <v>21</v>
      </c>
      <c r="D36" s="4" t="s">
        <v>9</v>
      </c>
      <c r="E36" s="4" t="s">
        <v>49</v>
      </c>
      <c r="F36" s="5">
        <v>6398</v>
      </c>
      <c r="G36" s="13">
        <v>102</v>
      </c>
    </row>
    <row r="37" spans="3:7" x14ac:dyDescent="0.25">
      <c r="C37" s="12" t="s">
        <v>46</v>
      </c>
      <c r="D37" s="4" t="s">
        <v>14</v>
      </c>
      <c r="E37" s="4" t="s">
        <v>39</v>
      </c>
      <c r="F37" s="5">
        <v>553</v>
      </c>
      <c r="G37" s="13">
        <v>15</v>
      </c>
    </row>
    <row r="38" spans="3:7" x14ac:dyDescent="0.25">
      <c r="C38" s="12" t="s">
        <v>13</v>
      </c>
      <c r="D38" s="4" t="s">
        <v>27</v>
      </c>
      <c r="E38" s="4" t="s">
        <v>10</v>
      </c>
      <c r="F38" s="5">
        <v>7021</v>
      </c>
      <c r="G38" s="13">
        <v>183</v>
      </c>
    </row>
    <row r="39" spans="3:7" x14ac:dyDescent="0.25">
      <c r="C39" s="12" t="s">
        <v>8</v>
      </c>
      <c r="D39" s="4" t="s">
        <v>27</v>
      </c>
      <c r="E39" s="4" t="s">
        <v>37</v>
      </c>
      <c r="F39" s="5">
        <v>5817</v>
      </c>
      <c r="G39" s="13">
        <v>12</v>
      </c>
    </row>
    <row r="40" spans="3:7" x14ac:dyDescent="0.25">
      <c r="C40" s="12" t="s">
        <v>21</v>
      </c>
      <c r="D40" s="4" t="s">
        <v>27</v>
      </c>
      <c r="E40" s="4" t="s">
        <v>17</v>
      </c>
      <c r="F40" s="5">
        <v>3976</v>
      </c>
      <c r="G40" s="13">
        <v>72</v>
      </c>
    </row>
    <row r="41" spans="3:7" x14ac:dyDescent="0.25">
      <c r="C41" s="12" t="s">
        <v>26</v>
      </c>
      <c r="D41" s="4" t="s">
        <v>34</v>
      </c>
      <c r="E41" s="4" t="s">
        <v>53</v>
      </c>
      <c r="F41" s="5">
        <v>1134</v>
      </c>
      <c r="G41" s="13">
        <v>282</v>
      </c>
    </row>
    <row r="42" spans="3:7" x14ac:dyDescent="0.25">
      <c r="C42" s="12" t="s">
        <v>46</v>
      </c>
      <c r="D42" s="4" t="s">
        <v>27</v>
      </c>
      <c r="E42" s="4" t="s">
        <v>54</v>
      </c>
      <c r="F42" s="5">
        <v>6027</v>
      </c>
      <c r="G42" s="13">
        <v>144</v>
      </c>
    </row>
    <row r="43" spans="3:7" x14ac:dyDescent="0.25">
      <c r="C43" s="12" t="s">
        <v>26</v>
      </c>
      <c r="D43" s="4" t="s">
        <v>9</v>
      </c>
      <c r="E43" s="4" t="s">
        <v>30</v>
      </c>
      <c r="F43" s="5">
        <v>1904</v>
      </c>
      <c r="G43" s="13">
        <v>405</v>
      </c>
    </row>
    <row r="44" spans="3:7" x14ac:dyDescent="0.25">
      <c r="C44" s="12" t="s">
        <v>40</v>
      </c>
      <c r="D44" s="4" t="s">
        <v>50</v>
      </c>
      <c r="E44" s="4" t="s">
        <v>15</v>
      </c>
      <c r="F44" s="5">
        <v>3262</v>
      </c>
      <c r="G44" s="13">
        <v>75</v>
      </c>
    </row>
    <row r="45" spans="3:7" x14ac:dyDescent="0.25">
      <c r="C45" s="12" t="s">
        <v>8</v>
      </c>
      <c r="D45" s="4" t="s">
        <v>50</v>
      </c>
      <c r="E45" s="4" t="s">
        <v>53</v>
      </c>
      <c r="F45" s="5">
        <v>2289</v>
      </c>
      <c r="G45" s="13">
        <v>135</v>
      </c>
    </row>
    <row r="46" spans="3:7" x14ac:dyDescent="0.25">
      <c r="C46" s="12" t="s">
        <v>43</v>
      </c>
      <c r="D46" s="4" t="s">
        <v>50</v>
      </c>
      <c r="E46" s="4" t="s">
        <v>53</v>
      </c>
      <c r="F46" s="5">
        <v>6986</v>
      </c>
      <c r="G46" s="13">
        <v>21</v>
      </c>
    </row>
    <row r="47" spans="3:7" x14ac:dyDescent="0.25">
      <c r="C47" s="12" t="s">
        <v>46</v>
      </c>
      <c r="D47" s="4" t="s">
        <v>34</v>
      </c>
      <c r="E47" s="4" t="s">
        <v>48</v>
      </c>
      <c r="F47" s="5">
        <v>4417</v>
      </c>
      <c r="G47" s="13">
        <v>153</v>
      </c>
    </row>
    <row r="48" spans="3:7" x14ac:dyDescent="0.25">
      <c r="C48" s="12" t="s">
        <v>26</v>
      </c>
      <c r="D48" s="4" t="s">
        <v>50</v>
      </c>
      <c r="E48" s="4" t="s">
        <v>25</v>
      </c>
      <c r="F48" s="5">
        <v>1442</v>
      </c>
      <c r="G48" s="13">
        <v>15</v>
      </c>
    </row>
    <row r="49" spans="3:7" x14ac:dyDescent="0.25">
      <c r="C49" s="12" t="s">
        <v>47</v>
      </c>
      <c r="D49" s="4" t="s">
        <v>14</v>
      </c>
      <c r="E49" s="4" t="s">
        <v>17</v>
      </c>
      <c r="F49" s="5">
        <v>2415</v>
      </c>
      <c r="G49" s="13">
        <v>255</v>
      </c>
    </row>
    <row r="50" spans="3:7" x14ac:dyDescent="0.25">
      <c r="C50" s="12" t="s">
        <v>46</v>
      </c>
      <c r="D50" s="4" t="s">
        <v>9</v>
      </c>
      <c r="E50" s="4" t="s">
        <v>39</v>
      </c>
      <c r="F50" s="5">
        <v>238</v>
      </c>
      <c r="G50" s="13">
        <v>18</v>
      </c>
    </row>
    <row r="51" spans="3:7" x14ac:dyDescent="0.25">
      <c r="C51" s="12" t="s">
        <v>26</v>
      </c>
      <c r="D51" s="4" t="s">
        <v>9</v>
      </c>
      <c r="E51" s="4" t="s">
        <v>48</v>
      </c>
      <c r="F51" s="5">
        <v>4949</v>
      </c>
      <c r="G51" s="13">
        <v>189</v>
      </c>
    </row>
    <row r="52" spans="3:7" x14ac:dyDescent="0.25">
      <c r="C52" s="12" t="s">
        <v>43</v>
      </c>
      <c r="D52" s="4" t="s">
        <v>34</v>
      </c>
      <c r="E52" s="4" t="s">
        <v>15</v>
      </c>
      <c r="F52" s="5">
        <v>5075</v>
      </c>
      <c r="G52" s="13">
        <v>21</v>
      </c>
    </row>
    <row r="53" spans="3:7" x14ac:dyDescent="0.25">
      <c r="C53" s="12" t="s">
        <v>47</v>
      </c>
      <c r="D53" s="4" t="s">
        <v>22</v>
      </c>
      <c r="E53" s="4" t="s">
        <v>30</v>
      </c>
      <c r="F53" s="5">
        <v>9198</v>
      </c>
      <c r="G53" s="13">
        <v>36</v>
      </c>
    </row>
    <row r="54" spans="3:7" x14ac:dyDescent="0.25">
      <c r="C54" s="12" t="s">
        <v>26</v>
      </c>
      <c r="D54" s="4" t="s">
        <v>50</v>
      </c>
      <c r="E54" s="4" t="s">
        <v>52</v>
      </c>
      <c r="F54" s="5">
        <v>3339</v>
      </c>
      <c r="G54" s="13">
        <v>75</v>
      </c>
    </row>
    <row r="55" spans="3:7" x14ac:dyDescent="0.25">
      <c r="C55" s="12" t="s">
        <v>8</v>
      </c>
      <c r="D55" s="4" t="s">
        <v>50</v>
      </c>
      <c r="E55" s="4" t="s">
        <v>33</v>
      </c>
      <c r="F55" s="5">
        <v>5019</v>
      </c>
      <c r="G55" s="13">
        <v>156</v>
      </c>
    </row>
    <row r="56" spans="3:7" x14ac:dyDescent="0.25">
      <c r="C56" s="12" t="s">
        <v>43</v>
      </c>
      <c r="D56" s="4" t="s">
        <v>22</v>
      </c>
      <c r="E56" s="4" t="s">
        <v>30</v>
      </c>
      <c r="F56" s="5">
        <v>16184</v>
      </c>
      <c r="G56" s="13">
        <v>39</v>
      </c>
    </row>
    <row r="57" spans="3:7" x14ac:dyDescent="0.25">
      <c r="C57" s="12" t="s">
        <v>26</v>
      </c>
      <c r="D57" s="4" t="s">
        <v>22</v>
      </c>
      <c r="E57" s="4" t="s">
        <v>45</v>
      </c>
      <c r="F57" s="5">
        <v>497</v>
      </c>
      <c r="G57" s="13">
        <v>63</v>
      </c>
    </row>
    <row r="58" spans="3:7" x14ac:dyDescent="0.25">
      <c r="C58" s="12" t="s">
        <v>46</v>
      </c>
      <c r="D58" s="4" t="s">
        <v>22</v>
      </c>
      <c r="E58" s="4" t="s">
        <v>52</v>
      </c>
      <c r="F58" s="5">
        <v>8211</v>
      </c>
      <c r="G58" s="13">
        <v>75</v>
      </c>
    </row>
    <row r="59" spans="3:7" x14ac:dyDescent="0.25">
      <c r="C59" s="12" t="s">
        <v>46</v>
      </c>
      <c r="D59" s="4" t="s">
        <v>34</v>
      </c>
      <c r="E59" s="4" t="s">
        <v>54</v>
      </c>
      <c r="F59" s="5">
        <v>6580</v>
      </c>
      <c r="G59" s="13">
        <v>183</v>
      </c>
    </row>
    <row r="60" spans="3:7" x14ac:dyDescent="0.25">
      <c r="C60" s="12" t="s">
        <v>21</v>
      </c>
      <c r="D60" s="4" t="s">
        <v>14</v>
      </c>
      <c r="E60" s="4" t="s">
        <v>12</v>
      </c>
      <c r="F60" s="5">
        <v>4760</v>
      </c>
      <c r="G60" s="13">
        <v>69</v>
      </c>
    </row>
    <row r="61" spans="3:7" x14ac:dyDescent="0.25">
      <c r="C61" s="12" t="s">
        <v>8</v>
      </c>
      <c r="D61" s="4" t="s">
        <v>22</v>
      </c>
      <c r="E61" s="4" t="s">
        <v>28</v>
      </c>
      <c r="F61" s="5">
        <v>5439</v>
      </c>
      <c r="G61" s="13">
        <v>30</v>
      </c>
    </row>
    <row r="62" spans="3:7" x14ac:dyDescent="0.25">
      <c r="C62" s="12" t="s">
        <v>21</v>
      </c>
      <c r="D62" s="4" t="s">
        <v>50</v>
      </c>
      <c r="E62" s="4" t="s">
        <v>33</v>
      </c>
      <c r="F62" s="5">
        <v>1463</v>
      </c>
      <c r="G62" s="13">
        <v>39</v>
      </c>
    </row>
    <row r="63" spans="3:7" x14ac:dyDescent="0.25">
      <c r="C63" s="12" t="s">
        <v>47</v>
      </c>
      <c r="D63" s="4" t="s">
        <v>50</v>
      </c>
      <c r="E63" s="4" t="s">
        <v>15</v>
      </c>
      <c r="F63" s="5">
        <v>7777</v>
      </c>
      <c r="G63" s="13">
        <v>504</v>
      </c>
    </row>
    <row r="64" spans="3:7" x14ac:dyDescent="0.25">
      <c r="C64" s="12" t="s">
        <v>18</v>
      </c>
      <c r="D64" s="4" t="s">
        <v>9</v>
      </c>
      <c r="E64" s="4" t="s">
        <v>52</v>
      </c>
      <c r="F64" s="5">
        <v>1085</v>
      </c>
      <c r="G64" s="13">
        <v>273</v>
      </c>
    </row>
    <row r="65" spans="3:7" x14ac:dyDescent="0.25">
      <c r="C65" s="12" t="s">
        <v>43</v>
      </c>
      <c r="D65" s="4" t="s">
        <v>9</v>
      </c>
      <c r="E65" s="4" t="s">
        <v>35</v>
      </c>
      <c r="F65" s="5">
        <v>182</v>
      </c>
      <c r="G65" s="13">
        <v>48</v>
      </c>
    </row>
    <row r="66" spans="3:7" x14ac:dyDescent="0.25">
      <c r="C66" s="12" t="s">
        <v>26</v>
      </c>
      <c r="D66" s="4" t="s">
        <v>50</v>
      </c>
      <c r="E66" s="4" t="s">
        <v>53</v>
      </c>
      <c r="F66" s="5">
        <v>4242</v>
      </c>
      <c r="G66" s="13">
        <v>207</v>
      </c>
    </row>
    <row r="67" spans="3:7" x14ac:dyDescent="0.25">
      <c r="C67" s="12" t="s">
        <v>26</v>
      </c>
      <c r="D67" s="4" t="s">
        <v>22</v>
      </c>
      <c r="E67" s="4" t="s">
        <v>15</v>
      </c>
      <c r="F67" s="5">
        <v>6118</v>
      </c>
      <c r="G67" s="13">
        <v>9</v>
      </c>
    </row>
    <row r="68" spans="3:7" x14ac:dyDescent="0.25">
      <c r="C68" s="12" t="s">
        <v>55</v>
      </c>
      <c r="D68" s="4" t="s">
        <v>22</v>
      </c>
      <c r="E68" s="4" t="s">
        <v>48</v>
      </c>
      <c r="F68" s="5">
        <v>2317</v>
      </c>
      <c r="G68" s="13">
        <v>261</v>
      </c>
    </row>
    <row r="69" spans="3:7" x14ac:dyDescent="0.25">
      <c r="C69" s="12" t="s">
        <v>26</v>
      </c>
      <c r="D69" s="4" t="s">
        <v>34</v>
      </c>
      <c r="E69" s="4" t="s">
        <v>30</v>
      </c>
      <c r="F69" s="5">
        <v>938</v>
      </c>
      <c r="G69" s="13">
        <v>6</v>
      </c>
    </row>
    <row r="70" spans="3:7" x14ac:dyDescent="0.25">
      <c r="C70" s="12" t="s">
        <v>13</v>
      </c>
      <c r="D70" s="4" t="s">
        <v>9</v>
      </c>
      <c r="E70" s="4" t="s">
        <v>25</v>
      </c>
      <c r="F70" s="5">
        <v>9709</v>
      </c>
      <c r="G70" s="13">
        <v>30</v>
      </c>
    </row>
    <row r="71" spans="3:7" x14ac:dyDescent="0.25">
      <c r="C71" s="12" t="s">
        <v>40</v>
      </c>
      <c r="D71" s="4" t="s">
        <v>50</v>
      </c>
      <c r="E71" s="4" t="s">
        <v>42</v>
      </c>
      <c r="F71" s="5">
        <v>2205</v>
      </c>
      <c r="G71" s="13">
        <v>138</v>
      </c>
    </row>
    <row r="72" spans="3:7" x14ac:dyDescent="0.25">
      <c r="C72" s="12" t="s">
        <v>40</v>
      </c>
      <c r="D72" s="4" t="s">
        <v>9</v>
      </c>
      <c r="E72" s="4" t="s">
        <v>33</v>
      </c>
      <c r="F72" s="5">
        <v>4487</v>
      </c>
      <c r="G72" s="13">
        <v>111</v>
      </c>
    </row>
    <row r="73" spans="3:7" x14ac:dyDescent="0.25">
      <c r="C73" s="12" t="s">
        <v>43</v>
      </c>
      <c r="D73" s="4" t="s">
        <v>14</v>
      </c>
      <c r="E73" s="4" t="s">
        <v>23</v>
      </c>
      <c r="F73" s="5">
        <v>2415</v>
      </c>
      <c r="G73" s="13">
        <v>15</v>
      </c>
    </row>
    <row r="74" spans="3:7" x14ac:dyDescent="0.25">
      <c r="C74" s="12" t="s">
        <v>8</v>
      </c>
      <c r="D74" s="4" t="s">
        <v>50</v>
      </c>
      <c r="E74" s="4" t="s">
        <v>39</v>
      </c>
      <c r="F74" s="5">
        <v>4018</v>
      </c>
      <c r="G74" s="13">
        <v>162</v>
      </c>
    </row>
    <row r="75" spans="3:7" x14ac:dyDescent="0.25">
      <c r="C75" s="12" t="s">
        <v>43</v>
      </c>
      <c r="D75" s="4" t="s">
        <v>50</v>
      </c>
      <c r="E75" s="4" t="s">
        <v>39</v>
      </c>
      <c r="F75" s="5">
        <v>861</v>
      </c>
      <c r="G75" s="13">
        <v>195</v>
      </c>
    </row>
    <row r="76" spans="3:7" x14ac:dyDescent="0.25">
      <c r="C76" s="12" t="s">
        <v>55</v>
      </c>
      <c r="D76" s="4" t="s">
        <v>34</v>
      </c>
      <c r="E76" s="4" t="s">
        <v>17</v>
      </c>
      <c r="F76" s="5">
        <v>5586</v>
      </c>
      <c r="G76" s="13">
        <v>525</v>
      </c>
    </row>
    <row r="77" spans="3:7" x14ac:dyDescent="0.25">
      <c r="C77" s="12" t="s">
        <v>40</v>
      </c>
      <c r="D77" s="4" t="s">
        <v>50</v>
      </c>
      <c r="E77" s="4" t="s">
        <v>31</v>
      </c>
      <c r="F77" s="5">
        <v>2226</v>
      </c>
      <c r="G77" s="13">
        <v>48</v>
      </c>
    </row>
    <row r="78" spans="3:7" x14ac:dyDescent="0.25">
      <c r="C78" s="12" t="s">
        <v>18</v>
      </c>
      <c r="D78" s="4" t="s">
        <v>50</v>
      </c>
      <c r="E78" s="4" t="s">
        <v>54</v>
      </c>
      <c r="F78" s="5">
        <v>14329</v>
      </c>
      <c r="G78" s="13">
        <v>150</v>
      </c>
    </row>
    <row r="79" spans="3:7" x14ac:dyDescent="0.25">
      <c r="C79" s="12" t="s">
        <v>18</v>
      </c>
      <c r="D79" s="4" t="s">
        <v>50</v>
      </c>
      <c r="E79" s="4" t="s">
        <v>42</v>
      </c>
      <c r="F79" s="5">
        <v>8463</v>
      </c>
      <c r="G79" s="13">
        <v>492</v>
      </c>
    </row>
    <row r="80" spans="3:7" x14ac:dyDescent="0.25">
      <c r="C80" s="12" t="s">
        <v>43</v>
      </c>
      <c r="D80" s="4" t="s">
        <v>50</v>
      </c>
      <c r="E80" s="4" t="s">
        <v>52</v>
      </c>
      <c r="F80" s="5">
        <v>2891</v>
      </c>
      <c r="G80" s="13">
        <v>102</v>
      </c>
    </row>
    <row r="81" spans="3:7" x14ac:dyDescent="0.25">
      <c r="C81" s="12" t="s">
        <v>47</v>
      </c>
      <c r="D81" s="4" t="s">
        <v>22</v>
      </c>
      <c r="E81" s="4" t="s">
        <v>48</v>
      </c>
      <c r="F81" s="5">
        <v>3773</v>
      </c>
      <c r="G81" s="13">
        <v>165</v>
      </c>
    </row>
    <row r="82" spans="3:7" x14ac:dyDescent="0.25">
      <c r="C82" s="12" t="s">
        <v>21</v>
      </c>
      <c r="D82" s="4" t="s">
        <v>22</v>
      </c>
      <c r="E82" s="4" t="s">
        <v>54</v>
      </c>
      <c r="F82" s="5">
        <v>854</v>
      </c>
      <c r="G82" s="13">
        <v>309</v>
      </c>
    </row>
    <row r="83" spans="3:7" x14ac:dyDescent="0.25">
      <c r="C83" s="12" t="s">
        <v>26</v>
      </c>
      <c r="D83" s="4" t="s">
        <v>22</v>
      </c>
      <c r="E83" s="4" t="s">
        <v>33</v>
      </c>
      <c r="F83" s="5">
        <v>4970</v>
      </c>
      <c r="G83" s="13">
        <v>156</v>
      </c>
    </row>
    <row r="84" spans="3:7" x14ac:dyDescent="0.25">
      <c r="C84" s="12" t="s">
        <v>18</v>
      </c>
      <c r="D84" s="4" t="s">
        <v>14</v>
      </c>
      <c r="E84" s="4" t="s">
        <v>51</v>
      </c>
      <c r="F84" s="5">
        <v>98</v>
      </c>
      <c r="G84" s="13">
        <v>159</v>
      </c>
    </row>
    <row r="85" spans="3:7" x14ac:dyDescent="0.25">
      <c r="C85" s="12" t="s">
        <v>43</v>
      </c>
      <c r="D85" s="4" t="s">
        <v>14</v>
      </c>
      <c r="E85" s="4" t="s">
        <v>25</v>
      </c>
      <c r="F85" s="5">
        <v>13391</v>
      </c>
      <c r="G85" s="13">
        <v>201</v>
      </c>
    </row>
    <row r="86" spans="3:7" x14ac:dyDescent="0.25">
      <c r="C86" s="12" t="s">
        <v>13</v>
      </c>
      <c r="D86" s="4" t="s">
        <v>27</v>
      </c>
      <c r="E86" s="4" t="s">
        <v>35</v>
      </c>
      <c r="F86" s="5">
        <v>8890</v>
      </c>
      <c r="G86" s="13">
        <v>210</v>
      </c>
    </row>
    <row r="87" spans="3:7" x14ac:dyDescent="0.25">
      <c r="C87" s="12" t="s">
        <v>46</v>
      </c>
      <c r="D87" s="4" t="s">
        <v>34</v>
      </c>
      <c r="E87" s="4" t="s">
        <v>12</v>
      </c>
      <c r="F87" s="5">
        <v>56</v>
      </c>
      <c r="G87" s="13">
        <v>51</v>
      </c>
    </row>
    <row r="88" spans="3:7" x14ac:dyDescent="0.25">
      <c r="C88" s="12" t="s">
        <v>47</v>
      </c>
      <c r="D88" s="4" t="s">
        <v>22</v>
      </c>
      <c r="E88" s="4" t="s">
        <v>28</v>
      </c>
      <c r="F88" s="5">
        <v>3339</v>
      </c>
      <c r="G88" s="13">
        <v>39</v>
      </c>
    </row>
    <row r="89" spans="3:7" x14ac:dyDescent="0.25">
      <c r="C89" s="12" t="s">
        <v>55</v>
      </c>
      <c r="D89" s="4" t="s">
        <v>14</v>
      </c>
      <c r="E89" s="4" t="s">
        <v>23</v>
      </c>
      <c r="F89" s="5">
        <v>3808</v>
      </c>
      <c r="G89" s="13">
        <v>279</v>
      </c>
    </row>
    <row r="90" spans="3:7" x14ac:dyDescent="0.25">
      <c r="C90" s="12" t="s">
        <v>55</v>
      </c>
      <c r="D90" s="4" t="s">
        <v>34</v>
      </c>
      <c r="E90" s="4" t="s">
        <v>12</v>
      </c>
      <c r="F90" s="5">
        <v>63</v>
      </c>
      <c r="G90" s="13">
        <v>123</v>
      </c>
    </row>
    <row r="91" spans="3:7" x14ac:dyDescent="0.25">
      <c r="C91" s="12" t="s">
        <v>46</v>
      </c>
      <c r="D91" s="4" t="s">
        <v>27</v>
      </c>
      <c r="E91" s="4" t="s">
        <v>53</v>
      </c>
      <c r="F91" s="5">
        <v>7812</v>
      </c>
      <c r="G91" s="13">
        <v>81</v>
      </c>
    </row>
    <row r="92" spans="3:7" x14ac:dyDescent="0.25">
      <c r="C92" s="12" t="s">
        <v>8</v>
      </c>
      <c r="D92" s="4" t="s">
        <v>9</v>
      </c>
      <c r="E92" s="4" t="s">
        <v>39</v>
      </c>
      <c r="F92" s="5">
        <v>7693</v>
      </c>
      <c r="G92" s="13">
        <v>21</v>
      </c>
    </row>
    <row r="93" spans="3:7" x14ac:dyDescent="0.25">
      <c r="C93" s="12" t="s">
        <v>47</v>
      </c>
      <c r="D93" s="4" t="s">
        <v>22</v>
      </c>
      <c r="E93" s="4" t="s">
        <v>54</v>
      </c>
      <c r="F93" s="5">
        <v>973</v>
      </c>
      <c r="G93" s="13">
        <v>162</v>
      </c>
    </row>
    <row r="94" spans="3:7" x14ac:dyDescent="0.25">
      <c r="C94" s="12" t="s">
        <v>55</v>
      </c>
      <c r="D94" s="4" t="s">
        <v>14</v>
      </c>
      <c r="E94" s="4" t="s">
        <v>45</v>
      </c>
      <c r="F94" s="5">
        <v>567</v>
      </c>
      <c r="G94" s="13">
        <v>228</v>
      </c>
    </row>
    <row r="95" spans="3:7" x14ac:dyDescent="0.25">
      <c r="C95" s="12" t="s">
        <v>55</v>
      </c>
      <c r="D95" s="4" t="s">
        <v>22</v>
      </c>
      <c r="E95" s="4" t="s">
        <v>52</v>
      </c>
      <c r="F95" s="5">
        <v>2471</v>
      </c>
      <c r="G95" s="13">
        <v>342</v>
      </c>
    </row>
    <row r="96" spans="3:7" x14ac:dyDescent="0.25">
      <c r="C96" s="12" t="s">
        <v>43</v>
      </c>
      <c r="D96" s="4" t="s">
        <v>34</v>
      </c>
      <c r="E96" s="4" t="s">
        <v>12</v>
      </c>
      <c r="F96" s="5">
        <v>7189</v>
      </c>
      <c r="G96" s="13">
        <v>54</v>
      </c>
    </row>
    <row r="97" spans="3:7" x14ac:dyDescent="0.25">
      <c r="C97" s="12" t="s">
        <v>21</v>
      </c>
      <c r="D97" s="4" t="s">
        <v>14</v>
      </c>
      <c r="E97" s="4" t="s">
        <v>54</v>
      </c>
      <c r="F97" s="5">
        <v>7455</v>
      </c>
      <c r="G97" s="13">
        <v>216</v>
      </c>
    </row>
    <row r="98" spans="3:7" x14ac:dyDescent="0.25">
      <c r="C98" s="12" t="s">
        <v>47</v>
      </c>
      <c r="D98" s="4" t="s">
        <v>50</v>
      </c>
      <c r="E98" s="4" t="s">
        <v>51</v>
      </c>
      <c r="F98" s="5">
        <v>3108</v>
      </c>
      <c r="G98" s="13">
        <v>54</v>
      </c>
    </row>
    <row r="99" spans="3:7" x14ac:dyDescent="0.25">
      <c r="C99" s="12" t="s">
        <v>26</v>
      </c>
      <c r="D99" s="4" t="s">
        <v>34</v>
      </c>
      <c r="E99" s="4" t="s">
        <v>28</v>
      </c>
      <c r="F99" s="5">
        <v>469</v>
      </c>
      <c r="G99" s="13">
        <v>75</v>
      </c>
    </row>
    <row r="100" spans="3:7" x14ac:dyDescent="0.25">
      <c r="C100" s="12" t="s">
        <v>18</v>
      </c>
      <c r="D100" s="4" t="s">
        <v>9</v>
      </c>
      <c r="E100" s="4" t="s">
        <v>48</v>
      </c>
      <c r="F100" s="5">
        <v>2737</v>
      </c>
      <c r="G100" s="13">
        <v>93</v>
      </c>
    </row>
    <row r="101" spans="3:7" x14ac:dyDescent="0.25">
      <c r="C101" s="12" t="s">
        <v>18</v>
      </c>
      <c r="D101" s="4" t="s">
        <v>9</v>
      </c>
      <c r="E101" s="4" t="s">
        <v>28</v>
      </c>
      <c r="F101" s="5">
        <v>4305</v>
      </c>
      <c r="G101" s="13">
        <v>156</v>
      </c>
    </row>
    <row r="102" spans="3:7" x14ac:dyDescent="0.25">
      <c r="C102" s="12" t="s">
        <v>18</v>
      </c>
      <c r="D102" s="4" t="s">
        <v>34</v>
      </c>
      <c r="E102" s="4" t="s">
        <v>33</v>
      </c>
      <c r="F102" s="5">
        <v>2408</v>
      </c>
      <c r="G102" s="13">
        <v>9</v>
      </c>
    </row>
    <row r="103" spans="3:7" x14ac:dyDescent="0.25">
      <c r="C103" s="12" t="s">
        <v>47</v>
      </c>
      <c r="D103" s="4" t="s">
        <v>22</v>
      </c>
      <c r="E103" s="4" t="s">
        <v>39</v>
      </c>
      <c r="F103" s="5">
        <v>1281</v>
      </c>
      <c r="G103" s="13">
        <v>18</v>
      </c>
    </row>
    <row r="104" spans="3:7" x14ac:dyDescent="0.25">
      <c r="C104" s="12" t="s">
        <v>8</v>
      </c>
      <c r="D104" s="4" t="s">
        <v>14</v>
      </c>
      <c r="E104" s="4" t="s">
        <v>15</v>
      </c>
      <c r="F104" s="5">
        <v>12348</v>
      </c>
      <c r="G104" s="13">
        <v>234</v>
      </c>
    </row>
    <row r="105" spans="3:7" x14ac:dyDescent="0.25">
      <c r="C105" s="12" t="s">
        <v>47</v>
      </c>
      <c r="D105" s="4" t="s">
        <v>50</v>
      </c>
      <c r="E105" s="4" t="s">
        <v>54</v>
      </c>
      <c r="F105" s="5">
        <v>3689</v>
      </c>
      <c r="G105" s="13">
        <v>312</v>
      </c>
    </row>
    <row r="106" spans="3:7" x14ac:dyDescent="0.25">
      <c r="C106" s="12" t="s">
        <v>40</v>
      </c>
      <c r="D106" s="4" t="s">
        <v>22</v>
      </c>
      <c r="E106" s="4" t="s">
        <v>39</v>
      </c>
      <c r="F106" s="5">
        <v>2870</v>
      </c>
      <c r="G106" s="13">
        <v>300</v>
      </c>
    </row>
    <row r="107" spans="3:7" x14ac:dyDescent="0.25">
      <c r="C107" s="12" t="s">
        <v>46</v>
      </c>
      <c r="D107" s="4" t="s">
        <v>22</v>
      </c>
      <c r="E107" s="4" t="s">
        <v>53</v>
      </c>
      <c r="F107" s="5">
        <v>798</v>
      </c>
      <c r="G107" s="13">
        <v>519</v>
      </c>
    </row>
    <row r="108" spans="3:7" x14ac:dyDescent="0.25">
      <c r="C108" s="12" t="s">
        <v>21</v>
      </c>
      <c r="D108" s="4" t="s">
        <v>9</v>
      </c>
      <c r="E108" s="4" t="s">
        <v>45</v>
      </c>
      <c r="F108" s="5">
        <v>2933</v>
      </c>
      <c r="G108" s="13">
        <v>9</v>
      </c>
    </row>
    <row r="109" spans="3:7" x14ac:dyDescent="0.25">
      <c r="C109" s="12" t="s">
        <v>43</v>
      </c>
      <c r="D109" s="4" t="s">
        <v>14</v>
      </c>
      <c r="E109" s="4" t="s">
        <v>19</v>
      </c>
      <c r="F109" s="5">
        <v>2744</v>
      </c>
      <c r="G109" s="13">
        <v>9</v>
      </c>
    </row>
    <row r="110" spans="3:7" x14ac:dyDescent="0.25">
      <c r="C110" s="12" t="s">
        <v>8</v>
      </c>
      <c r="D110" s="4" t="s">
        <v>22</v>
      </c>
      <c r="E110" s="4" t="s">
        <v>31</v>
      </c>
      <c r="F110" s="5">
        <v>9772</v>
      </c>
      <c r="G110" s="13">
        <v>90</v>
      </c>
    </row>
    <row r="111" spans="3:7" x14ac:dyDescent="0.25">
      <c r="C111" s="12" t="s">
        <v>40</v>
      </c>
      <c r="D111" s="4" t="s">
        <v>50</v>
      </c>
      <c r="E111" s="4" t="s">
        <v>28</v>
      </c>
      <c r="F111" s="5">
        <v>1568</v>
      </c>
      <c r="G111" s="13">
        <v>96</v>
      </c>
    </row>
    <row r="112" spans="3:7" x14ac:dyDescent="0.25">
      <c r="C112" s="12" t="s">
        <v>46</v>
      </c>
      <c r="D112" s="4" t="s">
        <v>22</v>
      </c>
      <c r="E112" s="4" t="s">
        <v>30</v>
      </c>
      <c r="F112" s="5">
        <v>11417</v>
      </c>
      <c r="G112" s="13">
        <v>21</v>
      </c>
    </row>
    <row r="113" spans="3:7" x14ac:dyDescent="0.25">
      <c r="C113" s="12" t="s">
        <v>8</v>
      </c>
      <c r="D113" s="4" t="s">
        <v>50</v>
      </c>
      <c r="E113" s="4" t="s">
        <v>51</v>
      </c>
      <c r="F113" s="5">
        <v>6748</v>
      </c>
      <c r="G113" s="13">
        <v>48</v>
      </c>
    </row>
    <row r="114" spans="3:7" x14ac:dyDescent="0.25">
      <c r="C114" s="12" t="s">
        <v>55</v>
      </c>
      <c r="D114" s="4" t="s">
        <v>22</v>
      </c>
      <c r="E114" s="4" t="s">
        <v>53</v>
      </c>
      <c r="F114" s="5">
        <v>1407</v>
      </c>
      <c r="G114" s="13">
        <v>72</v>
      </c>
    </row>
    <row r="115" spans="3:7" x14ac:dyDescent="0.25">
      <c r="C115" s="12" t="s">
        <v>13</v>
      </c>
      <c r="D115" s="4" t="s">
        <v>14</v>
      </c>
      <c r="E115" s="4" t="s">
        <v>52</v>
      </c>
      <c r="F115" s="5">
        <v>2023</v>
      </c>
      <c r="G115" s="13">
        <v>168</v>
      </c>
    </row>
    <row r="116" spans="3:7" x14ac:dyDescent="0.25">
      <c r="C116" s="12" t="s">
        <v>43</v>
      </c>
      <c r="D116" s="4" t="s">
        <v>27</v>
      </c>
      <c r="E116" s="4" t="s">
        <v>51</v>
      </c>
      <c r="F116" s="5">
        <v>5236</v>
      </c>
      <c r="G116" s="13">
        <v>51</v>
      </c>
    </row>
    <row r="117" spans="3:7" x14ac:dyDescent="0.25">
      <c r="C117" s="12" t="s">
        <v>21</v>
      </c>
      <c r="D117" s="4" t="s">
        <v>22</v>
      </c>
      <c r="E117" s="4" t="s">
        <v>39</v>
      </c>
      <c r="F117" s="5">
        <v>1925</v>
      </c>
      <c r="G117" s="13">
        <v>192</v>
      </c>
    </row>
    <row r="118" spans="3:7" x14ac:dyDescent="0.25">
      <c r="C118" s="12" t="s">
        <v>40</v>
      </c>
      <c r="D118" s="4" t="s">
        <v>9</v>
      </c>
      <c r="E118" s="4" t="s">
        <v>17</v>
      </c>
      <c r="F118" s="5">
        <v>6608</v>
      </c>
      <c r="G118" s="13">
        <v>225</v>
      </c>
    </row>
    <row r="119" spans="3:7" x14ac:dyDescent="0.25">
      <c r="C119" s="12" t="s">
        <v>26</v>
      </c>
      <c r="D119" s="4" t="s">
        <v>50</v>
      </c>
      <c r="E119" s="4" t="s">
        <v>51</v>
      </c>
      <c r="F119" s="5">
        <v>8008</v>
      </c>
      <c r="G119" s="13">
        <v>456</v>
      </c>
    </row>
    <row r="120" spans="3:7" x14ac:dyDescent="0.25">
      <c r="C120" s="12" t="s">
        <v>55</v>
      </c>
      <c r="D120" s="4" t="s">
        <v>50</v>
      </c>
      <c r="E120" s="4" t="s">
        <v>28</v>
      </c>
      <c r="F120" s="5">
        <v>1428</v>
      </c>
      <c r="G120" s="13">
        <v>93</v>
      </c>
    </row>
    <row r="121" spans="3:7" x14ac:dyDescent="0.25">
      <c r="C121" s="12" t="s">
        <v>26</v>
      </c>
      <c r="D121" s="4" t="s">
        <v>50</v>
      </c>
      <c r="E121" s="4" t="s">
        <v>19</v>
      </c>
      <c r="F121" s="5">
        <v>525</v>
      </c>
      <c r="G121" s="13">
        <v>48</v>
      </c>
    </row>
    <row r="122" spans="3:7" x14ac:dyDescent="0.25">
      <c r="C122" s="12" t="s">
        <v>26</v>
      </c>
      <c r="D122" s="4" t="s">
        <v>9</v>
      </c>
      <c r="E122" s="4" t="s">
        <v>23</v>
      </c>
      <c r="F122" s="5">
        <v>1505</v>
      </c>
      <c r="G122" s="13">
        <v>102</v>
      </c>
    </row>
    <row r="123" spans="3:7" x14ac:dyDescent="0.25">
      <c r="C123" s="12" t="s">
        <v>40</v>
      </c>
      <c r="D123" s="4" t="s">
        <v>14</v>
      </c>
      <c r="E123" s="4" t="s">
        <v>10</v>
      </c>
      <c r="F123" s="5">
        <v>6755</v>
      </c>
      <c r="G123" s="13">
        <v>252</v>
      </c>
    </row>
    <row r="124" spans="3:7" x14ac:dyDescent="0.25">
      <c r="C124" s="12" t="s">
        <v>46</v>
      </c>
      <c r="D124" s="4" t="s">
        <v>9</v>
      </c>
      <c r="E124" s="4" t="s">
        <v>23</v>
      </c>
      <c r="F124" s="5">
        <v>11571</v>
      </c>
      <c r="G124" s="13">
        <v>138</v>
      </c>
    </row>
    <row r="125" spans="3:7" x14ac:dyDescent="0.25">
      <c r="C125" s="12" t="s">
        <v>8</v>
      </c>
      <c r="D125" s="4" t="s">
        <v>34</v>
      </c>
      <c r="E125" s="4" t="s">
        <v>28</v>
      </c>
      <c r="F125" s="5">
        <v>2541</v>
      </c>
      <c r="G125" s="13">
        <v>90</v>
      </c>
    </row>
    <row r="126" spans="3:7" x14ac:dyDescent="0.25">
      <c r="C126" s="12" t="s">
        <v>21</v>
      </c>
      <c r="D126" s="4" t="s">
        <v>9</v>
      </c>
      <c r="E126" s="4" t="s">
        <v>10</v>
      </c>
      <c r="F126" s="5">
        <v>1526</v>
      </c>
      <c r="G126" s="13">
        <v>240</v>
      </c>
    </row>
    <row r="127" spans="3:7" x14ac:dyDescent="0.25">
      <c r="C127" s="12" t="s">
        <v>8</v>
      </c>
      <c r="D127" s="4" t="s">
        <v>34</v>
      </c>
      <c r="E127" s="4" t="s">
        <v>19</v>
      </c>
      <c r="F127" s="5">
        <v>6125</v>
      </c>
      <c r="G127" s="13">
        <v>102</v>
      </c>
    </row>
    <row r="128" spans="3:7" x14ac:dyDescent="0.25">
      <c r="C128" s="12" t="s">
        <v>21</v>
      </c>
      <c r="D128" s="4" t="s">
        <v>14</v>
      </c>
      <c r="E128" s="4" t="s">
        <v>53</v>
      </c>
      <c r="F128" s="5">
        <v>847</v>
      </c>
      <c r="G128" s="13">
        <v>129</v>
      </c>
    </row>
    <row r="129" spans="3:7" x14ac:dyDescent="0.25">
      <c r="C129" s="12" t="s">
        <v>13</v>
      </c>
      <c r="D129" s="4" t="s">
        <v>14</v>
      </c>
      <c r="E129" s="4" t="s">
        <v>53</v>
      </c>
      <c r="F129" s="5">
        <v>4753</v>
      </c>
      <c r="G129" s="13">
        <v>300</v>
      </c>
    </row>
    <row r="130" spans="3:7" x14ac:dyDescent="0.25">
      <c r="C130" s="12" t="s">
        <v>26</v>
      </c>
      <c r="D130" s="4" t="s">
        <v>34</v>
      </c>
      <c r="E130" s="4" t="s">
        <v>31</v>
      </c>
      <c r="F130" s="5">
        <v>959</v>
      </c>
      <c r="G130" s="13">
        <v>135</v>
      </c>
    </row>
    <row r="131" spans="3:7" x14ac:dyDescent="0.25">
      <c r="C131" s="12" t="s">
        <v>40</v>
      </c>
      <c r="D131" s="4" t="s">
        <v>14</v>
      </c>
      <c r="E131" s="4" t="s">
        <v>49</v>
      </c>
      <c r="F131" s="5">
        <v>2793</v>
      </c>
      <c r="G131" s="13">
        <v>114</v>
      </c>
    </row>
    <row r="132" spans="3:7" x14ac:dyDescent="0.25">
      <c r="C132" s="12" t="s">
        <v>40</v>
      </c>
      <c r="D132" s="4" t="s">
        <v>14</v>
      </c>
      <c r="E132" s="4" t="s">
        <v>17</v>
      </c>
      <c r="F132" s="5">
        <v>4606</v>
      </c>
      <c r="G132" s="13">
        <v>63</v>
      </c>
    </row>
    <row r="133" spans="3:7" x14ac:dyDescent="0.25">
      <c r="C133" s="12" t="s">
        <v>40</v>
      </c>
      <c r="D133" s="4" t="s">
        <v>22</v>
      </c>
      <c r="E133" s="4" t="s">
        <v>52</v>
      </c>
      <c r="F133" s="5">
        <v>5551</v>
      </c>
      <c r="G133" s="13">
        <v>252</v>
      </c>
    </row>
    <row r="134" spans="3:7" x14ac:dyDescent="0.25">
      <c r="C134" s="12" t="s">
        <v>55</v>
      </c>
      <c r="D134" s="4" t="s">
        <v>22</v>
      </c>
      <c r="E134" s="4" t="s">
        <v>15</v>
      </c>
      <c r="F134" s="5">
        <v>6657</v>
      </c>
      <c r="G134" s="13">
        <v>303</v>
      </c>
    </row>
    <row r="135" spans="3:7" x14ac:dyDescent="0.25">
      <c r="C135" s="12" t="s">
        <v>40</v>
      </c>
      <c r="D135" s="4" t="s">
        <v>27</v>
      </c>
      <c r="E135" s="4" t="s">
        <v>33</v>
      </c>
      <c r="F135" s="5">
        <v>4438</v>
      </c>
      <c r="G135" s="13">
        <v>246</v>
      </c>
    </row>
    <row r="136" spans="3:7" x14ac:dyDescent="0.25">
      <c r="C136" s="12" t="s">
        <v>13</v>
      </c>
      <c r="D136" s="4" t="s">
        <v>34</v>
      </c>
      <c r="E136" s="4" t="s">
        <v>37</v>
      </c>
      <c r="F136" s="5">
        <v>168</v>
      </c>
      <c r="G136" s="13">
        <v>84</v>
      </c>
    </row>
    <row r="137" spans="3:7" x14ac:dyDescent="0.25">
      <c r="C137" s="12" t="s">
        <v>40</v>
      </c>
      <c r="D137" s="4" t="s">
        <v>50</v>
      </c>
      <c r="E137" s="4" t="s">
        <v>33</v>
      </c>
      <c r="F137" s="5">
        <v>7777</v>
      </c>
      <c r="G137" s="13">
        <v>39</v>
      </c>
    </row>
    <row r="138" spans="3:7" x14ac:dyDescent="0.25">
      <c r="C138" s="12" t="s">
        <v>43</v>
      </c>
      <c r="D138" s="4" t="s">
        <v>22</v>
      </c>
      <c r="E138" s="4" t="s">
        <v>33</v>
      </c>
      <c r="F138" s="5">
        <v>3339</v>
      </c>
      <c r="G138" s="13">
        <v>348</v>
      </c>
    </row>
    <row r="139" spans="3:7" x14ac:dyDescent="0.25">
      <c r="C139" s="12" t="s">
        <v>40</v>
      </c>
      <c r="D139" s="4" t="s">
        <v>9</v>
      </c>
      <c r="E139" s="4" t="s">
        <v>31</v>
      </c>
      <c r="F139" s="5">
        <v>6391</v>
      </c>
      <c r="G139" s="13">
        <v>48</v>
      </c>
    </row>
    <row r="140" spans="3:7" x14ac:dyDescent="0.25">
      <c r="C140" s="12" t="s">
        <v>43</v>
      </c>
      <c r="D140" s="4" t="s">
        <v>9</v>
      </c>
      <c r="E140" s="4" t="s">
        <v>37</v>
      </c>
      <c r="F140" s="5">
        <v>518</v>
      </c>
      <c r="G140" s="13">
        <v>75</v>
      </c>
    </row>
    <row r="141" spans="3:7" x14ac:dyDescent="0.25">
      <c r="C141" s="12" t="s">
        <v>40</v>
      </c>
      <c r="D141" s="4" t="s">
        <v>34</v>
      </c>
      <c r="E141" s="4" t="s">
        <v>54</v>
      </c>
      <c r="F141" s="5">
        <v>5677</v>
      </c>
      <c r="G141" s="13">
        <v>258</v>
      </c>
    </row>
    <row r="142" spans="3:7" x14ac:dyDescent="0.25">
      <c r="C142" s="12" t="s">
        <v>26</v>
      </c>
      <c r="D142" s="4" t="s">
        <v>27</v>
      </c>
      <c r="E142" s="4" t="s">
        <v>33</v>
      </c>
      <c r="F142" s="5">
        <v>6048</v>
      </c>
      <c r="G142" s="13">
        <v>27</v>
      </c>
    </row>
    <row r="143" spans="3:7" x14ac:dyDescent="0.25">
      <c r="C143" s="12" t="s">
        <v>13</v>
      </c>
      <c r="D143" s="4" t="s">
        <v>34</v>
      </c>
      <c r="E143" s="4" t="s">
        <v>15</v>
      </c>
      <c r="F143" s="5">
        <v>3752</v>
      </c>
      <c r="G143" s="13">
        <v>213</v>
      </c>
    </row>
    <row r="144" spans="3:7" x14ac:dyDescent="0.25">
      <c r="C144" s="12" t="s">
        <v>43</v>
      </c>
      <c r="D144" s="4" t="s">
        <v>14</v>
      </c>
      <c r="E144" s="4" t="s">
        <v>52</v>
      </c>
      <c r="F144" s="5">
        <v>4480</v>
      </c>
      <c r="G144" s="13">
        <v>357</v>
      </c>
    </row>
    <row r="145" spans="3:7" x14ac:dyDescent="0.25">
      <c r="C145" s="12" t="s">
        <v>18</v>
      </c>
      <c r="D145" s="4" t="s">
        <v>9</v>
      </c>
      <c r="E145" s="4" t="s">
        <v>19</v>
      </c>
      <c r="F145" s="5">
        <v>259</v>
      </c>
      <c r="G145" s="13">
        <v>207</v>
      </c>
    </row>
    <row r="146" spans="3:7" x14ac:dyDescent="0.25">
      <c r="C146" s="12" t="s">
        <v>13</v>
      </c>
      <c r="D146" s="4" t="s">
        <v>9</v>
      </c>
      <c r="E146" s="4" t="s">
        <v>10</v>
      </c>
      <c r="F146" s="5">
        <v>42</v>
      </c>
      <c r="G146" s="13">
        <v>150</v>
      </c>
    </row>
    <row r="147" spans="3:7" x14ac:dyDescent="0.25">
      <c r="C147" s="12" t="s">
        <v>21</v>
      </c>
      <c r="D147" s="4" t="s">
        <v>22</v>
      </c>
      <c r="E147" s="4" t="s">
        <v>51</v>
      </c>
      <c r="F147" s="5">
        <v>98</v>
      </c>
      <c r="G147" s="13">
        <v>204</v>
      </c>
    </row>
    <row r="148" spans="3:7" x14ac:dyDescent="0.25">
      <c r="C148" s="12" t="s">
        <v>40</v>
      </c>
      <c r="D148" s="4" t="s">
        <v>14</v>
      </c>
      <c r="E148" s="4" t="s">
        <v>53</v>
      </c>
      <c r="F148" s="5">
        <v>2478</v>
      </c>
      <c r="G148" s="13">
        <v>21</v>
      </c>
    </row>
    <row r="149" spans="3:7" x14ac:dyDescent="0.25">
      <c r="C149" s="12" t="s">
        <v>21</v>
      </c>
      <c r="D149" s="4" t="s">
        <v>50</v>
      </c>
      <c r="E149" s="4" t="s">
        <v>31</v>
      </c>
      <c r="F149" s="5">
        <v>7847</v>
      </c>
      <c r="G149" s="13">
        <v>174</v>
      </c>
    </row>
    <row r="150" spans="3:7" x14ac:dyDescent="0.25">
      <c r="C150" s="12" t="s">
        <v>46</v>
      </c>
      <c r="D150" s="4" t="s">
        <v>9</v>
      </c>
      <c r="E150" s="4" t="s">
        <v>33</v>
      </c>
      <c r="F150" s="5">
        <v>9926</v>
      </c>
      <c r="G150" s="13">
        <v>201</v>
      </c>
    </row>
    <row r="151" spans="3:7" x14ac:dyDescent="0.25">
      <c r="C151" s="12" t="s">
        <v>13</v>
      </c>
      <c r="D151" s="4" t="s">
        <v>34</v>
      </c>
      <c r="E151" s="4" t="s">
        <v>12</v>
      </c>
      <c r="F151" s="5">
        <v>819</v>
      </c>
      <c r="G151" s="13">
        <v>510</v>
      </c>
    </row>
    <row r="152" spans="3:7" x14ac:dyDescent="0.25">
      <c r="C152" s="12" t="s">
        <v>26</v>
      </c>
      <c r="D152" s="4" t="s">
        <v>27</v>
      </c>
      <c r="E152" s="4" t="s">
        <v>52</v>
      </c>
      <c r="F152" s="5">
        <v>3052</v>
      </c>
      <c r="G152" s="13">
        <v>378</v>
      </c>
    </row>
    <row r="153" spans="3:7" x14ac:dyDescent="0.25">
      <c r="C153" s="12" t="s">
        <v>18</v>
      </c>
      <c r="D153" s="4" t="s">
        <v>50</v>
      </c>
      <c r="E153" s="4" t="s">
        <v>45</v>
      </c>
      <c r="F153" s="5">
        <v>6832</v>
      </c>
      <c r="G153" s="13">
        <v>27</v>
      </c>
    </row>
    <row r="154" spans="3:7" x14ac:dyDescent="0.25">
      <c r="C154" s="12" t="s">
        <v>46</v>
      </c>
      <c r="D154" s="4" t="s">
        <v>27</v>
      </c>
      <c r="E154" s="4" t="s">
        <v>30</v>
      </c>
      <c r="F154" s="5">
        <v>2016</v>
      </c>
      <c r="G154" s="13">
        <v>117</v>
      </c>
    </row>
    <row r="155" spans="3:7" x14ac:dyDescent="0.25">
      <c r="C155" s="12" t="s">
        <v>26</v>
      </c>
      <c r="D155" s="4" t="s">
        <v>34</v>
      </c>
      <c r="E155" s="4" t="s">
        <v>45</v>
      </c>
      <c r="F155" s="5">
        <v>7322</v>
      </c>
      <c r="G155" s="13">
        <v>36</v>
      </c>
    </row>
    <row r="156" spans="3:7" x14ac:dyDescent="0.25">
      <c r="C156" s="12" t="s">
        <v>13</v>
      </c>
      <c r="D156" s="4" t="s">
        <v>14</v>
      </c>
      <c r="E156" s="4" t="s">
        <v>31</v>
      </c>
      <c r="F156" s="5">
        <v>357</v>
      </c>
      <c r="G156" s="13">
        <v>126</v>
      </c>
    </row>
    <row r="157" spans="3:7" x14ac:dyDescent="0.25">
      <c r="C157" s="12" t="s">
        <v>18</v>
      </c>
      <c r="D157" s="4" t="s">
        <v>27</v>
      </c>
      <c r="E157" s="4" t="s">
        <v>28</v>
      </c>
      <c r="F157" s="5">
        <v>3192</v>
      </c>
      <c r="G157" s="13">
        <v>72</v>
      </c>
    </row>
    <row r="158" spans="3:7" x14ac:dyDescent="0.25">
      <c r="C158" s="12" t="s">
        <v>40</v>
      </c>
      <c r="D158" s="4" t="s">
        <v>22</v>
      </c>
      <c r="E158" s="4" t="s">
        <v>37</v>
      </c>
      <c r="F158" s="5">
        <v>8435</v>
      </c>
      <c r="G158" s="13">
        <v>42</v>
      </c>
    </row>
    <row r="159" spans="3:7" x14ac:dyDescent="0.25">
      <c r="C159" s="12" t="s">
        <v>8</v>
      </c>
      <c r="D159" s="4" t="s">
        <v>27</v>
      </c>
      <c r="E159" s="4" t="s">
        <v>52</v>
      </c>
      <c r="F159" s="5">
        <v>0</v>
      </c>
      <c r="G159" s="13">
        <v>135</v>
      </c>
    </row>
    <row r="160" spans="3:7" x14ac:dyDescent="0.25">
      <c r="C160" s="12" t="s">
        <v>40</v>
      </c>
      <c r="D160" s="4" t="s">
        <v>50</v>
      </c>
      <c r="E160" s="4" t="s">
        <v>49</v>
      </c>
      <c r="F160" s="5">
        <v>8862</v>
      </c>
      <c r="G160" s="13">
        <v>189</v>
      </c>
    </row>
    <row r="161" spans="3:7" x14ac:dyDescent="0.25">
      <c r="C161" s="12" t="s">
        <v>26</v>
      </c>
      <c r="D161" s="4" t="s">
        <v>9</v>
      </c>
      <c r="E161" s="4" t="s">
        <v>54</v>
      </c>
      <c r="F161" s="5">
        <v>3556</v>
      </c>
      <c r="G161" s="13">
        <v>459</v>
      </c>
    </row>
    <row r="162" spans="3:7" x14ac:dyDescent="0.25">
      <c r="C162" s="12" t="s">
        <v>43</v>
      </c>
      <c r="D162" s="4" t="s">
        <v>50</v>
      </c>
      <c r="E162" s="4" t="s">
        <v>25</v>
      </c>
      <c r="F162" s="5">
        <v>7280</v>
      </c>
      <c r="G162" s="13">
        <v>201</v>
      </c>
    </row>
    <row r="163" spans="3:7" x14ac:dyDescent="0.25">
      <c r="C163" s="12" t="s">
        <v>26</v>
      </c>
      <c r="D163" s="4" t="s">
        <v>50</v>
      </c>
      <c r="E163" s="4" t="s">
        <v>10</v>
      </c>
      <c r="F163" s="5">
        <v>3402</v>
      </c>
      <c r="G163" s="13">
        <v>366</v>
      </c>
    </row>
    <row r="164" spans="3:7" x14ac:dyDescent="0.25">
      <c r="C164" s="12" t="s">
        <v>47</v>
      </c>
      <c r="D164" s="4" t="s">
        <v>9</v>
      </c>
      <c r="E164" s="4" t="s">
        <v>52</v>
      </c>
      <c r="F164" s="5">
        <v>4592</v>
      </c>
      <c r="G164" s="13">
        <v>324</v>
      </c>
    </row>
    <row r="165" spans="3:7" x14ac:dyDescent="0.25">
      <c r="C165" s="12" t="s">
        <v>18</v>
      </c>
      <c r="D165" s="4" t="s">
        <v>14</v>
      </c>
      <c r="E165" s="4" t="s">
        <v>25</v>
      </c>
      <c r="F165" s="5">
        <v>7833</v>
      </c>
      <c r="G165" s="13">
        <v>243</v>
      </c>
    </row>
    <row r="166" spans="3:7" x14ac:dyDescent="0.25">
      <c r="C166" s="12" t="s">
        <v>46</v>
      </c>
      <c r="D166" s="4" t="s">
        <v>27</v>
      </c>
      <c r="E166" s="4" t="s">
        <v>45</v>
      </c>
      <c r="F166" s="5">
        <v>7651</v>
      </c>
      <c r="G166" s="13">
        <v>213</v>
      </c>
    </row>
    <row r="167" spans="3:7" x14ac:dyDescent="0.25">
      <c r="C167" s="12" t="s">
        <v>8</v>
      </c>
      <c r="D167" s="4" t="s">
        <v>14</v>
      </c>
      <c r="E167" s="4" t="s">
        <v>10</v>
      </c>
      <c r="F167" s="5">
        <v>2275</v>
      </c>
      <c r="G167" s="13">
        <v>447</v>
      </c>
    </row>
    <row r="168" spans="3:7" x14ac:dyDescent="0.25">
      <c r="C168" s="12" t="s">
        <v>8</v>
      </c>
      <c r="D168" s="4" t="s">
        <v>34</v>
      </c>
      <c r="E168" s="4" t="s">
        <v>12</v>
      </c>
      <c r="F168" s="5">
        <v>5670</v>
      </c>
      <c r="G168" s="13">
        <v>297</v>
      </c>
    </row>
    <row r="169" spans="3:7" x14ac:dyDescent="0.25">
      <c r="C169" s="12" t="s">
        <v>40</v>
      </c>
      <c r="D169" s="4" t="s">
        <v>14</v>
      </c>
      <c r="E169" s="4" t="s">
        <v>30</v>
      </c>
      <c r="F169" s="5">
        <v>2135</v>
      </c>
      <c r="G169" s="13">
        <v>27</v>
      </c>
    </row>
    <row r="170" spans="3:7" x14ac:dyDescent="0.25">
      <c r="C170" s="12" t="s">
        <v>8</v>
      </c>
      <c r="D170" s="4" t="s">
        <v>50</v>
      </c>
      <c r="E170" s="4" t="s">
        <v>48</v>
      </c>
      <c r="F170" s="5">
        <v>2779</v>
      </c>
      <c r="G170" s="13">
        <v>75</v>
      </c>
    </row>
    <row r="171" spans="3:7" x14ac:dyDescent="0.25">
      <c r="C171" s="12" t="s">
        <v>55</v>
      </c>
      <c r="D171" s="4" t="s">
        <v>27</v>
      </c>
      <c r="E171" s="4" t="s">
        <v>31</v>
      </c>
      <c r="F171" s="5">
        <v>12950</v>
      </c>
      <c r="G171" s="13">
        <v>30</v>
      </c>
    </row>
    <row r="172" spans="3:7" x14ac:dyDescent="0.25">
      <c r="C172" s="12" t="s">
        <v>40</v>
      </c>
      <c r="D172" s="4" t="s">
        <v>22</v>
      </c>
      <c r="E172" s="4" t="s">
        <v>23</v>
      </c>
      <c r="F172" s="5">
        <v>2646</v>
      </c>
      <c r="G172" s="13">
        <v>177</v>
      </c>
    </row>
    <row r="173" spans="3:7" x14ac:dyDescent="0.25">
      <c r="C173" s="12" t="s">
        <v>8</v>
      </c>
      <c r="D173" s="4" t="s">
        <v>50</v>
      </c>
      <c r="E173" s="4" t="s">
        <v>31</v>
      </c>
      <c r="F173" s="5">
        <v>3794</v>
      </c>
      <c r="G173" s="13">
        <v>159</v>
      </c>
    </row>
    <row r="174" spans="3:7" x14ac:dyDescent="0.25">
      <c r="C174" s="12" t="s">
        <v>47</v>
      </c>
      <c r="D174" s="4" t="s">
        <v>14</v>
      </c>
      <c r="E174" s="4" t="s">
        <v>31</v>
      </c>
      <c r="F174" s="5">
        <v>819</v>
      </c>
      <c r="G174" s="13">
        <v>306</v>
      </c>
    </row>
    <row r="175" spans="3:7" x14ac:dyDescent="0.25">
      <c r="C175" s="12" t="s">
        <v>47</v>
      </c>
      <c r="D175" s="4" t="s">
        <v>50</v>
      </c>
      <c r="E175" s="4" t="s">
        <v>42</v>
      </c>
      <c r="F175" s="5">
        <v>2583</v>
      </c>
      <c r="G175" s="13">
        <v>18</v>
      </c>
    </row>
    <row r="176" spans="3:7" x14ac:dyDescent="0.25">
      <c r="C176" s="12" t="s">
        <v>40</v>
      </c>
      <c r="D176" s="4" t="s">
        <v>14</v>
      </c>
      <c r="E176" s="4" t="s">
        <v>39</v>
      </c>
      <c r="F176" s="5">
        <v>4585</v>
      </c>
      <c r="G176" s="13">
        <v>240</v>
      </c>
    </row>
    <row r="177" spans="3:7" x14ac:dyDescent="0.25">
      <c r="C177" s="12" t="s">
        <v>43</v>
      </c>
      <c r="D177" s="4" t="s">
        <v>50</v>
      </c>
      <c r="E177" s="4" t="s">
        <v>31</v>
      </c>
      <c r="F177" s="5">
        <v>1652</v>
      </c>
      <c r="G177" s="13">
        <v>93</v>
      </c>
    </row>
    <row r="178" spans="3:7" x14ac:dyDescent="0.25">
      <c r="C178" s="12" t="s">
        <v>55</v>
      </c>
      <c r="D178" s="4" t="s">
        <v>50</v>
      </c>
      <c r="E178" s="4" t="s">
        <v>51</v>
      </c>
      <c r="F178" s="5">
        <v>4991</v>
      </c>
      <c r="G178" s="13">
        <v>9</v>
      </c>
    </row>
    <row r="179" spans="3:7" x14ac:dyDescent="0.25">
      <c r="C179" s="12" t="s">
        <v>13</v>
      </c>
      <c r="D179" s="4" t="s">
        <v>50</v>
      </c>
      <c r="E179" s="4" t="s">
        <v>30</v>
      </c>
      <c r="F179" s="5">
        <v>2009</v>
      </c>
      <c r="G179" s="13">
        <v>219</v>
      </c>
    </row>
    <row r="180" spans="3:7" x14ac:dyDescent="0.25">
      <c r="C180" s="12" t="s">
        <v>46</v>
      </c>
      <c r="D180" s="4" t="s">
        <v>27</v>
      </c>
      <c r="E180" s="4" t="s">
        <v>37</v>
      </c>
      <c r="F180" s="5">
        <v>1568</v>
      </c>
      <c r="G180" s="13">
        <v>141</v>
      </c>
    </row>
    <row r="181" spans="3:7" x14ac:dyDescent="0.25">
      <c r="C181" s="12" t="s">
        <v>21</v>
      </c>
      <c r="D181" s="4" t="s">
        <v>9</v>
      </c>
      <c r="E181" s="4" t="s">
        <v>42</v>
      </c>
      <c r="F181" s="5">
        <v>3388</v>
      </c>
      <c r="G181" s="13">
        <v>123</v>
      </c>
    </row>
    <row r="182" spans="3:7" x14ac:dyDescent="0.25">
      <c r="C182" s="12" t="s">
        <v>8</v>
      </c>
      <c r="D182" s="4" t="s">
        <v>34</v>
      </c>
      <c r="E182" s="4" t="s">
        <v>49</v>
      </c>
      <c r="F182" s="5">
        <v>623</v>
      </c>
      <c r="G182" s="13">
        <v>51</v>
      </c>
    </row>
    <row r="183" spans="3:7" x14ac:dyDescent="0.25">
      <c r="C183" s="12" t="s">
        <v>26</v>
      </c>
      <c r="D183" s="4" t="s">
        <v>22</v>
      </c>
      <c r="E183" s="4" t="s">
        <v>19</v>
      </c>
      <c r="F183" s="5">
        <v>10073</v>
      </c>
      <c r="G183" s="13">
        <v>120</v>
      </c>
    </row>
    <row r="184" spans="3:7" x14ac:dyDescent="0.25">
      <c r="C184" s="12" t="s">
        <v>13</v>
      </c>
      <c r="D184" s="4" t="s">
        <v>27</v>
      </c>
      <c r="E184" s="4" t="s">
        <v>51</v>
      </c>
      <c r="F184" s="5">
        <v>1561</v>
      </c>
      <c r="G184" s="13">
        <v>27</v>
      </c>
    </row>
    <row r="185" spans="3:7" x14ac:dyDescent="0.25">
      <c r="C185" s="12" t="s">
        <v>18</v>
      </c>
      <c r="D185" s="4" t="s">
        <v>22</v>
      </c>
      <c r="E185" s="4" t="s">
        <v>53</v>
      </c>
      <c r="F185" s="5">
        <v>11522</v>
      </c>
      <c r="G185" s="13">
        <v>204</v>
      </c>
    </row>
    <row r="186" spans="3:7" x14ac:dyDescent="0.25">
      <c r="C186" s="12" t="s">
        <v>26</v>
      </c>
      <c r="D186" s="4" t="s">
        <v>34</v>
      </c>
      <c r="E186" s="4" t="s">
        <v>12</v>
      </c>
      <c r="F186" s="5">
        <v>2317</v>
      </c>
      <c r="G186" s="13">
        <v>123</v>
      </c>
    </row>
    <row r="187" spans="3:7" x14ac:dyDescent="0.25">
      <c r="C187" s="12" t="s">
        <v>55</v>
      </c>
      <c r="D187" s="4" t="s">
        <v>9</v>
      </c>
      <c r="E187" s="4" t="s">
        <v>54</v>
      </c>
      <c r="F187" s="5">
        <v>3059</v>
      </c>
      <c r="G187" s="13">
        <v>27</v>
      </c>
    </row>
    <row r="188" spans="3:7" x14ac:dyDescent="0.25">
      <c r="C188" s="12" t="s">
        <v>21</v>
      </c>
      <c r="D188" s="4" t="s">
        <v>9</v>
      </c>
      <c r="E188" s="4" t="s">
        <v>51</v>
      </c>
      <c r="F188" s="5">
        <v>2324</v>
      </c>
      <c r="G188" s="13">
        <v>177</v>
      </c>
    </row>
    <row r="189" spans="3:7" x14ac:dyDescent="0.25">
      <c r="C189" s="12" t="s">
        <v>47</v>
      </c>
      <c r="D189" s="4" t="s">
        <v>27</v>
      </c>
      <c r="E189" s="4" t="s">
        <v>51</v>
      </c>
      <c r="F189" s="5">
        <v>4956</v>
      </c>
      <c r="G189" s="13">
        <v>171</v>
      </c>
    </row>
    <row r="190" spans="3:7" x14ac:dyDescent="0.25">
      <c r="C190" s="12" t="s">
        <v>55</v>
      </c>
      <c r="D190" s="4" t="s">
        <v>50</v>
      </c>
      <c r="E190" s="4" t="s">
        <v>39</v>
      </c>
      <c r="F190" s="5">
        <v>5355</v>
      </c>
      <c r="G190" s="13">
        <v>204</v>
      </c>
    </row>
    <row r="191" spans="3:7" x14ac:dyDescent="0.25">
      <c r="C191" s="12" t="s">
        <v>47</v>
      </c>
      <c r="D191" s="4" t="s">
        <v>50</v>
      </c>
      <c r="E191" s="4" t="s">
        <v>17</v>
      </c>
      <c r="F191" s="5">
        <v>7259</v>
      </c>
      <c r="G191" s="13">
        <v>276</v>
      </c>
    </row>
    <row r="192" spans="3:7" x14ac:dyDescent="0.25">
      <c r="C192" s="12" t="s">
        <v>13</v>
      </c>
      <c r="D192" s="4" t="s">
        <v>9</v>
      </c>
      <c r="E192" s="4" t="s">
        <v>51</v>
      </c>
      <c r="F192" s="5">
        <v>6279</v>
      </c>
      <c r="G192" s="13">
        <v>45</v>
      </c>
    </row>
    <row r="193" spans="3:7" x14ac:dyDescent="0.25">
      <c r="C193" s="12" t="s">
        <v>8</v>
      </c>
      <c r="D193" s="4" t="s">
        <v>34</v>
      </c>
      <c r="E193" s="4" t="s">
        <v>52</v>
      </c>
      <c r="F193" s="5">
        <v>2541</v>
      </c>
      <c r="G193" s="13">
        <v>45</v>
      </c>
    </row>
    <row r="194" spans="3:7" x14ac:dyDescent="0.25">
      <c r="C194" s="12" t="s">
        <v>26</v>
      </c>
      <c r="D194" s="4" t="s">
        <v>14</v>
      </c>
      <c r="E194" s="4" t="s">
        <v>53</v>
      </c>
      <c r="F194" s="5">
        <v>3864</v>
      </c>
      <c r="G194" s="13">
        <v>177</v>
      </c>
    </row>
    <row r="195" spans="3:7" x14ac:dyDescent="0.25">
      <c r="C195" s="12" t="s">
        <v>43</v>
      </c>
      <c r="D195" s="4" t="s">
        <v>22</v>
      </c>
      <c r="E195" s="4" t="s">
        <v>12</v>
      </c>
      <c r="F195" s="5">
        <v>6146</v>
      </c>
      <c r="G195" s="13">
        <v>63</v>
      </c>
    </row>
    <row r="196" spans="3:7" x14ac:dyDescent="0.25">
      <c r="C196" s="12" t="s">
        <v>18</v>
      </c>
      <c r="D196" s="4" t="s">
        <v>27</v>
      </c>
      <c r="E196" s="4" t="s">
        <v>23</v>
      </c>
      <c r="F196" s="5">
        <v>2639</v>
      </c>
      <c r="G196" s="13">
        <v>204</v>
      </c>
    </row>
    <row r="197" spans="3:7" x14ac:dyDescent="0.25">
      <c r="C197" s="12" t="s">
        <v>13</v>
      </c>
      <c r="D197" s="4" t="s">
        <v>9</v>
      </c>
      <c r="E197" s="4" t="s">
        <v>37</v>
      </c>
      <c r="F197" s="5">
        <v>1890</v>
      </c>
      <c r="G197" s="13">
        <v>195</v>
      </c>
    </row>
    <row r="198" spans="3:7" x14ac:dyDescent="0.25">
      <c r="C198" s="12" t="s">
        <v>40</v>
      </c>
      <c r="D198" s="4" t="s">
        <v>50</v>
      </c>
      <c r="E198" s="4" t="s">
        <v>17</v>
      </c>
      <c r="F198" s="5">
        <v>1932</v>
      </c>
      <c r="G198" s="13">
        <v>369</v>
      </c>
    </row>
    <row r="199" spans="3:7" x14ac:dyDescent="0.25">
      <c r="C199" s="12" t="s">
        <v>47</v>
      </c>
      <c r="D199" s="4" t="s">
        <v>50</v>
      </c>
      <c r="E199" s="4" t="s">
        <v>28</v>
      </c>
      <c r="F199" s="5">
        <v>6300</v>
      </c>
      <c r="G199" s="13">
        <v>42</v>
      </c>
    </row>
    <row r="200" spans="3:7" x14ac:dyDescent="0.25">
      <c r="C200" s="12" t="s">
        <v>26</v>
      </c>
      <c r="D200" s="4" t="s">
        <v>9</v>
      </c>
      <c r="E200" s="4" t="s">
        <v>10</v>
      </c>
      <c r="F200" s="5">
        <v>560</v>
      </c>
      <c r="G200" s="13">
        <v>81</v>
      </c>
    </row>
    <row r="201" spans="3:7" x14ac:dyDescent="0.25">
      <c r="C201" s="12" t="s">
        <v>18</v>
      </c>
      <c r="D201" s="4" t="s">
        <v>9</v>
      </c>
      <c r="E201" s="4" t="s">
        <v>51</v>
      </c>
      <c r="F201" s="5">
        <v>2856</v>
      </c>
      <c r="G201" s="13">
        <v>246</v>
      </c>
    </row>
    <row r="202" spans="3:7" x14ac:dyDescent="0.25">
      <c r="C202" s="12" t="s">
        <v>18</v>
      </c>
      <c r="D202" s="4" t="s">
        <v>50</v>
      </c>
      <c r="E202" s="4" t="s">
        <v>33</v>
      </c>
      <c r="F202" s="5">
        <v>707</v>
      </c>
      <c r="G202" s="13">
        <v>174</v>
      </c>
    </row>
    <row r="203" spans="3:7" x14ac:dyDescent="0.25">
      <c r="C203" s="12" t="s">
        <v>13</v>
      </c>
      <c r="D203" s="4" t="s">
        <v>14</v>
      </c>
      <c r="E203" s="4" t="s">
        <v>10</v>
      </c>
      <c r="F203" s="5">
        <v>3598</v>
      </c>
      <c r="G203" s="13">
        <v>81</v>
      </c>
    </row>
    <row r="204" spans="3:7" x14ac:dyDescent="0.25">
      <c r="C204" s="12" t="s">
        <v>8</v>
      </c>
      <c r="D204" s="4" t="s">
        <v>14</v>
      </c>
      <c r="E204" s="4" t="s">
        <v>37</v>
      </c>
      <c r="F204" s="5">
        <v>6853</v>
      </c>
      <c r="G204" s="13">
        <v>372</v>
      </c>
    </row>
    <row r="205" spans="3:7" x14ac:dyDescent="0.25">
      <c r="C205" s="12" t="s">
        <v>8</v>
      </c>
      <c r="D205" s="4" t="s">
        <v>14</v>
      </c>
      <c r="E205" s="4" t="s">
        <v>30</v>
      </c>
      <c r="F205" s="5">
        <v>4725</v>
      </c>
      <c r="G205" s="13">
        <v>174</v>
      </c>
    </row>
    <row r="206" spans="3:7" x14ac:dyDescent="0.25">
      <c r="C206" s="12" t="s">
        <v>21</v>
      </c>
      <c r="D206" s="4" t="s">
        <v>22</v>
      </c>
      <c r="E206" s="4" t="s">
        <v>15</v>
      </c>
      <c r="F206" s="5">
        <v>10304</v>
      </c>
      <c r="G206" s="13">
        <v>84</v>
      </c>
    </row>
    <row r="207" spans="3:7" x14ac:dyDescent="0.25">
      <c r="C207" s="12" t="s">
        <v>21</v>
      </c>
      <c r="D207" s="4" t="s">
        <v>50</v>
      </c>
      <c r="E207" s="4" t="s">
        <v>30</v>
      </c>
      <c r="F207" s="5">
        <v>1274</v>
      </c>
      <c r="G207" s="13">
        <v>225</v>
      </c>
    </row>
    <row r="208" spans="3:7" x14ac:dyDescent="0.25">
      <c r="C208" s="12" t="s">
        <v>43</v>
      </c>
      <c r="D208" s="4" t="s">
        <v>22</v>
      </c>
      <c r="E208" s="4" t="s">
        <v>10</v>
      </c>
      <c r="F208" s="5">
        <v>1526</v>
      </c>
      <c r="G208" s="13">
        <v>105</v>
      </c>
    </row>
    <row r="209" spans="3:7" x14ac:dyDescent="0.25">
      <c r="C209" s="12" t="s">
        <v>8</v>
      </c>
      <c r="D209" s="4" t="s">
        <v>27</v>
      </c>
      <c r="E209" s="4" t="s">
        <v>54</v>
      </c>
      <c r="F209" s="5">
        <v>3101</v>
      </c>
      <c r="G209" s="13">
        <v>225</v>
      </c>
    </row>
    <row r="210" spans="3:7" x14ac:dyDescent="0.25">
      <c r="C210" s="12" t="s">
        <v>46</v>
      </c>
      <c r="D210" s="4" t="s">
        <v>9</v>
      </c>
      <c r="E210" s="4" t="s">
        <v>17</v>
      </c>
      <c r="F210" s="5">
        <v>1057</v>
      </c>
      <c r="G210" s="13">
        <v>54</v>
      </c>
    </row>
    <row r="211" spans="3:7" x14ac:dyDescent="0.25">
      <c r="C211" s="12" t="s">
        <v>40</v>
      </c>
      <c r="D211" s="4" t="s">
        <v>9</v>
      </c>
      <c r="E211" s="4" t="s">
        <v>51</v>
      </c>
      <c r="F211" s="5">
        <v>5306</v>
      </c>
      <c r="G211" s="13">
        <v>0</v>
      </c>
    </row>
    <row r="212" spans="3:7" x14ac:dyDescent="0.25">
      <c r="C212" s="12" t="s">
        <v>43</v>
      </c>
      <c r="D212" s="4" t="s">
        <v>27</v>
      </c>
      <c r="E212" s="4" t="s">
        <v>49</v>
      </c>
      <c r="F212" s="5">
        <v>4018</v>
      </c>
      <c r="G212" s="13">
        <v>171</v>
      </c>
    </row>
    <row r="213" spans="3:7" x14ac:dyDescent="0.25">
      <c r="C213" s="12" t="s">
        <v>18</v>
      </c>
      <c r="D213" s="4" t="s">
        <v>50</v>
      </c>
      <c r="E213" s="4" t="s">
        <v>30</v>
      </c>
      <c r="F213" s="5">
        <v>938</v>
      </c>
      <c r="G213" s="13">
        <v>189</v>
      </c>
    </row>
    <row r="214" spans="3:7" x14ac:dyDescent="0.25">
      <c r="C214" s="12" t="s">
        <v>40</v>
      </c>
      <c r="D214" s="4" t="s">
        <v>34</v>
      </c>
      <c r="E214" s="4" t="s">
        <v>23</v>
      </c>
      <c r="F214" s="5">
        <v>1778</v>
      </c>
      <c r="G214" s="13">
        <v>270</v>
      </c>
    </row>
    <row r="215" spans="3:7" x14ac:dyDescent="0.25">
      <c r="C215" s="12" t="s">
        <v>26</v>
      </c>
      <c r="D215" s="4" t="s">
        <v>27</v>
      </c>
      <c r="E215" s="4" t="s">
        <v>10</v>
      </c>
      <c r="F215" s="5">
        <v>1638</v>
      </c>
      <c r="G215" s="13">
        <v>63</v>
      </c>
    </row>
    <row r="216" spans="3:7" x14ac:dyDescent="0.25">
      <c r="C216" s="12" t="s">
        <v>21</v>
      </c>
      <c r="D216" s="4" t="s">
        <v>34</v>
      </c>
      <c r="E216" s="4" t="s">
        <v>28</v>
      </c>
      <c r="F216" s="5">
        <v>154</v>
      </c>
      <c r="G216" s="13">
        <v>21</v>
      </c>
    </row>
    <row r="217" spans="3:7" x14ac:dyDescent="0.25">
      <c r="C217" s="12" t="s">
        <v>40</v>
      </c>
      <c r="D217" s="4" t="s">
        <v>9</v>
      </c>
      <c r="E217" s="4" t="s">
        <v>37</v>
      </c>
      <c r="F217" s="5">
        <v>9835</v>
      </c>
      <c r="G217" s="13">
        <v>207</v>
      </c>
    </row>
    <row r="218" spans="3:7" x14ac:dyDescent="0.25">
      <c r="C218" s="12" t="s">
        <v>18</v>
      </c>
      <c r="D218" s="4" t="s">
        <v>9</v>
      </c>
      <c r="E218" s="4" t="s">
        <v>42</v>
      </c>
      <c r="F218" s="5">
        <v>7273</v>
      </c>
      <c r="G218" s="13">
        <v>96</v>
      </c>
    </row>
    <row r="219" spans="3:7" x14ac:dyDescent="0.25">
      <c r="C219" s="12" t="s">
        <v>43</v>
      </c>
      <c r="D219" s="4" t="s">
        <v>27</v>
      </c>
      <c r="E219" s="4" t="s">
        <v>37</v>
      </c>
      <c r="F219" s="5">
        <v>6909</v>
      </c>
      <c r="G219" s="13">
        <v>81</v>
      </c>
    </row>
    <row r="220" spans="3:7" x14ac:dyDescent="0.25">
      <c r="C220" s="12" t="s">
        <v>18</v>
      </c>
      <c r="D220" s="4" t="s">
        <v>27</v>
      </c>
      <c r="E220" s="4" t="s">
        <v>49</v>
      </c>
      <c r="F220" s="5">
        <v>3920</v>
      </c>
      <c r="G220" s="13">
        <v>306</v>
      </c>
    </row>
    <row r="221" spans="3:7" x14ac:dyDescent="0.25">
      <c r="C221" s="12" t="s">
        <v>55</v>
      </c>
      <c r="D221" s="4" t="s">
        <v>27</v>
      </c>
      <c r="E221" s="4" t="s">
        <v>45</v>
      </c>
      <c r="F221" s="5">
        <v>4858</v>
      </c>
      <c r="G221" s="13">
        <v>279</v>
      </c>
    </row>
    <row r="222" spans="3:7" x14ac:dyDescent="0.25">
      <c r="C222" s="12" t="s">
        <v>46</v>
      </c>
      <c r="D222" s="4" t="s">
        <v>34</v>
      </c>
      <c r="E222" s="4" t="s">
        <v>19</v>
      </c>
      <c r="F222" s="5">
        <v>3549</v>
      </c>
      <c r="G222" s="13">
        <v>3</v>
      </c>
    </row>
    <row r="223" spans="3:7" x14ac:dyDescent="0.25">
      <c r="C223" s="12" t="s">
        <v>40</v>
      </c>
      <c r="D223" s="4" t="s">
        <v>27</v>
      </c>
      <c r="E223" s="4" t="s">
        <v>53</v>
      </c>
      <c r="F223" s="5">
        <v>966</v>
      </c>
      <c r="G223" s="13">
        <v>198</v>
      </c>
    </row>
    <row r="224" spans="3:7" x14ac:dyDescent="0.25">
      <c r="C224" s="12" t="s">
        <v>43</v>
      </c>
      <c r="D224" s="4" t="s">
        <v>27</v>
      </c>
      <c r="E224" s="4" t="s">
        <v>23</v>
      </c>
      <c r="F224" s="5">
        <v>385</v>
      </c>
      <c r="G224" s="13">
        <v>249</v>
      </c>
    </row>
    <row r="225" spans="3:7" x14ac:dyDescent="0.25">
      <c r="C225" s="12" t="s">
        <v>26</v>
      </c>
      <c r="D225" s="4" t="s">
        <v>50</v>
      </c>
      <c r="E225" s="4" t="s">
        <v>30</v>
      </c>
      <c r="F225" s="5">
        <v>2219</v>
      </c>
      <c r="G225" s="13">
        <v>75</v>
      </c>
    </row>
    <row r="226" spans="3:7" x14ac:dyDescent="0.25">
      <c r="C226" s="12" t="s">
        <v>18</v>
      </c>
      <c r="D226" s="4" t="s">
        <v>22</v>
      </c>
      <c r="E226" s="4" t="s">
        <v>15</v>
      </c>
      <c r="F226" s="5">
        <v>2954</v>
      </c>
      <c r="G226" s="13">
        <v>189</v>
      </c>
    </row>
    <row r="227" spans="3:7" x14ac:dyDescent="0.25">
      <c r="C227" s="12" t="s">
        <v>40</v>
      </c>
      <c r="D227" s="4" t="s">
        <v>22</v>
      </c>
      <c r="E227" s="4" t="s">
        <v>15</v>
      </c>
      <c r="F227" s="5">
        <v>280</v>
      </c>
      <c r="G227" s="13">
        <v>87</v>
      </c>
    </row>
    <row r="228" spans="3:7" x14ac:dyDescent="0.25">
      <c r="C228" s="12" t="s">
        <v>21</v>
      </c>
      <c r="D228" s="4" t="s">
        <v>22</v>
      </c>
      <c r="E228" s="4" t="s">
        <v>10</v>
      </c>
      <c r="F228" s="5">
        <v>6118</v>
      </c>
      <c r="G228" s="13">
        <v>174</v>
      </c>
    </row>
    <row r="229" spans="3:7" x14ac:dyDescent="0.25">
      <c r="C229" s="12" t="s">
        <v>46</v>
      </c>
      <c r="D229" s="4" t="s">
        <v>27</v>
      </c>
      <c r="E229" s="4" t="s">
        <v>25</v>
      </c>
      <c r="F229" s="5">
        <v>4802</v>
      </c>
      <c r="G229" s="13">
        <v>36</v>
      </c>
    </row>
    <row r="230" spans="3:7" x14ac:dyDescent="0.25">
      <c r="C230" s="12" t="s">
        <v>18</v>
      </c>
      <c r="D230" s="4" t="s">
        <v>34</v>
      </c>
      <c r="E230" s="4" t="s">
        <v>49</v>
      </c>
      <c r="F230" s="5">
        <v>4137</v>
      </c>
      <c r="G230" s="13">
        <v>60</v>
      </c>
    </row>
    <row r="231" spans="3:7" x14ac:dyDescent="0.25">
      <c r="C231" s="12" t="s">
        <v>47</v>
      </c>
      <c r="D231" s="4" t="s">
        <v>14</v>
      </c>
      <c r="E231" s="4" t="s">
        <v>48</v>
      </c>
      <c r="F231" s="5">
        <v>2023</v>
      </c>
      <c r="G231" s="13">
        <v>78</v>
      </c>
    </row>
    <row r="232" spans="3:7" x14ac:dyDescent="0.25">
      <c r="C232" s="12" t="s">
        <v>18</v>
      </c>
      <c r="D232" s="4" t="s">
        <v>22</v>
      </c>
      <c r="E232" s="4" t="s">
        <v>10</v>
      </c>
      <c r="F232" s="5">
        <v>9051</v>
      </c>
      <c r="G232" s="13">
        <v>57</v>
      </c>
    </row>
    <row r="233" spans="3:7" x14ac:dyDescent="0.25">
      <c r="C233" s="12" t="s">
        <v>18</v>
      </c>
      <c r="D233" s="4" t="s">
        <v>9</v>
      </c>
      <c r="E233" s="4" t="s">
        <v>54</v>
      </c>
      <c r="F233" s="5">
        <v>2919</v>
      </c>
      <c r="G233" s="13">
        <v>45</v>
      </c>
    </row>
    <row r="234" spans="3:7" x14ac:dyDescent="0.25">
      <c r="C234" s="12" t="s">
        <v>21</v>
      </c>
      <c r="D234" s="4" t="s">
        <v>34</v>
      </c>
      <c r="E234" s="4" t="s">
        <v>37</v>
      </c>
      <c r="F234" s="5">
        <v>5915</v>
      </c>
      <c r="G234" s="13">
        <v>3</v>
      </c>
    </row>
    <row r="235" spans="3:7" x14ac:dyDescent="0.25">
      <c r="C235" s="12" t="s">
        <v>55</v>
      </c>
      <c r="D235" s="4" t="s">
        <v>14</v>
      </c>
      <c r="E235" s="4" t="s">
        <v>25</v>
      </c>
      <c r="F235" s="5">
        <v>2562</v>
      </c>
      <c r="G235" s="13">
        <v>6</v>
      </c>
    </row>
    <row r="236" spans="3:7" x14ac:dyDescent="0.25">
      <c r="C236" s="12" t="s">
        <v>43</v>
      </c>
      <c r="D236" s="4" t="s">
        <v>9</v>
      </c>
      <c r="E236" s="4" t="s">
        <v>28</v>
      </c>
      <c r="F236" s="5">
        <v>8813</v>
      </c>
      <c r="G236" s="13">
        <v>21</v>
      </c>
    </row>
    <row r="237" spans="3:7" x14ac:dyDescent="0.25">
      <c r="C237" s="12" t="s">
        <v>43</v>
      </c>
      <c r="D237" s="4" t="s">
        <v>22</v>
      </c>
      <c r="E237" s="4" t="s">
        <v>23</v>
      </c>
      <c r="F237" s="5">
        <v>6111</v>
      </c>
      <c r="G237" s="13">
        <v>3</v>
      </c>
    </row>
    <row r="238" spans="3:7" x14ac:dyDescent="0.25">
      <c r="C238" s="12" t="s">
        <v>13</v>
      </c>
      <c r="D238" s="4" t="s">
        <v>50</v>
      </c>
      <c r="E238" s="4" t="s">
        <v>35</v>
      </c>
      <c r="F238" s="5">
        <v>3507</v>
      </c>
      <c r="G238" s="13">
        <v>288</v>
      </c>
    </row>
    <row r="239" spans="3:7" x14ac:dyDescent="0.25">
      <c r="C239" s="12" t="s">
        <v>26</v>
      </c>
      <c r="D239" s="4" t="s">
        <v>22</v>
      </c>
      <c r="E239" s="4" t="s">
        <v>12</v>
      </c>
      <c r="F239" s="5">
        <v>4319</v>
      </c>
      <c r="G239" s="13">
        <v>30</v>
      </c>
    </row>
    <row r="240" spans="3:7" x14ac:dyDescent="0.25">
      <c r="C240" s="12" t="s">
        <v>8</v>
      </c>
      <c r="D240" s="4" t="s">
        <v>34</v>
      </c>
      <c r="E240" s="4" t="s">
        <v>51</v>
      </c>
      <c r="F240" s="5">
        <v>609</v>
      </c>
      <c r="G240" s="13">
        <v>87</v>
      </c>
    </row>
    <row r="241" spans="3:7" x14ac:dyDescent="0.25">
      <c r="C241" s="12" t="s">
        <v>8</v>
      </c>
      <c r="D241" s="4" t="s">
        <v>27</v>
      </c>
      <c r="E241" s="4" t="s">
        <v>53</v>
      </c>
      <c r="F241" s="5">
        <v>6370</v>
      </c>
      <c r="G241" s="13">
        <v>30</v>
      </c>
    </row>
    <row r="242" spans="3:7" x14ac:dyDescent="0.25">
      <c r="C242" s="12" t="s">
        <v>43</v>
      </c>
      <c r="D242" s="4" t="s">
        <v>34</v>
      </c>
      <c r="E242" s="4" t="s">
        <v>39</v>
      </c>
      <c r="F242" s="5">
        <v>5474</v>
      </c>
      <c r="G242" s="13">
        <v>168</v>
      </c>
    </row>
    <row r="243" spans="3:7" x14ac:dyDescent="0.25">
      <c r="C243" s="12" t="s">
        <v>8</v>
      </c>
      <c r="D243" s="4" t="s">
        <v>22</v>
      </c>
      <c r="E243" s="4" t="s">
        <v>53</v>
      </c>
      <c r="F243" s="5">
        <v>3164</v>
      </c>
      <c r="G243" s="13">
        <v>306</v>
      </c>
    </row>
    <row r="244" spans="3:7" x14ac:dyDescent="0.25">
      <c r="C244" s="12" t="s">
        <v>26</v>
      </c>
      <c r="D244" s="4" t="s">
        <v>14</v>
      </c>
      <c r="E244" s="4" t="s">
        <v>19</v>
      </c>
      <c r="F244" s="5">
        <v>1302</v>
      </c>
      <c r="G244" s="13">
        <v>402</v>
      </c>
    </row>
    <row r="245" spans="3:7" x14ac:dyDescent="0.25">
      <c r="C245" s="12" t="s">
        <v>47</v>
      </c>
      <c r="D245" s="4" t="s">
        <v>9</v>
      </c>
      <c r="E245" s="4" t="s">
        <v>54</v>
      </c>
      <c r="F245" s="5">
        <v>7308</v>
      </c>
      <c r="G245" s="13">
        <v>327</v>
      </c>
    </row>
    <row r="246" spans="3:7" x14ac:dyDescent="0.25">
      <c r="C246" s="12" t="s">
        <v>8</v>
      </c>
      <c r="D246" s="4" t="s">
        <v>9</v>
      </c>
      <c r="E246" s="4" t="s">
        <v>53</v>
      </c>
      <c r="F246" s="5">
        <v>6132</v>
      </c>
      <c r="G246" s="13">
        <v>93</v>
      </c>
    </row>
    <row r="247" spans="3:7" x14ac:dyDescent="0.25">
      <c r="C247" s="12" t="s">
        <v>55</v>
      </c>
      <c r="D247" s="4" t="s">
        <v>14</v>
      </c>
      <c r="E247" s="4" t="s">
        <v>17</v>
      </c>
      <c r="F247" s="5">
        <v>3472</v>
      </c>
      <c r="G247" s="13">
        <v>96</v>
      </c>
    </row>
    <row r="248" spans="3:7" x14ac:dyDescent="0.25">
      <c r="C248" s="12" t="s">
        <v>13</v>
      </c>
      <c r="D248" s="4" t="s">
        <v>27</v>
      </c>
      <c r="E248" s="4" t="s">
        <v>23</v>
      </c>
      <c r="F248" s="5">
        <v>9660</v>
      </c>
      <c r="G248" s="13">
        <v>27</v>
      </c>
    </row>
    <row r="249" spans="3:7" x14ac:dyDescent="0.25">
      <c r="C249" s="12" t="s">
        <v>18</v>
      </c>
      <c r="D249" s="4" t="s">
        <v>34</v>
      </c>
      <c r="E249" s="4" t="s">
        <v>51</v>
      </c>
      <c r="F249" s="5">
        <v>2436</v>
      </c>
      <c r="G249" s="13">
        <v>99</v>
      </c>
    </row>
    <row r="250" spans="3:7" x14ac:dyDescent="0.25">
      <c r="C250" s="12" t="s">
        <v>18</v>
      </c>
      <c r="D250" s="4" t="s">
        <v>34</v>
      </c>
      <c r="E250" s="4" t="s">
        <v>31</v>
      </c>
      <c r="F250" s="5">
        <v>9506</v>
      </c>
      <c r="G250" s="13">
        <v>87</v>
      </c>
    </row>
    <row r="251" spans="3:7" x14ac:dyDescent="0.25">
      <c r="C251" s="12" t="s">
        <v>55</v>
      </c>
      <c r="D251" s="4" t="s">
        <v>9</v>
      </c>
      <c r="E251" s="4" t="s">
        <v>45</v>
      </c>
      <c r="F251" s="5">
        <v>245</v>
      </c>
      <c r="G251" s="13">
        <v>288</v>
      </c>
    </row>
    <row r="252" spans="3:7" x14ac:dyDescent="0.25">
      <c r="C252" s="12" t="s">
        <v>13</v>
      </c>
      <c r="D252" s="4" t="s">
        <v>14</v>
      </c>
      <c r="E252" s="4" t="s">
        <v>42</v>
      </c>
      <c r="F252" s="5">
        <v>2702</v>
      </c>
      <c r="G252" s="13">
        <v>363</v>
      </c>
    </row>
    <row r="253" spans="3:7" x14ac:dyDescent="0.25">
      <c r="C253" s="12" t="s">
        <v>55</v>
      </c>
      <c r="D253" s="4" t="s">
        <v>50</v>
      </c>
      <c r="E253" s="4" t="s">
        <v>33</v>
      </c>
      <c r="F253" s="5">
        <v>700</v>
      </c>
      <c r="G253" s="13">
        <v>87</v>
      </c>
    </row>
    <row r="254" spans="3:7" x14ac:dyDescent="0.25">
      <c r="C254" s="12" t="s">
        <v>26</v>
      </c>
      <c r="D254" s="4" t="s">
        <v>50</v>
      </c>
      <c r="E254" s="4" t="s">
        <v>33</v>
      </c>
      <c r="F254" s="5">
        <v>3759</v>
      </c>
      <c r="G254" s="13">
        <v>150</v>
      </c>
    </row>
    <row r="255" spans="3:7" x14ac:dyDescent="0.25">
      <c r="C255" s="12" t="s">
        <v>46</v>
      </c>
      <c r="D255" s="4" t="s">
        <v>14</v>
      </c>
      <c r="E255" s="4" t="s">
        <v>33</v>
      </c>
      <c r="F255" s="5">
        <v>1589</v>
      </c>
      <c r="G255" s="13">
        <v>303</v>
      </c>
    </row>
    <row r="256" spans="3:7" x14ac:dyDescent="0.25">
      <c r="C256" s="12" t="s">
        <v>40</v>
      </c>
      <c r="D256" s="4" t="s">
        <v>14</v>
      </c>
      <c r="E256" s="4" t="s">
        <v>54</v>
      </c>
      <c r="F256" s="5">
        <v>5194</v>
      </c>
      <c r="G256" s="13">
        <v>288</v>
      </c>
    </row>
    <row r="257" spans="3:7" x14ac:dyDescent="0.25">
      <c r="C257" s="12" t="s">
        <v>55</v>
      </c>
      <c r="D257" s="4" t="s">
        <v>22</v>
      </c>
      <c r="E257" s="4" t="s">
        <v>12</v>
      </c>
      <c r="F257" s="5">
        <v>945</v>
      </c>
      <c r="G257" s="13">
        <v>75</v>
      </c>
    </row>
    <row r="258" spans="3:7" x14ac:dyDescent="0.25">
      <c r="C258" s="12" t="s">
        <v>8</v>
      </c>
      <c r="D258" s="4" t="s">
        <v>34</v>
      </c>
      <c r="E258" s="4" t="s">
        <v>35</v>
      </c>
      <c r="F258" s="5">
        <v>1988</v>
      </c>
      <c r="G258" s="13">
        <v>39</v>
      </c>
    </row>
    <row r="259" spans="3:7" x14ac:dyDescent="0.25">
      <c r="C259" s="12" t="s">
        <v>26</v>
      </c>
      <c r="D259" s="4" t="s">
        <v>50</v>
      </c>
      <c r="E259" s="4" t="s">
        <v>15</v>
      </c>
      <c r="F259" s="5">
        <v>6734</v>
      </c>
      <c r="G259" s="13">
        <v>123</v>
      </c>
    </row>
    <row r="260" spans="3:7" x14ac:dyDescent="0.25">
      <c r="C260" s="12" t="s">
        <v>8</v>
      </c>
      <c r="D260" s="4" t="s">
        <v>22</v>
      </c>
      <c r="E260" s="4" t="s">
        <v>19</v>
      </c>
      <c r="F260" s="5">
        <v>217</v>
      </c>
      <c r="G260" s="13">
        <v>36</v>
      </c>
    </row>
    <row r="261" spans="3:7" x14ac:dyDescent="0.25">
      <c r="C261" s="12" t="s">
        <v>43</v>
      </c>
      <c r="D261" s="4" t="s">
        <v>50</v>
      </c>
      <c r="E261" s="4" t="s">
        <v>37</v>
      </c>
      <c r="F261" s="5">
        <v>6279</v>
      </c>
      <c r="G261" s="13">
        <v>237</v>
      </c>
    </row>
    <row r="262" spans="3:7" x14ac:dyDescent="0.25">
      <c r="C262" s="12" t="s">
        <v>8</v>
      </c>
      <c r="D262" s="4" t="s">
        <v>22</v>
      </c>
      <c r="E262" s="4" t="s">
        <v>12</v>
      </c>
      <c r="F262" s="5">
        <v>4424</v>
      </c>
      <c r="G262" s="13">
        <v>201</v>
      </c>
    </row>
    <row r="263" spans="3:7" x14ac:dyDescent="0.25">
      <c r="C263" s="12" t="s">
        <v>46</v>
      </c>
      <c r="D263" s="4" t="s">
        <v>22</v>
      </c>
      <c r="E263" s="4" t="s">
        <v>33</v>
      </c>
      <c r="F263" s="5">
        <v>189</v>
      </c>
      <c r="G263" s="13">
        <v>48</v>
      </c>
    </row>
    <row r="264" spans="3:7" x14ac:dyDescent="0.25">
      <c r="C264" s="12" t="s">
        <v>43</v>
      </c>
      <c r="D264" s="4" t="s">
        <v>14</v>
      </c>
      <c r="E264" s="4" t="s">
        <v>37</v>
      </c>
      <c r="F264" s="5">
        <v>490</v>
      </c>
      <c r="G264" s="13">
        <v>84</v>
      </c>
    </row>
    <row r="265" spans="3:7" x14ac:dyDescent="0.25">
      <c r="C265" s="12" t="s">
        <v>13</v>
      </c>
      <c r="D265" s="4" t="s">
        <v>9</v>
      </c>
      <c r="E265" s="4" t="s">
        <v>45</v>
      </c>
      <c r="F265" s="5">
        <v>434</v>
      </c>
      <c r="G265" s="13">
        <v>87</v>
      </c>
    </row>
    <row r="266" spans="3:7" x14ac:dyDescent="0.25">
      <c r="C266" s="12" t="s">
        <v>40</v>
      </c>
      <c r="D266" s="4" t="s">
        <v>34</v>
      </c>
      <c r="E266" s="4" t="s">
        <v>10</v>
      </c>
      <c r="F266" s="5">
        <v>10129</v>
      </c>
      <c r="G266" s="13">
        <v>312</v>
      </c>
    </row>
    <row r="267" spans="3:7" x14ac:dyDescent="0.25">
      <c r="C267" s="12" t="s">
        <v>47</v>
      </c>
      <c r="D267" s="4" t="s">
        <v>27</v>
      </c>
      <c r="E267" s="4" t="s">
        <v>54</v>
      </c>
      <c r="F267" s="5">
        <v>1652</v>
      </c>
      <c r="G267" s="13">
        <v>102</v>
      </c>
    </row>
    <row r="268" spans="3:7" x14ac:dyDescent="0.25">
      <c r="C268" s="12" t="s">
        <v>13</v>
      </c>
      <c r="D268" s="4" t="s">
        <v>34</v>
      </c>
      <c r="E268" s="4" t="s">
        <v>45</v>
      </c>
      <c r="F268" s="5">
        <v>6433</v>
      </c>
      <c r="G268" s="13">
        <v>78</v>
      </c>
    </row>
    <row r="269" spans="3:7" x14ac:dyDescent="0.25">
      <c r="C269" s="12" t="s">
        <v>47</v>
      </c>
      <c r="D269" s="4" t="s">
        <v>50</v>
      </c>
      <c r="E269" s="4" t="s">
        <v>48</v>
      </c>
      <c r="F269" s="5">
        <v>2212</v>
      </c>
      <c r="G269" s="13">
        <v>117</v>
      </c>
    </row>
    <row r="270" spans="3:7" x14ac:dyDescent="0.25">
      <c r="C270" s="12" t="s">
        <v>21</v>
      </c>
      <c r="D270" s="4" t="s">
        <v>14</v>
      </c>
      <c r="E270" s="4" t="s">
        <v>39</v>
      </c>
      <c r="F270" s="5">
        <v>609</v>
      </c>
      <c r="G270" s="13">
        <v>99</v>
      </c>
    </row>
    <row r="271" spans="3:7" x14ac:dyDescent="0.25">
      <c r="C271" s="12" t="s">
        <v>8</v>
      </c>
      <c r="D271" s="4" t="s">
        <v>14</v>
      </c>
      <c r="E271" s="4" t="s">
        <v>49</v>
      </c>
      <c r="F271" s="5">
        <v>1638</v>
      </c>
      <c r="G271" s="13">
        <v>48</v>
      </c>
    </row>
    <row r="272" spans="3:7" x14ac:dyDescent="0.25">
      <c r="C272" s="12" t="s">
        <v>40</v>
      </c>
      <c r="D272" s="4" t="s">
        <v>50</v>
      </c>
      <c r="E272" s="4" t="s">
        <v>25</v>
      </c>
      <c r="F272" s="5">
        <v>3829</v>
      </c>
      <c r="G272" s="13">
        <v>24</v>
      </c>
    </row>
    <row r="273" spans="3:7" x14ac:dyDescent="0.25">
      <c r="C273" s="12" t="s">
        <v>8</v>
      </c>
      <c r="D273" s="4" t="s">
        <v>27</v>
      </c>
      <c r="E273" s="4" t="s">
        <v>25</v>
      </c>
      <c r="F273" s="5">
        <v>5775</v>
      </c>
      <c r="G273" s="13">
        <v>42</v>
      </c>
    </row>
    <row r="274" spans="3:7" x14ac:dyDescent="0.25">
      <c r="C274" s="12" t="s">
        <v>26</v>
      </c>
      <c r="D274" s="4" t="s">
        <v>14</v>
      </c>
      <c r="E274" s="4" t="s">
        <v>42</v>
      </c>
      <c r="F274" s="5">
        <v>1071</v>
      </c>
      <c r="G274" s="13">
        <v>270</v>
      </c>
    </row>
    <row r="275" spans="3:7" x14ac:dyDescent="0.25">
      <c r="C275" s="12" t="s">
        <v>13</v>
      </c>
      <c r="D275" s="4" t="s">
        <v>22</v>
      </c>
      <c r="E275" s="4" t="s">
        <v>48</v>
      </c>
      <c r="F275" s="5">
        <v>5019</v>
      </c>
      <c r="G275" s="13">
        <v>150</v>
      </c>
    </row>
    <row r="276" spans="3:7" x14ac:dyDescent="0.25">
      <c r="C276" s="12" t="s">
        <v>46</v>
      </c>
      <c r="D276" s="4" t="s">
        <v>9</v>
      </c>
      <c r="E276" s="4" t="s">
        <v>25</v>
      </c>
      <c r="F276" s="5">
        <v>2863</v>
      </c>
      <c r="G276" s="13">
        <v>42</v>
      </c>
    </row>
    <row r="277" spans="3:7" x14ac:dyDescent="0.25">
      <c r="C277" s="12" t="s">
        <v>8</v>
      </c>
      <c r="D277" s="4" t="s">
        <v>14</v>
      </c>
      <c r="E277" s="4" t="s">
        <v>52</v>
      </c>
      <c r="F277" s="5">
        <v>1617</v>
      </c>
      <c r="G277" s="13">
        <v>126</v>
      </c>
    </row>
    <row r="278" spans="3:7" x14ac:dyDescent="0.25">
      <c r="C278" s="12" t="s">
        <v>26</v>
      </c>
      <c r="D278" s="4" t="s">
        <v>9</v>
      </c>
      <c r="E278" s="4" t="s">
        <v>51</v>
      </c>
      <c r="F278" s="5">
        <v>6818</v>
      </c>
      <c r="G278" s="13">
        <v>6</v>
      </c>
    </row>
    <row r="279" spans="3:7" x14ac:dyDescent="0.25">
      <c r="C279" s="12" t="s">
        <v>47</v>
      </c>
      <c r="D279" s="4" t="s">
        <v>14</v>
      </c>
      <c r="E279" s="4" t="s">
        <v>25</v>
      </c>
      <c r="F279" s="5">
        <v>6657</v>
      </c>
      <c r="G279" s="13">
        <v>276</v>
      </c>
    </row>
    <row r="280" spans="3:7" x14ac:dyDescent="0.25">
      <c r="C280" s="12" t="s">
        <v>47</v>
      </c>
      <c r="D280" s="4" t="s">
        <v>50</v>
      </c>
      <c r="E280" s="4" t="s">
        <v>33</v>
      </c>
      <c r="F280" s="5">
        <v>2919</v>
      </c>
      <c r="G280" s="13">
        <v>93</v>
      </c>
    </row>
    <row r="281" spans="3:7" x14ac:dyDescent="0.25">
      <c r="C281" s="12" t="s">
        <v>46</v>
      </c>
      <c r="D281" s="4" t="s">
        <v>22</v>
      </c>
      <c r="E281" s="4" t="s">
        <v>35</v>
      </c>
      <c r="F281" s="5">
        <v>3094</v>
      </c>
      <c r="G281" s="13">
        <v>246</v>
      </c>
    </row>
    <row r="282" spans="3:7" x14ac:dyDescent="0.25">
      <c r="C282" s="12" t="s">
        <v>26</v>
      </c>
      <c r="D282" s="4" t="s">
        <v>27</v>
      </c>
      <c r="E282" s="4" t="s">
        <v>49</v>
      </c>
      <c r="F282" s="5">
        <v>2989</v>
      </c>
      <c r="G282" s="13">
        <v>3</v>
      </c>
    </row>
    <row r="283" spans="3:7" x14ac:dyDescent="0.25">
      <c r="C283" s="12" t="s">
        <v>13</v>
      </c>
      <c r="D283" s="4" t="s">
        <v>34</v>
      </c>
      <c r="E283" s="4" t="s">
        <v>53</v>
      </c>
      <c r="F283" s="5">
        <v>2268</v>
      </c>
      <c r="G283" s="13">
        <v>63</v>
      </c>
    </row>
    <row r="284" spans="3:7" x14ac:dyDescent="0.25">
      <c r="C284" s="12" t="s">
        <v>43</v>
      </c>
      <c r="D284" s="4" t="s">
        <v>14</v>
      </c>
      <c r="E284" s="4" t="s">
        <v>35</v>
      </c>
      <c r="F284" s="5">
        <v>4753</v>
      </c>
      <c r="G284" s="13">
        <v>246</v>
      </c>
    </row>
    <row r="285" spans="3:7" x14ac:dyDescent="0.25">
      <c r="C285" s="12" t="s">
        <v>46</v>
      </c>
      <c r="D285" s="4" t="s">
        <v>50</v>
      </c>
      <c r="E285" s="4" t="s">
        <v>39</v>
      </c>
      <c r="F285" s="5">
        <v>7511</v>
      </c>
      <c r="G285" s="13">
        <v>120</v>
      </c>
    </row>
    <row r="286" spans="3:7" x14ac:dyDescent="0.25">
      <c r="C286" s="12" t="s">
        <v>46</v>
      </c>
      <c r="D286" s="4" t="s">
        <v>34</v>
      </c>
      <c r="E286" s="4" t="s">
        <v>35</v>
      </c>
      <c r="F286" s="5">
        <v>4326</v>
      </c>
      <c r="G286" s="13">
        <v>348</v>
      </c>
    </row>
    <row r="287" spans="3:7" x14ac:dyDescent="0.25">
      <c r="C287" s="12" t="s">
        <v>21</v>
      </c>
      <c r="D287" s="4" t="s">
        <v>50</v>
      </c>
      <c r="E287" s="4" t="s">
        <v>48</v>
      </c>
      <c r="F287" s="5">
        <v>4935</v>
      </c>
      <c r="G287" s="13">
        <v>126</v>
      </c>
    </row>
    <row r="288" spans="3:7" x14ac:dyDescent="0.25">
      <c r="C288" s="12" t="s">
        <v>26</v>
      </c>
      <c r="D288" s="4" t="s">
        <v>14</v>
      </c>
      <c r="E288" s="4" t="s">
        <v>10</v>
      </c>
      <c r="F288" s="5">
        <v>4781</v>
      </c>
      <c r="G288" s="13">
        <v>123</v>
      </c>
    </row>
    <row r="289" spans="3:7" x14ac:dyDescent="0.25">
      <c r="C289" s="12" t="s">
        <v>43</v>
      </c>
      <c r="D289" s="4" t="s">
        <v>34</v>
      </c>
      <c r="E289" s="4" t="s">
        <v>28</v>
      </c>
      <c r="F289" s="5">
        <v>7483</v>
      </c>
      <c r="G289" s="13">
        <v>45</v>
      </c>
    </row>
    <row r="290" spans="3:7" x14ac:dyDescent="0.25">
      <c r="C290" s="12" t="s">
        <v>55</v>
      </c>
      <c r="D290" s="4" t="s">
        <v>34</v>
      </c>
      <c r="E290" s="4" t="s">
        <v>19</v>
      </c>
      <c r="F290" s="5">
        <v>6860</v>
      </c>
      <c r="G290" s="13">
        <v>126</v>
      </c>
    </row>
    <row r="291" spans="3:7" x14ac:dyDescent="0.25">
      <c r="C291" s="12" t="s">
        <v>8</v>
      </c>
      <c r="D291" s="4" t="s">
        <v>9</v>
      </c>
      <c r="E291" s="4" t="s">
        <v>52</v>
      </c>
      <c r="F291" s="5">
        <v>9002</v>
      </c>
      <c r="G291" s="13">
        <v>72</v>
      </c>
    </row>
    <row r="292" spans="3:7" x14ac:dyDescent="0.25">
      <c r="C292" s="12" t="s">
        <v>26</v>
      </c>
      <c r="D292" s="4" t="s">
        <v>22</v>
      </c>
      <c r="E292" s="4" t="s">
        <v>52</v>
      </c>
      <c r="F292" s="5">
        <v>1400</v>
      </c>
      <c r="G292" s="13">
        <v>135</v>
      </c>
    </row>
    <row r="293" spans="3:7" x14ac:dyDescent="0.25">
      <c r="C293" s="12" t="s">
        <v>55</v>
      </c>
      <c r="D293" s="4" t="s">
        <v>50</v>
      </c>
      <c r="E293" s="4" t="s">
        <v>37</v>
      </c>
      <c r="F293" s="5">
        <v>4053</v>
      </c>
      <c r="G293" s="13">
        <v>24</v>
      </c>
    </row>
    <row r="294" spans="3:7" x14ac:dyDescent="0.25">
      <c r="C294" s="12" t="s">
        <v>40</v>
      </c>
      <c r="D294" s="4" t="s">
        <v>22</v>
      </c>
      <c r="E294" s="4" t="s">
        <v>35</v>
      </c>
      <c r="F294" s="5">
        <v>2149</v>
      </c>
      <c r="G294" s="13">
        <v>117</v>
      </c>
    </row>
    <row r="295" spans="3:7" x14ac:dyDescent="0.25">
      <c r="C295" s="12" t="s">
        <v>47</v>
      </c>
      <c r="D295" s="4" t="s">
        <v>27</v>
      </c>
      <c r="E295" s="4" t="s">
        <v>52</v>
      </c>
      <c r="F295" s="5">
        <v>3640</v>
      </c>
      <c r="G295" s="13">
        <v>51</v>
      </c>
    </row>
    <row r="296" spans="3:7" x14ac:dyDescent="0.25">
      <c r="C296" s="12" t="s">
        <v>46</v>
      </c>
      <c r="D296" s="4" t="s">
        <v>27</v>
      </c>
      <c r="E296" s="4" t="s">
        <v>48</v>
      </c>
      <c r="F296" s="5">
        <v>630</v>
      </c>
      <c r="G296" s="13">
        <v>36</v>
      </c>
    </row>
    <row r="297" spans="3:7" x14ac:dyDescent="0.25">
      <c r="C297" s="12" t="s">
        <v>18</v>
      </c>
      <c r="D297" s="4" t="s">
        <v>14</v>
      </c>
      <c r="E297" s="4" t="s">
        <v>53</v>
      </c>
      <c r="F297" s="5">
        <v>2429</v>
      </c>
      <c r="G297" s="13">
        <v>144</v>
      </c>
    </row>
    <row r="298" spans="3:7" x14ac:dyDescent="0.25">
      <c r="C298" s="12" t="s">
        <v>18</v>
      </c>
      <c r="D298" s="4" t="s">
        <v>22</v>
      </c>
      <c r="E298" s="4" t="s">
        <v>28</v>
      </c>
      <c r="F298" s="5">
        <v>2142</v>
      </c>
      <c r="G298" s="13">
        <v>114</v>
      </c>
    </row>
    <row r="299" spans="3:7" x14ac:dyDescent="0.25">
      <c r="C299" s="12" t="s">
        <v>40</v>
      </c>
      <c r="D299" s="4" t="s">
        <v>9</v>
      </c>
      <c r="E299" s="4" t="s">
        <v>10</v>
      </c>
      <c r="F299" s="5">
        <v>6454</v>
      </c>
      <c r="G299" s="13">
        <v>54</v>
      </c>
    </row>
    <row r="300" spans="3:7" x14ac:dyDescent="0.25">
      <c r="C300" s="12" t="s">
        <v>40</v>
      </c>
      <c r="D300" s="4" t="s">
        <v>9</v>
      </c>
      <c r="E300" s="4" t="s">
        <v>30</v>
      </c>
      <c r="F300" s="5">
        <v>4487</v>
      </c>
      <c r="G300" s="13">
        <v>333</v>
      </c>
    </row>
    <row r="301" spans="3:7" x14ac:dyDescent="0.25">
      <c r="C301" s="12" t="s">
        <v>47</v>
      </c>
      <c r="D301" s="4" t="s">
        <v>9</v>
      </c>
      <c r="E301" s="4" t="s">
        <v>19</v>
      </c>
      <c r="F301" s="5">
        <v>938</v>
      </c>
      <c r="G301" s="13">
        <v>366</v>
      </c>
    </row>
    <row r="302" spans="3:7" x14ac:dyDescent="0.25">
      <c r="C302" s="12" t="s">
        <v>47</v>
      </c>
      <c r="D302" s="4" t="s">
        <v>34</v>
      </c>
      <c r="E302" s="4" t="s">
        <v>51</v>
      </c>
      <c r="F302" s="5">
        <v>8841</v>
      </c>
      <c r="G302" s="13">
        <v>303</v>
      </c>
    </row>
    <row r="303" spans="3:7" x14ac:dyDescent="0.25">
      <c r="C303" s="12" t="s">
        <v>46</v>
      </c>
      <c r="D303" s="4" t="s">
        <v>27</v>
      </c>
      <c r="E303" s="4" t="s">
        <v>31</v>
      </c>
      <c r="F303" s="5">
        <v>4018</v>
      </c>
      <c r="G303" s="13">
        <v>126</v>
      </c>
    </row>
    <row r="304" spans="3:7" x14ac:dyDescent="0.25">
      <c r="C304" s="12" t="s">
        <v>21</v>
      </c>
      <c r="D304" s="4" t="s">
        <v>9</v>
      </c>
      <c r="E304" s="4" t="s">
        <v>25</v>
      </c>
      <c r="F304" s="5">
        <v>714</v>
      </c>
      <c r="G304" s="13">
        <v>231</v>
      </c>
    </row>
    <row r="305" spans="3:7" x14ac:dyDescent="0.25">
      <c r="C305" s="18" t="s">
        <v>18</v>
      </c>
      <c r="D305" s="19" t="s">
        <v>34</v>
      </c>
      <c r="E305" s="19" t="s">
        <v>28</v>
      </c>
      <c r="F305" s="20">
        <v>3850</v>
      </c>
      <c r="G305" s="21">
        <v>102</v>
      </c>
    </row>
  </sheetData>
  <mergeCells count="1">
    <mergeCell ref="C1:I1"/>
  </mergeCells>
  <conditionalFormatting sqref="F6:F305">
    <cfRule type="top10" dxfId="53" priority="2" percent="1" rank="15"/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{CB313B88-4E4A-43D2-9A2D-607754F305B8}</x14:id>
        </ext>
      </extLst>
    </cfRule>
  </conditionalFormatting>
  <conditionalFormatting sqref="G6:G305">
    <cfRule type="top10" dxfId="52" priority="1" percent="1" rank="15"/>
    <cfRule type="dataBar" priority="4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{ACADCA9F-DAA3-4947-B201-61C6C4339580}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313B88-4E4A-43D2-9A2D-607754F305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F6:F305</xm:sqref>
        </x14:conditionalFormatting>
        <x14:conditionalFormatting xmlns:xm="http://schemas.microsoft.com/office/excel/2006/main">
          <x14:cfRule type="dataBar" id="{ACADCA9F-DAA3-4947-B201-61C6C4339580}">
            <x14:dataBar minLength="0" maxLength="100" border="1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G6:G305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E37D-ECC3-4733-BC93-40C704B7792E}">
  <dimension ref="C1:G11"/>
  <sheetViews>
    <sheetView workbookViewId="0">
      <selection activeCell="D5" sqref="D5:D11"/>
    </sheetView>
  </sheetViews>
  <sheetFormatPr defaultRowHeight="15" x14ac:dyDescent="0.25"/>
  <cols>
    <col min="3" max="3" width="12.5703125" bestFit="1" customWidth="1"/>
    <col min="4" max="4" width="14.28515625" bestFit="1" customWidth="1"/>
  </cols>
  <sheetData>
    <row r="1" spans="3:7" ht="21" x14ac:dyDescent="0.35">
      <c r="C1" s="87" t="s">
        <v>20</v>
      </c>
      <c r="D1" s="87"/>
      <c r="E1" s="87"/>
      <c r="F1" s="87"/>
      <c r="G1" s="87"/>
    </row>
    <row r="4" spans="3:7" ht="18.75" x14ac:dyDescent="0.3">
      <c r="C4" s="62" t="s">
        <v>65</v>
      </c>
      <c r="D4" s="62" t="s">
        <v>4</v>
      </c>
    </row>
    <row r="5" spans="3:7" x14ac:dyDescent="0.25">
      <c r="C5" t="s">
        <v>9</v>
      </c>
      <c r="D5" s="47" cm="1">
        <f t="array" ref="D5:D10">SUMIF(Country,C5:C10,Amount)</f>
        <v>218813</v>
      </c>
    </row>
    <row r="6" spans="3:7" x14ac:dyDescent="0.25">
      <c r="C6" t="s">
        <v>14</v>
      </c>
      <c r="D6" s="47">
        <v>189434</v>
      </c>
    </row>
    <row r="7" spans="3:7" x14ac:dyDescent="0.25">
      <c r="C7" t="s">
        <v>22</v>
      </c>
      <c r="D7" s="47">
        <v>237944</v>
      </c>
    </row>
    <row r="8" spans="3:7" x14ac:dyDescent="0.25">
      <c r="C8" t="s">
        <v>27</v>
      </c>
      <c r="D8" s="47">
        <v>173530</v>
      </c>
    </row>
    <row r="9" spans="3:7" x14ac:dyDescent="0.25">
      <c r="C9" t="s">
        <v>34</v>
      </c>
      <c r="D9" s="47">
        <v>168679</v>
      </c>
    </row>
    <row r="10" spans="3:7" x14ac:dyDescent="0.25">
      <c r="C10" t="s">
        <v>50</v>
      </c>
      <c r="D10" s="47">
        <v>252469</v>
      </c>
    </row>
    <row r="11" spans="3:7" x14ac:dyDescent="0.25">
      <c r="C11" s="58" t="s">
        <v>68</v>
      </c>
      <c r="D11" s="74">
        <f>SUM(D5:D10)</f>
        <v>1240869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D90B-F7D2-46AF-844D-A8C1EDE1D989}">
  <dimension ref="A1:J10"/>
  <sheetViews>
    <sheetView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19" bestFit="1" customWidth="1"/>
    <col min="3" max="7" width="4.7109375" bestFit="1" customWidth="1"/>
    <col min="8" max="45" width="5.7109375" bestFit="1" customWidth="1"/>
    <col min="46" max="256" width="7.28515625" bestFit="1" customWidth="1"/>
    <col min="257" max="269" width="8.28515625" bestFit="1" customWidth="1"/>
    <col min="270" max="270" width="11.140625" bestFit="1" customWidth="1"/>
  </cols>
  <sheetData>
    <row r="1" spans="1:10" ht="18.75" x14ac:dyDescent="0.3">
      <c r="C1" s="86" t="s">
        <v>24</v>
      </c>
      <c r="D1" s="86"/>
      <c r="E1" s="86"/>
      <c r="F1" s="86"/>
      <c r="G1" s="86"/>
      <c r="H1" s="86"/>
      <c r="I1" s="86"/>
      <c r="J1" s="86"/>
    </row>
    <row r="3" spans="1:10" ht="18.75" x14ac:dyDescent="0.3">
      <c r="A3" s="67" t="s">
        <v>65</v>
      </c>
      <c r="B3" s="68" t="s">
        <v>67</v>
      </c>
    </row>
    <row r="4" spans="1:10" x14ac:dyDescent="0.25">
      <c r="A4" s="25" t="s">
        <v>34</v>
      </c>
      <c r="B4" s="72">
        <v>168679</v>
      </c>
    </row>
    <row r="5" spans="1:10" x14ac:dyDescent="0.25">
      <c r="A5" s="26" t="s">
        <v>22</v>
      </c>
      <c r="B5" s="73">
        <v>237944</v>
      </c>
    </row>
    <row r="6" spans="1:10" x14ac:dyDescent="0.25">
      <c r="A6" s="26" t="s">
        <v>50</v>
      </c>
      <c r="B6" s="73">
        <v>252469</v>
      </c>
    </row>
    <row r="7" spans="1:10" x14ac:dyDescent="0.25">
      <c r="A7" s="26" t="s">
        <v>9</v>
      </c>
      <c r="B7" s="73">
        <v>218813</v>
      </c>
    </row>
    <row r="8" spans="1:10" x14ac:dyDescent="0.25">
      <c r="A8" s="26" t="s">
        <v>27</v>
      </c>
      <c r="B8" s="73">
        <v>173530</v>
      </c>
    </row>
    <row r="9" spans="1:10" x14ac:dyDescent="0.25">
      <c r="A9" s="26" t="s">
        <v>14</v>
      </c>
      <c r="B9" s="73">
        <v>189434</v>
      </c>
    </row>
    <row r="10" spans="1:10" x14ac:dyDescent="0.25">
      <c r="A10" s="69" t="s">
        <v>66</v>
      </c>
      <c r="B10" s="75">
        <v>1240869</v>
      </c>
    </row>
  </sheetData>
  <mergeCells count="1">
    <mergeCell ref="C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89B5-9076-41CD-89C8-84EC14DD6AD6}">
  <dimension ref="C1:I304"/>
  <sheetViews>
    <sheetView workbookViewId="0">
      <selection activeCell="F10" sqref="F10"/>
    </sheetView>
  </sheetViews>
  <sheetFormatPr defaultRowHeight="15" x14ac:dyDescent="0.25"/>
  <cols>
    <col min="3" max="3" width="21.85546875" bestFit="1" customWidth="1"/>
    <col min="4" max="4" width="10.28515625" customWidth="1"/>
    <col min="6" max="6" width="18" customWidth="1"/>
  </cols>
  <sheetData>
    <row r="1" spans="3:9" ht="18.75" x14ac:dyDescent="0.3">
      <c r="C1" s="86" t="s">
        <v>29</v>
      </c>
      <c r="D1" s="86"/>
      <c r="E1" s="86"/>
      <c r="F1" s="86"/>
    </row>
    <row r="4" spans="3:9" x14ac:dyDescent="0.25">
      <c r="C4" s="63" t="s">
        <v>3</v>
      </c>
      <c r="D4" s="64" t="s">
        <v>4</v>
      </c>
      <c r="E4" s="64" t="s">
        <v>5</v>
      </c>
      <c r="F4" s="71" t="s">
        <v>69</v>
      </c>
      <c r="G4" s="15"/>
      <c r="H4" s="16"/>
      <c r="I4" s="17"/>
    </row>
    <row r="5" spans="3:9" hidden="1" x14ac:dyDescent="0.25">
      <c r="C5" s="12" t="s">
        <v>10</v>
      </c>
      <c r="D5" s="4" cm="1">
        <f t="array" ref="D5">SUMIF(Product,C5,Amount)</f>
        <v>66500</v>
      </c>
      <c r="E5" s="4" cm="1">
        <f t="array" ref="E5">SUMIF(Product,C5,Units)</f>
        <v>2802</v>
      </c>
      <c r="F5" s="31">
        <f>D5/E5</f>
        <v>23.733047822983583</v>
      </c>
      <c r="G5" s="4"/>
      <c r="H5" s="5"/>
      <c r="I5" s="13"/>
    </row>
    <row r="6" spans="3:9" hidden="1" x14ac:dyDescent="0.25">
      <c r="C6" s="12" t="s">
        <v>15</v>
      </c>
      <c r="D6" s="4" cm="1">
        <f t="array" ref="D6">SUMIF(Product,C6,Amount)</f>
        <v>71967</v>
      </c>
      <c r="E6" s="4" cm="1">
        <f t="array" ref="E6">SUMIF(Product,C6,Units)</f>
        <v>2301</v>
      </c>
      <c r="F6" s="31">
        <f t="shared" ref="F6:F9" si="0">D6/E6</f>
        <v>31.276401564537156</v>
      </c>
      <c r="G6" s="4"/>
      <c r="H6" s="5"/>
      <c r="I6" s="13"/>
    </row>
    <row r="7" spans="3:9" hidden="1" x14ac:dyDescent="0.25">
      <c r="C7" s="12" t="s">
        <v>19</v>
      </c>
      <c r="D7" s="4" cm="1">
        <f t="array" ref="D7">SUMIF(Product,C7,Amount)</f>
        <v>33551</v>
      </c>
      <c r="E7" s="4" cm="1">
        <f t="array" ref="E7">SUMIF(Product,C7,Units)</f>
        <v>1566</v>
      </c>
      <c r="F7" s="31">
        <f t="shared" si="0"/>
        <v>21.424648786717754</v>
      </c>
      <c r="G7" s="4"/>
      <c r="H7" s="5"/>
      <c r="I7" s="13"/>
    </row>
    <row r="8" spans="3:9" hidden="1" x14ac:dyDescent="0.25">
      <c r="C8" s="12" t="s">
        <v>23</v>
      </c>
      <c r="D8" s="4" cm="1">
        <f t="array" ref="D8">SUMIF(Product,C8,Amount)</f>
        <v>52150</v>
      </c>
      <c r="E8" s="4" cm="1">
        <f t="array" ref="E8">SUMIF(Product,C8,Units)</f>
        <v>1752</v>
      </c>
      <c r="F8" s="31">
        <f t="shared" si="0"/>
        <v>29.765981735159816</v>
      </c>
      <c r="G8" s="4"/>
      <c r="H8" s="5"/>
      <c r="I8" s="13"/>
    </row>
    <row r="9" spans="3:9" hidden="1" x14ac:dyDescent="0.25">
      <c r="C9" s="12" t="s">
        <v>28</v>
      </c>
      <c r="D9" s="4" cm="1">
        <f t="array" ref="D9">SUMIF(Product,C9,Amount)</f>
        <v>57372</v>
      </c>
      <c r="E9" s="4" cm="1">
        <f t="array" ref="E9">SUMIF(Product,C9,Units)</f>
        <v>2106</v>
      </c>
      <c r="F9" s="31">
        <f t="shared" si="0"/>
        <v>27.242165242165242</v>
      </c>
      <c r="G9" s="4"/>
      <c r="H9" s="5"/>
      <c r="I9" s="13"/>
    </row>
    <row r="10" spans="3:9" x14ac:dyDescent="0.25">
      <c r="C10" s="12" t="s">
        <v>25</v>
      </c>
      <c r="D10" s="4" cm="1">
        <f t="array" ref="D10">SUMIF(Product,C10,Amount)</f>
        <v>68971</v>
      </c>
      <c r="E10" s="4" cm="1">
        <f t="array" ref="E10">SUMIF(Product,C10,Units)</f>
        <v>1533</v>
      </c>
      <c r="F10" s="31">
        <f t="shared" ref="F10:F26" si="1">D10/E10</f>
        <v>44.990867579908674</v>
      </c>
      <c r="G10" s="4"/>
      <c r="H10" s="5"/>
      <c r="I10" s="13"/>
    </row>
    <row r="11" spans="3:9" hidden="1" x14ac:dyDescent="0.25">
      <c r="C11" s="12" t="s">
        <v>35</v>
      </c>
      <c r="D11" s="4" cm="1">
        <f t="array" ref="D11">SUMIF(Product,C11,Amount)</f>
        <v>39263</v>
      </c>
      <c r="E11" s="4" cm="1">
        <f t="array" ref="E11">SUMIF(Product,C11,Units)</f>
        <v>1683</v>
      </c>
      <c r="F11" s="31">
        <f t="shared" si="1"/>
        <v>23.329174093879978</v>
      </c>
      <c r="G11" s="4"/>
      <c r="H11" s="5"/>
      <c r="I11" s="13"/>
    </row>
    <row r="12" spans="3:9" x14ac:dyDescent="0.25">
      <c r="C12" s="12" t="s">
        <v>31</v>
      </c>
      <c r="D12" s="4" cm="1">
        <f t="array" ref="D12">SUMIF(Product,C12,Amount)</f>
        <v>69160</v>
      </c>
      <c r="E12" s="4" cm="1">
        <f t="array" ref="E12">SUMIF(Product,C12,Units)</f>
        <v>1854</v>
      </c>
      <c r="F12" s="31">
        <f t="shared" si="1"/>
        <v>37.303128371089535</v>
      </c>
      <c r="G12" s="4"/>
      <c r="H12" s="5"/>
      <c r="I12" s="13"/>
    </row>
    <row r="13" spans="3:9" hidden="1" x14ac:dyDescent="0.25">
      <c r="C13" s="12" t="s">
        <v>17</v>
      </c>
      <c r="D13" s="4" cm="1">
        <f t="array" ref="D13">SUMIF(Product,C13,Amount)</f>
        <v>43183</v>
      </c>
      <c r="E13" s="4" cm="1">
        <f t="array" ref="E13">SUMIF(Product,C13,Units)</f>
        <v>2022</v>
      </c>
      <c r="F13" s="31">
        <f t="shared" si="1"/>
        <v>21.356577645895154</v>
      </c>
      <c r="G13" s="4"/>
      <c r="H13" s="5"/>
      <c r="I13" s="13"/>
    </row>
    <row r="14" spans="3:9" hidden="1" x14ac:dyDescent="0.25">
      <c r="C14" s="12" t="s">
        <v>33</v>
      </c>
      <c r="D14" s="4" cm="1">
        <f t="array" ref="D14">SUMIF(Product,C14,Amount)</f>
        <v>63721</v>
      </c>
      <c r="E14" s="4" cm="1">
        <f t="array" ref="E14">SUMIF(Product,C14,Units)</f>
        <v>2331</v>
      </c>
      <c r="F14" s="31">
        <f t="shared" si="1"/>
        <v>27.336336336336338</v>
      </c>
      <c r="G14" s="4"/>
      <c r="H14" s="5"/>
      <c r="I14" s="13"/>
    </row>
    <row r="15" spans="3:9" hidden="1" x14ac:dyDescent="0.25">
      <c r="C15" s="12" t="s">
        <v>30</v>
      </c>
      <c r="D15" s="4" cm="1">
        <f t="array" ref="D15">SUMIF(Product,C15,Amount)</f>
        <v>62111</v>
      </c>
      <c r="E15" s="4" cm="1">
        <f t="array" ref="E15">SUMIF(Product,C15,Units)</f>
        <v>2154</v>
      </c>
      <c r="F15" s="31">
        <f t="shared" si="1"/>
        <v>28.835190343546891</v>
      </c>
      <c r="G15" s="4"/>
      <c r="H15" s="5"/>
      <c r="I15" s="13"/>
    </row>
    <row r="16" spans="3:9" hidden="1" x14ac:dyDescent="0.25">
      <c r="C16" s="12" t="s">
        <v>12</v>
      </c>
      <c r="D16" s="4" cm="1">
        <f t="array" ref="D16">SUMIF(Product,C16,Amount)</f>
        <v>47271</v>
      </c>
      <c r="E16" s="4" cm="1">
        <f t="array" ref="E16">SUMIF(Product,C16,Units)</f>
        <v>1881</v>
      </c>
      <c r="F16" s="31">
        <f t="shared" si="1"/>
        <v>25.130781499202552</v>
      </c>
      <c r="G16" s="4"/>
      <c r="H16" s="5"/>
      <c r="I16" s="13"/>
    </row>
    <row r="17" spans="3:9" hidden="1" x14ac:dyDescent="0.25">
      <c r="C17" s="12" t="s">
        <v>52</v>
      </c>
      <c r="D17" s="4" cm="1">
        <f t="array" ref="D17">SUMIF(Product,C17,Amount)</f>
        <v>58009</v>
      </c>
      <c r="E17" s="4" cm="1">
        <f t="array" ref="E17">SUMIF(Product,C17,Units)</f>
        <v>2976</v>
      </c>
      <c r="F17" s="31">
        <f t="shared" si="1"/>
        <v>19.492271505376344</v>
      </c>
      <c r="G17" s="4"/>
      <c r="H17" s="5"/>
      <c r="I17" s="13"/>
    </row>
    <row r="18" spans="3:9" hidden="1" x14ac:dyDescent="0.25">
      <c r="C18" s="12" t="s">
        <v>42</v>
      </c>
      <c r="D18" s="4" cm="1">
        <f t="array" ref="D18">SUMIF(Product,C18,Amount)</f>
        <v>54712</v>
      </c>
      <c r="E18" s="4" cm="1">
        <f t="array" ref="E18">SUMIF(Product,C18,Units)</f>
        <v>2196</v>
      </c>
      <c r="F18" s="31">
        <f t="shared" si="1"/>
        <v>24.9143897996357</v>
      </c>
      <c r="G18" s="4"/>
      <c r="H18" s="5"/>
      <c r="I18" s="13"/>
    </row>
    <row r="19" spans="3:9" hidden="1" x14ac:dyDescent="0.25">
      <c r="C19" s="12" t="s">
        <v>48</v>
      </c>
      <c r="D19" s="4" cm="1">
        <f t="array" ref="D19">SUMIF(Product,C19,Amount)</f>
        <v>56644</v>
      </c>
      <c r="E19" s="4" cm="1">
        <f t="array" ref="E19">SUMIF(Product,C19,Units)</f>
        <v>1812</v>
      </c>
      <c r="F19" s="31">
        <f t="shared" si="1"/>
        <v>31.260485651214129</v>
      </c>
      <c r="G19" s="4"/>
      <c r="H19" s="5"/>
      <c r="I19" s="13"/>
    </row>
    <row r="20" spans="3:9" hidden="1" x14ac:dyDescent="0.25">
      <c r="C20" s="12" t="s">
        <v>39</v>
      </c>
      <c r="D20" s="4" cm="1">
        <f t="array" ref="D20">SUMIF(Product,C20,Amount)</f>
        <v>44744</v>
      </c>
      <c r="E20" s="4" cm="1">
        <f t="array" ref="E20">SUMIF(Product,C20,Units)</f>
        <v>1956</v>
      </c>
      <c r="F20" s="31">
        <f t="shared" si="1"/>
        <v>22.87525562372188</v>
      </c>
      <c r="G20" s="4"/>
      <c r="H20" s="5"/>
      <c r="I20" s="13"/>
    </row>
    <row r="21" spans="3:9" x14ac:dyDescent="0.25">
      <c r="C21" s="12" t="s">
        <v>49</v>
      </c>
      <c r="D21" s="4" cm="1">
        <f t="array" ref="D21">SUMIF(Product,C21,Amount)</f>
        <v>35378</v>
      </c>
      <c r="E21" s="4" cm="1">
        <f t="array" ref="E21">SUMIF(Product,C21,Units)</f>
        <v>1044</v>
      </c>
      <c r="F21" s="31">
        <f t="shared" si="1"/>
        <v>33.88697318007663</v>
      </c>
      <c r="G21" s="4"/>
      <c r="H21" s="5"/>
      <c r="I21" s="13"/>
    </row>
    <row r="22" spans="3:9" x14ac:dyDescent="0.25">
      <c r="C22" s="12" t="s">
        <v>51</v>
      </c>
      <c r="D22" s="4" cm="1">
        <f t="array" ref="D22">SUMIF(Product,C22,Amount)</f>
        <v>70273</v>
      </c>
      <c r="E22" s="4" cm="1">
        <f t="array" ref="E22">SUMIF(Product,C22,Units)</f>
        <v>2142</v>
      </c>
      <c r="F22" s="31">
        <f t="shared" si="1"/>
        <v>32.807189542483663</v>
      </c>
      <c r="G22" s="4"/>
      <c r="H22" s="5"/>
      <c r="I22" s="13"/>
    </row>
    <row r="23" spans="3:9" hidden="1" x14ac:dyDescent="0.25">
      <c r="C23" s="12" t="s">
        <v>53</v>
      </c>
      <c r="D23" s="4" cm="1">
        <f t="array" ref="D23">SUMIF(Product,C23,Amount)</f>
        <v>69461</v>
      </c>
      <c r="E23" s="4" cm="1">
        <f t="array" ref="E23">SUMIF(Product,C23,Units)</f>
        <v>2982</v>
      </c>
      <c r="F23" s="31">
        <f t="shared" si="1"/>
        <v>23.293427230046948</v>
      </c>
      <c r="G23" s="4"/>
      <c r="H23" s="5"/>
      <c r="I23" s="13"/>
    </row>
    <row r="24" spans="3:9" hidden="1" x14ac:dyDescent="0.25">
      <c r="C24" s="12" t="s">
        <v>54</v>
      </c>
      <c r="D24" s="4" cm="1">
        <f t="array" ref="D24">SUMIF(Product,C24,Amount)</f>
        <v>72373</v>
      </c>
      <c r="E24" s="4" cm="1">
        <f t="array" ref="E24">SUMIF(Product,C24,Units)</f>
        <v>3207</v>
      </c>
      <c r="F24" s="31">
        <f t="shared" si="1"/>
        <v>22.567196757093857</v>
      </c>
      <c r="G24" s="4"/>
      <c r="H24" s="5"/>
      <c r="I24" s="13"/>
    </row>
    <row r="25" spans="3:9" hidden="1" x14ac:dyDescent="0.25">
      <c r="C25" s="12" t="s">
        <v>45</v>
      </c>
      <c r="D25" s="4" cm="1">
        <f t="array" ref="D25">SUMIF(Product,C25,Amount)</f>
        <v>37772</v>
      </c>
      <c r="E25" s="4" cm="1">
        <f t="array" ref="E25">SUMIF(Product,C25,Units)</f>
        <v>1308</v>
      </c>
      <c r="F25" s="31">
        <f t="shared" si="1"/>
        <v>28.877675840978593</v>
      </c>
      <c r="G25" s="4"/>
      <c r="H25" s="5"/>
      <c r="I25" s="13"/>
    </row>
    <row r="26" spans="3:9" x14ac:dyDescent="0.25">
      <c r="C26" s="18" t="s">
        <v>37</v>
      </c>
      <c r="D26" s="19" cm="1">
        <f t="array" ref="D26">SUMIF(Product,C26,Amount)</f>
        <v>66283</v>
      </c>
      <c r="E26" s="19" cm="1">
        <f t="array" ref="E26">SUMIF(Product,C26,Units)</f>
        <v>2052</v>
      </c>
      <c r="F26" s="32">
        <f t="shared" si="1"/>
        <v>32.301656920077974</v>
      </c>
      <c r="G26" s="4"/>
      <c r="H26" s="5"/>
      <c r="I26" s="13"/>
    </row>
    <row r="27" spans="3:9" x14ac:dyDescent="0.25">
      <c r="C27" s="12"/>
      <c r="D27" s="4"/>
      <c r="E27" s="4"/>
      <c r="F27" s="4"/>
      <c r="G27" s="4"/>
      <c r="H27" s="5"/>
      <c r="I27" s="13"/>
    </row>
    <row r="28" spans="3:9" x14ac:dyDescent="0.25">
      <c r="C28" s="12"/>
      <c r="D28" s="4"/>
      <c r="E28" s="4"/>
      <c r="F28" s="4"/>
      <c r="G28" s="4"/>
      <c r="H28" s="5"/>
      <c r="I28" s="13"/>
    </row>
    <row r="29" spans="3:9" x14ac:dyDescent="0.25">
      <c r="C29" s="12"/>
      <c r="D29" s="4"/>
      <c r="E29" s="4"/>
      <c r="F29" s="4"/>
      <c r="G29" s="4"/>
      <c r="H29" s="5"/>
      <c r="I29" s="13"/>
    </row>
    <row r="30" spans="3:9" x14ac:dyDescent="0.25">
      <c r="C30" s="12"/>
      <c r="D30" s="4"/>
      <c r="E30" s="4"/>
      <c r="F30" s="4"/>
      <c r="G30" s="4"/>
      <c r="H30" s="5"/>
      <c r="I30" s="13"/>
    </row>
    <row r="31" spans="3:9" x14ac:dyDescent="0.25">
      <c r="C31" s="12"/>
      <c r="D31" s="4"/>
      <c r="E31" s="4"/>
      <c r="F31" s="4"/>
      <c r="G31" s="4"/>
      <c r="H31" s="5"/>
      <c r="I31" s="13"/>
    </row>
    <row r="32" spans="3:9" x14ac:dyDescent="0.25">
      <c r="C32" s="12"/>
      <c r="D32" s="4"/>
      <c r="E32" s="4"/>
      <c r="F32" s="4"/>
      <c r="G32" s="4"/>
      <c r="H32" s="5"/>
      <c r="I32" s="13"/>
    </row>
    <row r="33" spans="3:9" x14ac:dyDescent="0.25">
      <c r="C33" s="12"/>
      <c r="D33" s="4"/>
      <c r="E33" s="4"/>
      <c r="F33" s="4"/>
      <c r="G33" s="4"/>
      <c r="H33" s="5"/>
      <c r="I33" s="13"/>
    </row>
    <row r="34" spans="3:9" x14ac:dyDescent="0.25">
      <c r="C34" s="12"/>
      <c r="D34" s="4"/>
      <c r="E34" s="4"/>
      <c r="F34" s="4"/>
      <c r="G34" s="4"/>
      <c r="H34" s="5"/>
      <c r="I34" s="13"/>
    </row>
    <row r="35" spans="3:9" x14ac:dyDescent="0.25">
      <c r="C35" s="12"/>
      <c r="D35" s="4"/>
      <c r="E35" s="4"/>
      <c r="F35" s="4"/>
      <c r="G35" s="4"/>
      <c r="H35" s="5"/>
      <c r="I35" s="13"/>
    </row>
    <row r="36" spans="3:9" x14ac:dyDescent="0.25">
      <c r="C36" s="12"/>
      <c r="D36" s="4"/>
      <c r="E36" s="4"/>
      <c r="F36" s="4"/>
      <c r="G36" s="4"/>
      <c r="H36" s="5"/>
      <c r="I36" s="13"/>
    </row>
    <row r="37" spans="3:9" x14ac:dyDescent="0.25">
      <c r="C37" s="12"/>
      <c r="D37" s="4"/>
      <c r="E37" s="4"/>
      <c r="F37" s="4"/>
      <c r="G37" s="4"/>
      <c r="H37" s="5"/>
      <c r="I37" s="13"/>
    </row>
    <row r="38" spans="3:9" x14ac:dyDescent="0.25">
      <c r="C38" s="12"/>
      <c r="D38" s="4"/>
      <c r="E38" s="4"/>
      <c r="F38" s="4"/>
      <c r="G38" s="4"/>
      <c r="H38" s="5"/>
      <c r="I38" s="13"/>
    </row>
    <row r="39" spans="3:9" x14ac:dyDescent="0.25">
      <c r="C39" s="12"/>
      <c r="D39" s="4"/>
      <c r="E39" s="4"/>
      <c r="F39" s="4"/>
      <c r="G39" s="4"/>
      <c r="H39" s="5"/>
      <c r="I39" s="13"/>
    </row>
    <row r="40" spans="3:9" x14ac:dyDescent="0.25">
      <c r="C40" s="12"/>
      <c r="D40" s="4"/>
      <c r="E40" s="4"/>
      <c r="F40" s="4"/>
      <c r="G40" s="4"/>
      <c r="H40" s="5"/>
      <c r="I40" s="13"/>
    </row>
    <row r="41" spans="3:9" x14ac:dyDescent="0.25">
      <c r="C41" s="12"/>
      <c r="D41" s="4"/>
      <c r="E41" s="4"/>
      <c r="F41" s="4"/>
      <c r="G41" s="4"/>
      <c r="H41" s="5"/>
      <c r="I41" s="13"/>
    </row>
    <row r="42" spans="3:9" x14ac:dyDescent="0.25">
      <c r="C42" s="12"/>
      <c r="D42" s="4"/>
      <c r="E42" s="4"/>
      <c r="F42" s="4"/>
      <c r="G42" s="4"/>
      <c r="H42" s="5"/>
      <c r="I42" s="13"/>
    </row>
    <row r="43" spans="3:9" x14ac:dyDescent="0.25">
      <c r="C43" s="12"/>
      <c r="D43" s="4"/>
      <c r="E43" s="4"/>
      <c r="F43" s="4"/>
      <c r="G43" s="4"/>
      <c r="H43" s="5"/>
      <c r="I43" s="13"/>
    </row>
    <row r="44" spans="3:9" x14ac:dyDescent="0.25">
      <c r="C44" s="12"/>
      <c r="D44" s="4"/>
      <c r="E44" s="4"/>
      <c r="F44" s="4"/>
      <c r="G44" s="4"/>
      <c r="H44" s="5"/>
      <c r="I44" s="13"/>
    </row>
    <row r="45" spans="3:9" x14ac:dyDescent="0.25">
      <c r="C45" s="12"/>
      <c r="D45" s="4"/>
      <c r="E45" s="4"/>
      <c r="F45" s="4"/>
      <c r="G45" s="4"/>
      <c r="H45" s="5"/>
      <c r="I45" s="13"/>
    </row>
    <row r="46" spans="3:9" x14ac:dyDescent="0.25">
      <c r="C46" s="12"/>
      <c r="D46" s="4"/>
      <c r="E46" s="4"/>
      <c r="F46" s="4"/>
      <c r="G46" s="4"/>
      <c r="H46" s="5"/>
      <c r="I46" s="13"/>
    </row>
    <row r="47" spans="3:9" x14ac:dyDescent="0.25">
      <c r="C47" s="12"/>
      <c r="D47" s="4"/>
      <c r="E47" s="4"/>
      <c r="F47" s="4"/>
      <c r="G47" s="4"/>
      <c r="H47" s="5"/>
      <c r="I47" s="13"/>
    </row>
    <row r="48" spans="3:9" x14ac:dyDescent="0.25">
      <c r="C48" s="12"/>
      <c r="D48" s="4"/>
      <c r="E48" s="4"/>
      <c r="F48" s="4"/>
      <c r="G48" s="4"/>
      <c r="H48" s="5"/>
      <c r="I48" s="13"/>
    </row>
    <row r="49" spans="3:9" x14ac:dyDescent="0.25">
      <c r="C49" s="12"/>
      <c r="D49" s="4"/>
      <c r="E49" s="4"/>
      <c r="F49" s="4"/>
      <c r="G49" s="4"/>
      <c r="H49" s="5"/>
      <c r="I49" s="13"/>
    </row>
    <row r="50" spans="3:9" x14ac:dyDescent="0.25">
      <c r="C50" s="12"/>
      <c r="D50" s="4"/>
      <c r="E50" s="4"/>
      <c r="F50" s="4"/>
      <c r="G50" s="4"/>
      <c r="H50" s="5"/>
      <c r="I50" s="13"/>
    </row>
    <row r="51" spans="3:9" x14ac:dyDescent="0.25">
      <c r="C51" s="12"/>
      <c r="D51" s="4"/>
      <c r="E51" s="4"/>
      <c r="F51" s="4"/>
      <c r="G51" s="4"/>
      <c r="H51" s="5"/>
      <c r="I51" s="13"/>
    </row>
    <row r="52" spans="3:9" x14ac:dyDescent="0.25">
      <c r="C52" s="12"/>
      <c r="D52" s="4"/>
      <c r="E52" s="4"/>
      <c r="F52" s="4"/>
      <c r="G52" s="4"/>
      <c r="H52" s="5"/>
      <c r="I52" s="13"/>
    </row>
    <row r="53" spans="3:9" x14ac:dyDescent="0.25">
      <c r="C53" s="12"/>
      <c r="D53" s="4"/>
      <c r="E53" s="4"/>
      <c r="F53" s="4"/>
      <c r="G53" s="4"/>
      <c r="H53" s="5"/>
      <c r="I53" s="13"/>
    </row>
    <row r="54" spans="3:9" x14ac:dyDescent="0.25">
      <c r="C54" s="12"/>
      <c r="D54" s="4"/>
      <c r="E54" s="4"/>
      <c r="F54" s="4"/>
      <c r="G54" s="4"/>
      <c r="H54" s="5"/>
      <c r="I54" s="13"/>
    </row>
    <row r="55" spans="3:9" x14ac:dyDescent="0.25">
      <c r="C55" s="12"/>
      <c r="D55" s="4"/>
      <c r="E55" s="4"/>
      <c r="F55" s="4"/>
      <c r="G55" s="4"/>
      <c r="H55" s="5"/>
      <c r="I55" s="13"/>
    </row>
    <row r="56" spans="3:9" x14ac:dyDescent="0.25">
      <c r="C56" s="12"/>
      <c r="D56" s="4"/>
      <c r="E56" s="4"/>
      <c r="F56" s="4"/>
      <c r="G56" s="4"/>
      <c r="H56" s="5"/>
      <c r="I56" s="13"/>
    </row>
    <row r="57" spans="3:9" x14ac:dyDescent="0.25">
      <c r="C57" s="12"/>
      <c r="D57" s="4"/>
      <c r="E57" s="4"/>
      <c r="F57" s="4"/>
      <c r="G57" s="4"/>
      <c r="H57" s="5"/>
      <c r="I57" s="13"/>
    </row>
    <row r="58" spans="3:9" x14ac:dyDescent="0.25">
      <c r="C58" s="12"/>
      <c r="D58" s="4"/>
      <c r="E58" s="4"/>
      <c r="F58" s="4"/>
      <c r="G58" s="4"/>
      <c r="H58" s="5"/>
      <c r="I58" s="13"/>
    </row>
    <row r="59" spans="3:9" x14ac:dyDescent="0.25">
      <c r="C59" s="12"/>
      <c r="D59" s="4"/>
      <c r="E59" s="4"/>
      <c r="F59" s="4"/>
      <c r="G59" s="4"/>
      <c r="H59" s="5"/>
      <c r="I59" s="13"/>
    </row>
    <row r="60" spans="3:9" x14ac:dyDescent="0.25">
      <c r="C60" s="12"/>
      <c r="D60" s="4"/>
      <c r="E60" s="4"/>
      <c r="F60" s="4"/>
      <c r="G60" s="4"/>
      <c r="H60" s="5"/>
      <c r="I60" s="13"/>
    </row>
    <row r="61" spans="3:9" x14ac:dyDescent="0.25">
      <c r="C61" s="12"/>
      <c r="D61" s="4"/>
      <c r="E61" s="4"/>
      <c r="F61" s="4"/>
      <c r="G61" s="4"/>
      <c r="H61" s="5"/>
      <c r="I61" s="13"/>
    </row>
    <row r="62" spans="3:9" x14ac:dyDescent="0.25">
      <c r="C62" s="12"/>
      <c r="D62" s="4"/>
      <c r="E62" s="4"/>
      <c r="F62" s="4"/>
      <c r="G62" s="4"/>
      <c r="H62" s="5"/>
      <c r="I62" s="13"/>
    </row>
    <row r="63" spans="3:9" x14ac:dyDescent="0.25">
      <c r="C63" s="12"/>
      <c r="D63" s="4"/>
      <c r="E63" s="4"/>
      <c r="F63" s="4"/>
      <c r="G63" s="4"/>
      <c r="H63" s="5"/>
      <c r="I63" s="13"/>
    </row>
    <row r="64" spans="3:9" x14ac:dyDescent="0.25">
      <c r="C64" s="12"/>
      <c r="D64" s="4"/>
      <c r="E64" s="4"/>
      <c r="F64" s="4"/>
      <c r="G64" s="4"/>
      <c r="H64" s="5"/>
      <c r="I64" s="13"/>
    </row>
    <row r="65" spans="3:9" x14ac:dyDescent="0.25">
      <c r="C65" s="12"/>
      <c r="D65" s="4"/>
      <c r="E65" s="4"/>
      <c r="F65" s="4"/>
      <c r="G65" s="4"/>
      <c r="H65" s="5"/>
      <c r="I65" s="13"/>
    </row>
    <row r="66" spans="3:9" x14ac:dyDescent="0.25">
      <c r="C66" s="12"/>
      <c r="D66" s="4"/>
      <c r="E66" s="4"/>
      <c r="F66" s="4"/>
      <c r="G66" s="4"/>
      <c r="H66" s="5"/>
      <c r="I66" s="13"/>
    </row>
    <row r="67" spans="3:9" x14ac:dyDescent="0.25">
      <c r="C67" s="12"/>
      <c r="D67" s="4"/>
      <c r="E67" s="4"/>
      <c r="F67" s="4"/>
      <c r="G67" s="4"/>
      <c r="H67" s="5"/>
      <c r="I67" s="13"/>
    </row>
    <row r="68" spans="3:9" x14ac:dyDescent="0.25">
      <c r="C68" s="12"/>
      <c r="D68" s="4"/>
      <c r="E68" s="4"/>
      <c r="F68" s="4"/>
      <c r="G68" s="4"/>
      <c r="H68" s="5"/>
      <c r="I68" s="13"/>
    </row>
    <row r="69" spans="3:9" x14ac:dyDescent="0.25">
      <c r="C69" s="12"/>
      <c r="D69" s="4"/>
      <c r="E69" s="4"/>
      <c r="F69" s="4"/>
      <c r="G69" s="4"/>
      <c r="H69" s="5"/>
      <c r="I69" s="13"/>
    </row>
    <row r="70" spans="3:9" x14ac:dyDescent="0.25">
      <c r="C70" s="12"/>
      <c r="D70" s="4"/>
      <c r="E70" s="4"/>
      <c r="F70" s="4"/>
      <c r="G70" s="4"/>
      <c r="H70" s="5"/>
      <c r="I70" s="13"/>
    </row>
    <row r="71" spans="3:9" x14ac:dyDescent="0.25">
      <c r="C71" s="12"/>
      <c r="D71" s="4"/>
      <c r="E71" s="4"/>
      <c r="F71" s="4"/>
      <c r="G71" s="4"/>
      <c r="H71" s="5"/>
      <c r="I71" s="13"/>
    </row>
    <row r="72" spans="3:9" x14ac:dyDescent="0.25">
      <c r="C72" s="12"/>
      <c r="D72" s="4"/>
      <c r="E72" s="4"/>
      <c r="F72" s="4"/>
      <c r="G72" s="4"/>
      <c r="H72" s="5"/>
      <c r="I72" s="13"/>
    </row>
    <row r="73" spans="3:9" x14ac:dyDescent="0.25">
      <c r="C73" s="12"/>
      <c r="D73" s="4"/>
      <c r="E73" s="4"/>
      <c r="F73" s="4"/>
      <c r="G73" s="4"/>
      <c r="H73" s="5"/>
      <c r="I73" s="13"/>
    </row>
    <row r="74" spans="3:9" x14ac:dyDescent="0.25">
      <c r="C74" s="12"/>
      <c r="D74" s="4"/>
      <c r="E74" s="4"/>
      <c r="F74" s="4"/>
      <c r="G74" s="4"/>
      <c r="H74" s="5"/>
      <c r="I74" s="13"/>
    </row>
    <row r="75" spans="3:9" x14ac:dyDescent="0.25">
      <c r="C75" s="12"/>
      <c r="D75" s="4"/>
      <c r="E75" s="4"/>
      <c r="F75" s="4"/>
      <c r="G75" s="4"/>
      <c r="H75" s="5"/>
      <c r="I75" s="13"/>
    </row>
    <row r="76" spans="3:9" x14ac:dyDescent="0.25">
      <c r="C76" s="12"/>
      <c r="D76" s="4"/>
      <c r="E76" s="4"/>
      <c r="F76" s="4"/>
      <c r="G76" s="4"/>
      <c r="H76" s="5"/>
      <c r="I76" s="13"/>
    </row>
    <row r="77" spans="3:9" x14ac:dyDescent="0.25">
      <c r="C77" s="12"/>
      <c r="D77" s="4"/>
      <c r="E77" s="4"/>
      <c r="F77" s="4"/>
      <c r="G77" s="4"/>
      <c r="H77" s="5"/>
      <c r="I77" s="13"/>
    </row>
    <row r="78" spans="3:9" x14ac:dyDescent="0.25">
      <c r="C78" s="12"/>
      <c r="D78" s="4"/>
      <c r="E78" s="4"/>
      <c r="F78" s="4"/>
      <c r="G78" s="4"/>
      <c r="H78" s="5"/>
      <c r="I78" s="13"/>
    </row>
    <row r="79" spans="3:9" x14ac:dyDescent="0.25">
      <c r="C79" s="12"/>
      <c r="D79" s="4"/>
      <c r="E79" s="4"/>
      <c r="F79" s="4"/>
      <c r="G79" s="4"/>
      <c r="H79" s="5"/>
      <c r="I79" s="13"/>
    </row>
    <row r="80" spans="3:9" x14ac:dyDescent="0.25">
      <c r="C80" s="12"/>
      <c r="D80" s="4"/>
      <c r="E80" s="4"/>
      <c r="F80" s="4"/>
      <c r="G80" s="4"/>
      <c r="H80" s="5"/>
      <c r="I80" s="13"/>
    </row>
    <row r="81" spans="3:9" x14ac:dyDescent="0.25">
      <c r="C81" s="12"/>
      <c r="D81" s="4"/>
      <c r="E81" s="4"/>
      <c r="F81" s="4"/>
      <c r="G81" s="4"/>
      <c r="H81" s="5"/>
      <c r="I81" s="13"/>
    </row>
    <row r="82" spans="3:9" x14ac:dyDescent="0.25">
      <c r="C82" s="12"/>
      <c r="D82" s="4"/>
      <c r="E82" s="4"/>
      <c r="F82" s="4"/>
      <c r="G82" s="4"/>
      <c r="H82" s="5"/>
      <c r="I82" s="13"/>
    </row>
    <row r="83" spans="3:9" x14ac:dyDescent="0.25">
      <c r="C83" s="12"/>
      <c r="D83" s="4"/>
      <c r="E83" s="4"/>
      <c r="F83" s="4"/>
      <c r="G83" s="4"/>
      <c r="H83" s="5"/>
      <c r="I83" s="13"/>
    </row>
    <row r="84" spans="3:9" x14ac:dyDescent="0.25">
      <c r="C84" s="12"/>
      <c r="D84" s="4"/>
      <c r="E84" s="4"/>
      <c r="F84" s="4"/>
      <c r="G84" s="4"/>
      <c r="H84" s="5"/>
      <c r="I84" s="13"/>
    </row>
    <row r="85" spans="3:9" x14ac:dyDescent="0.25">
      <c r="C85" s="12"/>
      <c r="D85" s="4"/>
      <c r="E85" s="4"/>
      <c r="F85" s="4"/>
      <c r="G85" s="4"/>
      <c r="H85" s="5"/>
      <c r="I85" s="13"/>
    </row>
    <row r="86" spans="3:9" x14ac:dyDescent="0.25">
      <c r="C86" s="12"/>
      <c r="D86" s="4"/>
      <c r="E86" s="4"/>
      <c r="F86" s="4"/>
      <c r="G86" s="4"/>
      <c r="H86" s="5"/>
      <c r="I86" s="13"/>
    </row>
    <row r="87" spans="3:9" x14ac:dyDescent="0.25">
      <c r="C87" s="12"/>
      <c r="D87" s="4"/>
      <c r="E87" s="4"/>
      <c r="F87" s="4"/>
      <c r="G87" s="4"/>
      <c r="H87" s="5"/>
      <c r="I87" s="13"/>
    </row>
    <row r="88" spans="3:9" x14ac:dyDescent="0.25">
      <c r="C88" s="12"/>
      <c r="D88" s="4"/>
      <c r="E88" s="4"/>
      <c r="F88" s="4"/>
      <c r="G88" s="4"/>
      <c r="H88" s="5"/>
      <c r="I88" s="13"/>
    </row>
    <row r="89" spans="3:9" x14ac:dyDescent="0.25">
      <c r="C89" s="12"/>
      <c r="D89" s="4"/>
      <c r="E89" s="4"/>
      <c r="F89" s="4"/>
      <c r="G89" s="4"/>
      <c r="H89" s="5"/>
      <c r="I89" s="13"/>
    </row>
    <row r="90" spans="3:9" x14ac:dyDescent="0.25">
      <c r="C90" s="12"/>
      <c r="D90" s="4"/>
      <c r="E90" s="4"/>
      <c r="F90" s="4"/>
      <c r="G90" s="4"/>
      <c r="H90" s="5"/>
      <c r="I90" s="13"/>
    </row>
    <row r="91" spans="3:9" x14ac:dyDescent="0.25">
      <c r="C91" s="12"/>
      <c r="D91" s="4"/>
      <c r="E91" s="4"/>
      <c r="F91" s="4"/>
      <c r="G91" s="4"/>
      <c r="H91" s="5"/>
      <c r="I91" s="13"/>
    </row>
    <row r="92" spans="3:9" x14ac:dyDescent="0.25">
      <c r="C92" s="12"/>
      <c r="D92" s="4"/>
      <c r="E92" s="4"/>
      <c r="F92" s="4"/>
      <c r="G92" s="4"/>
      <c r="H92" s="5"/>
      <c r="I92" s="13"/>
    </row>
    <row r="93" spans="3:9" x14ac:dyDescent="0.25">
      <c r="C93" s="12"/>
      <c r="D93" s="4"/>
      <c r="E93" s="4"/>
      <c r="F93" s="4"/>
      <c r="G93" s="4"/>
      <c r="H93" s="5"/>
      <c r="I93" s="13"/>
    </row>
    <row r="94" spans="3:9" x14ac:dyDescent="0.25">
      <c r="C94" s="12"/>
      <c r="D94" s="4"/>
      <c r="E94" s="4"/>
      <c r="F94" s="4"/>
      <c r="G94" s="4"/>
      <c r="H94" s="5"/>
      <c r="I94" s="13"/>
    </row>
    <row r="95" spans="3:9" x14ac:dyDescent="0.25">
      <c r="C95" s="12"/>
      <c r="D95" s="4"/>
      <c r="E95" s="4"/>
      <c r="F95" s="4"/>
      <c r="G95" s="4"/>
      <c r="H95" s="5"/>
      <c r="I95" s="13"/>
    </row>
    <row r="96" spans="3:9" x14ac:dyDescent="0.25">
      <c r="C96" s="12"/>
      <c r="D96" s="4"/>
      <c r="E96" s="4"/>
      <c r="F96" s="4"/>
      <c r="G96" s="4"/>
      <c r="H96" s="5"/>
      <c r="I96" s="13"/>
    </row>
    <row r="97" spans="3:9" x14ac:dyDescent="0.25">
      <c r="C97" s="12"/>
      <c r="D97" s="4"/>
      <c r="E97" s="4"/>
      <c r="F97" s="4"/>
      <c r="G97" s="4"/>
      <c r="H97" s="5"/>
      <c r="I97" s="13"/>
    </row>
    <row r="98" spans="3:9" x14ac:dyDescent="0.25">
      <c r="C98" s="12"/>
      <c r="D98" s="4"/>
      <c r="E98" s="4"/>
      <c r="F98" s="4"/>
      <c r="G98" s="4"/>
      <c r="H98" s="5"/>
      <c r="I98" s="13"/>
    </row>
    <row r="99" spans="3:9" x14ac:dyDescent="0.25">
      <c r="C99" s="12"/>
      <c r="D99" s="4"/>
      <c r="E99" s="4"/>
      <c r="F99" s="4"/>
      <c r="G99" s="4"/>
      <c r="H99" s="5"/>
      <c r="I99" s="13"/>
    </row>
    <row r="100" spans="3:9" x14ac:dyDescent="0.25">
      <c r="C100" s="12"/>
      <c r="D100" s="4"/>
      <c r="E100" s="4"/>
      <c r="F100" s="4"/>
      <c r="G100" s="4"/>
      <c r="H100" s="5"/>
      <c r="I100" s="13"/>
    </row>
    <row r="101" spans="3:9" x14ac:dyDescent="0.25">
      <c r="C101" s="12"/>
      <c r="D101" s="4"/>
      <c r="E101" s="4"/>
      <c r="F101" s="4"/>
      <c r="G101" s="4"/>
      <c r="H101" s="5"/>
      <c r="I101" s="13"/>
    </row>
    <row r="102" spans="3:9" x14ac:dyDescent="0.25">
      <c r="C102" s="12"/>
      <c r="D102" s="4"/>
      <c r="E102" s="4"/>
      <c r="F102" s="4"/>
      <c r="G102" s="4"/>
      <c r="H102" s="5"/>
      <c r="I102" s="13"/>
    </row>
    <row r="103" spans="3:9" x14ac:dyDescent="0.25">
      <c r="C103" s="12"/>
      <c r="D103" s="4"/>
      <c r="E103" s="4"/>
      <c r="F103" s="4"/>
      <c r="G103" s="4"/>
      <c r="H103" s="5"/>
      <c r="I103" s="13"/>
    </row>
    <row r="104" spans="3:9" x14ac:dyDescent="0.25">
      <c r="C104" s="12"/>
      <c r="D104" s="4"/>
      <c r="E104" s="4"/>
      <c r="F104" s="4"/>
      <c r="G104" s="4"/>
      <c r="H104" s="5"/>
      <c r="I104" s="13"/>
    </row>
    <row r="105" spans="3:9" x14ac:dyDescent="0.25">
      <c r="C105" s="12"/>
      <c r="D105" s="4"/>
      <c r="E105" s="4"/>
      <c r="F105" s="4"/>
      <c r="G105" s="4"/>
      <c r="H105" s="5"/>
      <c r="I105" s="13"/>
    </row>
    <row r="106" spans="3:9" x14ac:dyDescent="0.25">
      <c r="C106" s="12"/>
      <c r="D106" s="4"/>
      <c r="E106" s="4"/>
      <c r="F106" s="4"/>
      <c r="G106" s="4"/>
      <c r="H106" s="5"/>
      <c r="I106" s="13"/>
    </row>
    <row r="107" spans="3:9" x14ac:dyDescent="0.25">
      <c r="C107" s="12"/>
      <c r="D107" s="4"/>
      <c r="E107" s="4"/>
      <c r="F107" s="4"/>
      <c r="G107" s="4"/>
      <c r="H107" s="5"/>
      <c r="I107" s="13"/>
    </row>
    <row r="108" spans="3:9" x14ac:dyDescent="0.25">
      <c r="C108" s="12"/>
      <c r="D108" s="4"/>
      <c r="E108" s="4"/>
      <c r="F108" s="4"/>
      <c r="G108" s="4"/>
      <c r="H108" s="5"/>
      <c r="I108" s="13"/>
    </row>
    <row r="109" spans="3:9" x14ac:dyDescent="0.25">
      <c r="C109" s="12"/>
      <c r="D109" s="4"/>
      <c r="E109" s="4"/>
      <c r="F109" s="4"/>
      <c r="G109" s="4"/>
      <c r="H109" s="5"/>
      <c r="I109" s="13"/>
    </row>
    <row r="110" spans="3:9" x14ac:dyDescent="0.25">
      <c r="C110" s="12"/>
      <c r="D110" s="4"/>
      <c r="E110" s="4"/>
      <c r="F110" s="4"/>
      <c r="G110" s="4"/>
      <c r="H110" s="5"/>
      <c r="I110" s="13"/>
    </row>
    <row r="111" spans="3:9" x14ac:dyDescent="0.25">
      <c r="C111" s="12"/>
      <c r="D111" s="4"/>
      <c r="E111" s="4"/>
      <c r="F111" s="4"/>
      <c r="G111" s="4"/>
      <c r="H111" s="5"/>
      <c r="I111" s="13"/>
    </row>
    <row r="112" spans="3:9" x14ac:dyDescent="0.25">
      <c r="C112" s="12"/>
      <c r="D112" s="4"/>
      <c r="E112" s="4"/>
      <c r="F112" s="4"/>
      <c r="G112" s="4"/>
      <c r="H112" s="5"/>
      <c r="I112" s="13"/>
    </row>
    <row r="113" spans="3:9" x14ac:dyDescent="0.25">
      <c r="C113" s="12"/>
      <c r="D113" s="4"/>
      <c r="E113" s="4"/>
      <c r="F113" s="4"/>
      <c r="G113" s="4"/>
      <c r="H113" s="5"/>
      <c r="I113" s="13"/>
    </row>
    <row r="114" spans="3:9" x14ac:dyDescent="0.25">
      <c r="C114" s="12"/>
      <c r="D114" s="4"/>
      <c r="E114" s="4"/>
      <c r="F114" s="4"/>
      <c r="G114" s="4"/>
      <c r="H114" s="5"/>
      <c r="I114" s="13"/>
    </row>
    <row r="115" spans="3:9" x14ac:dyDescent="0.25">
      <c r="C115" s="12"/>
      <c r="D115" s="4"/>
      <c r="E115" s="4"/>
      <c r="F115" s="4"/>
      <c r="G115" s="4"/>
      <c r="H115" s="5"/>
      <c r="I115" s="13"/>
    </row>
    <row r="116" spans="3:9" x14ac:dyDescent="0.25">
      <c r="C116" s="12"/>
      <c r="D116" s="4"/>
      <c r="E116" s="4"/>
      <c r="F116" s="4"/>
      <c r="G116" s="4"/>
      <c r="H116" s="5"/>
      <c r="I116" s="13"/>
    </row>
    <row r="117" spans="3:9" x14ac:dyDescent="0.25">
      <c r="C117" s="12"/>
      <c r="D117" s="4"/>
      <c r="E117" s="4"/>
      <c r="F117" s="4"/>
      <c r="G117" s="4"/>
      <c r="H117" s="5"/>
      <c r="I117" s="13"/>
    </row>
    <row r="118" spans="3:9" x14ac:dyDescent="0.25">
      <c r="C118" s="12"/>
      <c r="D118" s="4"/>
      <c r="E118" s="4"/>
      <c r="F118" s="4"/>
      <c r="G118" s="4"/>
      <c r="H118" s="5"/>
      <c r="I118" s="13"/>
    </row>
    <row r="119" spans="3:9" x14ac:dyDescent="0.25">
      <c r="C119" s="12"/>
      <c r="D119" s="4"/>
      <c r="E119" s="4"/>
      <c r="F119" s="4"/>
      <c r="G119" s="4"/>
      <c r="H119" s="5"/>
      <c r="I119" s="13"/>
    </row>
    <row r="120" spans="3:9" x14ac:dyDescent="0.25">
      <c r="C120" s="12"/>
      <c r="D120" s="4"/>
      <c r="E120" s="4"/>
      <c r="F120" s="4"/>
      <c r="G120" s="4"/>
      <c r="H120" s="5"/>
      <c r="I120" s="13"/>
    </row>
    <row r="121" spans="3:9" x14ac:dyDescent="0.25">
      <c r="C121" s="12"/>
      <c r="D121" s="4"/>
      <c r="E121" s="4"/>
      <c r="F121" s="4"/>
      <c r="G121" s="4"/>
      <c r="H121" s="5"/>
      <c r="I121" s="13"/>
    </row>
    <row r="122" spans="3:9" x14ac:dyDescent="0.25">
      <c r="C122" s="12"/>
      <c r="D122" s="4"/>
      <c r="E122" s="4"/>
      <c r="F122" s="4"/>
      <c r="G122" s="4"/>
      <c r="H122" s="5"/>
      <c r="I122" s="13"/>
    </row>
    <row r="123" spans="3:9" x14ac:dyDescent="0.25">
      <c r="C123" s="12"/>
      <c r="D123" s="4"/>
      <c r="E123" s="4"/>
      <c r="F123" s="4"/>
      <c r="G123" s="4"/>
      <c r="H123" s="5"/>
      <c r="I123" s="13"/>
    </row>
    <row r="124" spans="3:9" x14ac:dyDescent="0.25">
      <c r="C124" s="12"/>
      <c r="D124" s="4"/>
      <c r="E124" s="4"/>
      <c r="F124" s="4"/>
      <c r="G124" s="4"/>
      <c r="H124" s="5"/>
      <c r="I124" s="13"/>
    </row>
    <row r="125" spans="3:9" x14ac:dyDescent="0.25">
      <c r="C125" s="12"/>
      <c r="D125" s="4"/>
      <c r="E125" s="4"/>
      <c r="F125" s="4"/>
      <c r="G125" s="4"/>
      <c r="H125" s="5"/>
      <c r="I125" s="13"/>
    </row>
    <row r="126" spans="3:9" x14ac:dyDescent="0.25">
      <c r="C126" s="12"/>
      <c r="D126" s="4"/>
      <c r="E126" s="4"/>
      <c r="F126" s="4"/>
      <c r="G126" s="4"/>
      <c r="H126" s="5"/>
      <c r="I126" s="13"/>
    </row>
    <row r="127" spans="3:9" x14ac:dyDescent="0.25">
      <c r="C127" s="12"/>
      <c r="D127" s="4"/>
      <c r="E127" s="4"/>
      <c r="F127" s="4"/>
      <c r="G127" s="4"/>
      <c r="H127" s="5"/>
      <c r="I127" s="13"/>
    </row>
    <row r="128" spans="3:9" x14ac:dyDescent="0.25">
      <c r="C128" s="12"/>
      <c r="D128" s="4"/>
      <c r="E128" s="4"/>
      <c r="F128" s="4"/>
      <c r="G128" s="4"/>
      <c r="H128" s="5"/>
      <c r="I128" s="13"/>
    </row>
    <row r="129" spans="3:9" x14ac:dyDescent="0.25">
      <c r="C129" s="12"/>
      <c r="D129" s="4"/>
      <c r="E129" s="4"/>
      <c r="F129" s="4"/>
      <c r="G129" s="4"/>
      <c r="H129" s="5"/>
      <c r="I129" s="13"/>
    </row>
    <row r="130" spans="3:9" x14ac:dyDescent="0.25">
      <c r="C130" s="12"/>
      <c r="D130" s="4"/>
      <c r="E130" s="4"/>
      <c r="F130" s="4"/>
      <c r="G130" s="4"/>
      <c r="H130" s="5"/>
      <c r="I130" s="13"/>
    </row>
    <row r="131" spans="3:9" x14ac:dyDescent="0.25">
      <c r="C131" s="12"/>
      <c r="D131" s="4"/>
      <c r="E131" s="4"/>
      <c r="F131" s="4"/>
      <c r="G131" s="4"/>
      <c r="H131" s="5"/>
      <c r="I131" s="13"/>
    </row>
    <row r="132" spans="3:9" x14ac:dyDescent="0.25">
      <c r="C132" s="12"/>
      <c r="D132" s="4"/>
      <c r="E132" s="4"/>
      <c r="F132" s="4"/>
      <c r="G132" s="4"/>
      <c r="H132" s="5"/>
      <c r="I132" s="13"/>
    </row>
    <row r="133" spans="3:9" x14ac:dyDescent="0.25">
      <c r="C133" s="12"/>
      <c r="D133" s="4"/>
      <c r="E133" s="4"/>
      <c r="F133" s="4"/>
      <c r="G133" s="4"/>
      <c r="H133" s="5"/>
      <c r="I133" s="13"/>
    </row>
    <row r="134" spans="3:9" x14ac:dyDescent="0.25">
      <c r="C134" s="12"/>
      <c r="D134" s="4"/>
      <c r="E134" s="4"/>
      <c r="F134" s="4"/>
      <c r="G134" s="4"/>
      <c r="H134" s="5"/>
      <c r="I134" s="13"/>
    </row>
    <row r="135" spans="3:9" x14ac:dyDescent="0.25">
      <c r="C135" s="12"/>
      <c r="D135" s="4"/>
      <c r="E135" s="4"/>
      <c r="F135" s="4"/>
      <c r="G135" s="4"/>
      <c r="H135" s="5"/>
      <c r="I135" s="13"/>
    </row>
    <row r="136" spans="3:9" x14ac:dyDescent="0.25">
      <c r="C136" s="12"/>
      <c r="D136" s="4"/>
      <c r="E136" s="4"/>
      <c r="F136" s="4"/>
      <c r="G136" s="4"/>
      <c r="H136" s="5"/>
      <c r="I136" s="13"/>
    </row>
    <row r="137" spans="3:9" x14ac:dyDescent="0.25">
      <c r="C137" s="12"/>
      <c r="D137" s="4"/>
      <c r="E137" s="4"/>
      <c r="F137" s="4"/>
      <c r="G137" s="4"/>
      <c r="H137" s="5"/>
      <c r="I137" s="13"/>
    </row>
    <row r="138" spans="3:9" x14ac:dyDescent="0.25">
      <c r="C138" s="12"/>
      <c r="D138" s="4"/>
      <c r="E138" s="4"/>
      <c r="F138" s="4"/>
      <c r="G138" s="4"/>
      <c r="H138" s="5"/>
      <c r="I138" s="13"/>
    </row>
    <row r="139" spans="3:9" x14ac:dyDescent="0.25">
      <c r="C139" s="12"/>
      <c r="D139" s="4"/>
      <c r="E139" s="4"/>
      <c r="F139" s="4"/>
      <c r="G139" s="4"/>
      <c r="H139" s="5"/>
      <c r="I139" s="13"/>
    </row>
    <row r="140" spans="3:9" x14ac:dyDescent="0.25">
      <c r="C140" s="12"/>
      <c r="D140" s="4"/>
      <c r="E140" s="4"/>
      <c r="F140" s="4"/>
      <c r="G140" s="4"/>
      <c r="H140" s="5"/>
      <c r="I140" s="13"/>
    </row>
    <row r="141" spans="3:9" x14ac:dyDescent="0.25">
      <c r="C141" s="12"/>
      <c r="D141" s="4"/>
      <c r="E141" s="4"/>
      <c r="F141" s="4"/>
      <c r="G141" s="4"/>
      <c r="H141" s="5"/>
      <c r="I141" s="13"/>
    </row>
    <row r="142" spans="3:9" x14ac:dyDescent="0.25">
      <c r="C142" s="12"/>
      <c r="D142" s="4"/>
      <c r="E142" s="4"/>
      <c r="F142" s="4"/>
      <c r="G142" s="4"/>
      <c r="H142" s="5"/>
      <c r="I142" s="13"/>
    </row>
    <row r="143" spans="3:9" x14ac:dyDescent="0.25">
      <c r="C143" s="12"/>
      <c r="D143" s="4"/>
      <c r="E143" s="4"/>
      <c r="F143" s="4"/>
      <c r="G143" s="4"/>
      <c r="H143" s="5"/>
      <c r="I143" s="13"/>
    </row>
    <row r="144" spans="3:9" x14ac:dyDescent="0.25">
      <c r="C144" s="12"/>
      <c r="D144" s="4"/>
      <c r="E144" s="4"/>
      <c r="F144" s="4"/>
      <c r="G144" s="4"/>
      <c r="H144" s="5"/>
      <c r="I144" s="13"/>
    </row>
    <row r="145" spans="3:9" x14ac:dyDescent="0.25">
      <c r="C145" s="12"/>
      <c r="D145" s="4"/>
      <c r="E145" s="4"/>
      <c r="F145" s="4"/>
      <c r="G145" s="4"/>
      <c r="H145" s="5"/>
      <c r="I145" s="13"/>
    </row>
    <row r="146" spans="3:9" x14ac:dyDescent="0.25">
      <c r="C146" s="12"/>
      <c r="D146" s="4"/>
      <c r="E146" s="4"/>
      <c r="F146" s="4"/>
      <c r="G146" s="4"/>
      <c r="H146" s="5"/>
      <c r="I146" s="13"/>
    </row>
    <row r="147" spans="3:9" x14ac:dyDescent="0.25">
      <c r="C147" s="12"/>
      <c r="D147" s="4"/>
      <c r="E147" s="4"/>
      <c r="F147" s="4"/>
      <c r="G147" s="4"/>
      <c r="H147" s="5"/>
      <c r="I147" s="13"/>
    </row>
    <row r="148" spans="3:9" x14ac:dyDescent="0.25">
      <c r="C148" s="12"/>
      <c r="D148" s="4"/>
      <c r="E148" s="4"/>
      <c r="F148" s="4"/>
      <c r="G148" s="4"/>
      <c r="H148" s="5"/>
      <c r="I148" s="13"/>
    </row>
    <row r="149" spans="3:9" x14ac:dyDescent="0.25">
      <c r="C149" s="12"/>
      <c r="D149" s="4"/>
      <c r="E149" s="4"/>
      <c r="F149" s="4"/>
      <c r="G149" s="4"/>
      <c r="H149" s="5"/>
      <c r="I149" s="13"/>
    </row>
    <row r="150" spans="3:9" x14ac:dyDescent="0.25">
      <c r="C150" s="12"/>
      <c r="D150" s="4"/>
      <c r="E150" s="4"/>
      <c r="F150" s="4"/>
      <c r="G150" s="4"/>
      <c r="H150" s="5"/>
      <c r="I150" s="13"/>
    </row>
    <row r="151" spans="3:9" x14ac:dyDescent="0.25">
      <c r="C151" s="12"/>
      <c r="D151" s="4"/>
      <c r="E151" s="4"/>
      <c r="F151" s="4"/>
      <c r="G151" s="4"/>
      <c r="H151" s="5"/>
      <c r="I151" s="13"/>
    </row>
    <row r="152" spans="3:9" x14ac:dyDescent="0.25">
      <c r="C152" s="12"/>
      <c r="D152" s="4"/>
      <c r="E152" s="4"/>
      <c r="F152" s="4"/>
      <c r="G152" s="4"/>
      <c r="H152" s="5"/>
      <c r="I152" s="13"/>
    </row>
    <row r="153" spans="3:9" x14ac:dyDescent="0.25">
      <c r="C153" s="12"/>
      <c r="D153" s="4"/>
      <c r="E153" s="4"/>
      <c r="F153" s="4"/>
      <c r="G153" s="4"/>
      <c r="H153" s="5"/>
      <c r="I153" s="13"/>
    </row>
    <row r="154" spans="3:9" x14ac:dyDescent="0.25">
      <c r="C154" s="12"/>
      <c r="D154" s="4"/>
      <c r="E154" s="4"/>
      <c r="F154" s="4"/>
      <c r="G154" s="4"/>
      <c r="H154" s="5"/>
      <c r="I154" s="13"/>
    </row>
    <row r="155" spans="3:9" x14ac:dyDescent="0.25">
      <c r="C155" s="12"/>
      <c r="D155" s="4"/>
      <c r="E155" s="4"/>
      <c r="F155" s="4"/>
      <c r="G155" s="4"/>
      <c r="H155" s="5"/>
      <c r="I155" s="13"/>
    </row>
    <row r="156" spans="3:9" x14ac:dyDescent="0.25">
      <c r="C156" s="12"/>
      <c r="D156" s="4"/>
      <c r="E156" s="4"/>
      <c r="F156" s="4"/>
      <c r="G156" s="4"/>
      <c r="H156" s="5"/>
      <c r="I156" s="13"/>
    </row>
    <row r="157" spans="3:9" x14ac:dyDescent="0.25">
      <c r="C157" s="12"/>
      <c r="D157" s="4"/>
      <c r="E157" s="4"/>
      <c r="F157" s="4"/>
      <c r="G157" s="4"/>
      <c r="H157" s="5"/>
      <c r="I157" s="13"/>
    </row>
    <row r="158" spans="3:9" x14ac:dyDescent="0.25">
      <c r="C158" s="12"/>
      <c r="D158" s="4"/>
      <c r="E158" s="4"/>
      <c r="F158" s="4"/>
      <c r="G158" s="4"/>
      <c r="H158" s="5"/>
      <c r="I158" s="13"/>
    </row>
    <row r="159" spans="3:9" x14ac:dyDescent="0.25">
      <c r="C159" s="12"/>
      <c r="D159" s="4"/>
      <c r="E159" s="4"/>
      <c r="F159" s="4"/>
      <c r="G159" s="4"/>
      <c r="H159" s="5"/>
      <c r="I159" s="13"/>
    </row>
    <row r="160" spans="3:9" x14ac:dyDescent="0.25">
      <c r="C160" s="12"/>
      <c r="D160" s="4"/>
      <c r="E160" s="4"/>
      <c r="F160" s="4"/>
      <c r="G160" s="4"/>
      <c r="H160" s="5"/>
      <c r="I160" s="13"/>
    </row>
    <row r="161" spans="3:9" x14ac:dyDescent="0.25">
      <c r="C161" s="12"/>
      <c r="D161" s="4"/>
      <c r="E161" s="4"/>
      <c r="F161" s="4"/>
      <c r="G161" s="4"/>
      <c r="H161" s="5"/>
      <c r="I161" s="13"/>
    </row>
    <row r="162" spans="3:9" x14ac:dyDescent="0.25">
      <c r="C162" s="12"/>
      <c r="D162" s="4"/>
      <c r="E162" s="4"/>
      <c r="F162" s="4"/>
      <c r="G162" s="4"/>
      <c r="H162" s="5"/>
      <c r="I162" s="13"/>
    </row>
    <row r="163" spans="3:9" x14ac:dyDescent="0.25">
      <c r="C163" s="12"/>
      <c r="D163" s="4"/>
      <c r="E163" s="4"/>
      <c r="F163" s="4"/>
      <c r="G163" s="4"/>
      <c r="H163" s="5"/>
      <c r="I163" s="13"/>
    </row>
    <row r="164" spans="3:9" x14ac:dyDescent="0.25">
      <c r="C164" s="12"/>
      <c r="D164" s="4"/>
      <c r="E164" s="4"/>
      <c r="F164" s="4"/>
      <c r="G164" s="4"/>
      <c r="H164" s="5"/>
      <c r="I164" s="13"/>
    </row>
    <row r="165" spans="3:9" x14ac:dyDescent="0.25">
      <c r="C165" s="12"/>
      <c r="D165" s="4"/>
      <c r="E165" s="4"/>
      <c r="F165" s="4"/>
      <c r="G165" s="4"/>
      <c r="H165" s="5"/>
      <c r="I165" s="13"/>
    </row>
    <row r="166" spans="3:9" x14ac:dyDescent="0.25">
      <c r="C166" s="12"/>
      <c r="D166" s="4"/>
      <c r="E166" s="4"/>
      <c r="F166" s="4"/>
      <c r="G166" s="4"/>
      <c r="H166" s="5"/>
      <c r="I166" s="13"/>
    </row>
    <row r="167" spans="3:9" x14ac:dyDescent="0.25">
      <c r="C167" s="12"/>
      <c r="D167" s="4"/>
      <c r="E167" s="4"/>
      <c r="F167" s="4"/>
      <c r="G167" s="4"/>
      <c r="H167" s="5"/>
      <c r="I167" s="13"/>
    </row>
    <row r="168" spans="3:9" x14ac:dyDescent="0.25">
      <c r="C168" s="12"/>
      <c r="D168" s="4"/>
      <c r="E168" s="4"/>
      <c r="F168" s="4"/>
      <c r="G168" s="4"/>
      <c r="H168" s="5"/>
      <c r="I168" s="13"/>
    </row>
    <row r="169" spans="3:9" x14ac:dyDescent="0.25">
      <c r="C169" s="12"/>
      <c r="D169" s="4"/>
      <c r="E169" s="4"/>
      <c r="F169" s="4"/>
      <c r="G169" s="4"/>
      <c r="H169" s="5"/>
      <c r="I169" s="13"/>
    </row>
    <row r="170" spans="3:9" x14ac:dyDescent="0.25">
      <c r="C170" s="12"/>
      <c r="D170" s="4"/>
      <c r="E170" s="4"/>
      <c r="F170" s="4"/>
      <c r="G170" s="4"/>
      <c r="H170" s="5"/>
      <c r="I170" s="13"/>
    </row>
    <row r="171" spans="3:9" x14ac:dyDescent="0.25">
      <c r="C171" s="12"/>
      <c r="D171" s="4"/>
      <c r="E171" s="4"/>
      <c r="F171" s="4"/>
      <c r="G171" s="4"/>
      <c r="H171" s="5"/>
      <c r="I171" s="13"/>
    </row>
    <row r="172" spans="3:9" x14ac:dyDescent="0.25">
      <c r="C172" s="12"/>
      <c r="D172" s="4"/>
      <c r="E172" s="4"/>
      <c r="F172" s="4"/>
      <c r="G172" s="4"/>
      <c r="H172" s="5"/>
      <c r="I172" s="13"/>
    </row>
    <row r="173" spans="3:9" x14ac:dyDescent="0.25">
      <c r="C173" s="12"/>
      <c r="D173" s="4"/>
      <c r="E173" s="4"/>
      <c r="F173" s="4"/>
      <c r="G173" s="4"/>
      <c r="H173" s="5"/>
      <c r="I173" s="13"/>
    </row>
    <row r="174" spans="3:9" x14ac:dyDescent="0.25">
      <c r="C174" s="12"/>
      <c r="D174" s="4"/>
      <c r="E174" s="4"/>
      <c r="F174" s="4"/>
      <c r="G174" s="4"/>
      <c r="H174" s="5"/>
      <c r="I174" s="13"/>
    </row>
    <row r="175" spans="3:9" x14ac:dyDescent="0.25">
      <c r="C175" s="12"/>
      <c r="D175" s="4"/>
      <c r="E175" s="4"/>
      <c r="F175" s="4"/>
      <c r="G175" s="4"/>
      <c r="H175" s="5"/>
      <c r="I175" s="13"/>
    </row>
    <row r="176" spans="3:9" x14ac:dyDescent="0.25">
      <c r="C176" s="12"/>
      <c r="D176" s="4"/>
      <c r="E176" s="4"/>
      <c r="F176" s="4"/>
      <c r="G176" s="4"/>
      <c r="H176" s="5"/>
      <c r="I176" s="13"/>
    </row>
    <row r="177" spans="3:9" x14ac:dyDescent="0.25">
      <c r="C177" s="12"/>
      <c r="D177" s="4"/>
      <c r="E177" s="4"/>
      <c r="F177" s="4"/>
      <c r="G177" s="4"/>
      <c r="H177" s="5"/>
      <c r="I177" s="13"/>
    </row>
    <row r="178" spans="3:9" x14ac:dyDescent="0.25">
      <c r="C178" s="12"/>
      <c r="D178" s="4"/>
      <c r="E178" s="4"/>
      <c r="F178" s="4"/>
      <c r="G178" s="4"/>
      <c r="H178" s="5"/>
      <c r="I178" s="13"/>
    </row>
    <row r="179" spans="3:9" x14ac:dyDescent="0.25">
      <c r="C179" s="12"/>
      <c r="D179" s="4"/>
      <c r="E179" s="4"/>
      <c r="F179" s="4"/>
      <c r="G179" s="4"/>
      <c r="H179" s="5"/>
      <c r="I179" s="13"/>
    </row>
    <row r="180" spans="3:9" x14ac:dyDescent="0.25">
      <c r="C180" s="12"/>
      <c r="D180" s="4"/>
      <c r="E180" s="4"/>
      <c r="F180" s="4"/>
      <c r="G180" s="4"/>
      <c r="H180" s="5"/>
      <c r="I180" s="13"/>
    </row>
    <row r="181" spans="3:9" x14ac:dyDescent="0.25">
      <c r="C181" s="12"/>
      <c r="D181" s="4"/>
      <c r="E181" s="4"/>
      <c r="F181" s="4"/>
      <c r="G181" s="4"/>
      <c r="H181" s="5"/>
      <c r="I181" s="13"/>
    </row>
    <row r="182" spans="3:9" x14ac:dyDescent="0.25">
      <c r="C182" s="12"/>
      <c r="D182" s="4"/>
      <c r="E182" s="4"/>
      <c r="F182" s="4"/>
      <c r="G182" s="4"/>
      <c r="H182" s="5"/>
      <c r="I182" s="13"/>
    </row>
    <row r="183" spans="3:9" x14ac:dyDescent="0.25">
      <c r="C183" s="12"/>
      <c r="D183" s="4"/>
      <c r="E183" s="4"/>
      <c r="F183" s="4"/>
      <c r="G183" s="4"/>
      <c r="H183" s="5"/>
      <c r="I183" s="13"/>
    </row>
    <row r="184" spans="3:9" x14ac:dyDescent="0.25">
      <c r="C184" s="12"/>
      <c r="D184" s="4"/>
      <c r="E184" s="4"/>
      <c r="F184" s="4"/>
      <c r="G184" s="4"/>
      <c r="H184" s="5"/>
      <c r="I184" s="13"/>
    </row>
    <row r="185" spans="3:9" x14ac:dyDescent="0.25">
      <c r="C185" s="12"/>
      <c r="D185" s="4"/>
      <c r="E185" s="4"/>
      <c r="F185" s="4"/>
      <c r="G185" s="4"/>
      <c r="H185" s="5"/>
      <c r="I185" s="13"/>
    </row>
    <row r="186" spans="3:9" x14ac:dyDescent="0.25">
      <c r="C186" s="12"/>
      <c r="D186" s="4"/>
      <c r="E186" s="4"/>
      <c r="F186" s="4"/>
      <c r="G186" s="4"/>
      <c r="H186" s="5"/>
      <c r="I186" s="13"/>
    </row>
    <row r="187" spans="3:9" x14ac:dyDescent="0.25">
      <c r="C187" s="12"/>
      <c r="D187" s="4"/>
      <c r="E187" s="4"/>
      <c r="F187" s="4"/>
      <c r="G187" s="4"/>
      <c r="H187" s="5"/>
      <c r="I187" s="13"/>
    </row>
    <row r="188" spans="3:9" x14ac:dyDescent="0.25">
      <c r="C188" s="12"/>
      <c r="D188" s="4"/>
      <c r="E188" s="4"/>
      <c r="F188" s="4"/>
      <c r="G188" s="4"/>
      <c r="H188" s="5"/>
      <c r="I188" s="13"/>
    </row>
    <row r="189" spans="3:9" x14ac:dyDescent="0.25">
      <c r="C189" s="12"/>
      <c r="D189" s="4"/>
      <c r="E189" s="4"/>
      <c r="F189" s="4"/>
      <c r="G189" s="4"/>
      <c r="H189" s="5"/>
      <c r="I189" s="13"/>
    </row>
    <row r="190" spans="3:9" x14ac:dyDescent="0.25">
      <c r="C190" s="12"/>
      <c r="D190" s="4"/>
      <c r="E190" s="4"/>
      <c r="F190" s="4"/>
      <c r="G190" s="4"/>
      <c r="H190" s="5"/>
      <c r="I190" s="13"/>
    </row>
    <row r="191" spans="3:9" x14ac:dyDescent="0.25">
      <c r="C191" s="12"/>
      <c r="D191" s="4"/>
      <c r="E191" s="4"/>
      <c r="F191" s="4"/>
      <c r="G191" s="4"/>
      <c r="H191" s="5"/>
      <c r="I191" s="13"/>
    </row>
    <row r="192" spans="3:9" x14ac:dyDescent="0.25">
      <c r="C192" s="12"/>
      <c r="D192" s="4"/>
      <c r="E192" s="4"/>
      <c r="F192" s="4"/>
      <c r="G192" s="4"/>
      <c r="H192" s="5"/>
      <c r="I192" s="13"/>
    </row>
    <row r="193" spans="3:9" x14ac:dyDescent="0.25">
      <c r="C193" s="12"/>
      <c r="D193" s="4"/>
      <c r="E193" s="4"/>
      <c r="F193" s="4"/>
      <c r="G193" s="4"/>
      <c r="H193" s="5"/>
      <c r="I193" s="13"/>
    </row>
    <row r="194" spans="3:9" x14ac:dyDescent="0.25">
      <c r="C194" s="12"/>
      <c r="D194" s="4"/>
      <c r="E194" s="4"/>
      <c r="F194" s="4"/>
      <c r="G194" s="4"/>
      <c r="H194" s="5"/>
      <c r="I194" s="13"/>
    </row>
    <row r="195" spans="3:9" x14ac:dyDescent="0.25">
      <c r="C195" s="12"/>
      <c r="D195" s="4"/>
      <c r="E195" s="4"/>
      <c r="F195" s="4"/>
      <c r="G195" s="4"/>
      <c r="H195" s="5"/>
      <c r="I195" s="13"/>
    </row>
    <row r="196" spans="3:9" x14ac:dyDescent="0.25">
      <c r="C196" s="12"/>
      <c r="D196" s="4"/>
      <c r="E196" s="4"/>
      <c r="F196" s="4"/>
      <c r="G196" s="4"/>
      <c r="H196" s="5"/>
      <c r="I196" s="13"/>
    </row>
    <row r="197" spans="3:9" x14ac:dyDescent="0.25">
      <c r="C197" s="12"/>
      <c r="D197" s="4"/>
      <c r="E197" s="4"/>
      <c r="F197" s="4"/>
      <c r="G197" s="4"/>
      <c r="H197" s="5"/>
      <c r="I197" s="13"/>
    </row>
    <row r="198" spans="3:9" x14ac:dyDescent="0.25">
      <c r="C198" s="12"/>
      <c r="D198" s="4"/>
      <c r="E198" s="4"/>
      <c r="F198" s="4"/>
      <c r="G198" s="4"/>
      <c r="H198" s="5"/>
      <c r="I198" s="13"/>
    </row>
    <row r="199" spans="3:9" x14ac:dyDescent="0.25">
      <c r="C199" s="12"/>
      <c r="D199" s="4"/>
      <c r="E199" s="4"/>
      <c r="F199" s="4"/>
      <c r="G199" s="4"/>
      <c r="H199" s="5"/>
      <c r="I199" s="13"/>
    </row>
    <row r="200" spans="3:9" x14ac:dyDescent="0.25">
      <c r="C200" s="12"/>
      <c r="D200" s="4"/>
      <c r="E200" s="4"/>
      <c r="F200" s="4"/>
      <c r="G200" s="4"/>
      <c r="H200" s="5"/>
      <c r="I200" s="13"/>
    </row>
    <row r="201" spans="3:9" x14ac:dyDescent="0.25">
      <c r="C201" s="12"/>
      <c r="D201" s="4"/>
      <c r="E201" s="4"/>
      <c r="F201" s="4"/>
      <c r="G201" s="4"/>
      <c r="H201" s="5"/>
      <c r="I201" s="13"/>
    </row>
    <row r="202" spans="3:9" x14ac:dyDescent="0.25">
      <c r="C202" s="12"/>
      <c r="D202" s="4"/>
      <c r="E202" s="4"/>
      <c r="F202" s="4"/>
      <c r="G202" s="4"/>
      <c r="H202" s="5"/>
      <c r="I202" s="13"/>
    </row>
    <row r="203" spans="3:9" x14ac:dyDescent="0.25">
      <c r="C203" s="12"/>
      <c r="D203" s="4"/>
      <c r="E203" s="4"/>
      <c r="F203" s="4"/>
      <c r="G203" s="4"/>
      <c r="H203" s="5"/>
      <c r="I203" s="13"/>
    </row>
    <row r="204" spans="3:9" x14ac:dyDescent="0.25">
      <c r="C204" s="12"/>
      <c r="D204" s="4"/>
      <c r="E204" s="4"/>
      <c r="F204" s="4"/>
      <c r="G204" s="4"/>
      <c r="H204" s="5"/>
      <c r="I204" s="13"/>
    </row>
    <row r="205" spans="3:9" x14ac:dyDescent="0.25">
      <c r="C205" s="12"/>
      <c r="D205" s="4"/>
      <c r="E205" s="4"/>
      <c r="F205" s="4"/>
      <c r="G205" s="4"/>
      <c r="H205" s="5"/>
      <c r="I205" s="13"/>
    </row>
    <row r="206" spans="3:9" x14ac:dyDescent="0.25">
      <c r="C206" s="12"/>
      <c r="D206" s="4"/>
      <c r="E206" s="4"/>
      <c r="F206" s="4"/>
      <c r="G206" s="4"/>
      <c r="H206" s="5"/>
      <c r="I206" s="13"/>
    </row>
    <row r="207" spans="3:9" x14ac:dyDescent="0.25">
      <c r="C207" s="12"/>
      <c r="D207" s="4"/>
      <c r="E207" s="4"/>
      <c r="F207" s="4"/>
      <c r="G207" s="4"/>
      <c r="H207" s="5"/>
      <c r="I207" s="13"/>
    </row>
    <row r="208" spans="3:9" x14ac:dyDescent="0.25">
      <c r="C208" s="12"/>
      <c r="D208" s="4"/>
      <c r="E208" s="4"/>
      <c r="F208" s="4"/>
      <c r="G208" s="4"/>
      <c r="H208" s="5"/>
      <c r="I208" s="13"/>
    </row>
    <row r="209" spans="3:9" x14ac:dyDescent="0.25">
      <c r="C209" s="12"/>
      <c r="D209" s="4"/>
      <c r="E209" s="4"/>
      <c r="F209" s="4"/>
      <c r="G209" s="4"/>
      <c r="H209" s="5"/>
      <c r="I209" s="13"/>
    </row>
    <row r="210" spans="3:9" x14ac:dyDescent="0.25">
      <c r="C210" s="12"/>
      <c r="D210" s="4"/>
      <c r="E210" s="4"/>
      <c r="F210" s="4"/>
      <c r="G210" s="4"/>
      <c r="H210" s="5"/>
      <c r="I210" s="13"/>
    </row>
    <row r="211" spans="3:9" x14ac:dyDescent="0.25">
      <c r="C211" s="12"/>
      <c r="D211" s="4"/>
      <c r="E211" s="4"/>
      <c r="F211" s="4"/>
      <c r="G211" s="4"/>
      <c r="H211" s="5"/>
      <c r="I211" s="13"/>
    </row>
    <row r="212" spans="3:9" x14ac:dyDescent="0.25">
      <c r="C212" s="12"/>
      <c r="D212" s="4"/>
      <c r="E212" s="4"/>
      <c r="F212" s="4"/>
      <c r="G212" s="4"/>
      <c r="H212" s="5"/>
      <c r="I212" s="13"/>
    </row>
    <row r="213" spans="3:9" x14ac:dyDescent="0.25">
      <c r="C213" s="12"/>
      <c r="D213" s="4"/>
      <c r="E213" s="4"/>
      <c r="F213" s="4"/>
      <c r="G213" s="4"/>
      <c r="H213" s="5"/>
      <c r="I213" s="13"/>
    </row>
    <row r="214" spans="3:9" x14ac:dyDescent="0.25">
      <c r="C214" s="12"/>
      <c r="D214" s="4"/>
      <c r="E214" s="4"/>
      <c r="F214" s="4"/>
      <c r="G214" s="4"/>
      <c r="H214" s="5"/>
      <c r="I214" s="13"/>
    </row>
    <row r="215" spans="3:9" x14ac:dyDescent="0.25">
      <c r="C215" s="12"/>
      <c r="D215" s="4"/>
      <c r="E215" s="4"/>
      <c r="F215" s="4"/>
      <c r="G215" s="4"/>
      <c r="H215" s="5"/>
      <c r="I215" s="13"/>
    </row>
    <row r="216" spans="3:9" x14ac:dyDescent="0.25">
      <c r="C216" s="12"/>
      <c r="D216" s="4"/>
      <c r="E216" s="4"/>
      <c r="F216" s="4"/>
      <c r="G216" s="4"/>
      <c r="H216" s="5"/>
      <c r="I216" s="13"/>
    </row>
    <row r="217" spans="3:9" x14ac:dyDescent="0.25">
      <c r="C217" s="12"/>
      <c r="D217" s="4"/>
      <c r="E217" s="4"/>
      <c r="F217" s="4"/>
      <c r="G217" s="4"/>
      <c r="H217" s="5"/>
      <c r="I217" s="13"/>
    </row>
    <row r="218" spans="3:9" x14ac:dyDescent="0.25">
      <c r="C218" s="12"/>
      <c r="D218" s="4"/>
      <c r="E218" s="4"/>
      <c r="F218" s="4"/>
      <c r="G218" s="4"/>
      <c r="H218" s="5"/>
      <c r="I218" s="13"/>
    </row>
    <row r="219" spans="3:9" x14ac:dyDescent="0.25">
      <c r="C219" s="12"/>
      <c r="D219" s="4"/>
      <c r="E219" s="4"/>
      <c r="F219" s="4"/>
      <c r="G219" s="4"/>
      <c r="H219" s="5"/>
      <c r="I219" s="13"/>
    </row>
    <row r="220" spans="3:9" x14ac:dyDescent="0.25">
      <c r="C220" s="12"/>
      <c r="D220" s="4"/>
      <c r="E220" s="4"/>
      <c r="F220" s="4"/>
      <c r="G220" s="4"/>
      <c r="H220" s="5"/>
      <c r="I220" s="13"/>
    </row>
    <row r="221" spans="3:9" x14ac:dyDescent="0.25">
      <c r="C221" s="12"/>
      <c r="D221" s="4"/>
      <c r="E221" s="4"/>
      <c r="F221" s="4"/>
      <c r="G221" s="4"/>
      <c r="H221" s="5"/>
      <c r="I221" s="13"/>
    </row>
    <row r="222" spans="3:9" x14ac:dyDescent="0.25">
      <c r="C222" s="12"/>
      <c r="D222" s="4"/>
      <c r="E222" s="4"/>
      <c r="F222" s="4"/>
      <c r="G222" s="4"/>
      <c r="H222" s="5"/>
      <c r="I222" s="13"/>
    </row>
    <row r="223" spans="3:9" x14ac:dyDescent="0.25">
      <c r="C223" s="12"/>
      <c r="D223" s="4"/>
      <c r="E223" s="4"/>
      <c r="F223" s="4"/>
      <c r="G223" s="4"/>
      <c r="H223" s="5"/>
      <c r="I223" s="13"/>
    </row>
    <row r="224" spans="3:9" x14ac:dyDescent="0.25">
      <c r="C224" s="12"/>
      <c r="D224" s="4"/>
      <c r="E224" s="4"/>
      <c r="F224" s="4"/>
      <c r="G224" s="4"/>
      <c r="H224" s="5"/>
      <c r="I224" s="13"/>
    </row>
    <row r="225" spans="3:9" x14ac:dyDescent="0.25">
      <c r="C225" s="12"/>
      <c r="D225" s="4"/>
      <c r="E225" s="4"/>
      <c r="F225" s="4"/>
      <c r="G225" s="4"/>
      <c r="H225" s="5"/>
      <c r="I225" s="13"/>
    </row>
    <row r="226" spans="3:9" x14ac:dyDescent="0.25">
      <c r="C226" s="12"/>
      <c r="D226" s="4"/>
      <c r="E226" s="4"/>
      <c r="F226" s="4"/>
      <c r="G226" s="4"/>
      <c r="H226" s="5"/>
      <c r="I226" s="13"/>
    </row>
    <row r="227" spans="3:9" x14ac:dyDescent="0.25">
      <c r="C227" s="12"/>
      <c r="D227" s="4"/>
      <c r="E227" s="4"/>
      <c r="F227" s="4"/>
      <c r="G227" s="4"/>
      <c r="H227" s="5"/>
      <c r="I227" s="13"/>
    </row>
    <row r="228" spans="3:9" x14ac:dyDescent="0.25">
      <c r="C228" s="12"/>
      <c r="D228" s="4"/>
      <c r="E228" s="4"/>
      <c r="F228" s="4"/>
      <c r="G228" s="4"/>
      <c r="H228" s="5"/>
      <c r="I228" s="13"/>
    </row>
    <row r="229" spans="3:9" x14ac:dyDescent="0.25">
      <c r="C229" s="12"/>
      <c r="D229" s="4"/>
      <c r="E229" s="4"/>
      <c r="F229" s="4"/>
      <c r="G229" s="4"/>
      <c r="H229" s="5"/>
      <c r="I229" s="13"/>
    </row>
    <row r="230" spans="3:9" x14ac:dyDescent="0.25">
      <c r="C230" s="12"/>
      <c r="D230" s="4"/>
      <c r="E230" s="4"/>
      <c r="F230" s="4"/>
      <c r="G230" s="4"/>
      <c r="H230" s="5"/>
      <c r="I230" s="13"/>
    </row>
    <row r="231" spans="3:9" x14ac:dyDescent="0.25">
      <c r="C231" s="12"/>
      <c r="D231" s="4"/>
      <c r="E231" s="4"/>
      <c r="F231" s="4"/>
      <c r="G231" s="4"/>
      <c r="H231" s="5"/>
      <c r="I231" s="13"/>
    </row>
    <row r="232" spans="3:9" x14ac:dyDescent="0.25">
      <c r="C232" s="12"/>
      <c r="D232" s="4"/>
      <c r="E232" s="4"/>
      <c r="F232" s="4"/>
      <c r="G232" s="4"/>
      <c r="H232" s="5"/>
      <c r="I232" s="13"/>
    </row>
    <row r="233" spans="3:9" x14ac:dyDescent="0.25">
      <c r="C233" s="12"/>
      <c r="D233" s="4"/>
      <c r="E233" s="4"/>
      <c r="F233" s="4"/>
      <c r="G233" s="4"/>
      <c r="H233" s="5"/>
      <c r="I233" s="13"/>
    </row>
    <row r="234" spans="3:9" x14ac:dyDescent="0.25">
      <c r="C234" s="12"/>
      <c r="D234" s="4"/>
      <c r="E234" s="4"/>
      <c r="F234" s="4"/>
      <c r="G234" s="4"/>
      <c r="H234" s="5"/>
      <c r="I234" s="13"/>
    </row>
    <row r="235" spans="3:9" x14ac:dyDescent="0.25">
      <c r="C235" s="12"/>
      <c r="D235" s="4"/>
      <c r="E235" s="4"/>
      <c r="F235" s="4"/>
      <c r="G235" s="4"/>
      <c r="H235" s="5"/>
      <c r="I235" s="13"/>
    </row>
    <row r="236" spans="3:9" x14ac:dyDescent="0.25">
      <c r="C236" s="12"/>
      <c r="D236" s="4"/>
      <c r="E236" s="4"/>
      <c r="F236" s="4"/>
      <c r="G236" s="4"/>
      <c r="H236" s="5"/>
      <c r="I236" s="13"/>
    </row>
    <row r="237" spans="3:9" x14ac:dyDescent="0.25">
      <c r="C237" s="12"/>
      <c r="D237" s="4"/>
      <c r="E237" s="4"/>
      <c r="F237" s="4"/>
      <c r="G237" s="4"/>
      <c r="H237" s="5"/>
      <c r="I237" s="13"/>
    </row>
    <row r="238" spans="3:9" x14ac:dyDescent="0.25">
      <c r="C238" s="12"/>
      <c r="D238" s="4"/>
      <c r="E238" s="4"/>
      <c r="F238" s="4"/>
      <c r="G238" s="4"/>
      <c r="H238" s="5"/>
      <c r="I238" s="13"/>
    </row>
    <row r="239" spans="3:9" x14ac:dyDescent="0.25">
      <c r="C239" s="12"/>
      <c r="D239" s="4"/>
      <c r="E239" s="4"/>
      <c r="F239" s="4"/>
      <c r="G239" s="4"/>
      <c r="H239" s="5"/>
      <c r="I239" s="13"/>
    </row>
    <row r="240" spans="3:9" x14ac:dyDescent="0.25">
      <c r="C240" s="12"/>
      <c r="D240" s="4"/>
      <c r="E240" s="4"/>
      <c r="F240" s="4"/>
      <c r="G240" s="4"/>
      <c r="H240" s="5"/>
      <c r="I240" s="13"/>
    </row>
    <row r="241" spans="3:9" x14ac:dyDescent="0.25">
      <c r="C241" s="12"/>
      <c r="D241" s="4"/>
      <c r="E241" s="4"/>
      <c r="F241" s="4"/>
      <c r="G241" s="4"/>
      <c r="H241" s="5"/>
      <c r="I241" s="13"/>
    </row>
    <row r="242" spans="3:9" x14ac:dyDescent="0.25">
      <c r="C242" s="12"/>
      <c r="D242" s="4"/>
      <c r="E242" s="4"/>
      <c r="F242" s="4"/>
      <c r="G242" s="4"/>
      <c r="H242" s="5"/>
      <c r="I242" s="13"/>
    </row>
    <row r="243" spans="3:9" x14ac:dyDescent="0.25">
      <c r="C243" s="12"/>
      <c r="D243" s="4"/>
      <c r="E243" s="4"/>
      <c r="F243" s="4"/>
      <c r="G243" s="4"/>
      <c r="H243" s="5"/>
      <c r="I243" s="13"/>
    </row>
    <row r="244" spans="3:9" x14ac:dyDescent="0.25">
      <c r="C244" s="12"/>
      <c r="D244" s="4"/>
      <c r="E244" s="4"/>
      <c r="F244" s="4"/>
      <c r="G244" s="4"/>
      <c r="H244" s="5"/>
      <c r="I244" s="13"/>
    </row>
    <row r="245" spans="3:9" x14ac:dyDescent="0.25">
      <c r="C245" s="12"/>
      <c r="D245" s="4"/>
      <c r="E245" s="4"/>
      <c r="F245" s="4"/>
      <c r="G245" s="4"/>
      <c r="H245" s="5"/>
      <c r="I245" s="13"/>
    </row>
    <row r="246" spans="3:9" x14ac:dyDescent="0.25">
      <c r="C246" s="12"/>
      <c r="D246" s="4"/>
      <c r="E246" s="4"/>
      <c r="F246" s="4"/>
      <c r="G246" s="4"/>
      <c r="H246" s="5"/>
      <c r="I246" s="13"/>
    </row>
    <row r="247" spans="3:9" x14ac:dyDescent="0.25">
      <c r="C247" s="12"/>
      <c r="D247" s="4"/>
      <c r="E247" s="4"/>
      <c r="F247" s="4"/>
      <c r="G247" s="4"/>
      <c r="H247" s="5"/>
      <c r="I247" s="13"/>
    </row>
    <row r="248" spans="3:9" x14ac:dyDescent="0.25">
      <c r="C248" s="12"/>
      <c r="D248" s="4"/>
      <c r="E248" s="4"/>
      <c r="F248" s="4"/>
      <c r="G248" s="4"/>
      <c r="H248" s="5"/>
      <c r="I248" s="13"/>
    </row>
    <row r="249" spans="3:9" x14ac:dyDescent="0.25">
      <c r="C249" s="12"/>
      <c r="D249" s="4"/>
      <c r="E249" s="4"/>
      <c r="F249" s="4"/>
      <c r="G249" s="4"/>
      <c r="H249" s="5"/>
      <c r="I249" s="13"/>
    </row>
    <row r="250" spans="3:9" x14ac:dyDescent="0.25">
      <c r="C250" s="12"/>
      <c r="D250" s="4"/>
      <c r="E250" s="4"/>
      <c r="F250" s="4"/>
      <c r="G250" s="4"/>
      <c r="H250" s="5"/>
      <c r="I250" s="13"/>
    </row>
    <row r="251" spans="3:9" x14ac:dyDescent="0.25">
      <c r="C251" s="12"/>
      <c r="D251" s="4"/>
      <c r="E251" s="4"/>
      <c r="F251" s="4"/>
      <c r="G251" s="4"/>
      <c r="H251" s="5"/>
      <c r="I251" s="13"/>
    </row>
    <row r="252" spans="3:9" x14ac:dyDescent="0.25">
      <c r="C252" s="12"/>
      <c r="D252" s="4"/>
      <c r="E252" s="4"/>
      <c r="F252" s="4"/>
      <c r="G252" s="4"/>
      <c r="H252" s="5"/>
      <c r="I252" s="13"/>
    </row>
    <row r="253" spans="3:9" x14ac:dyDescent="0.25">
      <c r="C253" s="12"/>
      <c r="D253" s="4"/>
      <c r="E253" s="4"/>
      <c r="F253" s="4"/>
      <c r="G253" s="4"/>
      <c r="H253" s="5"/>
      <c r="I253" s="13"/>
    </row>
    <row r="254" spans="3:9" x14ac:dyDescent="0.25">
      <c r="C254" s="12"/>
      <c r="D254" s="4"/>
      <c r="E254" s="4"/>
      <c r="F254" s="4"/>
      <c r="G254" s="4"/>
      <c r="H254" s="5"/>
      <c r="I254" s="13"/>
    </row>
    <row r="255" spans="3:9" x14ac:dyDescent="0.25">
      <c r="C255" s="12"/>
      <c r="D255" s="4"/>
      <c r="E255" s="4"/>
      <c r="F255" s="4"/>
      <c r="G255" s="4"/>
      <c r="H255" s="5"/>
      <c r="I255" s="13"/>
    </row>
    <row r="256" spans="3:9" x14ac:dyDescent="0.25">
      <c r="C256" s="12"/>
      <c r="D256" s="4"/>
      <c r="E256" s="4"/>
      <c r="F256" s="4"/>
      <c r="G256" s="4"/>
      <c r="H256" s="5"/>
      <c r="I256" s="13"/>
    </row>
    <row r="257" spans="3:9" x14ac:dyDescent="0.25">
      <c r="C257" s="12"/>
      <c r="D257" s="4"/>
      <c r="E257" s="4"/>
      <c r="F257" s="4"/>
      <c r="G257" s="4"/>
      <c r="H257" s="5"/>
      <c r="I257" s="13"/>
    </row>
    <row r="258" spans="3:9" x14ac:dyDescent="0.25">
      <c r="C258" s="12"/>
      <c r="D258" s="4"/>
      <c r="E258" s="4"/>
      <c r="F258" s="4"/>
      <c r="G258" s="4"/>
      <c r="H258" s="5"/>
      <c r="I258" s="13"/>
    </row>
    <row r="259" spans="3:9" x14ac:dyDescent="0.25">
      <c r="C259" s="12"/>
      <c r="D259" s="4"/>
      <c r="E259" s="4"/>
      <c r="F259" s="4"/>
      <c r="G259" s="4"/>
      <c r="H259" s="5"/>
      <c r="I259" s="13"/>
    </row>
    <row r="260" spans="3:9" x14ac:dyDescent="0.25">
      <c r="C260" s="12"/>
      <c r="D260" s="4"/>
      <c r="E260" s="4"/>
      <c r="F260" s="4"/>
      <c r="G260" s="4"/>
      <c r="H260" s="5"/>
      <c r="I260" s="13"/>
    </row>
    <row r="261" spans="3:9" x14ac:dyDescent="0.25">
      <c r="C261" s="12"/>
      <c r="D261" s="4"/>
      <c r="E261" s="4"/>
      <c r="F261" s="4"/>
      <c r="G261" s="4"/>
      <c r="H261" s="5"/>
      <c r="I261" s="13"/>
    </row>
    <row r="262" spans="3:9" x14ac:dyDescent="0.25">
      <c r="C262" s="12"/>
      <c r="D262" s="4"/>
      <c r="E262" s="4"/>
      <c r="F262" s="4"/>
      <c r="G262" s="4"/>
      <c r="H262" s="5"/>
      <c r="I262" s="13"/>
    </row>
    <row r="263" spans="3:9" x14ac:dyDescent="0.25">
      <c r="C263" s="12"/>
      <c r="D263" s="4"/>
      <c r="E263" s="4"/>
      <c r="F263" s="4"/>
      <c r="G263" s="4"/>
      <c r="H263" s="5"/>
      <c r="I263" s="13"/>
    </row>
    <row r="264" spans="3:9" x14ac:dyDescent="0.25">
      <c r="C264" s="12"/>
      <c r="D264" s="4"/>
      <c r="E264" s="4"/>
      <c r="F264" s="4"/>
      <c r="G264" s="4"/>
      <c r="H264" s="5"/>
      <c r="I264" s="13"/>
    </row>
    <row r="265" spans="3:9" x14ac:dyDescent="0.25">
      <c r="C265" s="12"/>
      <c r="D265" s="4"/>
      <c r="E265" s="4"/>
      <c r="F265" s="4"/>
      <c r="G265" s="4"/>
      <c r="H265" s="5"/>
      <c r="I265" s="13"/>
    </row>
    <row r="266" spans="3:9" x14ac:dyDescent="0.25">
      <c r="C266" s="12"/>
      <c r="D266" s="4"/>
      <c r="E266" s="4"/>
      <c r="F266" s="4"/>
      <c r="G266" s="4"/>
      <c r="H266" s="5"/>
      <c r="I266" s="13"/>
    </row>
    <row r="267" spans="3:9" x14ac:dyDescent="0.25">
      <c r="C267" s="12"/>
      <c r="D267" s="4"/>
      <c r="E267" s="4"/>
      <c r="F267" s="4"/>
      <c r="G267" s="4"/>
      <c r="H267" s="5"/>
      <c r="I267" s="13"/>
    </row>
    <row r="268" spans="3:9" x14ac:dyDescent="0.25">
      <c r="C268" s="12"/>
      <c r="D268" s="4"/>
      <c r="E268" s="4"/>
      <c r="F268" s="4"/>
      <c r="G268" s="4"/>
      <c r="H268" s="5"/>
      <c r="I268" s="13"/>
    </row>
    <row r="269" spans="3:9" x14ac:dyDescent="0.25">
      <c r="C269" s="12"/>
      <c r="D269" s="4"/>
      <c r="E269" s="4"/>
      <c r="F269" s="4"/>
      <c r="G269" s="4"/>
      <c r="H269" s="5"/>
      <c r="I269" s="13"/>
    </row>
    <row r="270" spans="3:9" x14ac:dyDescent="0.25">
      <c r="C270" s="12"/>
      <c r="D270" s="4"/>
      <c r="E270" s="4"/>
      <c r="F270" s="4"/>
      <c r="G270" s="4"/>
      <c r="H270" s="5"/>
      <c r="I270" s="13"/>
    </row>
    <row r="271" spans="3:9" x14ac:dyDescent="0.25">
      <c r="C271" s="12"/>
      <c r="D271" s="4"/>
      <c r="E271" s="4"/>
      <c r="F271" s="4"/>
      <c r="G271" s="4"/>
      <c r="H271" s="5"/>
      <c r="I271" s="13"/>
    </row>
    <row r="272" spans="3:9" x14ac:dyDescent="0.25">
      <c r="C272" s="12"/>
      <c r="D272" s="4"/>
      <c r="E272" s="4"/>
      <c r="F272" s="4"/>
      <c r="G272" s="4"/>
      <c r="H272" s="5"/>
      <c r="I272" s="13"/>
    </row>
    <row r="273" spans="3:9" x14ac:dyDescent="0.25">
      <c r="C273" s="12"/>
      <c r="D273" s="4"/>
      <c r="E273" s="4"/>
      <c r="F273" s="4"/>
      <c r="G273" s="4"/>
      <c r="H273" s="5"/>
      <c r="I273" s="13"/>
    </row>
    <row r="274" spans="3:9" x14ac:dyDescent="0.25">
      <c r="C274" s="12"/>
      <c r="D274" s="4"/>
      <c r="E274" s="4"/>
      <c r="F274" s="4"/>
      <c r="G274" s="4"/>
      <c r="H274" s="5"/>
      <c r="I274" s="13"/>
    </row>
    <row r="275" spans="3:9" x14ac:dyDescent="0.25">
      <c r="C275" s="12"/>
      <c r="D275" s="4"/>
      <c r="E275" s="4"/>
      <c r="F275" s="4"/>
      <c r="G275" s="4"/>
      <c r="H275" s="5"/>
      <c r="I275" s="13"/>
    </row>
    <row r="276" spans="3:9" x14ac:dyDescent="0.25">
      <c r="C276" s="12"/>
      <c r="D276" s="4"/>
      <c r="E276" s="4"/>
      <c r="F276" s="4"/>
      <c r="G276" s="4"/>
      <c r="H276" s="5"/>
      <c r="I276" s="13"/>
    </row>
    <row r="277" spans="3:9" x14ac:dyDescent="0.25">
      <c r="C277" s="12"/>
      <c r="D277" s="4"/>
      <c r="E277" s="4"/>
      <c r="F277" s="4"/>
      <c r="G277" s="4"/>
      <c r="H277" s="5"/>
      <c r="I277" s="13"/>
    </row>
    <row r="278" spans="3:9" x14ac:dyDescent="0.25">
      <c r="C278" s="12"/>
      <c r="D278" s="4"/>
      <c r="E278" s="4"/>
      <c r="F278" s="4"/>
      <c r="G278" s="4"/>
      <c r="H278" s="5"/>
      <c r="I278" s="13"/>
    </row>
    <row r="279" spans="3:9" x14ac:dyDescent="0.25">
      <c r="C279" s="12"/>
      <c r="D279" s="4"/>
      <c r="E279" s="4"/>
      <c r="F279" s="4"/>
      <c r="G279" s="4"/>
      <c r="H279" s="5"/>
      <c r="I279" s="13"/>
    </row>
    <row r="280" spans="3:9" x14ac:dyDescent="0.25">
      <c r="C280" s="12"/>
      <c r="D280" s="4"/>
      <c r="E280" s="4"/>
      <c r="F280" s="4"/>
      <c r="G280" s="4"/>
      <c r="H280" s="5"/>
      <c r="I280" s="13"/>
    </row>
    <row r="281" spans="3:9" x14ac:dyDescent="0.25">
      <c r="C281" s="12"/>
      <c r="D281" s="4"/>
      <c r="E281" s="4"/>
      <c r="F281" s="4"/>
      <c r="G281" s="4"/>
      <c r="H281" s="5"/>
      <c r="I281" s="13"/>
    </row>
    <row r="282" spans="3:9" x14ac:dyDescent="0.25">
      <c r="C282" s="12"/>
      <c r="D282" s="4"/>
      <c r="E282" s="4"/>
      <c r="F282" s="4"/>
      <c r="G282" s="4"/>
      <c r="H282" s="5"/>
      <c r="I282" s="13"/>
    </row>
    <row r="283" spans="3:9" x14ac:dyDescent="0.25">
      <c r="C283" s="12"/>
      <c r="D283" s="4"/>
      <c r="E283" s="4"/>
      <c r="F283" s="4"/>
      <c r="G283" s="4"/>
      <c r="H283" s="5"/>
      <c r="I283" s="13"/>
    </row>
    <row r="284" spans="3:9" x14ac:dyDescent="0.25">
      <c r="C284" s="12"/>
      <c r="D284" s="4"/>
      <c r="E284" s="4"/>
      <c r="F284" s="4"/>
      <c r="G284" s="4"/>
      <c r="H284" s="5"/>
      <c r="I284" s="13"/>
    </row>
    <row r="285" spans="3:9" x14ac:dyDescent="0.25">
      <c r="C285" s="12"/>
      <c r="D285" s="4"/>
      <c r="E285" s="4"/>
      <c r="F285" s="4"/>
      <c r="G285" s="4"/>
      <c r="H285" s="5"/>
      <c r="I285" s="13"/>
    </row>
    <row r="286" spans="3:9" x14ac:dyDescent="0.25">
      <c r="C286" s="12"/>
      <c r="D286" s="4"/>
      <c r="E286" s="4"/>
      <c r="F286" s="4"/>
      <c r="G286" s="4"/>
      <c r="H286" s="5"/>
      <c r="I286" s="13"/>
    </row>
    <row r="287" spans="3:9" x14ac:dyDescent="0.25">
      <c r="C287" s="12"/>
      <c r="D287" s="4"/>
      <c r="E287" s="4"/>
      <c r="F287" s="4"/>
      <c r="G287" s="4"/>
      <c r="H287" s="5"/>
      <c r="I287" s="13"/>
    </row>
    <row r="288" spans="3:9" x14ac:dyDescent="0.25">
      <c r="C288" s="12"/>
      <c r="D288" s="4"/>
      <c r="E288" s="4"/>
      <c r="F288" s="4"/>
      <c r="G288" s="4"/>
      <c r="H288" s="5"/>
      <c r="I288" s="13"/>
    </row>
    <row r="289" spans="3:9" x14ac:dyDescent="0.25">
      <c r="C289" s="12"/>
      <c r="D289" s="4"/>
      <c r="E289" s="4"/>
      <c r="F289" s="4"/>
      <c r="G289" s="4"/>
      <c r="H289" s="5"/>
      <c r="I289" s="13"/>
    </row>
    <row r="290" spans="3:9" x14ac:dyDescent="0.25">
      <c r="C290" s="12"/>
      <c r="D290" s="4"/>
      <c r="E290" s="4"/>
      <c r="F290" s="4"/>
      <c r="G290" s="4"/>
      <c r="H290" s="5"/>
      <c r="I290" s="13"/>
    </row>
    <row r="291" spans="3:9" x14ac:dyDescent="0.25">
      <c r="C291" s="12"/>
      <c r="D291" s="4"/>
      <c r="E291" s="4"/>
      <c r="F291" s="4"/>
      <c r="G291" s="4"/>
      <c r="H291" s="5"/>
      <c r="I291" s="13"/>
    </row>
    <row r="292" spans="3:9" x14ac:dyDescent="0.25">
      <c r="C292" s="12"/>
      <c r="D292" s="4"/>
      <c r="E292" s="4"/>
      <c r="F292" s="4"/>
      <c r="G292" s="4"/>
      <c r="H292" s="5"/>
      <c r="I292" s="13"/>
    </row>
    <row r="293" spans="3:9" x14ac:dyDescent="0.25">
      <c r="C293" s="12"/>
      <c r="D293" s="4"/>
      <c r="E293" s="4"/>
      <c r="F293" s="4"/>
      <c r="G293" s="4"/>
      <c r="H293" s="5"/>
      <c r="I293" s="13"/>
    </row>
    <row r="294" spans="3:9" x14ac:dyDescent="0.25">
      <c r="C294" s="12"/>
      <c r="D294" s="4"/>
      <c r="E294" s="4"/>
      <c r="F294" s="4"/>
      <c r="G294" s="4"/>
      <c r="H294" s="5"/>
      <c r="I294" s="13"/>
    </row>
    <row r="295" spans="3:9" x14ac:dyDescent="0.25">
      <c r="C295" s="12"/>
      <c r="D295" s="4"/>
      <c r="E295" s="4"/>
      <c r="F295" s="4"/>
      <c r="G295" s="4"/>
      <c r="H295" s="5"/>
      <c r="I295" s="13"/>
    </row>
    <row r="296" spans="3:9" x14ac:dyDescent="0.25">
      <c r="C296" s="12"/>
      <c r="D296" s="4"/>
      <c r="E296" s="4"/>
      <c r="F296" s="4"/>
      <c r="G296" s="4"/>
      <c r="H296" s="5"/>
      <c r="I296" s="13"/>
    </row>
    <row r="297" spans="3:9" x14ac:dyDescent="0.25">
      <c r="C297" s="12"/>
      <c r="D297" s="4"/>
      <c r="E297" s="4"/>
      <c r="F297" s="4"/>
      <c r="G297" s="4"/>
      <c r="H297" s="5"/>
      <c r="I297" s="13"/>
    </row>
    <row r="298" spans="3:9" x14ac:dyDescent="0.25">
      <c r="C298" s="12"/>
      <c r="D298" s="4"/>
      <c r="E298" s="4"/>
      <c r="F298" s="4"/>
      <c r="G298" s="4"/>
      <c r="H298" s="5"/>
      <c r="I298" s="13"/>
    </row>
    <row r="299" spans="3:9" x14ac:dyDescent="0.25">
      <c r="C299" s="12"/>
      <c r="D299" s="4"/>
      <c r="E299" s="4"/>
      <c r="F299" s="4"/>
      <c r="G299" s="4"/>
      <c r="H299" s="5"/>
      <c r="I299" s="13"/>
    </row>
    <row r="300" spans="3:9" x14ac:dyDescent="0.25">
      <c r="C300" s="12"/>
      <c r="D300" s="4"/>
      <c r="E300" s="4"/>
      <c r="F300" s="4"/>
      <c r="G300" s="4"/>
      <c r="H300" s="5"/>
      <c r="I300" s="13"/>
    </row>
    <row r="301" spans="3:9" x14ac:dyDescent="0.25">
      <c r="C301" s="12"/>
      <c r="D301" s="4"/>
      <c r="E301" s="4"/>
      <c r="F301" s="4"/>
      <c r="G301" s="4"/>
      <c r="H301" s="5"/>
      <c r="I301" s="13"/>
    </row>
    <row r="302" spans="3:9" x14ac:dyDescent="0.25">
      <c r="C302" s="12"/>
      <c r="D302" s="4"/>
      <c r="E302" s="4"/>
      <c r="F302" s="4"/>
      <c r="G302" s="4"/>
      <c r="H302" s="5"/>
      <c r="I302" s="13"/>
    </row>
    <row r="303" spans="3:9" x14ac:dyDescent="0.25">
      <c r="C303" s="12"/>
      <c r="D303" s="4"/>
      <c r="E303" s="4"/>
      <c r="F303" s="4"/>
      <c r="G303" s="4"/>
      <c r="H303" s="5"/>
      <c r="I303" s="13"/>
    </row>
    <row r="304" spans="3:9" x14ac:dyDescent="0.25">
      <c r="C304" s="18"/>
      <c r="D304" s="19"/>
      <c r="E304" s="19"/>
      <c r="F304" s="19"/>
      <c r="G304" s="19"/>
      <c r="H304" s="20"/>
      <c r="I304" s="21"/>
    </row>
  </sheetData>
  <mergeCells count="1">
    <mergeCell ref="C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3EB-3CFC-490E-AE65-CCD0BBAB6DBC}">
  <dimension ref="B1:F9"/>
  <sheetViews>
    <sheetView workbookViewId="0">
      <selection activeCell="H10" sqref="H10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18.7109375" bestFit="1" customWidth="1"/>
    <col min="5" max="5" width="12.5703125" bestFit="1" customWidth="1"/>
    <col min="6" max="6" width="18.7109375" bestFit="1" customWidth="1"/>
  </cols>
  <sheetData>
    <row r="1" spans="2:6" ht="21" x14ac:dyDescent="0.35">
      <c r="C1" s="87" t="s">
        <v>32</v>
      </c>
      <c r="D1" s="87"/>
      <c r="E1" s="87"/>
      <c r="F1" s="87"/>
    </row>
    <row r="2" spans="2:6" x14ac:dyDescent="0.25">
      <c r="B2" s="22"/>
    </row>
    <row r="5" spans="2:6" x14ac:dyDescent="0.25">
      <c r="B5" s="76"/>
      <c r="C5" s="76"/>
      <c r="D5" s="76"/>
      <c r="E5" s="76"/>
      <c r="F5" s="76"/>
    </row>
    <row r="6" spans="2:6" x14ac:dyDescent="0.25">
      <c r="B6" s="77" t="s">
        <v>1</v>
      </c>
      <c r="C6" s="77" t="s">
        <v>2</v>
      </c>
      <c r="D6" s="77" t="s">
        <v>3</v>
      </c>
      <c r="E6" s="78" t="s">
        <v>4</v>
      </c>
      <c r="F6" s="78" t="s">
        <v>5</v>
      </c>
    </row>
    <row r="7" spans="2:6" x14ac:dyDescent="0.25">
      <c r="B7" s="4" t="s">
        <v>40</v>
      </c>
      <c r="C7" s="4" t="s">
        <v>9</v>
      </c>
      <c r="D7" s="4" t="s">
        <v>51</v>
      </c>
      <c r="E7" s="5">
        <v>5306</v>
      </c>
      <c r="F7" s="33">
        <v>0</v>
      </c>
    </row>
    <row r="9" spans="2:6" x14ac:dyDescent="0.25">
      <c r="B9" s="29" t="s">
        <v>70</v>
      </c>
      <c r="C9" s="22" t="s">
        <v>82</v>
      </c>
    </row>
  </sheetData>
  <mergeCells count="1">
    <mergeCell ref="C1:F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2D7-7E9A-4848-A12A-60C32F43F0E4}">
  <dimension ref="B1:L18"/>
  <sheetViews>
    <sheetView workbookViewId="0">
      <selection activeCell="D11" sqref="D11"/>
    </sheetView>
  </sheetViews>
  <sheetFormatPr defaultRowHeight="15" x14ac:dyDescent="0.25"/>
  <cols>
    <col min="2" max="2" width="16" bestFit="1" customWidth="1"/>
    <col min="3" max="3" width="25.28515625" bestFit="1" customWidth="1"/>
    <col min="4" max="4" width="12.5703125" bestFit="1" customWidth="1"/>
    <col min="5" max="5" width="12.7109375" bestFit="1" customWidth="1"/>
    <col min="6" max="6" width="12" bestFit="1" customWidth="1"/>
    <col min="7" max="7" width="14" bestFit="1" customWidth="1"/>
    <col min="8" max="8" width="12.5703125" bestFit="1" customWidth="1"/>
    <col min="9" max="9" width="11.5703125" bestFit="1" customWidth="1"/>
    <col min="10" max="10" width="12.42578125" bestFit="1" customWidth="1"/>
    <col min="11" max="11" width="16" bestFit="1" customWidth="1"/>
    <col min="12" max="12" width="10.28515625" bestFit="1" customWidth="1"/>
  </cols>
  <sheetData>
    <row r="1" spans="2:12" ht="21" x14ac:dyDescent="0.35">
      <c r="C1" s="87" t="s">
        <v>36</v>
      </c>
      <c r="D1" s="87"/>
      <c r="E1" s="87"/>
      <c r="F1" s="87"/>
    </row>
    <row r="3" spans="2:12" ht="15.75" x14ac:dyDescent="0.25">
      <c r="B3" s="79" t="s">
        <v>65</v>
      </c>
      <c r="C3" s="88" t="s">
        <v>71</v>
      </c>
      <c r="D3" s="88"/>
      <c r="E3" s="88"/>
      <c r="F3" s="88"/>
      <c r="G3" s="88"/>
      <c r="H3" s="88"/>
      <c r="I3" s="88"/>
      <c r="J3" s="88"/>
      <c r="K3" s="88"/>
      <c r="L3" s="88"/>
    </row>
    <row r="4" spans="2:12" x14ac:dyDescent="0.25">
      <c r="B4" s="76"/>
      <c r="C4" s="58" t="s">
        <v>8</v>
      </c>
      <c r="D4" s="58" t="s">
        <v>13</v>
      </c>
      <c r="E4" s="58" t="s">
        <v>18</v>
      </c>
      <c r="F4" s="58" t="s">
        <v>21</v>
      </c>
      <c r="G4" s="58" t="s">
        <v>26</v>
      </c>
      <c r="H4" s="58" t="s">
        <v>40</v>
      </c>
      <c r="I4" s="58" t="s">
        <v>43</v>
      </c>
      <c r="J4" s="58" t="s">
        <v>46</v>
      </c>
      <c r="K4" s="58" t="s">
        <v>47</v>
      </c>
      <c r="L4" s="58" t="s">
        <v>55</v>
      </c>
    </row>
    <row r="5" spans="2:12" x14ac:dyDescent="0.25">
      <c r="B5" s="46" t="str" cm="1">
        <f t="array" ref="B5:B10">_xlfn.UNIQUE(Country)</f>
        <v>New Zealand</v>
      </c>
      <c r="C5" cm="1">
        <f t="array" ref="C5">SUMIFS(Amount,Country,$B5,Salesperson,C$4)</f>
        <v>24451</v>
      </c>
      <c r="D5" cm="1">
        <f t="array" ref="D5">SUMIFS(Amount,Country,$B5,Salesperson,D$4)</f>
        <v>20125</v>
      </c>
      <c r="E5" cm="1">
        <f t="array" ref="E5">SUMIFS(Amount,Country,$B5,Salesperson,E$4)</f>
        <v>21434</v>
      </c>
      <c r="F5" cm="1">
        <f t="array" ref="F5">SUMIFS(Amount,Country,$B5,Salesperson,F$4)</f>
        <v>17283</v>
      </c>
      <c r="G5" cm="1">
        <f t="array" ref="G5">SUMIFS(Amount,Country,$B5,Salesperson,G$4)</f>
        <v>26985</v>
      </c>
      <c r="H5" cm="1">
        <f t="array" ref="H5">SUMIFS(Amount,Country,$B5,Salesperson,H$4)</f>
        <v>43568</v>
      </c>
      <c r="I5" cm="1">
        <f t="array" ref="I5">SUMIFS(Amount,Country,$B5,Salesperson,I$4)</f>
        <v>14504</v>
      </c>
      <c r="J5" cm="1">
        <f t="array" ref="J5">SUMIFS(Amount,Country,$B5,Salesperson,J$4)</f>
        <v>25655</v>
      </c>
      <c r="K5" cm="1">
        <f t="array" ref="K5">SUMIFS(Amount,Country,$B5,Salesperson,K$4)</f>
        <v>16821</v>
      </c>
      <c r="L5" cm="1">
        <f t="array" ref="L5">SUMIFS(Amount,Country,$B5,Salesperson,L$4)</f>
        <v>7987</v>
      </c>
    </row>
    <row r="6" spans="2:12" x14ac:dyDescent="0.25">
      <c r="B6" s="46" t="str">
        <v>USA</v>
      </c>
      <c r="C6" cm="1">
        <f t="array" ref="C6">SUMIFS(Amount,Country,$B6,Salesperson,C$4)</f>
        <v>38325</v>
      </c>
      <c r="D6" cm="1">
        <f t="array" ref="D6">SUMIFS(Amount,Country,$B6,Salesperson,D$4)</f>
        <v>25151</v>
      </c>
      <c r="E6" cm="1">
        <f t="array" ref="E6">SUMIFS(Amount,Country,$B6,Salesperson,E$4)</f>
        <v>11319</v>
      </c>
      <c r="F6" cm="1">
        <f t="array" ref="F6">SUMIFS(Amount,Country,$B6,Salesperson,F$4)</f>
        <v>15785</v>
      </c>
      <c r="G6" cm="1">
        <f t="array" ref="G6">SUMIFS(Amount,Country,$B6,Salesperson,G$4)</f>
        <v>11018</v>
      </c>
      <c r="H6" cm="1">
        <f t="array" ref="H6">SUMIFS(Amount,Country,$B6,Salesperson,H$4)</f>
        <v>28546</v>
      </c>
      <c r="I6" cm="1">
        <f t="array" ref="I6">SUMIFS(Amount,Country,$B6,Salesperson,I$4)</f>
        <v>28273</v>
      </c>
      <c r="J6" cm="1">
        <f t="array" ref="J6">SUMIFS(Amount,Country,$B6,Salesperson,J$4)</f>
        <v>2142</v>
      </c>
      <c r="K6" cm="1">
        <f t="array" ref="K6">SUMIFS(Amount,Country,$B6,Salesperson,K$4)</f>
        <v>16492</v>
      </c>
      <c r="L6" cm="1">
        <f t="array" ref="L6">SUMIFS(Amount,Country,$B6,Salesperson,L$4)</f>
        <v>12383</v>
      </c>
    </row>
    <row r="7" spans="2:12" x14ac:dyDescent="0.25">
      <c r="B7" s="46" t="str">
        <v>Canada</v>
      </c>
      <c r="C7" cm="1">
        <f t="array" ref="C7">SUMIFS(Amount,Country,$B7,Salesperson,C$4)</f>
        <v>23016</v>
      </c>
      <c r="D7" cm="1">
        <f t="array" ref="D7">SUMIFS(Amount,Country,$B7,Salesperson,D$4)</f>
        <v>5019</v>
      </c>
      <c r="E7" cm="1">
        <f t="array" ref="E7">SUMIFS(Amount,Country,$B7,Salesperson,E$4)</f>
        <v>25669</v>
      </c>
      <c r="F7" cm="1">
        <f t="array" ref="F7">SUMIFS(Amount,Country,$B7,Salesperson,F$4)</f>
        <v>39242</v>
      </c>
      <c r="G7" cm="1">
        <f t="array" ref="G7">SUMIFS(Amount,Country,$B7,Salesperson,G$4)</f>
        <v>27377</v>
      </c>
      <c r="H7" cm="1">
        <f t="array" ref="H7">SUMIFS(Amount,Country,$B7,Salesperson,H$4)</f>
        <v>21931</v>
      </c>
      <c r="I7" cm="1">
        <f t="array" ref="I7">SUMIFS(Amount,Country,$B7,Salesperson,I$4)</f>
        <v>39620</v>
      </c>
      <c r="J7" cm="1">
        <f t="array" ref="J7">SUMIFS(Amount,Country,$B7,Salesperson,J$4)</f>
        <v>23709</v>
      </c>
      <c r="K7" cm="1">
        <f t="array" ref="K7">SUMIFS(Amount,Country,$B7,Salesperson,K$4)</f>
        <v>18564</v>
      </c>
      <c r="L7" cm="1">
        <f t="array" ref="L7">SUMIFS(Amount,Country,$B7,Salesperson,L$4)</f>
        <v>13797</v>
      </c>
    </row>
    <row r="8" spans="2:12" x14ac:dyDescent="0.25">
      <c r="B8" s="46" t="str">
        <v>UK</v>
      </c>
      <c r="C8" cm="1">
        <f t="array" ref="C8">SUMIFS(Amount,Country,$B8,Salesperson,C$4)</f>
        <v>21063</v>
      </c>
      <c r="D8" cm="1">
        <f t="array" ref="D8">SUMIFS(Amount,Country,$B8,Salesperson,D$4)</f>
        <v>27132</v>
      </c>
      <c r="E8" cm="1">
        <f t="array" ref="E8">SUMIFS(Amount,Country,$B8,Salesperson,E$4)</f>
        <v>9751</v>
      </c>
      <c r="F8" cm="1">
        <f t="array" ref="F8">SUMIFS(Amount,Country,$B8,Salesperson,F$4)</f>
        <v>3976</v>
      </c>
      <c r="G8" cm="1">
        <f t="array" ref="G8">SUMIFS(Amount,Country,$B8,Salesperson,G$4)</f>
        <v>15827</v>
      </c>
      <c r="H8" cm="1">
        <f t="array" ref="H8">SUMIFS(Amount,Country,$B8,Salesperson,H$4)</f>
        <v>5404</v>
      </c>
      <c r="I8" cm="1">
        <f t="array" ref="I8">SUMIFS(Amount,Country,$B8,Salesperson,I$4)</f>
        <v>16548</v>
      </c>
      <c r="J8" cm="1">
        <f t="array" ref="J8">SUMIFS(Amount,Country,$B8,Salesperson,J$4)</f>
        <v>45752</v>
      </c>
      <c r="K8" cm="1">
        <f t="array" ref="K8">SUMIFS(Amount,Country,$B8,Salesperson,K$4)</f>
        <v>10269</v>
      </c>
      <c r="L8" cm="1">
        <f t="array" ref="L8">SUMIFS(Amount,Country,$B8,Salesperson,L$4)</f>
        <v>17808</v>
      </c>
    </row>
    <row r="9" spans="2:12" x14ac:dyDescent="0.25">
      <c r="B9" s="46" t="str">
        <v>Australia</v>
      </c>
      <c r="C9" cm="1">
        <f t="array" ref="C9">SUMIFS(Amount,Country,$B9,Salesperson,C$4)</f>
        <v>20097</v>
      </c>
      <c r="D9" cm="1">
        <f t="array" ref="D9">SUMIFS(Amount,Country,$B9,Salesperson,D$4)</f>
        <v>15141</v>
      </c>
      <c r="E9" cm="1">
        <f t="array" ref="E9">SUMIFS(Amount,Country,$B9,Salesperson,E$4)</f>
        <v>24983</v>
      </c>
      <c r="F9" cm="1">
        <f t="array" ref="F9">SUMIFS(Amount,Country,$B9,Salesperson,F$4)</f>
        <v>6069</v>
      </c>
      <c r="G9" cm="1">
        <f t="array" ref="G9">SUMIFS(Amount,Country,$B9,Salesperson,G$4)</f>
        <v>15820</v>
      </c>
      <c r="H9" cm="1">
        <f t="array" ref="H9">SUMIFS(Amount,Country,$B9,Salesperson,H$4)</f>
        <v>18865</v>
      </c>
      <c r="I9" cm="1">
        <f t="array" ref="I9">SUMIFS(Amount,Country,$B9,Salesperson,I$4)</f>
        <v>25221</v>
      </c>
      <c r="J9" cm="1">
        <f t="array" ref="J9">SUMIFS(Amount,Country,$B9,Salesperson,J$4)</f>
        <v>18928</v>
      </c>
      <c r="K9" cm="1">
        <f t="array" ref="K9">SUMIFS(Amount,Country,$B9,Salesperson,K$4)</f>
        <v>8841</v>
      </c>
      <c r="L9" cm="1">
        <f t="array" ref="L9">SUMIFS(Amount,Country,$B9,Salesperson,L$4)</f>
        <v>14714</v>
      </c>
    </row>
    <row r="10" spans="2:12" x14ac:dyDescent="0.25">
      <c r="B10" s="46" t="str">
        <v>India</v>
      </c>
      <c r="C10" cm="1">
        <f t="array" ref="C10">SUMIFS(Amount,Country,$B10,Salesperson,C$4)</f>
        <v>24647</v>
      </c>
      <c r="D10" cm="1">
        <f t="array" ref="D10">SUMIFS(Amount,Country,$B10,Salesperson,D$4)</f>
        <v>5516</v>
      </c>
      <c r="E10" cm="1">
        <f t="array" ref="E10">SUMIFS(Amount,Country,$B10,Salesperson,E$4)</f>
        <v>39424</v>
      </c>
      <c r="F10" cm="1">
        <f t="array" ref="F10">SUMIFS(Amount,Country,$B10,Salesperson,F$4)</f>
        <v>15855</v>
      </c>
      <c r="G10" cm="1">
        <f t="array" ref="G10">SUMIFS(Amount,Country,$B10,Salesperson,G$4)</f>
        <v>33670</v>
      </c>
      <c r="H10" cm="1">
        <f t="array" ref="H10">SUMIFS(Amount,Country,$B10,Salesperson,H$4)</f>
        <v>31661</v>
      </c>
      <c r="I10" cm="1">
        <f t="array" ref="I10">SUMIFS(Amount,Country,$B10,Salesperson,I$4)</f>
        <v>41559</v>
      </c>
      <c r="J10" cm="1">
        <f t="array" ref="J10">SUMIFS(Amount,Country,$B10,Salesperson,J$4)</f>
        <v>7763</v>
      </c>
      <c r="K10" cm="1">
        <f t="array" ref="K10">SUMIFS(Amount,Country,$B10,Salesperson,K$4)</f>
        <v>35847</v>
      </c>
      <c r="L10" cm="1">
        <f t="array" ref="L10">SUMIFS(Amount,Country,$B10,Salesperson,L$4)</f>
        <v>16527</v>
      </c>
    </row>
    <row r="12" spans="2:12" x14ac:dyDescent="0.25">
      <c r="C12" s="58" t="s">
        <v>1</v>
      </c>
    </row>
    <row r="13" spans="2:12" x14ac:dyDescent="0.25">
      <c r="B13" s="46" t="str" cm="1">
        <f t="array" ref="B13:B18">_xlfn.UNIQUE(Country)</f>
        <v>New Zealand</v>
      </c>
      <c r="C13" t="str">
        <f>_xlfn.XLOOKUP(MAX(C5:L5),C5:L5,$C$4:$L$4)</f>
        <v>Ches Bonnell</v>
      </c>
    </row>
    <row r="14" spans="2:12" x14ac:dyDescent="0.25">
      <c r="B14" s="46" t="str">
        <v>USA</v>
      </c>
      <c r="C14" t="str">
        <f t="shared" ref="C14:C18" si="0">_xlfn.XLOOKUP(MAX(C6:L6),C6:L6,$C$4:$L$4)</f>
        <v>Ram Mahesh</v>
      </c>
    </row>
    <row r="15" spans="2:12" x14ac:dyDescent="0.25">
      <c r="B15" s="46" t="str">
        <v>Canada</v>
      </c>
      <c r="C15" t="str">
        <f t="shared" si="0"/>
        <v>Gigi Bohling</v>
      </c>
    </row>
    <row r="16" spans="2:12" x14ac:dyDescent="0.25">
      <c r="B16" s="46" t="str">
        <v>UK</v>
      </c>
      <c r="C16" t="str">
        <f t="shared" si="0"/>
        <v>Barr Faughny</v>
      </c>
    </row>
    <row r="17" spans="2:3" x14ac:dyDescent="0.25">
      <c r="B17" s="46" t="str">
        <v>Australia</v>
      </c>
      <c r="C17" t="str">
        <f t="shared" si="0"/>
        <v>Gigi Bohling</v>
      </c>
    </row>
    <row r="18" spans="2:3" x14ac:dyDescent="0.25">
      <c r="B18" s="46" t="str">
        <v>India</v>
      </c>
      <c r="C18" t="str">
        <f t="shared" si="0"/>
        <v>Gigi Bohling</v>
      </c>
    </row>
  </sheetData>
  <mergeCells count="2">
    <mergeCell ref="C3:L3"/>
    <mergeCell ref="C1:F1"/>
  </mergeCells>
  <conditionalFormatting sqref="C5:L5">
    <cfRule type="top10" dxfId="15" priority="6" rank="1"/>
  </conditionalFormatting>
  <conditionalFormatting sqref="C6:L6">
    <cfRule type="top10" dxfId="14" priority="5" rank="1"/>
  </conditionalFormatting>
  <conditionalFormatting sqref="C7:L7">
    <cfRule type="top10" dxfId="13" priority="4" rank="1"/>
  </conditionalFormatting>
  <conditionalFormatting sqref="C8:L8">
    <cfRule type="top10" dxfId="12" priority="3" rank="1"/>
  </conditionalFormatting>
  <conditionalFormatting sqref="C9:L9">
    <cfRule type="top10" dxfId="11" priority="2" rank="1"/>
  </conditionalFormatting>
  <conditionalFormatting sqref="C10:L10">
    <cfRule type="top10" dxfId="10" priority="1" rank="1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73A1-FAA4-4EBF-AFF7-AEF5BCFBCED2}">
  <dimension ref="C1:H27"/>
  <sheetViews>
    <sheetView workbookViewId="0">
      <selection activeCell="H5" sqref="H5"/>
    </sheetView>
  </sheetViews>
  <sheetFormatPr defaultRowHeight="15" x14ac:dyDescent="0.25"/>
  <cols>
    <col min="3" max="3" width="21.85546875" bestFit="1" customWidth="1"/>
    <col min="4" max="4" width="14.28515625" bestFit="1" customWidth="1"/>
    <col min="5" max="5" width="6.140625" bestFit="1" customWidth="1"/>
    <col min="6" max="6" width="15.42578125" bestFit="1" customWidth="1"/>
    <col min="7" max="8" width="12.5703125" bestFit="1" customWidth="1"/>
  </cols>
  <sheetData>
    <row r="1" spans="3:8" ht="18.75" x14ac:dyDescent="0.3">
      <c r="C1" s="86" t="s">
        <v>38</v>
      </c>
      <c r="D1" s="86"/>
      <c r="E1" s="86"/>
      <c r="F1" s="86"/>
      <c r="G1" s="86"/>
      <c r="H1" s="86"/>
    </row>
    <row r="4" spans="3:8" ht="18.75" x14ac:dyDescent="0.3">
      <c r="C4" s="62" t="s">
        <v>3</v>
      </c>
      <c r="D4" s="62" t="s">
        <v>4</v>
      </c>
      <c r="E4" s="62" t="s">
        <v>72</v>
      </c>
      <c r="F4" s="62" t="s">
        <v>7</v>
      </c>
      <c r="G4" s="62" t="s">
        <v>73</v>
      </c>
      <c r="H4" s="62" t="s">
        <v>74</v>
      </c>
    </row>
    <row r="5" spans="3:8" x14ac:dyDescent="0.25">
      <c r="C5" t="str" cm="1">
        <f t="array" ref="C5:C26">_xlfn.UNIQUE(Product)</f>
        <v>70% Dark Bites</v>
      </c>
      <c r="D5" s="47" cm="1">
        <f t="array" ref="D5">SUMIF(Product,C5,Amount)</f>
        <v>66500</v>
      </c>
      <c r="E5" cm="1">
        <f t="array" ref="E5">SUMIF(Product,C5,Units)</f>
        <v>2802</v>
      </c>
      <c r="F5" s="47">
        <f t="shared" ref="F5:F26" si="0">VLOOKUP(C5,prod_table,2,FALSE)</f>
        <v>14.49</v>
      </c>
      <c r="G5" s="47">
        <f>E5*F5</f>
        <v>40600.980000000003</v>
      </c>
      <c r="H5" s="47">
        <f>D5-G5</f>
        <v>25899.019999999997</v>
      </c>
    </row>
    <row r="6" spans="3:8" x14ac:dyDescent="0.25">
      <c r="C6" t="str">
        <v>Choco Coated Almonds</v>
      </c>
      <c r="D6" s="47" cm="1">
        <f t="array" ref="D6">SUMIF(Product,C6,Amount)</f>
        <v>71967</v>
      </c>
      <c r="E6" cm="1">
        <f t="array" ref="E6">SUMIF(Product,C6,Units)</f>
        <v>2301</v>
      </c>
      <c r="F6" s="47">
        <f t="shared" si="0"/>
        <v>8.65</v>
      </c>
      <c r="G6" s="47">
        <f t="shared" ref="G6:G26" si="1">E6*F6</f>
        <v>19903.650000000001</v>
      </c>
      <c r="H6" s="47">
        <f t="shared" ref="H6:H26" si="2">D6-G6</f>
        <v>52063.35</v>
      </c>
    </row>
    <row r="7" spans="3:8" x14ac:dyDescent="0.25">
      <c r="C7" t="str">
        <v>Almond Choco</v>
      </c>
      <c r="D7" s="47" cm="1">
        <f t="array" ref="D7">SUMIF(Product,C7,Amount)</f>
        <v>33551</v>
      </c>
      <c r="E7" cm="1">
        <f t="array" ref="E7">SUMIF(Product,C7,Units)</f>
        <v>1566</v>
      </c>
      <c r="F7" s="47">
        <f t="shared" si="0"/>
        <v>11.88</v>
      </c>
      <c r="G7" s="47">
        <f t="shared" si="1"/>
        <v>18604.080000000002</v>
      </c>
      <c r="H7" s="47">
        <f t="shared" si="2"/>
        <v>14946.919999999998</v>
      </c>
    </row>
    <row r="8" spans="3:8" x14ac:dyDescent="0.25">
      <c r="C8" t="str">
        <v>Drinking Coco</v>
      </c>
      <c r="D8" s="47" cm="1">
        <f t="array" ref="D8">SUMIF(Product,C8,Amount)</f>
        <v>52150</v>
      </c>
      <c r="E8" cm="1">
        <f t="array" ref="E8">SUMIF(Product,C8,Units)</f>
        <v>1752</v>
      </c>
      <c r="F8" s="47">
        <f t="shared" si="0"/>
        <v>6.47</v>
      </c>
      <c r="G8" s="47">
        <f t="shared" si="1"/>
        <v>11335.439999999999</v>
      </c>
      <c r="H8" s="47">
        <f t="shared" si="2"/>
        <v>40814.559999999998</v>
      </c>
    </row>
    <row r="9" spans="3:8" x14ac:dyDescent="0.25">
      <c r="C9" t="str">
        <v>White Choc</v>
      </c>
      <c r="D9" s="47" cm="1">
        <f t="array" ref="D9">SUMIF(Product,C9,Amount)</f>
        <v>57372</v>
      </c>
      <c r="E9" cm="1">
        <f t="array" ref="E9">SUMIF(Product,C9,Units)</f>
        <v>2106</v>
      </c>
      <c r="F9" s="47">
        <f t="shared" si="0"/>
        <v>13.15</v>
      </c>
      <c r="G9" s="47">
        <f t="shared" si="1"/>
        <v>27693.9</v>
      </c>
      <c r="H9" s="47">
        <f t="shared" si="2"/>
        <v>29678.1</v>
      </c>
    </row>
    <row r="10" spans="3:8" x14ac:dyDescent="0.25">
      <c r="C10" t="str">
        <v>Peanut Butter Cubes</v>
      </c>
      <c r="D10" s="47" cm="1">
        <f t="array" ref="D10">SUMIF(Product,C10,Amount)</f>
        <v>69160</v>
      </c>
      <c r="E10" cm="1">
        <f t="array" ref="E10">SUMIF(Product,C10,Units)</f>
        <v>1854</v>
      </c>
      <c r="F10" s="47">
        <f t="shared" si="0"/>
        <v>12.37</v>
      </c>
      <c r="G10" s="47">
        <f t="shared" si="1"/>
        <v>22933.98</v>
      </c>
      <c r="H10" s="47">
        <f t="shared" si="2"/>
        <v>46226.020000000004</v>
      </c>
    </row>
    <row r="11" spans="3:8" x14ac:dyDescent="0.25">
      <c r="C11" t="str">
        <v>Smooth Sliky Salty</v>
      </c>
      <c r="D11" s="47" cm="1">
        <f t="array" ref="D11">SUMIF(Product,C11,Amount)</f>
        <v>39263</v>
      </c>
      <c r="E11" cm="1">
        <f t="array" ref="E11">SUMIF(Product,C11,Units)</f>
        <v>1683</v>
      </c>
      <c r="F11" s="47">
        <f t="shared" si="0"/>
        <v>5.79</v>
      </c>
      <c r="G11" s="47">
        <f t="shared" si="1"/>
        <v>9744.57</v>
      </c>
      <c r="H11" s="47">
        <f t="shared" si="2"/>
        <v>29518.43</v>
      </c>
    </row>
    <row r="12" spans="3:8" x14ac:dyDescent="0.25">
      <c r="C12" t="str">
        <v>After Nines</v>
      </c>
      <c r="D12" s="47" cm="1">
        <f t="array" ref="D12">SUMIF(Product,C12,Amount)</f>
        <v>66283</v>
      </c>
      <c r="E12" cm="1">
        <f t="array" ref="E12">SUMIF(Product,C12,Units)</f>
        <v>2052</v>
      </c>
      <c r="F12" s="47">
        <f t="shared" si="0"/>
        <v>9.77</v>
      </c>
      <c r="G12" s="47">
        <f t="shared" si="1"/>
        <v>20048.04</v>
      </c>
      <c r="H12" s="47">
        <f t="shared" si="2"/>
        <v>46234.96</v>
      </c>
    </row>
    <row r="13" spans="3:8" x14ac:dyDescent="0.25">
      <c r="C13" t="str">
        <v>50% Dark Bites</v>
      </c>
      <c r="D13" s="47" cm="1">
        <f t="array" ref="D13">SUMIF(Product,C13,Amount)</f>
        <v>43183</v>
      </c>
      <c r="E13" cm="1">
        <f t="array" ref="E13">SUMIF(Product,C13,Units)</f>
        <v>2022</v>
      </c>
      <c r="F13" s="47">
        <f t="shared" si="0"/>
        <v>11.7</v>
      </c>
      <c r="G13" s="47">
        <f t="shared" si="1"/>
        <v>23657.399999999998</v>
      </c>
      <c r="H13" s="47">
        <f t="shared" si="2"/>
        <v>19525.600000000002</v>
      </c>
    </row>
    <row r="14" spans="3:8" x14ac:dyDescent="0.25">
      <c r="C14" t="str">
        <v>Eclairs</v>
      </c>
      <c r="D14" s="47" cm="1">
        <f t="array" ref="D14">SUMIF(Product,C14,Amount)</f>
        <v>63721</v>
      </c>
      <c r="E14" cm="1">
        <f t="array" ref="E14">SUMIF(Product,C14,Units)</f>
        <v>2331</v>
      </c>
      <c r="F14" s="47">
        <f t="shared" si="0"/>
        <v>3.11</v>
      </c>
      <c r="G14" s="47">
        <f t="shared" si="1"/>
        <v>7249.41</v>
      </c>
      <c r="H14" s="47">
        <f t="shared" si="2"/>
        <v>56471.59</v>
      </c>
    </row>
    <row r="15" spans="3:8" x14ac:dyDescent="0.25">
      <c r="C15" t="str">
        <v>Mint Chip Choco</v>
      </c>
      <c r="D15" s="47" cm="1">
        <f t="array" ref="D15">SUMIF(Product,C15,Amount)</f>
        <v>62111</v>
      </c>
      <c r="E15" cm="1">
        <f t="array" ref="E15">SUMIF(Product,C15,Units)</f>
        <v>2154</v>
      </c>
      <c r="F15" s="47">
        <f t="shared" si="0"/>
        <v>8.7899999999999991</v>
      </c>
      <c r="G15" s="47">
        <f t="shared" si="1"/>
        <v>18933.66</v>
      </c>
      <c r="H15" s="47">
        <f t="shared" si="2"/>
        <v>43177.34</v>
      </c>
    </row>
    <row r="16" spans="3:8" x14ac:dyDescent="0.25">
      <c r="C16" t="str">
        <v>Milk Bars</v>
      </c>
      <c r="D16" s="47" cm="1">
        <f t="array" ref="D16">SUMIF(Product,C16,Amount)</f>
        <v>47271</v>
      </c>
      <c r="E16" cm="1">
        <f t="array" ref="E16">SUMIF(Product,C16,Units)</f>
        <v>1881</v>
      </c>
      <c r="F16" s="47">
        <f t="shared" si="0"/>
        <v>9.33</v>
      </c>
      <c r="G16" s="47">
        <f t="shared" si="1"/>
        <v>17549.73</v>
      </c>
      <c r="H16" s="47">
        <f t="shared" si="2"/>
        <v>29721.27</v>
      </c>
    </row>
    <row r="17" spans="3:8" x14ac:dyDescent="0.25">
      <c r="C17" t="str">
        <v>Manuka Honey Choco</v>
      </c>
      <c r="D17" s="47" cm="1">
        <f t="array" ref="D17">SUMIF(Product,C17,Amount)</f>
        <v>58009</v>
      </c>
      <c r="E17" cm="1">
        <f t="array" ref="E17">SUMIF(Product,C17,Units)</f>
        <v>2976</v>
      </c>
      <c r="F17" s="47">
        <f t="shared" si="0"/>
        <v>7.16</v>
      </c>
      <c r="G17" s="47">
        <f t="shared" si="1"/>
        <v>21308.16</v>
      </c>
      <c r="H17" s="47">
        <f t="shared" si="2"/>
        <v>36700.839999999997</v>
      </c>
    </row>
    <row r="18" spans="3:8" x14ac:dyDescent="0.25">
      <c r="C18" t="str">
        <v>Orange Choco</v>
      </c>
      <c r="D18" s="47" cm="1">
        <f t="array" ref="D18">SUMIF(Product,C18,Amount)</f>
        <v>54712</v>
      </c>
      <c r="E18" cm="1">
        <f t="array" ref="E18">SUMIF(Product,C18,Units)</f>
        <v>2196</v>
      </c>
      <c r="F18" s="47">
        <f t="shared" si="0"/>
        <v>10.62</v>
      </c>
      <c r="G18" s="47">
        <f t="shared" si="1"/>
        <v>23321.519999999997</v>
      </c>
      <c r="H18" s="47">
        <f t="shared" si="2"/>
        <v>31390.480000000003</v>
      </c>
    </row>
    <row r="19" spans="3:8" x14ac:dyDescent="0.25">
      <c r="C19" t="str">
        <v>Fruit &amp; Nut Bars</v>
      </c>
      <c r="D19" s="47" cm="1">
        <f t="array" ref="D19">SUMIF(Product,C19,Amount)</f>
        <v>56644</v>
      </c>
      <c r="E19" cm="1">
        <f t="array" ref="E19">SUMIF(Product,C19,Units)</f>
        <v>1812</v>
      </c>
      <c r="F19" s="47">
        <f t="shared" si="0"/>
        <v>6.49</v>
      </c>
      <c r="G19" s="47">
        <f t="shared" si="1"/>
        <v>11759.880000000001</v>
      </c>
      <c r="H19" s="47">
        <f t="shared" si="2"/>
        <v>44884.119999999995</v>
      </c>
    </row>
    <row r="20" spans="3:8" x14ac:dyDescent="0.25">
      <c r="C20" t="str">
        <v>99% Dark &amp; Pure</v>
      </c>
      <c r="D20" s="47" cm="1">
        <f t="array" ref="D20">SUMIF(Product,C20,Amount)</f>
        <v>44744</v>
      </c>
      <c r="E20" cm="1">
        <f t="array" ref="E20">SUMIF(Product,C20,Units)</f>
        <v>1956</v>
      </c>
      <c r="F20" s="47">
        <f t="shared" si="0"/>
        <v>7.64</v>
      </c>
      <c r="G20" s="47">
        <f t="shared" si="1"/>
        <v>14943.84</v>
      </c>
      <c r="H20" s="47">
        <f t="shared" si="2"/>
        <v>29800.16</v>
      </c>
    </row>
    <row r="21" spans="3:8" x14ac:dyDescent="0.25">
      <c r="C21" t="str">
        <v>Raspberry Choco</v>
      </c>
      <c r="D21" s="47" cm="1">
        <f t="array" ref="D21">SUMIF(Product,C21,Amount)</f>
        <v>68971</v>
      </c>
      <c r="E21" cm="1">
        <f t="array" ref="E21">SUMIF(Product,C21,Units)</f>
        <v>1533</v>
      </c>
      <c r="F21" s="47">
        <f t="shared" si="0"/>
        <v>11.73</v>
      </c>
      <c r="G21" s="47">
        <f t="shared" si="1"/>
        <v>17982.09</v>
      </c>
      <c r="H21" s="47">
        <f t="shared" si="2"/>
        <v>50988.91</v>
      </c>
    </row>
    <row r="22" spans="3:8" x14ac:dyDescent="0.25">
      <c r="C22" t="str">
        <v>85% Dark Bars</v>
      </c>
      <c r="D22" s="47" cm="1">
        <f t="array" ref="D22">SUMIF(Product,C22,Amount)</f>
        <v>35378</v>
      </c>
      <c r="E22" cm="1">
        <f t="array" ref="E22">SUMIF(Product,C22,Units)</f>
        <v>1044</v>
      </c>
      <c r="F22" s="47">
        <f t="shared" si="0"/>
        <v>4.97</v>
      </c>
      <c r="G22" s="47">
        <f t="shared" si="1"/>
        <v>5188.6799999999994</v>
      </c>
      <c r="H22" s="47">
        <f t="shared" si="2"/>
        <v>30189.32</v>
      </c>
    </row>
    <row r="23" spans="3:8" x14ac:dyDescent="0.25">
      <c r="C23" t="str">
        <v>Organic Choco Syrup</v>
      </c>
      <c r="D23" s="47" cm="1">
        <f t="array" ref="D23">SUMIF(Product,C23,Amount)</f>
        <v>69461</v>
      </c>
      <c r="E23" cm="1">
        <f t="array" ref="E23">SUMIF(Product,C23,Units)</f>
        <v>2982</v>
      </c>
      <c r="F23" s="47">
        <f t="shared" si="0"/>
        <v>16.73</v>
      </c>
      <c r="G23" s="47">
        <f t="shared" si="1"/>
        <v>49888.86</v>
      </c>
      <c r="H23" s="47">
        <f t="shared" si="2"/>
        <v>19572.14</v>
      </c>
    </row>
    <row r="24" spans="3:8" x14ac:dyDescent="0.25">
      <c r="C24" t="str">
        <v>Caramel Stuffed Bars</v>
      </c>
      <c r="D24" s="47" cm="1">
        <f t="array" ref="D24">SUMIF(Product,C24,Amount)</f>
        <v>72373</v>
      </c>
      <c r="E24" cm="1">
        <f t="array" ref="E24">SUMIF(Product,C24,Units)</f>
        <v>3207</v>
      </c>
      <c r="F24" s="47">
        <f t="shared" si="0"/>
        <v>10.38</v>
      </c>
      <c r="G24" s="47">
        <f t="shared" si="1"/>
        <v>33288.660000000003</v>
      </c>
      <c r="H24" s="47">
        <f t="shared" si="2"/>
        <v>39084.339999999997</v>
      </c>
    </row>
    <row r="25" spans="3:8" x14ac:dyDescent="0.25">
      <c r="C25" t="str">
        <v>Spicy Special Slims</v>
      </c>
      <c r="D25" s="47" cm="1">
        <f t="array" ref="D25">SUMIF(Product,C25,Amount)</f>
        <v>37772</v>
      </c>
      <c r="E25" cm="1">
        <f t="array" ref="E25">SUMIF(Product,C25,Units)</f>
        <v>1308</v>
      </c>
      <c r="F25" s="47">
        <f t="shared" si="0"/>
        <v>9</v>
      </c>
      <c r="G25" s="47">
        <f t="shared" si="1"/>
        <v>11772</v>
      </c>
      <c r="H25" s="47">
        <f t="shared" si="2"/>
        <v>26000</v>
      </c>
    </row>
    <row r="26" spans="3:8" x14ac:dyDescent="0.25">
      <c r="C26" t="str">
        <v>Baker's Choco Chips</v>
      </c>
      <c r="D26" s="47" cm="1">
        <f t="array" ref="D26">SUMIF(Product,C26,Amount)</f>
        <v>70273</v>
      </c>
      <c r="E26" cm="1">
        <f t="array" ref="E26">SUMIF(Product,C26,Units)</f>
        <v>2142</v>
      </c>
      <c r="F26" s="47">
        <f t="shared" si="0"/>
        <v>5.6</v>
      </c>
      <c r="G26" s="47">
        <f t="shared" si="1"/>
        <v>11995.199999999999</v>
      </c>
      <c r="H26" s="47">
        <f t="shared" si="2"/>
        <v>58277.8</v>
      </c>
    </row>
    <row r="27" spans="3:8" x14ac:dyDescent="0.25">
      <c r="C27" s="29" t="s">
        <v>68</v>
      </c>
      <c r="D27" s="80">
        <f>SUM(D5:D26)</f>
        <v>1240869</v>
      </c>
      <c r="E27" s="29">
        <f t="shared" ref="E27:H27" si="3">SUM(E5:E26)</f>
        <v>45660</v>
      </c>
      <c r="F27" s="29"/>
      <c r="G27" s="80">
        <f t="shared" si="3"/>
        <v>439703.73000000016</v>
      </c>
      <c r="H27" s="80">
        <f t="shared" si="3"/>
        <v>801165.2699999999</v>
      </c>
    </row>
  </sheetData>
  <mergeCells count="1">
    <mergeCell ref="C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BBF8-5DDA-4527-AEC2-8C24B9E6EA9F}">
  <dimension ref="A1:O283"/>
  <sheetViews>
    <sheetView tabSelected="1" zoomScale="80" zoomScaleNormal="80" workbookViewId="0">
      <selection activeCell="H4" sqref="H4"/>
    </sheetView>
  </sheetViews>
  <sheetFormatPr defaultRowHeight="15" x14ac:dyDescent="0.25"/>
  <cols>
    <col min="1" max="1" width="32.5703125" bestFit="1" customWidth="1"/>
    <col min="2" max="2" width="17.28515625" bestFit="1" customWidth="1"/>
    <col min="3" max="3" width="14.85546875" bestFit="1" customWidth="1"/>
    <col min="4" max="4" width="16.7109375" bestFit="1" customWidth="1"/>
    <col min="5" max="5" width="17.7109375" style="44" bestFit="1" customWidth="1"/>
    <col min="6" max="6" width="19.140625" bestFit="1" customWidth="1"/>
    <col min="8" max="8" width="34.28515625" bestFit="1" customWidth="1"/>
    <col min="9" max="9" width="16.85546875" customWidth="1"/>
    <col min="11" max="11" width="15" bestFit="1" customWidth="1"/>
    <col min="12" max="12" width="15.42578125" bestFit="1" customWidth="1"/>
    <col min="13" max="13" width="15.28515625" bestFit="1" customWidth="1"/>
  </cols>
  <sheetData>
    <row r="1" spans="1:15" ht="21" x14ac:dyDescent="0.35">
      <c r="A1" s="87" t="s">
        <v>41</v>
      </c>
      <c r="B1" s="87"/>
      <c r="C1" s="87"/>
      <c r="D1" s="87"/>
      <c r="E1" s="87"/>
      <c r="K1" s="36"/>
      <c r="L1" s="36"/>
      <c r="M1" s="36"/>
      <c r="N1" s="37"/>
      <c r="O1" s="37"/>
    </row>
    <row r="2" spans="1:15" ht="21" x14ac:dyDescent="0.35">
      <c r="A2" s="43"/>
      <c r="B2" s="43"/>
      <c r="C2" s="43"/>
      <c r="D2" s="43"/>
      <c r="E2" s="43"/>
      <c r="K2" s="36"/>
      <c r="L2" s="36"/>
      <c r="M2" s="36"/>
      <c r="N2" s="37"/>
      <c r="O2" s="37"/>
    </row>
    <row r="3" spans="1:15" ht="48.75" customHeight="1" thickBot="1" x14ac:dyDescent="0.45">
      <c r="A3" s="48" t="s">
        <v>81</v>
      </c>
      <c r="H3" s="48" t="s">
        <v>80</v>
      </c>
    </row>
    <row r="4" spans="1:15" ht="27.75" customHeight="1" thickBot="1" x14ac:dyDescent="0.3">
      <c r="A4" s="49" t="s">
        <v>34</v>
      </c>
      <c r="H4" s="50" t="s">
        <v>51</v>
      </c>
    </row>
    <row r="5" spans="1:15" x14ac:dyDescent="0.25">
      <c r="A5" s="52" t="s">
        <v>3</v>
      </c>
      <c r="B5" s="51" t="s">
        <v>4</v>
      </c>
      <c r="C5" s="53" t="s">
        <v>5</v>
      </c>
      <c r="D5" s="54" t="s">
        <v>73</v>
      </c>
      <c r="E5" s="55" t="s">
        <v>74</v>
      </c>
      <c r="F5" s="55" t="s">
        <v>75</v>
      </c>
      <c r="H5" s="51" t="s">
        <v>79</v>
      </c>
      <c r="I5" s="56" t="s">
        <v>4</v>
      </c>
      <c r="J5" s="53" t="s">
        <v>5</v>
      </c>
      <c r="K5" s="54" t="s">
        <v>73</v>
      </c>
      <c r="L5" s="55" t="s">
        <v>74</v>
      </c>
      <c r="M5" s="55" t="s">
        <v>75</v>
      </c>
    </row>
    <row r="6" spans="1:15" x14ac:dyDescent="0.25">
      <c r="A6" t="str" cm="1">
        <f t="array" ref="A6:F51">_xlfn._xlws.FILTER(PrAmUn,Country = A4,"unknown country")</f>
        <v>Smooth Sliky Salty</v>
      </c>
      <c r="B6" s="44">
        <v>2681</v>
      </c>
      <c r="C6">
        <v>54</v>
      </c>
      <c r="D6" s="44">
        <v>312.66000000000003</v>
      </c>
      <c r="E6" s="44">
        <v>2368.34</v>
      </c>
      <c r="F6" s="44">
        <v>43.858148148148153</v>
      </c>
      <c r="H6" t="str" cm="1">
        <f t="array" ref="H6:H25">_xlfn._xlws.FILTER(_xlfn.UNIQUE(A6:A66),_xlfn.UNIQUE(A6:A66)&lt;&gt;0)</f>
        <v>Smooth Sliky Salty</v>
      </c>
      <c r="I6" s="44" cm="1">
        <f t="array" ref="I6:M8">_xlfn._xlws.FILTER(B6:F69,A6:A69= H4,"Product not sold in this Country")</f>
        <v>609</v>
      </c>
      <c r="J6">
        <v>87</v>
      </c>
      <c r="K6" s="44">
        <v>487.2</v>
      </c>
      <c r="L6" s="44">
        <v>121.80000000000001</v>
      </c>
      <c r="M6" s="44">
        <v>1.4000000000000001</v>
      </c>
    </row>
    <row r="7" spans="1:15" x14ac:dyDescent="0.25">
      <c r="A7" t="str">
        <v>50% Dark Bites</v>
      </c>
      <c r="B7" s="44">
        <v>1281</v>
      </c>
      <c r="C7">
        <v>75</v>
      </c>
      <c r="D7" s="44">
        <v>877.5</v>
      </c>
      <c r="E7" s="44">
        <v>403.5</v>
      </c>
      <c r="F7" s="44">
        <v>5.38</v>
      </c>
      <c r="H7" t="str">
        <v>50% Dark Bites</v>
      </c>
      <c r="I7" s="44">
        <v>2436</v>
      </c>
      <c r="J7">
        <v>99</v>
      </c>
      <c r="K7" s="44">
        <v>554.4</v>
      </c>
      <c r="L7" s="44">
        <v>1881.6</v>
      </c>
      <c r="M7" s="44">
        <v>19.006060606060604</v>
      </c>
    </row>
    <row r="8" spans="1:15" x14ac:dyDescent="0.25">
      <c r="A8" t="str">
        <v>Mint Chip Choco</v>
      </c>
      <c r="B8" s="44">
        <v>2646</v>
      </c>
      <c r="C8">
        <v>120</v>
      </c>
      <c r="D8" s="44">
        <v>1054.8</v>
      </c>
      <c r="E8" s="44">
        <v>1591.2</v>
      </c>
      <c r="F8" s="44">
        <v>13.26</v>
      </c>
      <c r="H8" t="str">
        <v>Mint Chip Choco</v>
      </c>
      <c r="I8" s="44">
        <v>8841</v>
      </c>
      <c r="J8">
        <v>303</v>
      </c>
      <c r="K8" s="44">
        <v>1696.8</v>
      </c>
      <c r="L8" s="44">
        <v>7144.2</v>
      </c>
      <c r="M8" s="44">
        <v>23.578217821782179</v>
      </c>
    </row>
    <row r="9" spans="1:15" x14ac:dyDescent="0.25">
      <c r="A9" t="str">
        <v>Fruit &amp; Nut Bars</v>
      </c>
      <c r="B9" s="44">
        <v>1701</v>
      </c>
      <c r="C9">
        <v>234</v>
      </c>
      <c r="D9" s="44">
        <v>1518.66</v>
      </c>
      <c r="E9" s="44">
        <v>182.33999999999992</v>
      </c>
      <c r="F9" s="44">
        <v>0.77923076923076884</v>
      </c>
      <c r="H9" t="str">
        <v>Fruit &amp; Nut Bars</v>
      </c>
      <c r="I9" s="44"/>
      <c r="K9" s="44"/>
      <c r="L9" s="44"/>
      <c r="M9" s="44"/>
    </row>
    <row r="10" spans="1:15" x14ac:dyDescent="0.25">
      <c r="A10" t="str">
        <v>After Nines</v>
      </c>
      <c r="B10" s="44">
        <v>2205</v>
      </c>
      <c r="C10">
        <v>141</v>
      </c>
      <c r="D10" s="44">
        <v>1377.57</v>
      </c>
      <c r="E10" s="44">
        <v>827.43000000000006</v>
      </c>
      <c r="F10" s="44">
        <v>5.8682978723404258</v>
      </c>
      <c r="H10" t="str">
        <v>After Nines</v>
      </c>
      <c r="I10" s="44"/>
      <c r="K10" s="44"/>
      <c r="L10" s="44"/>
      <c r="M10" s="44"/>
    </row>
    <row r="11" spans="1:15" x14ac:dyDescent="0.25">
      <c r="A11" t="str">
        <v>Organic Choco Syrup</v>
      </c>
      <c r="B11" s="44">
        <v>1134</v>
      </c>
      <c r="C11">
        <v>282</v>
      </c>
      <c r="D11" s="44">
        <v>4717.8599999999997</v>
      </c>
      <c r="E11" s="44">
        <v>-3583.8599999999997</v>
      </c>
      <c r="F11" s="44">
        <v>-12.708723404255318</v>
      </c>
      <c r="H11" t="str">
        <v>Organic Choco Syrup</v>
      </c>
      <c r="I11" s="44"/>
      <c r="K11" s="44"/>
      <c r="L11" s="44"/>
      <c r="M11" s="44"/>
    </row>
    <row r="12" spans="1:15" x14ac:dyDescent="0.25">
      <c r="A12" t="str">
        <v>Fruit &amp; Nut Bars</v>
      </c>
      <c r="B12" s="44">
        <v>4417</v>
      </c>
      <c r="C12">
        <v>153</v>
      </c>
      <c r="D12" s="44">
        <v>992.97</v>
      </c>
      <c r="E12" s="44">
        <v>3424.0299999999997</v>
      </c>
      <c r="F12" s="44">
        <v>22.379281045751632</v>
      </c>
      <c r="H12" t="str">
        <v>Choco Coated Almonds</v>
      </c>
      <c r="I12" s="44"/>
      <c r="K12" s="44"/>
      <c r="L12" s="44"/>
      <c r="M12" s="44"/>
    </row>
    <row r="13" spans="1:15" x14ac:dyDescent="0.25">
      <c r="A13" t="str">
        <v>Choco Coated Almonds</v>
      </c>
      <c r="B13" s="44">
        <v>5075</v>
      </c>
      <c r="C13">
        <v>21</v>
      </c>
      <c r="D13" s="44">
        <v>181.65</v>
      </c>
      <c r="E13" s="44">
        <v>4893.3500000000004</v>
      </c>
      <c r="F13" s="44">
        <v>233.01666666666668</v>
      </c>
      <c r="H13" t="str">
        <v>Caramel Stuffed Bars</v>
      </c>
      <c r="I13" s="44"/>
      <c r="K13" s="44"/>
      <c r="L13" s="44"/>
      <c r="M13" s="44"/>
    </row>
    <row r="14" spans="1:15" x14ac:dyDescent="0.25">
      <c r="A14" t="str">
        <v>Caramel Stuffed Bars</v>
      </c>
      <c r="B14" s="44">
        <v>6580</v>
      </c>
      <c r="C14">
        <v>183</v>
      </c>
      <c r="D14" s="44">
        <v>1899.5400000000002</v>
      </c>
      <c r="E14" s="44">
        <v>4680.46</v>
      </c>
      <c r="F14" s="44">
        <v>25.576284153005464</v>
      </c>
      <c r="H14" t="str">
        <v>Milk Bars</v>
      </c>
      <c r="I14" s="57">
        <f>SUM(I6:I13)</f>
        <v>11886</v>
      </c>
      <c r="J14" s="58">
        <f t="shared" ref="J14:M14" si="0">SUM(J6:J13)</f>
        <v>489</v>
      </c>
      <c r="K14" s="57">
        <f t="shared" si="0"/>
        <v>2738.3999999999996</v>
      </c>
      <c r="L14" s="57">
        <f t="shared" si="0"/>
        <v>9147.6</v>
      </c>
      <c r="M14" s="57">
        <f t="shared" si="0"/>
        <v>43.984278427842781</v>
      </c>
    </row>
    <row r="15" spans="1:15" x14ac:dyDescent="0.25">
      <c r="A15" t="str">
        <v>Mint Chip Choco</v>
      </c>
      <c r="B15" s="44">
        <v>938</v>
      </c>
      <c r="C15">
        <v>6</v>
      </c>
      <c r="D15" s="44">
        <v>52.739999999999995</v>
      </c>
      <c r="E15" s="44">
        <v>885.26</v>
      </c>
      <c r="F15" s="44">
        <v>147.54333333333332</v>
      </c>
      <c r="H15" t="str">
        <v>White Choc</v>
      </c>
    </row>
    <row r="16" spans="1:15" x14ac:dyDescent="0.25">
      <c r="A16" t="str">
        <v>50% Dark Bites</v>
      </c>
      <c r="B16" s="44">
        <v>5586</v>
      </c>
      <c r="C16">
        <v>525</v>
      </c>
      <c r="D16" s="44">
        <v>6142.5</v>
      </c>
      <c r="E16" s="44">
        <v>-556.5</v>
      </c>
      <c r="F16" s="44">
        <v>-1.06</v>
      </c>
      <c r="H16" t="str">
        <v>Eclairs</v>
      </c>
    </row>
    <row r="17" spans="1:8" x14ac:dyDescent="0.25">
      <c r="A17" t="str">
        <v>Milk Bars</v>
      </c>
      <c r="B17" s="44">
        <v>56</v>
      </c>
      <c r="C17">
        <v>51</v>
      </c>
      <c r="D17" s="44">
        <v>475.83</v>
      </c>
      <c r="E17" s="44">
        <v>-419.83</v>
      </c>
      <c r="F17" s="44">
        <v>-8.2319607843137259</v>
      </c>
      <c r="H17" t="str">
        <v>Almond Choco</v>
      </c>
    </row>
    <row r="18" spans="1:8" x14ac:dyDescent="0.25">
      <c r="A18" t="str">
        <v>Milk Bars</v>
      </c>
      <c r="B18" s="44">
        <v>63</v>
      </c>
      <c r="C18">
        <v>123</v>
      </c>
      <c r="D18" s="44">
        <v>1147.5899999999999</v>
      </c>
      <c r="E18" s="44">
        <v>-1084.5899999999999</v>
      </c>
      <c r="F18" s="44">
        <v>-8.8178048780487792</v>
      </c>
      <c r="H18" t="str">
        <v>Peanut Butter Cubes</v>
      </c>
    </row>
    <row r="19" spans="1:8" x14ac:dyDescent="0.25">
      <c r="A19" t="str">
        <v>Milk Bars</v>
      </c>
      <c r="B19" s="44">
        <v>7189</v>
      </c>
      <c r="C19">
        <v>54</v>
      </c>
      <c r="D19" s="44">
        <v>503.82</v>
      </c>
      <c r="E19" s="44">
        <v>6685.18</v>
      </c>
      <c r="F19" s="44">
        <v>123.79962962962964</v>
      </c>
      <c r="H19" t="str">
        <v>Spicy Special Slims</v>
      </c>
    </row>
    <row r="20" spans="1:8" x14ac:dyDescent="0.25">
      <c r="A20" t="str">
        <v>White Choc</v>
      </c>
      <c r="B20" s="44">
        <v>469</v>
      </c>
      <c r="C20">
        <v>75</v>
      </c>
      <c r="D20" s="44">
        <v>986.25</v>
      </c>
      <c r="E20" s="44">
        <v>-517.25</v>
      </c>
      <c r="F20" s="44">
        <v>-6.8966666666666665</v>
      </c>
      <c r="H20" t="str">
        <v>85% Dark Bars</v>
      </c>
    </row>
    <row r="21" spans="1:8" x14ac:dyDescent="0.25">
      <c r="A21" t="str">
        <v>Eclairs</v>
      </c>
      <c r="B21" s="44">
        <v>2408</v>
      </c>
      <c r="C21">
        <v>9</v>
      </c>
      <c r="D21" s="44">
        <v>27.99</v>
      </c>
      <c r="E21" s="44">
        <v>2380.0100000000002</v>
      </c>
      <c r="F21" s="44">
        <v>264.44555555555559</v>
      </c>
      <c r="H21" t="str">
        <v>Manuka Honey Choco</v>
      </c>
    </row>
    <row r="22" spans="1:8" x14ac:dyDescent="0.25">
      <c r="A22" t="str">
        <v>White Choc</v>
      </c>
      <c r="B22" s="44">
        <v>2541</v>
      </c>
      <c r="C22">
        <v>90</v>
      </c>
      <c r="D22" s="44">
        <v>1183.5</v>
      </c>
      <c r="E22" s="44">
        <v>1357.5</v>
      </c>
      <c r="F22" s="44">
        <v>15.083333333333334</v>
      </c>
      <c r="H22" t="str">
        <v>Drinking Coco</v>
      </c>
    </row>
    <row r="23" spans="1:8" x14ac:dyDescent="0.25">
      <c r="A23" t="str">
        <v>Almond Choco</v>
      </c>
      <c r="B23" s="44">
        <v>6125</v>
      </c>
      <c r="C23">
        <v>102</v>
      </c>
      <c r="D23" s="44">
        <v>1211.76</v>
      </c>
      <c r="E23" s="44">
        <v>4913.24</v>
      </c>
      <c r="F23" s="44">
        <v>48.169019607843133</v>
      </c>
      <c r="H23" t="str">
        <v>Baker's Choco Chips</v>
      </c>
    </row>
    <row r="24" spans="1:8" x14ac:dyDescent="0.25">
      <c r="A24" t="str">
        <v>Peanut Butter Cubes</v>
      </c>
      <c r="B24" s="44">
        <v>959</v>
      </c>
      <c r="C24">
        <v>135</v>
      </c>
      <c r="D24" s="44">
        <v>1669.9499999999998</v>
      </c>
      <c r="E24" s="44">
        <v>-710.94999999999982</v>
      </c>
      <c r="F24" s="44">
        <v>-5.2662962962962947</v>
      </c>
      <c r="H24" t="str">
        <v>99% Dark &amp; Pure</v>
      </c>
    </row>
    <row r="25" spans="1:8" x14ac:dyDescent="0.25">
      <c r="A25" t="str">
        <v>After Nines</v>
      </c>
      <c r="B25" s="44">
        <v>168</v>
      </c>
      <c r="C25">
        <v>84</v>
      </c>
      <c r="D25" s="44">
        <v>820.68</v>
      </c>
      <c r="E25" s="44">
        <v>-652.67999999999995</v>
      </c>
      <c r="F25" s="44">
        <v>-7.77</v>
      </c>
      <c r="H25" t="str">
        <v>70% Dark Bites</v>
      </c>
    </row>
    <row r="26" spans="1:8" x14ac:dyDescent="0.25">
      <c r="A26" t="str">
        <v>Caramel Stuffed Bars</v>
      </c>
      <c r="B26" s="44">
        <v>5677</v>
      </c>
      <c r="C26">
        <v>258</v>
      </c>
      <c r="D26" s="44">
        <v>2678.0400000000004</v>
      </c>
      <c r="E26" s="44">
        <v>2998.9599999999996</v>
      </c>
      <c r="F26" s="44">
        <v>11.623875968992246</v>
      </c>
    </row>
    <row r="27" spans="1:8" x14ac:dyDescent="0.25">
      <c r="A27" t="str">
        <v>Choco Coated Almonds</v>
      </c>
      <c r="B27" s="44">
        <v>3752</v>
      </c>
      <c r="C27">
        <v>213</v>
      </c>
      <c r="D27" s="44">
        <v>1842.45</v>
      </c>
      <c r="E27" s="44">
        <v>1909.55</v>
      </c>
      <c r="F27" s="44">
        <v>8.9650234741784036</v>
      </c>
    </row>
    <row r="28" spans="1:8" x14ac:dyDescent="0.25">
      <c r="A28" t="str">
        <v>Milk Bars</v>
      </c>
      <c r="B28" s="44">
        <v>819</v>
      </c>
      <c r="C28">
        <v>510</v>
      </c>
      <c r="D28" s="44">
        <v>4758.3</v>
      </c>
      <c r="E28" s="44">
        <v>-3939.3</v>
      </c>
      <c r="F28" s="44">
        <v>-7.724117647058824</v>
      </c>
    </row>
    <row r="29" spans="1:8" x14ac:dyDescent="0.25">
      <c r="A29" t="str">
        <v>Spicy Special Slims</v>
      </c>
      <c r="B29" s="44">
        <v>7322</v>
      </c>
      <c r="C29">
        <v>36</v>
      </c>
      <c r="D29" s="44">
        <v>324</v>
      </c>
      <c r="E29" s="44">
        <v>6998</v>
      </c>
      <c r="F29" s="44">
        <v>194.38888888888889</v>
      </c>
    </row>
    <row r="30" spans="1:8" x14ac:dyDescent="0.25">
      <c r="A30" t="str">
        <v>Milk Bars</v>
      </c>
      <c r="B30" s="44">
        <v>5670</v>
      </c>
      <c r="C30">
        <v>297</v>
      </c>
      <c r="D30" s="44">
        <v>2771.01</v>
      </c>
      <c r="E30" s="44">
        <v>2898.99</v>
      </c>
      <c r="F30" s="44">
        <v>9.7609090909090899</v>
      </c>
    </row>
    <row r="31" spans="1:8" x14ac:dyDescent="0.25">
      <c r="A31" t="str">
        <v>85% Dark Bars</v>
      </c>
      <c r="B31" s="44">
        <v>623</v>
      </c>
      <c r="C31">
        <v>51</v>
      </c>
      <c r="D31" s="44">
        <v>253.47</v>
      </c>
      <c r="E31" s="44">
        <v>369.53</v>
      </c>
      <c r="F31" s="44">
        <v>7.2456862745098034</v>
      </c>
    </row>
    <row r="32" spans="1:8" x14ac:dyDescent="0.25">
      <c r="A32" t="str">
        <v>Milk Bars</v>
      </c>
      <c r="B32" s="44">
        <v>2317</v>
      </c>
      <c r="C32">
        <v>123</v>
      </c>
      <c r="D32" s="44">
        <v>1147.5899999999999</v>
      </c>
      <c r="E32" s="44">
        <v>1169.4100000000001</v>
      </c>
      <c r="F32" s="44">
        <v>9.5073983739837402</v>
      </c>
    </row>
    <row r="33" spans="1:6" x14ac:dyDescent="0.25">
      <c r="A33" t="str">
        <v>Manuka Honey Choco</v>
      </c>
      <c r="B33" s="44">
        <v>2541</v>
      </c>
      <c r="C33">
        <v>45</v>
      </c>
      <c r="D33" s="44">
        <v>322.2</v>
      </c>
      <c r="E33" s="44">
        <v>2218.8000000000002</v>
      </c>
      <c r="F33" s="44">
        <v>49.306666666666672</v>
      </c>
    </row>
    <row r="34" spans="1:6" x14ac:dyDescent="0.25">
      <c r="A34" t="str">
        <v>Drinking Coco</v>
      </c>
      <c r="B34" s="44">
        <v>1778</v>
      </c>
      <c r="C34">
        <v>270</v>
      </c>
      <c r="D34" s="44">
        <v>1746.8999999999999</v>
      </c>
      <c r="E34" s="44">
        <v>31.100000000000136</v>
      </c>
      <c r="F34" s="44">
        <v>0.1151851851851857</v>
      </c>
    </row>
    <row r="35" spans="1:6" x14ac:dyDescent="0.25">
      <c r="A35" t="str">
        <v>White Choc</v>
      </c>
      <c r="B35" s="44">
        <v>154</v>
      </c>
      <c r="C35">
        <v>21</v>
      </c>
      <c r="D35" s="44">
        <v>276.15000000000003</v>
      </c>
      <c r="E35" s="44">
        <v>-122.15000000000003</v>
      </c>
      <c r="F35" s="44">
        <v>-5.8166666666666682</v>
      </c>
    </row>
    <row r="36" spans="1:6" x14ac:dyDescent="0.25">
      <c r="A36" t="str">
        <v>Almond Choco</v>
      </c>
      <c r="B36" s="44">
        <v>3549</v>
      </c>
      <c r="C36">
        <v>3</v>
      </c>
      <c r="D36" s="44">
        <v>35.64</v>
      </c>
      <c r="E36" s="44">
        <v>3513.36</v>
      </c>
      <c r="F36" s="44">
        <v>1171.1200000000001</v>
      </c>
    </row>
    <row r="37" spans="1:6" x14ac:dyDescent="0.25">
      <c r="A37" t="str">
        <v>85% Dark Bars</v>
      </c>
      <c r="B37" s="44">
        <v>4137</v>
      </c>
      <c r="C37">
        <v>60</v>
      </c>
      <c r="D37" s="44">
        <v>298.2</v>
      </c>
      <c r="E37" s="44">
        <v>3838.8</v>
      </c>
      <c r="F37" s="44">
        <v>63.980000000000004</v>
      </c>
    </row>
    <row r="38" spans="1:6" x14ac:dyDescent="0.25">
      <c r="A38" t="str">
        <v>After Nines</v>
      </c>
      <c r="B38" s="44">
        <v>5915</v>
      </c>
      <c r="C38">
        <v>3</v>
      </c>
      <c r="D38" s="44">
        <v>29.31</v>
      </c>
      <c r="E38" s="44">
        <v>5885.69</v>
      </c>
      <c r="F38" s="44">
        <v>1961.8966666666665</v>
      </c>
    </row>
    <row r="39" spans="1:6" x14ac:dyDescent="0.25">
      <c r="A39" t="str">
        <v>Baker's Choco Chips</v>
      </c>
      <c r="B39" s="44">
        <v>609</v>
      </c>
      <c r="C39">
        <v>87</v>
      </c>
      <c r="D39" s="44">
        <v>487.2</v>
      </c>
      <c r="E39" s="44">
        <v>121.80000000000001</v>
      </c>
      <c r="F39" s="44">
        <v>1.4000000000000001</v>
      </c>
    </row>
    <row r="40" spans="1:6" x14ac:dyDescent="0.25">
      <c r="A40" t="str">
        <v>99% Dark &amp; Pure</v>
      </c>
      <c r="B40" s="44">
        <v>5474</v>
      </c>
      <c r="C40">
        <v>168</v>
      </c>
      <c r="D40" s="44">
        <v>1283.52</v>
      </c>
      <c r="E40" s="44">
        <v>4190.4799999999996</v>
      </c>
      <c r="F40" s="44">
        <v>24.943333333333332</v>
      </c>
    </row>
    <row r="41" spans="1:6" x14ac:dyDescent="0.25">
      <c r="A41" t="str">
        <v>Baker's Choco Chips</v>
      </c>
      <c r="B41" s="44">
        <v>2436</v>
      </c>
      <c r="C41">
        <v>99</v>
      </c>
      <c r="D41" s="44">
        <v>554.4</v>
      </c>
      <c r="E41" s="44">
        <v>1881.6</v>
      </c>
      <c r="F41" s="44">
        <v>19.006060606060604</v>
      </c>
    </row>
    <row r="42" spans="1:6" x14ac:dyDescent="0.25">
      <c r="A42" t="str">
        <v>Peanut Butter Cubes</v>
      </c>
      <c r="B42" s="44">
        <v>9506</v>
      </c>
      <c r="C42">
        <v>87</v>
      </c>
      <c r="D42" s="44">
        <v>1076.1899999999998</v>
      </c>
      <c r="E42" s="44">
        <v>8429.81</v>
      </c>
      <c r="F42" s="44">
        <v>96.894367816091943</v>
      </c>
    </row>
    <row r="43" spans="1:6" x14ac:dyDescent="0.25">
      <c r="A43" t="str">
        <v>Smooth Sliky Salty</v>
      </c>
      <c r="B43" s="44">
        <v>1988</v>
      </c>
      <c r="C43">
        <v>39</v>
      </c>
      <c r="D43" s="44">
        <v>225.81</v>
      </c>
      <c r="E43" s="44">
        <v>1762.19</v>
      </c>
      <c r="F43" s="44">
        <v>45.184358974358979</v>
      </c>
    </row>
    <row r="44" spans="1:6" x14ac:dyDescent="0.25">
      <c r="A44" t="str">
        <v>70% Dark Bites</v>
      </c>
      <c r="B44" s="44">
        <v>10129</v>
      </c>
      <c r="C44">
        <v>312</v>
      </c>
      <c r="D44" s="44">
        <v>4520.88</v>
      </c>
      <c r="E44" s="44">
        <v>5608.12</v>
      </c>
      <c r="F44" s="44">
        <v>17.974743589743589</v>
      </c>
    </row>
    <row r="45" spans="1:6" x14ac:dyDescent="0.25">
      <c r="A45" t="str">
        <v>Spicy Special Slims</v>
      </c>
      <c r="B45" s="44">
        <v>6433</v>
      </c>
      <c r="C45">
        <v>78</v>
      </c>
      <c r="D45" s="44">
        <v>702</v>
      </c>
      <c r="E45" s="44">
        <v>5731</v>
      </c>
      <c r="F45" s="44">
        <v>73.474358974358978</v>
      </c>
    </row>
    <row r="46" spans="1:6" x14ac:dyDescent="0.25">
      <c r="A46" t="str">
        <v>Organic Choco Syrup</v>
      </c>
      <c r="B46" s="44">
        <v>2268</v>
      </c>
      <c r="C46">
        <v>63</v>
      </c>
      <c r="D46" s="44">
        <v>1053.99</v>
      </c>
      <c r="E46" s="44">
        <v>1214.01</v>
      </c>
      <c r="F46" s="44">
        <v>19.27</v>
      </c>
    </row>
    <row r="47" spans="1:6" x14ac:dyDescent="0.25">
      <c r="A47" t="str">
        <v>Smooth Sliky Salty</v>
      </c>
      <c r="B47" s="44">
        <v>4326</v>
      </c>
      <c r="C47">
        <v>348</v>
      </c>
      <c r="D47" s="44">
        <v>2014.92</v>
      </c>
      <c r="E47" s="44">
        <v>2311.08</v>
      </c>
      <c r="F47" s="44">
        <v>6.6410344827586201</v>
      </c>
    </row>
    <row r="48" spans="1:6" x14ac:dyDescent="0.25">
      <c r="A48" t="str">
        <v>White Choc</v>
      </c>
      <c r="B48" s="44">
        <v>7483</v>
      </c>
      <c r="C48">
        <v>45</v>
      </c>
      <c r="D48" s="44">
        <v>591.75</v>
      </c>
      <c r="E48" s="44">
        <v>6891.25</v>
      </c>
      <c r="F48" s="44">
        <v>153.13888888888889</v>
      </c>
    </row>
    <row r="49" spans="1:6" x14ac:dyDescent="0.25">
      <c r="A49" t="str">
        <v>Almond Choco</v>
      </c>
      <c r="B49" s="44">
        <v>6860</v>
      </c>
      <c r="C49">
        <v>126</v>
      </c>
      <c r="D49" s="44">
        <v>1496.88</v>
      </c>
      <c r="E49" s="44">
        <v>5363.12</v>
      </c>
      <c r="F49" s="44">
        <v>42.56444444444444</v>
      </c>
    </row>
    <row r="50" spans="1:6" x14ac:dyDescent="0.25">
      <c r="A50" t="str">
        <v>Baker's Choco Chips</v>
      </c>
      <c r="B50" s="44">
        <v>8841</v>
      </c>
      <c r="C50">
        <v>303</v>
      </c>
      <c r="D50" s="44">
        <v>1696.8</v>
      </c>
      <c r="E50" s="44">
        <v>7144.2</v>
      </c>
      <c r="F50" s="44">
        <v>23.578217821782179</v>
      </c>
    </row>
    <row r="51" spans="1:6" x14ac:dyDescent="0.25">
      <c r="A51" t="str">
        <v>White Choc</v>
      </c>
      <c r="B51" s="44">
        <v>3850</v>
      </c>
      <c r="C51">
        <v>102</v>
      </c>
      <c r="D51" s="44">
        <v>1341.3</v>
      </c>
      <c r="E51" s="44">
        <v>2508.6999999999998</v>
      </c>
      <c r="F51" s="44">
        <v>24.595098039215685</v>
      </c>
    </row>
    <row r="53" spans="1:6" x14ac:dyDescent="0.25">
      <c r="B53" s="44"/>
      <c r="D53" s="44"/>
      <c r="F53" s="44"/>
    </row>
    <row r="54" spans="1:6" x14ac:dyDescent="0.25">
      <c r="B54" s="44"/>
      <c r="D54" s="44"/>
      <c r="F54" s="44"/>
    </row>
    <row r="55" spans="1:6" x14ac:dyDescent="0.25">
      <c r="B55" s="44"/>
      <c r="D55" s="44"/>
      <c r="F55" s="44"/>
    </row>
    <row r="56" spans="1:6" x14ac:dyDescent="0.25">
      <c r="B56" s="44"/>
      <c r="D56" s="44"/>
      <c r="F56" s="44"/>
    </row>
    <row r="57" spans="1:6" x14ac:dyDescent="0.25">
      <c r="B57" s="44"/>
      <c r="D57" s="44"/>
      <c r="F57" s="44"/>
    </row>
    <row r="58" spans="1:6" x14ac:dyDescent="0.25">
      <c r="B58" s="44"/>
      <c r="D58" s="44"/>
      <c r="F58" s="44"/>
    </row>
    <row r="59" spans="1:6" x14ac:dyDescent="0.25">
      <c r="B59" s="47"/>
      <c r="D59" s="47"/>
      <c r="F59" s="44"/>
    </row>
    <row r="60" spans="1:6" x14ac:dyDescent="0.25">
      <c r="B60" s="47"/>
      <c r="D60" s="47"/>
      <c r="F60" s="44"/>
    </row>
    <row r="61" spans="1:6" x14ac:dyDescent="0.25">
      <c r="B61" s="47"/>
      <c r="D61" s="47"/>
      <c r="F61" s="47"/>
    </row>
    <row r="62" spans="1:6" x14ac:dyDescent="0.25">
      <c r="B62" s="47"/>
      <c r="D62" s="47"/>
      <c r="F62" s="44"/>
    </row>
    <row r="63" spans="1:6" x14ac:dyDescent="0.25">
      <c r="B63" s="47"/>
      <c r="D63" s="47"/>
      <c r="F63" s="44"/>
    </row>
    <row r="70" spans="1:6" x14ac:dyDescent="0.25">
      <c r="A70" s="59"/>
      <c r="B70" s="59"/>
      <c r="C70" s="59"/>
      <c r="D70" s="59"/>
      <c r="E70" s="60"/>
      <c r="F70" s="59"/>
    </row>
    <row r="71" spans="1:6" x14ac:dyDescent="0.25">
      <c r="A71" s="57" t="s">
        <v>68</v>
      </c>
      <c r="B71" s="57">
        <f>SUM(B6:B63)</f>
        <v>168679</v>
      </c>
      <c r="C71" s="61">
        <f>SUM(C6:C63)</f>
        <v>6264</v>
      </c>
      <c r="D71" s="57">
        <f>SUM(D6:D63)</f>
        <v>60684.719999999987</v>
      </c>
      <c r="E71" s="57">
        <f>SUM(E6:E63)</f>
        <v>107994.28</v>
      </c>
      <c r="F71" s="57">
        <f>SUM(F6:F63)</f>
        <v>4921.4417513325507</v>
      </c>
    </row>
    <row r="283" spans="5:5" s="29" customFormat="1" x14ac:dyDescent="0.25">
      <c r="E283" s="45"/>
    </row>
  </sheetData>
  <mergeCells count="1">
    <mergeCell ref="A1:E1"/>
  </mergeCells>
  <dataValidations count="2">
    <dataValidation type="list" allowBlank="1" showInputMessage="1" showErrorMessage="1" sqref="A4" xr:uid="{3F81C646-054E-4B43-AE15-ECD690D43796}">
      <formula1>"New Zealand, USA, Canada, UK, Australia, India"</formula1>
    </dataValidation>
    <dataValidation type="list" allowBlank="1" showInputMessage="1" showErrorMessage="1" sqref="H4" xr:uid="{B1B4285D-894D-4B24-9028-9F48470BA23F}">
      <formula1>prodlxt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C63D-0F15-4868-8470-8F26E3932EBB}">
  <dimension ref="B1:I27"/>
  <sheetViews>
    <sheetView workbookViewId="0">
      <selection activeCell="M16" sqref="M16"/>
    </sheetView>
  </sheetViews>
  <sheetFormatPr defaultRowHeight="15" x14ac:dyDescent="0.25"/>
  <cols>
    <col min="2" max="2" width="21.85546875" bestFit="1" customWidth="1"/>
    <col min="3" max="3" width="11.42578125" bestFit="1" customWidth="1"/>
    <col min="4" max="6" width="18" bestFit="1" customWidth="1"/>
  </cols>
  <sheetData>
    <row r="1" spans="2:9" ht="21" x14ac:dyDescent="0.35">
      <c r="C1" s="87" t="s">
        <v>44</v>
      </c>
      <c r="D1" s="87"/>
      <c r="E1" s="87"/>
      <c r="F1" s="87"/>
      <c r="G1" s="87"/>
      <c r="H1" s="87"/>
    </row>
    <row r="4" spans="2:9" ht="15.75" x14ac:dyDescent="0.25">
      <c r="B4" s="81" t="s">
        <v>78</v>
      </c>
      <c r="C4" s="82" t="s">
        <v>76</v>
      </c>
      <c r="D4" s="89" t="s">
        <v>77</v>
      </c>
      <c r="E4" s="90"/>
      <c r="F4" s="90"/>
      <c r="G4" s="90"/>
      <c r="H4" s="90"/>
      <c r="I4" s="90"/>
    </row>
    <row r="5" spans="2:9" x14ac:dyDescent="0.25">
      <c r="B5" s="25" t="s">
        <v>17</v>
      </c>
      <c r="C5" s="27">
        <v>19525.600000000002</v>
      </c>
    </row>
    <row r="6" spans="2:9" x14ac:dyDescent="0.25">
      <c r="B6" s="26" t="s">
        <v>10</v>
      </c>
      <c r="C6" s="28">
        <v>25899.02</v>
      </c>
    </row>
    <row r="7" spans="2:9" x14ac:dyDescent="0.25">
      <c r="B7" s="26" t="s">
        <v>49</v>
      </c>
      <c r="C7" s="28">
        <v>30189.32</v>
      </c>
    </row>
    <row r="8" spans="2:9" x14ac:dyDescent="0.25">
      <c r="B8" s="26" t="s">
        <v>39</v>
      </c>
      <c r="C8" s="28">
        <v>29800.16</v>
      </c>
    </row>
    <row r="9" spans="2:9" x14ac:dyDescent="0.25">
      <c r="B9" s="26" t="s">
        <v>37</v>
      </c>
      <c r="C9" s="28">
        <v>46234.96</v>
      </c>
    </row>
    <row r="10" spans="2:9" x14ac:dyDescent="0.25">
      <c r="B10" s="26" t="s">
        <v>19</v>
      </c>
      <c r="C10" s="28">
        <v>14946.92</v>
      </c>
    </row>
    <row r="11" spans="2:9" x14ac:dyDescent="0.25">
      <c r="B11" s="26" t="s">
        <v>51</v>
      </c>
      <c r="C11" s="28">
        <v>58277.799999999996</v>
      </c>
    </row>
    <row r="12" spans="2:9" x14ac:dyDescent="0.25">
      <c r="B12" s="26" t="s">
        <v>54</v>
      </c>
      <c r="C12" s="28">
        <v>39084.339999999989</v>
      </c>
    </row>
    <row r="13" spans="2:9" x14ac:dyDescent="0.25">
      <c r="B13" s="26" t="s">
        <v>15</v>
      </c>
      <c r="C13" s="28">
        <v>52063.350000000006</v>
      </c>
    </row>
    <row r="14" spans="2:9" x14ac:dyDescent="0.25">
      <c r="B14" s="26" t="s">
        <v>23</v>
      </c>
      <c r="C14" s="28">
        <v>40814.559999999998</v>
      </c>
    </row>
    <row r="15" spans="2:9" x14ac:dyDescent="0.25">
      <c r="B15" s="26" t="s">
        <v>33</v>
      </c>
      <c r="C15" s="28">
        <v>56471.589999999989</v>
      </c>
    </row>
    <row r="16" spans="2:9" x14ac:dyDescent="0.25">
      <c r="B16" s="26" t="s">
        <v>48</v>
      </c>
      <c r="C16" s="28">
        <v>44884.119999999995</v>
      </c>
    </row>
    <row r="17" spans="2:3" x14ac:dyDescent="0.25">
      <c r="B17" s="26" t="s">
        <v>52</v>
      </c>
      <c r="C17" s="28">
        <v>36700.840000000011</v>
      </c>
    </row>
    <row r="18" spans="2:3" x14ac:dyDescent="0.25">
      <c r="B18" s="26" t="s">
        <v>12</v>
      </c>
      <c r="C18" s="28">
        <v>29721.270000000004</v>
      </c>
    </row>
    <row r="19" spans="2:3" x14ac:dyDescent="0.25">
      <c r="B19" s="26" t="s">
        <v>30</v>
      </c>
      <c r="C19" s="28">
        <v>43177.34</v>
      </c>
    </row>
    <row r="20" spans="2:3" x14ac:dyDescent="0.25">
      <c r="B20" s="26" t="s">
        <v>42</v>
      </c>
      <c r="C20" s="28">
        <v>31390.480000000003</v>
      </c>
    </row>
    <row r="21" spans="2:3" x14ac:dyDescent="0.25">
      <c r="B21" s="26" t="s">
        <v>53</v>
      </c>
      <c r="C21" s="28">
        <v>19572.14</v>
      </c>
    </row>
    <row r="22" spans="2:3" x14ac:dyDescent="0.25">
      <c r="B22" s="26" t="s">
        <v>31</v>
      </c>
      <c r="C22" s="28">
        <v>46226.02</v>
      </c>
    </row>
    <row r="23" spans="2:3" x14ac:dyDescent="0.25">
      <c r="B23" s="26" t="s">
        <v>25</v>
      </c>
      <c r="C23" s="28">
        <v>50988.91</v>
      </c>
    </row>
    <row r="24" spans="2:3" x14ac:dyDescent="0.25">
      <c r="B24" s="26" t="s">
        <v>35</v>
      </c>
      <c r="C24" s="28">
        <v>29518.43</v>
      </c>
    </row>
    <row r="25" spans="2:3" x14ac:dyDescent="0.25">
      <c r="B25" s="26" t="s">
        <v>45</v>
      </c>
      <c r="C25" s="28">
        <v>26000</v>
      </c>
    </row>
    <row r="26" spans="2:3" x14ac:dyDescent="0.25">
      <c r="B26" s="26" t="s">
        <v>28</v>
      </c>
      <c r="C26" s="28">
        <v>29678.100000000002</v>
      </c>
    </row>
    <row r="27" spans="2:3" x14ac:dyDescent="0.25">
      <c r="B27" s="69" t="s">
        <v>66</v>
      </c>
      <c r="C27" s="70">
        <v>801165.27</v>
      </c>
    </row>
  </sheetData>
  <mergeCells count="2">
    <mergeCell ref="C1:H1"/>
    <mergeCell ref="D4:I4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2E3FD-C3E1-4FB7-826B-A0B7DB929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</vt:i4>
      </vt:variant>
    </vt:vector>
  </HeadingPairs>
  <TitlesOfParts>
    <vt:vector size="28" baseType="lpstr">
      <vt:lpstr>QDATAANALYSIS</vt:lpstr>
      <vt:lpstr>Table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'Question 9'!Amount</vt:lpstr>
      <vt:lpstr>Amount</vt:lpstr>
      <vt:lpstr>'Question 9'!Country</vt:lpstr>
      <vt:lpstr>Country</vt:lpstr>
      <vt:lpstr>PrAmUn</vt:lpstr>
      <vt:lpstr>'Question 9'!prod_table</vt:lpstr>
      <vt:lpstr>prod_table</vt:lpstr>
      <vt:lpstr>prodlxt</vt:lpstr>
      <vt:lpstr>'Question 9'!Product</vt:lpstr>
      <vt:lpstr>Product</vt:lpstr>
      <vt:lpstr>profit</vt:lpstr>
      <vt:lpstr>'Question 9'!Salesperson</vt:lpstr>
      <vt:lpstr>Salesperson</vt:lpstr>
      <vt:lpstr>Table_full</vt:lpstr>
      <vt:lpstr>'Question 9'!Units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topimage</dc:creator>
  <cp:lastModifiedBy>Owen Gilbert</cp:lastModifiedBy>
  <dcterms:created xsi:type="dcterms:W3CDTF">2022-12-30T21:03:33Z</dcterms:created>
  <dcterms:modified xsi:type="dcterms:W3CDTF">2023-10-19T15:47:38Z</dcterms:modified>
</cp:coreProperties>
</file>