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icha\github\GWU\SEAS 8510\Lecture 08\"/>
    </mc:Choice>
  </mc:AlternateContent>
  <xr:revisionPtr revIDLastSave="0" documentId="13_ncr:1_{C100E557-900A-4739-BE31-B17CC1AD2C73}" xr6:coauthVersionLast="47" xr6:coauthVersionMax="47" xr10:uidLastSave="{00000000-0000-0000-0000-000000000000}"/>
  <bookViews>
    <workbookView xWindow="-120" yWindow="-120" windowWidth="29040" windowHeight="15720" xr2:uid="{4F788C88-3682-4F10-AA79-9132D751AEE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4" i="1" l="1"/>
  <c r="G42" i="1" s="1"/>
  <c r="G40" i="1"/>
  <c r="G36" i="1"/>
  <c r="E51" i="1"/>
  <c r="E49" i="1"/>
  <c r="E50" i="1"/>
  <c r="E29" i="1"/>
  <c r="E22" i="1"/>
  <c r="E23" i="1" s="1"/>
  <c r="J50" i="1"/>
  <c r="N35" i="1"/>
  <c r="N46" i="1"/>
  <c r="N43" i="1"/>
  <c r="N42" i="1"/>
  <c r="N36" i="1"/>
  <c r="N40" i="1"/>
  <c r="M39" i="1"/>
  <c r="M42" i="1"/>
  <c r="J44" i="1"/>
  <c r="J36" i="1"/>
  <c r="F51" i="1"/>
  <c r="F22" i="1"/>
  <c r="N48" i="1"/>
  <c r="M48" i="1"/>
  <c r="M43" i="1"/>
  <c r="J43" i="1"/>
  <c r="J35" i="1"/>
  <c r="F50" i="1"/>
  <c r="F16" i="1"/>
  <c r="N41" i="1"/>
  <c r="M38" i="1"/>
  <c r="N34" i="1"/>
  <c r="J42" i="1"/>
  <c r="J34" i="1"/>
  <c r="F49" i="1"/>
  <c r="F15" i="1"/>
  <c r="M49" i="1"/>
  <c r="M46" i="1"/>
  <c r="M34" i="1"/>
  <c r="J41" i="1"/>
  <c r="H42" i="1"/>
  <c r="F30" i="1"/>
  <c r="F14" i="1"/>
  <c r="N38" i="1"/>
  <c r="M35" i="1"/>
  <c r="M47" i="1"/>
  <c r="J48" i="1"/>
  <c r="J40" i="1"/>
  <c r="H40" i="1"/>
  <c r="F29" i="1"/>
  <c r="F12" i="1"/>
  <c r="M36" i="1"/>
  <c r="M40" i="1"/>
  <c r="J47" i="1"/>
  <c r="J39" i="1"/>
  <c r="H38" i="1"/>
  <c r="F27" i="1"/>
  <c r="F8" i="1"/>
  <c r="N39" i="1"/>
  <c r="M37" i="1"/>
  <c r="M41" i="1"/>
  <c r="J46" i="1"/>
  <c r="J38" i="1"/>
  <c r="H36" i="1"/>
  <c r="F25" i="1"/>
  <c r="N47" i="1"/>
  <c r="M45" i="1"/>
  <c r="M44" i="1"/>
  <c r="J45" i="1"/>
  <c r="J37" i="1"/>
  <c r="H34" i="1"/>
  <c r="F23" i="1"/>
  <c r="N44" i="1"/>
  <c r="N37" i="1"/>
  <c r="N45" i="1"/>
  <c r="L40" i="1" l="1"/>
  <c r="L34" i="1"/>
  <c r="L42" i="1"/>
  <c r="L45" i="1"/>
  <c r="L38" i="1"/>
  <c r="L41" i="1"/>
  <c r="L36" i="1"/>
  <c r="L44" i="1"/>
  <c r="L47" i="1"/>
  <c r="L35" i="1"/>
  <c r="L43" i="1"/>
  <c r="L37" i="1"/>
  <c r="L46" i="1"/>
  <c r="L39" i="1"/>
  <c r="G38" i="1"/>
  <c r="E27" i="1"/>
  <c r="E30" i="1" s="1"/>
  <c r="E25" i="1"/>
  <c r="E12" i="1"/>
  <c r="E8" i="1"/>
  <c r="E7" i="1"/>
  <c r="E6" i="1"/>
  <c r="F6" i="1"/>
  <c r="K44" i="1" l="1"/>
  <c r="I46" i="1"/>
  <c r="I38" i="1"/>
  <c r="K38" i="1"/>
  <c r="I44" i="1"/>
  <c r="K35" i="1"/>
  <c r="K34" i="1"/>
  <c r="K37" i="1"/>
  <c r="K45" i="1"/>
  <c r="I45" i="1"/>
  <c r="I37" i="1"/>
  <c r="K46" i="1"/>
  <c r="I36" i="1"/>
  <c r="K40" i="1"/>
  <c r="K36" i="1"/>
  <c r="I42" i="1"/>
  <c r="I34" i="1"/>
  <c r="K41" i="1"/>
  <c r="I47" i="1"/>
  <c r="K39" i="1"/>
  <c r="K47" i="1"/>
  <c r="I43" i="1"/>
  <c r="I35" i="1"/>
  <c r="K42" i="1"/>
  <c r="I39" i="1"/>
  <c r="I41" i="1"/>
  <c r="I40" i="1"/>
  <c r="K43" i="1"/>
  <c r="L48" i="1"/>
  <c r="E16" i="1"/>
  <c r="E15" i="1"/>
  <c r="E14" i="1"/>
  <c r="F7" i="1"/>
  <c r="K48" i="1" l="1"/>
  <c r="K49" i="1" s="1"/>
  <c r="I48" i="1"/>
  <c r="I50" i="1" l="1"/>
</calcChain>
</file>

<file path=xl/sharedStrings.xml><?xml version="1.0" encoding="utf-8"?>
<sst xmlns="http://schemas.openxmlformats.org/spreadsheetml/2006/main" count="51" uniqueCount="45">
  <si>
    <t>Problem 1</t>
  </si>
  <si>
    <t>Distribution</t>
  </si>
  <si>
    <t>Normal</t>
  </si>
  <si>
    <t>Mean</t>
  </si>
  <si>
    <t>Standard Deviation</t>
  </si>
  <si>
    <t>a. Probability of getting less than 70%?</t>
  </si>
  <si>
    <t>b. What is the probability of getting more than 90%?</t>
  </si>
  <si>
    <t xml:space="preserve">c. What is the probability of getting between 70% and 80%? </t>
  </si>
  <si>
    <t>Problem 2</t>
  </si>
  <si>
    <t>Exponential</t>
  </si>
  <si>
    <t>Formulas</t>
  </si>
  <si>
    <t xml:space="preserve">a. What is the probability of lightning occurring within one day of a prior strike? </t>
  </si>
  <si>
    <t>b. What is the probability of lightning occurring within three days of a prior strike?</t>
  </si>
  <si>
    <t>c. What is the probability of lightning occurring more than five days after a strike?</t>
  </si>
  <si>
    <t>Problem 3</t>
  </si>
  <si>
    <t>Uniform</t>
  </si>
  <si>
    <t>Minimum</t>
  </si>
  <si>
    <t>Maximum</t>
  </si>
  <si>
    <t>a. What is the probability you are driving faster than 45?</t>
  </si>
  <si>
    <t>Range</t>
  </si>
  <si>
    <t>Probability</t>
  </si>
  <si>
    <t>b. If you go faster than 55, your probability of getting a ticket is 30%. The ticket fee is uniformly distributed between $100 and $300. If you are driving normally on the road, what is the probability you will pay more than $250 for a ticket?</t>
  </si>
  <si>
    <t>Probability of getting a ticket?</t>
  </si>
  <si>
    <t>Given</t>
  </si>
  <si>
    <t>Probability of paying more than $250?</t>
  </si>
  <si>
    <t>Final probability.</t>
  </si>
  <si>
    <t>lambda</t>
  </si>
  <si>
    <t>Probability of driving faster than 55 MPH?</t>
  </si>
  <si>
    <t>Problem 4</t>
  </si>
  <si>
    <t>A</t>
  </si>
  <si>
    <t>B</t>
  </si>
  <si>
    <t>C</t>
  </si>
  <si>
    <t>Correlation between A and C?</t>
  </si>
  <si>
    <t>Correlation between A and B?</t>
  </si>
  <si>
    <t>Correlation between B and C?</t>
  </si>
  <si>
    <t>Which data sets are most positively correlated?</t>
  </si>
  <si>
    <t>A and B</t>
  </si>
  <si>
    <t>Mean of A</t>
  </si>
  <si>
    <t>Sum of A</t>
  </si>
  <si>
    <t>Sum of B</t>
  </si>
  <si>
    <t>Mean of B</t>
  </si>
  <si>
    <t>n</t>
  </si>
  <si>
    <t>Numerator</t>
  </si>
  <si>
    <t>Denominator</t>
  </si>
  <si>
    <t>Manually calculated A and B.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</si>
</sst>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000000"/>
      <name val="Aptos Narrow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2" fillId="0" borderId="1" xfId="0" applyFont="1" applyBorder="1" applyAlignment="1">
      <alignment vertical="center"/>
    </xf>
    <xf numFmtId="0" fontId="0" fillId="0" borderId="1" xfId="0" applyBorder="1"/>
    <xf numFmtId="9" fontId="0" fillId="0" borderId="1" xfId="2" applyFont="1" applyBorder="1"/>
    <xf numFmtId="43" fontId="0" fillId="0" borderId="1" xfId="1" applyFont="1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right" wrapText="1"/>
    </xf>
    <xf numFmtId="0" fontId="0" fillId="0" borderId="1" xfId="0" applyBorder="1" applyAlignment="1">
      <alignment horizontal="right"/>
    </xf>
    <xf numFmtId="10" fontId="0" fillId="0" borderId="1" xfId="2" applyNumberFormat="1" applyFont="1" applyBorder="1"/>
    <xf numFmtId="0" fontId="0" fillId="0" borderId="0" xfId="0" applyAlignment="1">
      <alignment horizontal="right"/>
    </xf>
    <xf numFmtId="10" fontId="0" fillId="0" borderId="0" xfId="2" applyNumberFormat="1" applyFont="1" applyBorder="1"/>
    <xf numFmtId="0" fontId="2" fillId="0" borderId="2" xfId="0" applyFont="1" applyBorder="1" applyAlignment="1">
      <alignment vertical="center"/>
    </xf>
    <xf numFmtId="0" fontId="0" fillId="0" borderId="2" xfId="0" applyBorder="1"/>
    <xf numFmtId="0" fontId="2" fillId="0" borderId="1" xfId="0" applyFont="1" applyBorder="1" applyAlignment="1">
      <alignment horizontal="right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134FE1-A778-4538-AAFB-31A953412848}">
  <dimension ref="A1:N52"/>
  <sheetViews>
    <sheetView tabSelected="1" topLeftCell="A23" workbookViewId="0">
      <selection activeCell="G26" sqref="G26"/>
    </sheetView>
  </sheetViews>
  <sheetFormatPr defaultRowHeight="15" x14ac:dyDescent="0.25"/>
  <cols>
    <col min="1" max="1" width="3.42578125" customWidth="1"/>
    <col min="2" max="2" width="53.5703125" bestFit="1" customWidth="1"/>
    <col min="3" max="3" width="4.5703125" bestFit="1" customWidth="1"/>
    <col min="4" max="4" width="4.5703125" customWidth="1"/>
    <col min="5" max="5" width="12" bestFit="1" customWidth="1"/>
    <col min="6" max="6" width="57.85546875" bestFit="1" customWidth="1"/>
    <col min="8" max="8" width="16.7109375" bestFit="1" customWidth="1"/>
    <col min="9" max="9" width="12" bestFit="1" customWidth="1"/>
    <col min="10" max="10" width="26.85546875" bestFit="1" customWidth="1"/>
    <col min="11" max="11" width="12.5703125" bestFit="1" customWidth="1"/>
    <col min="12" max="12" width="12" bestFit="1" customWidth="1"/>
    <col min="13" max="13" width="17.42578125" bestFit="1" customWidth="1"/>
    <col min="14" max="14" width="16" bestFit="1" customWidth="1"/>
  </cols>
  <sheetData>
    <row r="1" spans="1:6" x14ac:dyDescent="0.25">
      <c r="A1" t="s">
        <v>0</v>
      </c>
      <c r="F1" t="s">
        <v>10</v>
      </c>
    </row>
    <row r="2" spans="1:6" x14ac:dyDescent="0.25">
      <c r="B2" s="2" t="s">
        <v>1</v>
      </c>
      <c r="C2" s="2"/>
      <c r="D2" s="2"/>
      <c r="E2" s="2" t="s">
        <v>2</v>
      </c>
      <c r="F2" s="2"/>
    </row>
    <row r="3" spans="1:6" x14ac:dyDescent="0.25">
      <c r="B3" s="2" t="s">
        <v>3</v>
      </c>
      <c r="C3" s="2"/>
      <c r="D3" s="2"/>
      <c r="E3" s="3">
        <v>0.75</v>
      </c>
      <c r="F3" s="2"/>
    </row>
    <row r="4" spans="1:6" x14ac:dyDescent="0.25">
      <c r="B4" s="2" t="s">
        <v>4</v>
      </c>
      <c r="C4" s="2"/>
      <c r="D4" s="2"/>
      <c r="E4" s="3">
        <v>0.08</v>
      </c>
      <c r="F4" s="2"/>
    </row>
    <row r="5" spans="1:6" x14ac:dyDescent="0.25">
      <c r="B5" s="2"/>
      <c r="C5" s="2"/>
      <c r="D5" s="2"/>
      <c r="E5" s="2"/>
      <c r="F5" s="2"/>
    </row>
    <row r="6" spans="1:6" x14ac:dyDescent="0.25">
      <c r="B6" s="2" t="s">
        <v>5</v>
      </c>
      <c r="C6" s="3">
        <v>0.7</v>
      </c>
      <c r="D6" s="3"/>
      <c r="E6" s="3">
        <f>_xlfn.NORM.DIST($C6,E$3,E$4,TRUE)</f>
        <v>0.26598552904870032</v>
      </c>
      <c r="F6" s="2" t="str">
        <f ca="1">_xlfn.FORMULATEXT(E6)</f>
        <v>=NORM.DIST($C6,E$3,E$4,TRUE)</v>
      </c>
    </row>
    <row r="7" spans="1:6" x14ac:dyDescent="0.25">
      <c r="B7" s="2" t="s">
        <v>6</v>
      </c>
      <c r="C7" s="3">
        <v>0.9</v>
      </c>
      <c r="D7" s="3"/>
      <c r="E7" s="3">
        <f>1-_xlfn.NORM.DIST($C7,E$3,E$4,TRUE)</f>
        <v>3.0396361765261393E-2</v>
      </c>
      <c r="F7" s="2" t="str">
        <f ca="1">_xlfn.FORMULATEXT(E7)</f>
        <v>=1-NORM.DIST($C7,E$3,E$4,TRUE)</v>
      </c>
    </row>
    <row r="8" spans="1:6" x14ac:dyDescent="0.25">
      <c r="B8" s="2" t="s">
        <v>7</v>
      </c>
      <c r="C8" s="3">
        <v>0.7</v>
      </c>
      <c r="D8" s="3">
        <v>0.8</v>
      </c>
      <c r="E8" s="3">
        <f>_xlfn.NORM.DIST($D8,E$3,E$4,TRUE)-_xlfn.NORM.DIST($C8,E$3,E$4,TRUE)</f>
        <v>0.46802894190259936</v>
      </c>
      <c r="F8" s="2" t="str">
        <f ca="1">_xlfn.FORMULATEXT(E8)</f>
        <v>=NORM.DIST($D8,E$3,E$4,TRUE)-NORM.DIST($C8,E$3,E$4,TRUE)</v>
      </c>
    </row>
    <row r="10" spans="1:6" x14ac:dyDescent="0.25">
      <c r="A10" t="s">
        <v>8</v>
      </c>
      <c r="F10" t="s">
        <v>10</v>
      </c>
    </row>
    <row r="11" spans="1:6" x14ac:dyDescent="0.25">
      <c r="B11" s="2" t="s">
        <v>1</v>
      </c>
      <c r="C11" s="2"/>
      <c r="D11" s="2"/>
      <c r="E11" s="2" t="s">
        <v>9</v>
      </c>
      <c r="F11" s="2"/>
    </row>
    <row r="12" spans="1:6" x14ac:dyDescent="0.25">
      <c r="B12" s="2" t="s">
        <v>26</v>
      </c>
      <c r="C12" s="2"/>
      <c r="D12" s="2"/>
      <c r="E12" s="4">
        <f>1/2</f>
        <v>0.5</v>
      </c>
      <c r="F12" s="2" t="str">
        <f ca="1">_xlfn.FORMULATEXT(E12)</f>
        <v>=1/2</v>
      </c>
    </row>
    <row r="13" spans="1:6" x14ac:dyDescent="0.25">
      <c r="B13" s="2"/>
      <c r="C13" s="2"/>
      <c r="D13" s="2"/>
      <c r="E13" s="3"/>
      <c r="F13" s="2"/>
    </row>
    <row r="14" spans="1:6" ht="30" x14ac:dyDescent="0.25">
      <c r="B14" s="5" t="s">
        <v>11</v>
      </c>
      <c r="C14" s="2">
        <v>1</v>
      </c>
      <c r="D14" s="2"/>
      <c r="E14" s="3">
        <f>_xlfn.EXPON.DIST($C14, E$12,TRUE )</f>
        <v>0.39346934028736658</v>
      </c>
      <c r="F14" s="2" t="str">
        <f ca="1">_xlfn.FORMULATEXT(E14)</f>
        <v>=EXPON.DIST($C14, E$12,TRUE )</v>
      </c>
    </row>
    <row r="15" spans="1:6" ht="30" x14ac:dyDescent="0.25">
      <c r="B15" s="5" t="s">
        <v>12</v>
      </c>
      <c r="C15" s="2">
        <v>3</v>
      </c>
      <c r="D15" s="2"/>
      <c r="E15" s="3">
        <f>_xlfn.EXPON.DIST($C15, E$12,TRUE )</f>
        <v>0.77686983985157021</v>
      </c>
      <c r="F15" s="2" t="str">
        <f ca="1">_xlfn.FORMULATEXT(E15)</f>
        <v>=EXPON.DIST($C15, E$12,TRUE )</v>
      </c>
    </row>
    <row r="16" spans="1:6" ht="30" x14ac:dyDescent="0.25">
      <c r="B16" s="5" t="s">
        <v>13</v>
      </c>
      <c r="C16" s="2">
        <v>5</v>
      </c>
      <c r="D16" s="2"/>
      <c r="E16" s="3">
        <f>1-_xlfn.EXPON.DIST($C16, E$12,TRUE )</f>
        <v>8.2084998623898842E-2</v>
      </c>
      <c r="F16" s="2" t="str">
        <f ca="1">_xlfn.FORMULATEXT(E16)</f>
        <v>=1-EXPON.DIST($C16, E$12,TRUE )</v>
      </c>
    </row>
    <row r="18" spans="1:6" x14ac:dyDescent="0.25">
      <c r="A18" t="s">
        <v>14</v>
      </c>
      <c r="F18" t="s">
        <v>10</v>
      </c>
    </row>
    <row r="19" spans="1:6" x14ac:dyDescent="0.25">
      <c r="B19" s="5" t="s">
        <v>1</v>
      </c>
      <c r="C19" s="2"/>
      <c r="D19" s="2"/>
      <c r="E19" s="2" t="s">
        <v>15</v>
      </c>
      <c r="F19" s="2"/>
    </row>
    <row r="20" spans="1:6" x14ac:dyDescent="0.25">
      <c r="B20" s="5" t="s">
        <v>16</v>
      </c>
      <c r="C20" s="2"/>
      <c r="D20" s="2"/>
      <c r="E20" s="2">
        <v>40</v>
      </c>
      <c r="F20" s="2"/>
    </row>
    <row r="21" spans="1:6" x14ac:dyDescent="0.25">
      <c r="B21" s="5" t="s">
        <v>17</v>
      </c>
      <c r="C21" s="2"/>
      <c r="D21" s="2"/>
      <c r="E21" s="2">
        <v>60</v>
      </c>
      <c r="F21" s="2"/>
    </row>
    <row r="22" spans="1:6" x14ac:dyDescent="0.25">
      <c r="B22" s="5" t="s">
        <v>19</v>
      </c>
      <c r="C22" s="2"/>
      <c r="D22" s="2"/>
      <c r="E22" s="2">
        <f>E21-E20</f>
        <v>20</v>
      </c>
      <c r="F22" s="2" t="str">
        <f ca="1">_xlfn.FORMULATEXT(E22)</f>
        <v>=E21-E20</v>
      </c>
    </row>
    <row r="23" spans="1:6" x14ac:dyDescent="0.25">
      <c r="B23" s="5" t="s">
        <v>20</v>
      </c>
      <c r="C23" s="2"/>
      <c r="D23" s="2"/>
      <c r="E23" s="2">
        <f>1/E22</f>
        <v>0.05</v>
      </c>
      <c r="F23" s="2" t="str">
        <f ca="1">_xlfn.FORMULATEXT(E23)</f>
        <v>=1/E22</v>
      </c>
    </row>
    <row r="24" spans="1:6" x14ac:dyDescent="0.25">
      <c r="B24" s="2"/>
      <c r="C24" s="2"/>
      <c r="D24" s="2"/>
      <c r="E24" s="2"/>
      <c r="F24" s="2"/>
    </row>
    <row r="25" spans="1:6" x14ac:dyDescent="0.25">
      <c r="B25" s="5" t="s">
        <v>18</v>
      </c>
      <c r="C25" s="2">
        <v>45</v>
      </c>
      <c r="D25" s="2"/>
      <c r="E25" s="2">
        <f>(E$21-$C25)*E$23</f>
        <v>0.75</v>
      </c>
      <c r="F25" s="2" t="str">
        <f ca="1">_xlfn.FORMULATEXT(E25)</f>
        <v>=(E$21-$C25)*E$23</v>
      </c>
    </row>
    <row r="26" spans="1:6" ht="75" x14ac:dyDescent="0.25">
      <c r="B26" s="5" t="s">
        <v>21</v>
      </c>
      <c r="C26" s="2"/>
      <c r="D26" s="2"/>
      <c r="E26" s="2"/>
      <c r="F26" s="2"/>
    </row>
    <row r="27" spans="1:6" x14ac:dyDescent="0.25">
      <c r="B27" s="6" t="s">
        <v>27</v>
      </c>
      <c r="C27" s="2">
        <v>55</v>
      </c>
      <c r="D27" s="2"/>
      <c r="E27" s="2">
        <f>(E$21-$C27)*E$23</f>
        <v>0.25</v>
      </c>
      <c r="F27" s="2" t="str">
        <f ca="1">_xlfn.FORMULATEXT(E27)</f>
        <v>=(E$21-$C27)*E$23</v>
      </c>
    </row>
    <row r="28" spans="1:6" x14ac:dyDescent="0.25">
      <c r="B28" s="6" t="s">
        <v>22</v>
      </c>
      <c r="C28" s="2"/>
      <c r="D28" s="2"/>
      <c r="E28" s="2">
        <v>0.3</v>
      </c>
      <c r="F28" s="2" t="s">
        <v>23</v>
      </c>
    </row>
    <row r="29" spans="1:6" x14ac:dyDescent="0.25">
      <c r="B29" s="7" t="s">
        <v>24</v>
      </c>
      <c r="C29" s="2"/>
      <c r="D29" s="2"/>
      <c r="E29" s="2">
        <f>(300-250)/(300-100)</f>
        <v>0.25</v>
      </c>
      <c r="F29" s="2" t="str">
        <f ca="1">_xlfn.FORMULATEXT(E29)</f>
        <v>=(300-250)/(300-100)</v>
      </c>
    </row>
    <row r="30" spans="1:6" x14ac:dyDescent="0.25">
      <c r="B30" s="7" t="s">
        <v>25</v>
      </c>
      <c r="C30" s="2"/>
      <c r="D30" s="2"/>
      <c r="E30" s="8">
        <f>E27*E28*E29</f>
        <v>1.8749999999999999E-2</v>
      </c>
      <c r="F30" s="2" t="str">
        <f ca="1">_xlfn.FORMULATEXT(E30)</f>
        <v>=E27*E28*E29</v>
      </c>
    </row>
    <row r="31" spans="1:6" x14ac:dyDescent="0.25">
      <c r="B31" s="9"/>
      <c r="E31" s="10"/>
    </row>
    <row r="32" spans="1:6" x14ac:dyDescent="0.25">
      <c r="A32" t="s">
        <v>28</v>
      </c>
      <c r="F32" t="s">
        <v>10</v>
      </c>
    </row>
    <row r="33" spans="2:14" x14ac:dyDescent="0.25">
      <c r="B33" s="2"/>
      <c r="C33" s="1" t="s">
        <v>29</v>
      </c>
      <c r="D33" s="1" t="s">
        <v>30</v>
      </c>
      <c r="E33" s="1" t="s">
        <v>31</v>
      </c>
      <c r="F33" s="2"/>
      <c r="G33" s="11" t="s">
        <v>41</v>
      </c>
      <c r="H33" s="1" t="s">
        <v>10</v>
      </c>
      <c r="I33" s="1" t="s">
        <v>42</v>
      </c>
      <c r="J33" s="2"/>
      <c r="K33" s="1" t="s">
        <v>43</v>
      </c>
      <c r="L33" s="2"/>
      <c r="M33" s="2"/>
      <c r="N33" s="2"/>
    </row>
    <row r="34" spans="2:14" x14ac:dyDescent="0.25">
      <c r="B34" s="2"/>
      <c r="C34" s="13">
        <v>91</v>
      </c>
      <c r="D34" s="13">
        <v>95</v>
      </c>
      <c r="E34" s="13">
        <v>93</v>
      </c>
      <c r="F34" s="2"/>
      <c r="G34" s="12">
        <f>COUNT(C34:C47)</f>
        <v>14</v>
      </c>
      <c r="H34" s="2" t="str">
        <f ca="1">_xlfn.FORMULATEXT(G34)</f>
        <v>=COUNT(C34:C47)</v>
      </c>
      <c r="I34" s="2">
        <f t="shared" ref="I34:I47" si="0">($C34-$G$38)*($D34-$G$42)</f>
        <v>1942.377551020408</v>
      </c>
      <c r="J34" s="2" t="str">
        <f t="shared" ref="J34:J48" ca="1" si="1">_xlfn.FORMULATEXT(I34)</f>
        <v>=($C34-$G$38)*($D34-$G$42)</v>
      </c>
      <c r="K34" s="2">
        <f>(($C34-$G$38)^2)</f>
        <v>1794.127551020408</v>
      </c>
      <c r="L34" s="2">
        <f>($D34-$G$42)^2</f>
        <v>2102.8775510204077</v>
      </c>
      <c r="M34" s="2" t="str">
        <f ca="1">_xlfn.FORMULATEXT(K34)</f>
        <v>=(($C34-$G$38)^2)</v>
      </c>
      <c r="N34" s="2" t="str">
        <f ca="1">_xlfn.FORMULATEXT(L34)</f>
        <v>=($D34-$G$42)^2</v>
      </c>
    </row>
    <row r="35" spans="2:14" x14ac:dyDescent="0.25">
      <c r="B35" s="2"/>
      <c r="C35" s="13">
        <v>69</v>
      </c>
      <c r="D35" s="13">
        <v>74</v>
      </c>
      <c r="E35" s="13">
        <v>76</v>
      </c>
      <c r="F35" s="2"/>
      <c r="G35" s="11" t="s">
        <v>38</v>
      </c>
      <c r="H35" s="1"/>
      <c r="I35" s="2">
        <f t="shared" si="0"/>
        <v>506.02040816326519</v>
      </c>
      <c r="J35" s="2" t="str">
        <f t="shared" ca="1" si="1"/>
        <v>=($C35-$G$38)*($D35-$G$42)</v>
      </c>
      <c r="K35" s="2">
        <f>(($C35-$G$38)^2)</f>
        <v>414.4132653061223</v>
      </c>
      <c r="L35" s="2">
        <f t="shared" ref="L35:L47" si="2">($D35-$G$42)^2</f>
        <v>617.87755102040796</v>
      </c>
      <c r="M35" s="2" t="str">
        <f t="shared" ref="M35:M48" ca="1" si="3">_xlfn.FORMULATEXT(K35)</f>
        <v>=(($C35-$G$38)^2)</v>
      </c>
      <c r="N35" s="2" t="str">
        <f t="shared" ref="N35:N48" ca="1" si="4">_xlfn.FORMULATEXT(L35)</f>
        <v>=($D35-$G$42)^2</v>
      </c>
    </row>
    <row r="36" spans="2:14" x14ac:dyDescent="0.25">
      <c r="B36" s="2"/>
      <c r="C36" s="13">
        <v>8</v>
      </c>
      <c r="D36" s="13">
        <v>3</v>
      </c>
      <c r="E36" s="13">
        <v>20</v>
      </c>
      <c r="F36" s="2"/>
      <c r="G36" s="12">
        <f>SUM(C34:C47)</f>
        <v>681</v>
      </c>
      <c r="H36" s="2" t="str">
        <f ca="1">_xlfn.FORMULATEXT(G36)</f>
        <v>=SUM(C34:C47)</v>
      </c>
      <c r="I36" s="2">
        <f t="shared" si="0"/>
        <v>1875.3775510204084</v>
      </c>
      <c r="J36" s="2" t="str">
        <f t="shared" ca="1" si="1"/>
        <v>=($C36-$G$38)*($D36-$G$42)</v>
      </c>
      <c r="K36" s="2">
        <f>(($C36-$G$38)^2)</f>
        <v>1651.8418367346942</v>
      </c>
      <c r="L36" s="2">
        <f t="shared" si="2"/>
        <v>2129.1632653061229</v>
      </c>
      <c r="M36" s="2" t="str">
        <f t="shared" ca="1" si="3"/>
        <v>=(($C36-$G$38)^2)</v>
      </c>
      <c r="N36" s="2" t="str">
        <f t="shared" ca="1" si="4"/>
        <v>=($D36-$G$42)^2</v>
      </c>
    </row>
    <row r="37" spans="2:14" x14ac:dyDescent="0.25">
      <c r="B37" s="2"/>
      <c r="C37" s="13">
        <v>15</v>
      </c>
      <c r="D37" s="13">
        <v>13</v>
      </c>
      <c r="E37" s="13">
        <v>49</v>
      </c>
      <c r="F37" s="2"/>
      <c r="G37" s="12" t="s">
        <v>37</v>
      </c>
      <c r="H37" s="2"/>
      <c r="I37" s="2">
        <f t="shared" si="0"/>
        <v>1215.9489795918369</v>
      </c>
      <c r="J37" s="2" t="str">
        <f t="shared" ca="1" si="1"/>
        <v>=($C37-$G$38)*($D37-$G$42)</v>
      </c>
      <c r="K37" s="2">
        <f t="shared" ref="K37:K47" si="5">(($C37-$G$38)^2)</f>
        <v>1131.841836734694</v>
      </c>
      <c r="L37" s="2">
        <f t="shared" si="2"/>
        <v>1306.3061224489797</v>
      </c>
      <c r="M37" s="2" t="str">
        <f t="shared" ca="1" si="3"/>
        <v>=(($C37-$G$38)^2)</v>
      </c>
      <c r="N37" s="2" t="str">
        <f t="shared" ca="1" si="4"/>
        <v>=($D37-$G$42)^2</v>
      </c>
    </row>
    <row r="38" spans="2:14" x14ac:dyDescent="0.25">
      <c r="B38" s="2"/>
      <c r="C38" s="13">
        <v>58</v>
      </c>
      <c r="D38" s="13">
        <v>56</v>
      </c>
      <c r="E38" s="13">
        <v>55</v>
      </c>
      <c r="F38" s="2"/>
      <c r="G38" s="12">
        <f>G36/G34</f>
        <v>48.642857142857146</v>
      </c>
      <c r="H38" s="2" t="str">
        <f ca="1">_xlfn.FORMULATEXT(G38)</f>
        <v>=G36/G34</v>
      </c>
      <c r="I38" s="2">
        <f t="shared" si="0"/>
        <v>64.163265306122398</v>
      </c>
      <c r="J38" s="2" t="str">
        <f t="shared" ca="1" si="1"/>
        <v>=($C38-$G$38)*($D38-$G$42)</v>
      </c>
      <c r="K38" s="2">
        <f t="shared" si="5"/>
        <v>87.556122448979536</v>
      </c>
      <c r="L38" s="2">
        <f t="shared" si="2"/>
        <v>47.020408163265266</v>
      </c>
      <c r="M38" s="2" t="str">
        <f t="shared" ca="1" si="3"/>
        <v>=(($C38-$G$38)^2)</v>
      </c>
      <c r="N38" s="2" t="str">
        <f t="shared" ca="1" si="4"/>
        <v>=($D38-$G$42)^2</v>
      </c>
    </row>
    <row r="39" spans="2:14" x14ac:dyDescent="0.25">
      <c r="B39" s="2"/>
      <c r="C39" s="13">
        <v>28</v>
      </c>
      <c r="D39" s="13">
        <v>30</v>
      </c>
      <c r="E39" s="13">
        <v>38</v>
      </c>
      <c r="F39" s="2"/>
      <c r="G39" s="12" t="s">
        <v>39</v>
      </c>
      <c r="H39" s="2"/>
      <c r="I39" s="2">
        <f t="shared" si="0"/>
        <v>395.16326530612258</v>
      </c>
      <c r="J39" s="2" t="str">
        <f t="shared" ca="1" si="1"/>
        <v>=($C39-$G$38)*($D39-$G$42)</v>
      </c>
      <c r="K39" s="2">
        <f t="shared" si="5"/>
        <v>426.1275510204083</v>
      </c>
      <c r="L39" s="2">
        <f t="shared" si="2"/>
        <v>366.44897959183686</v>
      </c>
      <c r="M39" s="2" t="str">
        <f t="shared" ca="1" si="3"/>
        <v>=(($C39-$G$38)^2)</v>
      </c>
      <c r="N39" s="2" t="str">
        <f t="shared" ca="1" si="4"/>
        <v>=($D39-$G$42)^2</v>
      </c>
    </row>
    <row r="40" spans="2:14" x14ac:dyDescent="0.25">
      <c r="B40" s="2"/>
      <c r="C40" s="13">
        <v>90</v>
      </c>
      <c r="D40" s="13">
        <v>93</v>
      </c>
      <c r="E40" s="13">
        <v>8</v>
      </c>
      <c r="F40" s="2"/>
      <c r="G40" s="12">
        <f>SUM(D34:D47)</f>
        <v>688</v>
      </c>
      <c r="H40" s="2" t="str">
        <f ca="1">_xlfn.FORMULATEXT(G40)</f>
        <v>=SUM(D34:D47)</v>
      </c>
      <c r="I40" s="2">
        <f t="shared" si="0"/>
        <v>1813.8061224489793</v>
      </c>
      <c r="J40" s="2" t="str">
        <f t="shared" ca="1" si="1"/>
        <v>=($C40-$G$38)*($D40-$G$42)</v>
      </c>
      <c r="K40" s="2">
        <f t="shared" si="5"/>
        <v>1710.4132653061222</v>
      </c>
      <c r="L40" s="2">
        <f t="shared" si="2"/>
        <v>1923.4489795918364</v>
      </c>
      <c r="M40" s="2" t="str">
        <f t="shared" ca="1" si="3"/>
        <v>=(($C40-$G$38)^2)</v>
      </c>
      <c r="N40" s="2" t="str">
        <f t="shared" ca="1" si="4"/>
        <v>=($D40-$G$42)^2</v>
      </c>
    </row>
    <row r="41" spans="2:14" x14ac:dyDescent="0.25">
      <c r="B41" s="2"/>
      <c r="C41" s="13">
        <v>92</v>
      </c>
      <c r="D41" s="13">
        <v>91</v>
      </c>
      <c r="E41" s="13">
        <v>98</v>
      </c>
      <c r="F41" s="2"/>
      <c r="G41" s="12" t="s">
        <v>40</v>
      </c>
      <c r="H41" s="2"/>
      <c r="I41" s="2">
        <f t="shared" si="0"/>
        <v>1814.8061224489793</v>
      </c>
      <c r="J41" s="2" t="str">
        <f t="shared" ca="1" si="1"/>
        <v>=($C41-$G$38)*($D41-$G$42)</v>
      </c>
      <c r="K41" s="2">
        <f t="shared" si="5"/>
        <v>1879.8418367346935</v>
      </c>
      <c r="L41" s="2">
        <f t="shared" si="2"/>
        <v>1752.0204081632651</v>
      </c>
      <c r="M41" s="2" t="str">
        <f t="shared" ca="1" si="3"/>
        <v>=(($C41-$G$38)^2)</v>
      </c>
      <c r="N41" s="2" t="str">
        <f t="shared" ca="1" si="4"/>
        <v>=($D41-$G$42)^2</v>
      </c>
    </row>
    <row r="42" spans="2:14" x14ac:dyDescent="0.25">
      <c r="B42" s="2"/>
      <c r="C42" s="13">
        <v>92</v>
      </c>
      <c r="D42" s="13">
        <v>92</v>
      </c>
      <c r="E42" s="13">
        <v>27</v>
      </c>
      <c r="F42" s="2"/>
      <c r="G42" s="12">
        <f>G40/G34</f>
        <v>49.142857142857146</v>
      </c>
      <c r="H42" s="2" t="str">
        <f ca="1">_xlfn.FORMULATEXT(G42)</f>
        <v>=G40/G34</v>
      </c>
      <c r="I42" s="2">
        <f t="shared" si="0"/>
        <v>1858.1632653061222</v>
      </c>
      <c r="J42" s="2" t="str">
        <f t="shared" ca="1" si="1"/>
        <v>=($C42-$G$38)*($D42-$G$42)</v>
      </c>
      <c r="K42" s="2">
        <f t="shared" si="5"/>
        <v>1879.8418367346935</v>
      </c>
      <c r="L42" s="2">
        <f t="shared" si="2"/>
        <v>1836.7346938775509</v>
      </c>
      <c r="M42" s="2" t="str">
        <f t="shared" ca="1" si="3"/>
        <v>=(($C42-$G$38)^2)</v>
      </c>
      <c r="N42" s="2" t="str">
        <f t="shared" ca="1" si="4"/>
        <v>=($D42-$G$42)^2</v>
      </c>
    </row>
    <row r="43" spans="2:14" x14ac:dyDescent="0.25">
      <c r="B43" s="2"/>
      <c r="C43" s="13">
        <v>6</v>
      </c>
      <c r="D43" s="13">
        <v>9</v>
      </c>
      <c r="E43" s="13">
        <v>20</v>
      </c>
      <c r="F43" s="2"/>
      <c r="G43" s="12"/>
      <c r="H43" s="2"/>
      <c r="I43" s="2">
        <f t="shared" si="0"/>
        <v>1711.8061224489797</v>
      </c>
      <c r="J43" s="2" t="str">
        <f t="shared" ca="1" si="1"/>
        <v>=($C43-$G$38)*($D43-$G$42)</v>
      </c>
      <c r="K43" s="2">
        <f t="shared" si="5"/>
        <v>1818.4132653061226</v>
      </c>
      <c r="L43" s="2">
        <f t="shared" si="2"/>
        <v>1611.4489795918371</v>
      </c>
      <c r="M43" s="2" t="str">
        <f t="shared" ca="1" si="3"/>
        <v>=(($C43-$G$38)^2)</v>
      </c>
      <c r="N43" s="2" t="str">
        <f t="shared" ca="1" si="4"/>
        <v>=($D43-$G$42)^2</v>
      </c>
    </row>
    <row r="44" spans="2:14" x14ac:dyDescent="0.25">
      <c r="B44" s="2"/>
      <c r="C44" s="13">
        <v>56</v>
      </c>
      <c r="D44" s="13">
        <v>57</v>
      </c>
      <c r="E44" s="13">
        <v>84</v>
      </c>
      <c r="F44" s="2"/>
      <c r="G44" s="12"/>
      <c r="H44" s="2"/>
      <c r="I44" s="2">
        <f t="shared" si="0"/>
        <v>57.806122448979544</v>
      </c>
      <c r="J44" s="2" t="str">
        <f t="shared" ca="1" si="1"/>
        <v>=($C44-$G$38)*($D44-$G$42)</v>
      </c>
      <c r="K44" s="2">
        <f t="shared" si="5"/>
        <v>54.12755102040812</v>
      </c>
      <c r="L44" s="2">
        <f t="shared" si="2"/>
        <v>61.734693877550974</v>
      </c>
      <c r="M44" s="2" t="str">
        <f t="shared" ca="1" si="3"/>
        <v>=(($C44-$G$38)^2)</v>
      </c>
      <c r="N44" s="2" t="str">
        <f t="shared" ca="1" si="4"/>
        <v>=($D44-$G$42)^2</v>
      </c>
    </row>
    <row r="45" spans="2:14" x14ac:dyDescent="0.25">
      <c r="B45" s="2"/>
      <c r="C45" s="13">
        <v>31</v>
      </c>
      <c r="D45" s="13">
        <v>32</v>
      </c>
      <c r="E45" s="13">
        <v>35</v>
      </c>
      <c r="F45" s="2"/>
      <c r="G45" s="12"/>
      <c r="H45" s="2"/>
      <c r="I45" s="2">
        <f t="shared" si="0"/>
        <v>302.44897959183686</v>
      </c>
      <c r="J45" s="2" t="str">
        <f t="shared" ca="1" si="1"/>
        <v>=($C45-$G$38)*($D45-$G$42)</v>
      </c>
      <c r="K45" s="2">
        <f t="shared" si="5"/>
        <v>311.27040816326542</v>
      </c>
      <c r="L45" s="2">
        <f t="shared" si="2"/>
        <v>293.87755102040825</v>
      </c>
      <c r="M45" s="2" t="str">
        <f t="shared" ca="1" si="3"/>
        <v>=(($C45-$G$38)^2)</v>
      </c>
      <c r="N45" s="2" t="str">
        <f t="shared" ca="1" si="4"/>
        <v>=($D45-$G$42)^2</v>
      </c>
    </row>
    <row r="46" spans="2:14" x14ac:dyDescent="0.25">
      <c r="B46" s="2"/>
      <c r="C46" s="13">
        <v>40</v>
      </c>
      <c r="D46" s="13">
        <v>41</v>
      </c>
      <c r="E46" s="13">
        <v>16</v>
      </c>
      <c r="F46" s="2"/>
      <c r="G46" s="12"/>
      <c r="H46" s="2"/>
      <c r="I46" s="2">
        <f t="shared" si="0"/>
        <v>70.37755102040822</v>
      </c>
      <c r="J46" s="2" t="str">
        <f t="shared" ca="1" si="1"/>
        <v>=($C46-$G$38)*($D46-$G$42)</v>
      </c>
      <c r="K46" s="2">
        <f t="shared" si="5"/>
        <v>74.698979591836789</v>
      </c>
      <c r="L46" s="2">
        <f t="shared" si="2"/>
        <v>66.306122448979636</v>
      </c>
      <c r="M46" s="2" t="str">
        <f t="shared" ca="1" si="3"/>
        <v>=(($C46-$G$38)^2)</v>
      </c>
      <c r="N46" s="2" t="str">
        <f t="shared" ca="1" si="4"/>
        <v>=($D46-$G$42)^2</v>
      </c>
    </row>
    <row r="47" spans="2:14" x14ac:dyDescent="0.25">
      <c r="B47" s="2"/>
      <c r="C47" s="13">
        <v>5</v>
      </c>
      <c r="D47" s="13">
        <v>2</v>
      </c>
      <c r="E47" s="13">
        <v>45</v>
      </c>
      <c r="F47" s="2"/>
      <c r="G47" s="12"/>
      <c r="H47" s="2"/>
      <c r="I47" s="2">
        <f t="shared" si="0"/>
        <v>2057.4489795918371</v>
      </c>
      <c r="J47" s="2" t="str">
        <f t="shared" ca="1" si="1"/>
        <v>=($C47-$G$38)*($D47-$G$42)</v>
      </c>
      <c r="K47" s="2">
        <f t="shared" si="5"/>
        <v>1904.6989795918371</v>
      </c>
      <c r="L47" s="2">
        <f t="shared" si="2"/>
        <v>2222.4489795918371</v>
      </c>
      <c r="M47" s="2" t="str">
        <f t="shared" ca="1" si="3"/>
        <v>=(($C47-$G$38)^2)</v>
      </c>
      <c r="N47" s="2" t="str">
        <f t="shared" ca="1" si="4"/>
        <v>=($D47-$G$42)^2</v>
      </c>
    </row>
    <row r="48" spans="2:14" x14ac:dyDescent="0.25">
      <c r="B48" s="2"/>
      <c r="C48" s="2"/>
      <c r="D48" s="2"/>
      <c r="E48" s="2"/>
      <c r="F48" s="2"/>
      <c r="G48" s="12"/>
      <c r="H48" s="2"/>
      <c r="I48" s="2">
        <f>SUM(I34:I47)</f>
        <v>15685.714285714286</v>
      </c>
      <c r="J48" s="2" t="str">
        <f t="shared" ca="1" si="1"/>
        <v>=SUM(I34:I47)</v>
      </c>
      <c r="K48" s="2">
        <f>SUM(K34:K47)</f>
        <v>15139.214285714286</v>
      </c>
      <c r="L48" s="2">
        <f>SUM(L34:L47)</f>
        <v>16337.714285714286</v>
      </c>
      <c r="M48" s="2" t="str">
        <f t="shared" ca="1" si="3"/>
        <v>=SUM(K34:K47)</v>
      </c>
      <c r="N48" s="2" t="str">
        <f t="shared" ca="1" si="4"/>
        <v>=SUM(L34:L47)</v>
      </c>
    </row>
    <row r="49" spans="2:14" x14ac:dyDescent="0.25">
      <c r="B49" s="7" t="s">
        <v>33</v>
      </c>
      <c r="C49" s="2"/>
      <c r="D49" s="2"/>
      <c r="E49" s="2">
        <f>CORREL($C$34:$C$47,$D$34:$D$47)</f>
        <v>0.9973715678477153</v>
      </c>
      <c r="F49" s="2" t="str">
        <f ca="1">_xlfn.FORMULATEXT(E49)</f>
        <v>=CORREL($C$34:$C$47,$D$34:$D$47)</v>
      </c>
      <c r="G49" s="12"/>
      <c r="H49" s="2"/>
      <c r="I49" s="2"/>
      <c r="J49" s="2"/>
      <c r="K49" s="2">
        <f>SQRT(K48*L48)</f>
        <v>15727.051774258394</v>
      </c>
      <c r="L49" s="2"/>
      <c r="M49" s="2" t="str">
        <f ca="1">_xlfn.FORMULATEXT(K49)</f>
        <v>=SQRT(K48*L48)</v>
      </c>
      <c r="N49" s="2"/>
    </row>
    <row r="50" spans="2:14" x14ac:dyDescent="0.25">
      <c r="B50" s="7" t="s">
        <v>32</v>
      </c>
      <c r="C50" s="2"/>
      <c r="D50" s="2"/>
      <c r="E50" s="2">
        <f>CORREL($C$34:$C$47,$E$34:$E$47)</f>
        <v>0.41958986131102083</v>
      </c>
      <c r="F50" s="2" t="str">
        <f ca="1">_xlfn.FORMULATEXT(E50)</f>
        <v>=CORREL($C$34:$C$47,$E$34:$E$47)</v>
      </c>
      <c r="G50" s="12" t="s">
        <v>44</v>
      </c>
      <c r="H50" s="2"/>
      <c r="I50" s="2">
        <f>I48/K49</f>
        <v>0.99737156784771519</v>
      </c>
      <c r="J50" s="2" t="str">
        <f ca="1">_xlfn.FORMULATEXT(I50)</f>
        <v>=I48/K49</v>
      </c>
      <c r="K50" s="2"/>
      <c r="L50" s="2"/>
      <c r="M50" s="2"/>
      <c r="N50" s="2"/>
    </row>
    <row r="51" spans="2:14" x14ac:dyDescent="0.25">
      <c r="B51" s="7" t="s">
        <v>34</v>
      </c>
      <c r="C51" s="2"/>
      <c r="D51" s="2"/>
      <c r="E51" s="2">
        <f>CORREL($D$34:$D$47,$E$34:$E$47)</f>
        <v>0.41656706396653159</v>
      </c>
      <c r="F51" s="2" t="str">
        <f ca="1">_xlfn.FORMULATEXT(E51)</f>
        <v>=CORREL($D$34:$D$47,$E$34:$E$47)</v>
      </c>
    </row>
    <row r="52" spans="2:14" x14ac:dyDescent="0.25">
      <c r="B52" s="7" t="s">
        <v>35</v>
      </c>
      <c r="C52" s="2"/>
      <c r="D52" s="2"/>
      <c r="E52" s="2" t="s">
        <v>36</v>
      </c>
      <c r="F5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</cp:lastModifiedBy>
  <dcterms:created xsi:type="dcterms:W3CDTF">2024-05-17T20:01:42Z</dcterms:created>
  <dcterms:modified xsi:type="dcterms:W3CDTF">2024-05-18T16:01:21Z</dcterms:modified>
</cp:coreProperties>
</file>