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OneDrive - hull.ac.uk\Desktop\YOUTH\STAR ENITONS\1. STAR ENITONS - 2022- 2024\STAR ENITONS - FINANCIAL STATEMENT\3. STAR ENITONS FINANCIAL STATEMENT - 2024\"/>
    </mc:Choice>
  </mc:AlternateContent>
  <xr:revisionPtr revIDLastSave="0" documentId="13_ncr:1_{14A8AA3C-98DD-4903-BB95-4A2B75E9A92F}" xr6:coauthVersionLast="47" xr6:coauthVersionMax="47" xr10:uidLastSave="{00000000-0000-0000-0000-000000000000}"/>
  <bookViews>
    <workbookView xWindow="-120" yWindow="-120" windowWidth="20730" windowHeight="11160" tabRatio="936" firstSheet="7" activeTab="13" xr2:uid="{00000000-000D-0000-FFFF-FFFF00000000}"/>
  </bookViews>
  <sheets>
    <sheet name="Income statement" sheetId="38" r:id="rId1"/>
    <sheet name="Notes" sheetId="39" r:id="rId2"/>
    <sheet name="Bank Recon" sheetId="40" r:id="rId3"/>
    <sheet name="Jan-BS-" sheetId="43" r:id="rId4"/>
    <sheet name="Feb-BS-" sheetId="48" r:id="rId5"/>
    <sheet name="Mar-BS" sheetId="49" r:id="rId6"/>
    <sheet name="April-BS" sheetId="53" r:id="rId7"/>
    <sheet name="May-BS" sheetId="54" r:id="rId8"/>
    <sheet name="Income statement -24" sheetId="44" r:id="rId9"/>
    <sheet name="Analysis of Inc" sheetId="41" r:id="rId10"/>
    <sheet name="Analyis of Exp" sheetId="7" r:id="rId11"/>
    <sheet name="June-BS" sheetId="62" r:id="rId12"/>
    <sheet name="July-BS" sheetId="63" r:id="rId13"/>
    <sheet name="Dues" sheetId="47" r:id="rId14"/>
    <sheet name="Dues cleared" sheetId="55" r:id="rId15"/>
    <sheet name="IS-Jan-July" sheetId="57" r:id="rId16"/>
    <sheet name="Analyis of Exp (3)" sheetId="60" r:id="rId17"/>
    <sheet name="Sheet1" sheetId="58" r:id="rId18"/>
    <sheet name="Sheet4" sheetId="61" r:id="rId19"/>
    <sheet name="Incom sum" sheetId="56" r:id="rId20"/>
    <sheet name="FWD" sheetId="51" r:id="rId21"/>
    <sheet name="FWD-Sum" sheetId="52" r:id="rId22"/>
    <sheet name="Sheet6" sheetId="46" r:id="rId23"/>
    <sheet name="Roll call" sheetId="37" r:id="rId24"/>
  </sheets>
  <externalReferences>
    <externalReference r:id="rId25"/>
  </externalReferences>
  <definedNames>
    <definedName name="_xlnm._FilterDatabase" localSheetId="10" hidden="1">'Analyis of Exp'!$A$5:$D$101</definedName>
    <definedName name="_xlnm._FilterDatabase" localSheetId="16" hidden="1">'Analyis of Exp (3)'!$A$5:$D$14</definedName>
    <definedName name="_xlnm._FilterDatabase" localSheetId="9" hidden="1">'Analysis of Inc'!$A$5:$D$74</definedName>
    <definedName name="_xlnm._FilterDatabase" localSheetId="21" hidden="1">'FWD-Sum'!$A$5:$D$56</definedName>
    <definedName name="_xlnm._FilterDatabase" localSheetId="19" hidden="1">'Incom sum'!$A$5:$C$9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97" i="47" l="1"/>
  <c r="G696" i="47"/>
  <c r="F696" i="47"/>
  <c r="F695" i="47"/>
  <c r="G695" i="47" s="1"/>
  <c r="F694" i="47"/>
  <c r="G694" i="47" s="1"/>
  <c r="F693" i="47"/>
  <c r="G693" i="47" s="1"/>
  <c r="G692" i="47"/>
  <c r="F692" i="47"/>
  <c r="F691" i="47"/>
  <c r="G691" i="47" s="1"/>
  <c r="F690" i="47"/>
  <c r="G690" i="47" s="1"/>
  <c r="F689" i="47"/>
  <c r="G689" i="47" s="1"/>
  <c r="G688" i="47"/>
  <c r="F688" i="47"/>
  <c r="F687" i="47"/>
  <c r="G687" i="47" s="1"/>
  <c r="F686" i="47"/>
  <c r="G686" i="47" s="1"/>
  <c r="E685" i="47"/>
  <c r="F685" i="47" s="1"/>
  <c r="G685" i="47" s="1"/>
  <c r="F684" i="47"/>
  <c r="G684" i="47" s="1"/>
  <c r="G683" i="47"/>
  <c r="F683" i="47"/>
  <c r="F682" i="47"/>
  <c r="G682" i="47" s="1"/>
  <c r="F681" i="47"/>
  <c r="G681" i="47" s="1"/>
  <c r="F680" i="47"/>
  <c r="G680" i="47" s="1"/>
  <c r="G679" i="47"/>
  <c r="F679" i="47"/>
  <c r="F678" i="47"/>
  <c r="G678" i="47" s="1"/>
  <c r="E677" i="47"/>
  <c r="F677" i="47" s="1"/>
  <c r="G677" i="47" s="1"/>
  <c r="F676" i="47"/>
  <c r="G676" i="47" s="1"/>
  <c r="F675" i="47"/>
  <c r="G675" i="47" s="1"/>
  <c r="G674" i="47"/>
  <c r="F674" i="47"/>
  <c r="F673" i="47"/>
  <c r="G673" i="47" s="1"/>
  <c r="E672" i="47"/>
  <c r="F672" i="47" s="1"/>
  <c r="G672" i="47" s="1"/>
  <c r="F671" i="47"/>
  <c r="G671" i="47" s="1"/>
  <c r="E670" i="47"/>
  <c r="F670" i="47" s="1"/>
  <c r="G670" i="47" s="1"/>
  <c r="F669" i="47"/>
  <c r="G669" i="47" s="1"/>
  <c r="G668" i="47"/>
  <c r="F668" i="47"/>
  <c r="F667" i="47"/>
  <c r="G667" i="47" s="1"/>
  <c r="F666" i="47"/>
  <c r="G666" i="47" s="1"/>
  <c r="F665" i="47"/>
  <c r="G665" i="47" s="1"/>
  <c r="G664" i="47"/>
  <c r="F664" i="47"/>
  <c r="F663" i="47"/>
  <c r="G663" i="47" s="1"/>
  <c r="F662" i="47"/>
  <c r="G662" i="47" s="1"/>
  <c r="F661" i="47"/>
  <c r="G661" i="47" s="1"/>
  <c r="G660" i="47"/>
  <c r="F660" i="47"/>
  <c r="F659" i="47"/>
  <c r="G659" i="47" s="1"/>
  <c r="F658" i="47"/>
  <c r="G658" i="47" s="1"/>
  <c r="F657" i="47"/>
  <c r="G657" i="47" s="1"/>
  <c r="E656" i="47"/>
  <c r="F656" i="47" s="1"/>
  <c r="G656" i="47" s="1"/>
  <c r="G655" i="47"/>
  <c r="F655" i="47"/>
  <c r="F654" i="47"/>
  <c r="G654" i="47" s="1"/>
  <c r="F653" i="47"/>
  <c r="G653" i="47" s="1"/>
  <c r="F652" i="47"/>
  <c r="G652" i="47" s="1"/>
  <c r="G651" i="47"/>
  <c r="F651" i="47"/>
  <c r="F650" i="47"/>
  <c r="G650" i="47" s="1"/>
  <c r="F649" i="47"/>
  <c r="G649" i="47" s="1"/>
  <c r="F648" i="47"/>
  <c r="G648" i="47" s="1"/>
  <c r="G647" i="47"/>
  <c r="F647" i="47"/>
  <c r="F646" i="47"/>
  <c r="G646" i="47" s="1"/>
  <c r="F645" i="47"/>
  <c r="G645" i="47" s="1"/>
  <c r="F644" i="47"/>
  <c r="G644" i="47" s="1"/>
  <c r="G643" i="47"/>
  <c r="F643" i="47"/>
  <c r="F642" i="47"/>
  <c r="G642" i="47" s="1"/>
  <c r="F641" i="47"/>
  <c r="G641" i="47" s="1"/>
  <c r="F640" i="47"/>
  <c r="G640" i="47" s="1"/>
  <c r="G639" i="47"/>
  <c r="F639" i="47"/>
  <c r="F638" i="47"/>
  <c r="G638" i="47" s="1"/>
  <c r="F637" i="47"/>
  <c r="G637" i="47" s="1"/>
  <c r="F636" i="47"/>
  <c r="G636" i="47" s="1"/>
  <c r="G635" i="47"/>
  <c r="F635" i="47"/>
  <c r="F634" i="47"/>
  <c r="G634" i="47" s="1"/>
  <c r="F633" i="47"/>
  <c r="G633" i="47" s="1"/>
  <c r="F632" i="47"/>
  <c r="G632" i="47" s="1"/>
  <c r="G631" i="47"/>
  <c r="F631" i="47"/>
  <c r="F630" i="47"/>
  <c r="G630" i="47" s="1"/>
  <c r="F629" i="47"/>
  <c r="G629" i="47" s="1"/>
  <c r="F628" i="47"/>
  <c r="G628" i="47" s="1"/>
  <c r="G627" i="47"/>
  <c r="F627" i="47"/>
  <c r="F626" i="47"/>
  <c r="G626" i="47" s="1"/>
  <c r="F625" i="47"/>
  <c r="G625" i="47" s="1"/>
  <c r="F624" i="47"/>
  <c r="G624" i="47" s="1"/>
  <c r="G623" i="47"/>
  <c r="F623" i="47"/>
  <c r="F622" i="47"/>
  <c r="G622" i="47" s="1"/>
  <c r="F621" i="47"/>
  <c r="G621" i="47" s="1"/>
  <c r="F620" i="47"/>
  <c r="G620" i="47" s="1"/>
  <c r="B620" i="47"/>
  <c r="B621" i="47" s="1"/>
  <c r="B622" i="47" s="1"/>
  <c r="B623" i="47" s="1"/>
  <c r="B624" i="47" s="1"/>
  <c r="B625" i="47" s="1"/>
  <c r="B626" i="47" s="1"/>
  <c r="B627" i="47" s="1"/>
  <c r="B628" i="47" s="1"/>
  <c r="B629" i="47" s="1"/>
  <c r="B630" i="47" s="1"/>
  <c r="B631" i="47" s="1"/>
  <c r="B632" i="47" s="1"/>
  <c r="B633" i="47" s="1"/>
  <c r="B634" i="47" s="1"/>
  <c r="B635" i="47" s="1"/>
  <c r="B636" i="47" s="1"/>
  <c r="B637" i="47" s="1"/>
  <c r="B638" i="47" s="1"/>
  <c r="B639" i="47" s="1"/>
  <c r="B640" i="47" s="1"/>
  <c r="B641" i="47" s="1"/>
  <c r="B642" i="47" s="1"/>
  <c r="B643" i="47" s="1"/>
  <c r="B644" i="47" s="1"/>
  <c r="B645" i="47" s="1"/>
  <c r="B646" i="47" s="1"/>
  <c r="B647" i="47" s="1"/>
  <c r="B648" i="47" s="1"/>
  <c r="B649" i="47" s="1"/>
  <c r="B650" i="47" s="1"/>
  <c r="B651" i="47" s="1"/>
  <c r="B652" i="47" s="1"/>
  <c r="B653" i="47" s="1"/>
  <c r="B654" i="47" s="1"/>
  <c r="B655" i="47" s="1"/>
  <c r="B656" i="47" s="1"/>
  <c r="B657" i="47" s="1"/>
  <c r="B658" i="47" s="1"/>
  <c r="B659" i="47" s="1"/>
  <c r="B660" i="47" s="1"/>
  <c r="B661" i="47" s="1"/>
  <c r="B662" i="47" s="1"/>
  <c r="B663" i="47" s="1"/>
  <c r="B664" i="47" s="1"/>
  <c r="B665" i="47" s="1"/>
  <c r="B666" i="47" s="1"/>
  <c r="B667" i="47" s="1"/>
  <c r="B668" i="47" s="1"/>
  <c r="B669" i="47" s="1"/>
  <c r="B670" i="47" s="1"/>
  <c r="B671" i="47" s="1"/>
  <c r="B672" i="47" s="1"/>
  <c r="B673" i="47" s="1"/>
  <c r="B674" i="47" s="1"/>
  <c r="B675" i="47" s="1"/>
  <c r="B676" i="47" s="1"/>
  <c r="B677" i="47" s="1"/>
  <c r="B678" i="47" s="1"/>
  <c r="B679" i="47" s="1"/>
  <c r="B680" i="47" s="1"/>
  <c r="B681" i="47" s="1"/>
  <c r="B682" i="47" s="1"/>
  <c r="B683" i="47" s="1"/>
  <c r="B684" i="47" s="1"/>
  <c r="B685" i="47" s="1"/>
  <c r="B686" i="47" s="1"/>
  <c r="B687" i="47" s="1"/>
  <c r="B688" i="47" s="1"/>
  <c r="B689" i="47" s="1"/>
  <c r="B690" i="47" s="1"/>
  <c r="B691" i="47" s="1"/>
  <c r="B692" i="47" s="1"/>
  <c r="B693" i="47" s="1"/>
  <c r="B694" i="47" s="1"/>
  <c r="B695" i="47" s="1"/>
  <c r="B696" i="47" s="1"/>
  <c r="G619" i="47"/>
  <c r="F619" i="47"/>
  <c r="B619" i="47"/>
  <c r="F618" i="47"/>
  <c r="G618" i="47" s="1"/>
  <c r="B618" i="47"/>
  <c r="F617" i="47"/>
  <c r="E154" i="57"/>
  <c r="F697" i="47" l="1"/>
  <c r="G617" i="47"/>
  <c r="G697" i="47" s="1"/>
  <c r="E697" i="47"/>
  <c r="D240" i="55"/>
  <c r="F239" i="55"/>
  <c r="G239" i="55" s="1"/>
  <c r="F238" i="55"/>
  <c r="G238" i="55" s="1"/>
  <c r="F237" i="55"/>
  <c r="G237" i="55" s="1"/>
  <c r="F236" i="55"/>
  <c r="G236" i="55" s="1"/>
  <c r="F235" i="55"/>
  <c r="G235" i="55" s="1"/>
  <c r="F234" i="55"/>
  <c r="G234" i="55" s="1"/>
  <c r="F233" i="55"/>
  <c r="G233" i="55" s="1"/>
  <c r="F232" i="55"/>
  <c r="G232" i="55" s="1"/>
  <c r="F231" i="55"/>
  <c r="G231" i="55" s="1"/>
  <c r="F230" i="55"/>
  <c r="G230" i="55" s="1"/>
  <c r="F229" i="55"/>
  <c r="G229" i="55" s="1"/>
  <c r="E228" i="55"/>
  <c r="F228" i="55" s="1"/>
  <c r="G228" i="55" s="1"/>
  <c r="F227" i="55"/>
  <c r="G227" i="55" s="1"/>
  <c r="F226" i="55"/>
  <c r="G226" i="55" s="1"/>
  <c r="F225" i="55"/>
  <c r="G225" i="55" s="1"/>
  <c r="F224" i="55"/>
  <c r="G224" i="55" s="1"/>
  <c r="F223" i="55"/>
  <c r="G223" i="55" s="1"/>
  <c r="F222" i="55"/>
  <c r="G222" i="55" s="1"/>
  <c r="F221" i="55"/>
  <c r="G221" i="55" s="1"/>
  <c r="F220" i="55"/>
  <c r="G220" i="55" s="1"/>
  <c r="F219" i="55"/>
  <c r="G219" i="55" s="1"/>
  <c r="F218" i="55"/>
  <c r="G218" i="55" s="1"/>
  <c r="E217" i="55"/>
  <c r="F217" i="55" s="1"/>
  <c r="G217" i="55" s="1"/>
  <c r="F216" i="55"/>
  <c r="G216" i="55" s="1"/>
  <c r="F215" i="55"/>
  <c r="G215" i="55" s="1"/>
  <c r="F214" i="55"/>
  <c r="G214" i="55" s="1"/>
  <c r="F213" i="55"/>
  <c r="G213" i="55" s="1"/>
  <c r="F212" i="55"/>
  <c r="G212" i="55" s="1"/>
  <c r="F211" i="55"/>
  <c r="G211" i="55" s="1"/>
  <c r="F210" i="55"/>
  <c r="G210" i="55" s="1"/>
  <c r="F209" i="55"/>
  <c r="G209" i="55" s="1"/>
  <c r="F208" i="55"/>
  <c r="G208" i="55" s="1"/>
  <c r="F207" i="55"/>
  <c r="G207" i="55" s="1"/>
  <c r="F206" i="55"/>
  <c r="G206" i="55" s="1"/>
  <c r="F205" i="55"/>
  <c r="G205" i="55" s="1"/>
  <c r="F204" i="55"/>
  <c r="G204" i="55" s="1"/>
  <c r="E203" i="55"/>
  <c r="F203" i="55" s="1"/>
  <c r="G203" i="55" s="1"/>
  <c r="F202" i="55"/>
  <c r="G202" i="55" s="1"/>
  <c r="F201" i="55"/>
  <c r="G201" i="55" s="1"/>
  <c r="F200" i="55"/>
  <c r="G200" i="55" s="1"/>
  <c r="F199" i="55"/>
  <c r="G199" i="55" s="1"/>
  <c r="F198" i="55"/>
  <c r="G198" i="55" s="1"/>
  <c r="F197" i="55"/>
  <c r="G197" i="55" s="1"/>
  <c r="F196" i="55"/>
  <c r="G196" i="55" s="1"/>
  <c r="F195" i="55"/>
  <c r="G195" i="55" s="1"/>
  <c r="F194" i="55"/>
  <c r="G194" i="55" s="1"/>
  <c r="F193" i="55"/>
  <c r="G193" i="55" s="1"/>
  <c r="F192" i="55"/>
  <c r="G192" i="55" s="1"/>
  <c r="F191" i="55"/>
  <c r="G191" i="55" s="1"/>
  <c r="F190" i="55"/>
  <c r="G190" i="55" s="1"/>
  <c r="F189" i="55"/>
  <c r="G189" i="55" s="1"/>
  <c r="F188" i="55"/>
  <c r="G188" i="55" s="1"/>
  <c r="F187" i="55"/>
  <c r="G187" i="55" s="1"/>
  <c r="F186" i="55"/>
  <c r="G186" i="55" s="1"/>
  <c r="F185" i="55"/>
  <c r="G185" i="55" s="1"/>
  <c r="F184" i="55"/>
  <c r="G184" i="55" s="1"/>
  <c r="F183" i="55"/>
  <c r="G183" i="55" s="1"/>
  <c r="F182" i="55"/>
  <c r="G182" i="55" s="1"/>
  <c r="F181" i="55"/>
  <c r="G181" i="55" s="1"/>
  <c r="F180" i="55"/>
  <c r="G180" i="55" s="1"/>
  <c r="F179" i="55"/>
  <c r="G179" i="55" s="1"/>
  <c r="F178" i="55"/>
  <c r="G178" i="55" s="1"/>
  <c r="F158" i="55"/>
  <c r="F177" i="55"/>
  <c r="G177" i="55" s="1"/>
  <c r="F176" i="55"/>
  <c r="G176" i="55" s="1"/>
  <c r="F175" i="55"/>
  <c r="G175" i="55" s="1"/>
  <c r="F174" i="55"/>
  <c r="G174" i="55" s="1"/>
  <c r="F173" i="55"/>
  <c r="G173" i="55" s="1"/>
  <c r="F172" i="55"/>
  <c r="G172" i="55" s="1"/>
  <c r="F171" i="55"/>
  <c r="G171" i="55" s="1"/>
  <c r="F170" i="55"/>
  <c r="G170" i="55" s="1"/>
  <c r="F169" i="55"/>
  <c r="F168" i="55"/>
  <c r="G168" i="55" s="1"/>
  <c r="B168" i="55"/>
  <c r="B169" i="55" s="1"/>
  <c r="B170" i="55" s="1"/>
  <c r="B171" i="55" s="1"/>
  <c r="B172" i="55" s="1"/>
  <c r="B173" i="55" s="1"/>
  <c r="B174" i="55" s="1"/>
  <c r="B175" i="55" s="1"/>
  <c r="B176" i="55" s="1"/>
  <c r="F167" i="55"/>
  <c r="G167" i="55" s="1"/>
  <c r="E162" i="55"/>
  <c r="E161" i="55"/>
  <c r="F161" i="55" s="1"/>
  <c r="F163" i="55"/>
  <c r="F160" i="55"/>
  <c r="F159" i="55"/>
  <c r="B158" i="55"/>
  <c r="B159" i="55" s="1"/>
  <c r="B160" i="55" s="1"/>
  <c r="B161" i="55" s="1"/>
  <c r="B162" i="55" s="1"/>
  <c r="B163" i="55" s="1"/>
  <c r="F157" i="55"/>
  <c r="E581" i="47"/>
  <c r="F581" i="47" s="1"/>
  <c r="G581" i="47" s="1"/>
  <c r="E588" i="47"/>
  <c r="F588" i="47" s="1"/>
  <c r="G588" i="47" s="1"/>
  <c r="D608" i="47"/>
  <c r="G607" i="47"/>
  <c r="F607" i="47"/>
  <c r="F606" i="47"/>
  <c r="G606" i="47" s="1"/>
  <c r="F605" i="47"/>
  <c r="G605" i="47" s="1"/>
  <c r="G604" i="47"/>
  <c r="F604" i="47"/>
  <c r="G603" i="47"/>
  <c r="F603" i="47"/>
  <c r="F602" i="47"/>
  <c r="G602" i="47" s="1"/>
  <c r="F601" i="47"/>
  <c r="G601" i="47" s="1"/>
  <c r="G600" i="47"/>
  <c r="F600" i="47"/>
  <c r="G599" i="47"/>
  <c r="F599" i="47"/>
  <c r="F598" i="47"/>
  <c r="G598" i="47" s="1"/>
  <c r="F597" i="47"/>
  <c r="G597" i="47" s="1"/>
  <c r="E596" i="47"/>
  <c r="F596" i="47" s="1"/>
  <c r="G596" i="47" s="1"/>
  <c r="G595" i="47"/>
  <c r="F595" i="47"/>
  <c r="G594" i="47"/>
  <c r="F594" i="47"/>
  <c r="F593" i="47"/>
  <c r="G593" i="47" s="1"/>
  <c r="F592" i="47"/>
  <c r="G592" i="47" s="1"/>
  <c r="G591" i="47"/>
  <c r="F591" i="47"/>
  <c r="G590" i="47"/>
  <c r="F590" i="47"/>
  <c r="F589" i="47"/>
  <c r="G589" i="47" s="1"/>
  <c r="G587" i="47"/>
  <c r="F587" i="47"/>
  <c r="G586" i="47"/>
  <c r="F586" i="47"/>
  <c r="F585" i="47"/>
  <c r="G585" i="47" s="1"/>
  <c r="F584" i="47"/>
  <c r="G584" i="47" s="1"/>
  <c r="E583" i="47"/>
  <c r="F583" i="47" s="1"/>
  <c r="G583" i="47" s="1"/>
  <c r="G582" i="47"/>
  <c r="F582" i="47"/>
  <c r="G580" i="47"/>
  <c r="F580" i="47"/>
  <c r="F579" i="47"/>
  <c r="G579" i="47" s="1"/>
  <c r="F578" i="47"/>
  <c r="G578" i="47" s="1"/>
  <c r="G577" i="47"/>
  <c r="F577" i="47"/>
  <c r="G576" i="47"/>
  <c r="F576" i="47"/>
  <c r="F575" i="47"/>
  <c r="G575" i="47" s="1"/>
  <c r="F574" i="47"/>
  <c r="G574" i="47" s="1"/>
  <c r="G573" i="47"/>
  <c r="F573" i="47"/>
  <c r="G572" i="47"/>
  <c r="F572" i="47"/>
  <c r="F571" i="47"/>
  <c r="G571" i="47" s="1"/>
  <c r="F570" i="47"/>
  <c r="G570" i="47" s="1"/>
  <c r="G569" i="47"/>
  <c r="F569" i="47"/>
  <c r="G568" i="47"/>
  <c r="F568" i="47"/>
  <c r="F567" i="47"/>
  <c r="G567" i="47" s="1"/>
  <c r="E567" i="47"/>
  <c r="F566" i="47"/>
  <c r="G566" i="47" s="1"/>
  <c r="F565" i="47"/>
  <c r="G565" i="47" s="1"/>
  <c r="G564" i="47"/>
  <c r="F564" i="47"/>
  <c r="G563" i="47"/>
  <c r="F563" i="47"/>
  <c r="F562" i="47"/>
  <c r="G562" i="47" s="1"/>
  <c r="F561" i="47"/>
  <c r="G561" i="47" s="1"/>
  <c r="G560" i="47"/>
  <c r="F560" i="47"/>
  <c r="G559" i="47"/>
  <c r="F559" i="47"/>
  <c r="F558" i="47"/>
  <c r="G558" i="47" s="1"/>
  <c r="F557" i="47"/>
  <c r="G557" i="47" s="1"/>
  <c r="G556" i="47"/>
  <c r="F556" i="47"/>
  <c r="G555" i="47"/>
  <c r="F555" i="47"/>
  <c r="F554" i="47"/>
  <c r="G554" i="47" s="1"/>
  <c r="F553" i="47"/>
  <c r="G553" i="47" s="1"/>
  <c r="G552" i="47"/>
  <c r="F552" i="47"/>
  <c r="G551" i="47"/>
  <c r="F551" i="47"/>
  <c r="F550" i="47"/>
  <c r="G550" i="47" s="1"/>
  <c r="F549" i="47"/>
  <c r="G549" i="47" s="1"/>
  <c r="G548" i="47"/>
  <c r="F548" i="47"/>
  <c r="G547" i="47"/>
  <c r="F547" i="47"/>
  <c r="F546" i="47"/>
  <c r="G546" i="47" s="1"/>
  <c r="F545" i="47"/>
  <c r="G545" i="47" s="1"/>
  <c r="G544" i="47"/>
  <c r="F544" i="47"/>
  <c r="G543" i="47"/>
  <c r="F543" i="47"/>
  <c r="F542" i="47"/>
  <c r="G542" i="47" s="1"/>
  <c r="F541" i="47"/>
  <c r="G541" i="47" s="1"/>
  <c r="G540" i="47"/>
  <c r="F540" i="47"/>
  <c r="F539" i="47"/>
  <c r="G539" i="47" s="1"/>
  <c r="F538" i="47"/>
  <c r="G538" i="47" s="1"/>
  <c r="F537" i="47"/>
  <c r="G537" i="47" s="1"/>
  <c r="G536" i="47"/>
  <c r="F536" i="47"/>
  <c r="G535" i="47"/>
  <c r="F535" i="47"/>
  <c r="F534" i="47"/>
  <c r="G534" i="47" s="1"/>
  <c r="F533" i="47"/>
  <c r="G533" i="47" s="1"/>
  <c r="G532" i="47"/>
  <c r="F532" i="47"/>
  <c r="G531" i="47"/>
  <c r="F531" i="47"/>
  <c r="F530" i="47"/>
  <c r="G530" i="47" s="1"/>
  <c r="F529" i="47"/>
  <c r="G529" i="47" s="1"/>
  <c r="B529" i="47"/>
  <c r="B530" i="47" s="1"/>
  <c r="B531" i="47" s="1"/>
  <c r="B532" i="47" s="1"/>
  <c r="B533" i="47" s="1"/>
  <c r="B534" i="47" s="1"/>
  <c r="B535" i="47" s="1"/>
  <c r="B536" i="47" s="1"/>
  <c r="B537" i="47" s="1"/>
  <c r="B538" i="47" s="1"/>
  <c r="B539" i="47" s="1"/>
  <c r="B540" i="47" s="1"/>
  <c r="B541" i="47" s="1"/>
  <c r="B542" i="47" s="1"/>
  <c r="B543" i="47" s="1"/>
  <c r="B544" i="47" s="1"/>
  <c r="B545" i="47" s="1"/>
  <c r="B546" i="47" s="1"/>
  <c r="B547" i="47" s="1"/>
  <c r="B548" i="47" s="1"/>
  <c r="B549" i="47" s="1"/>
  <c r="B550" i="47" s="1"/>
  <c r="B551" i="47" s="1"/>
  <c r="B552" i="47" s="1"/>
  <c r="B553" i="47" s="1"/>
  <c r="B554" i="47" s="1"/>
  <c r="B555" i="47" s="1"/>
  <c r="B556" i="47" s="1"/>
  <c r="B557" i="47" s="1"/>
  <c r="B558" i="47" s="1"/>
  <c r="B559" i="47" s="1"/>
  <c r="B560" i="47" s="1"/>
  <c r="B561" i="47" s="1"/>
  <c r="B562" i="47" s="1"/>
  <c r="B563" i="47" s="1"/>
  <c r="B564" i="47" s="1"/>
  <c r="B565" i="47" s="1"/>
  <c r="B566" i="47" s="1"/>
  <c r="B567" i="47" s="1"/>
  <c r="B568" i="47" s="1"/>
  <c r="B569" i="47" s="1"/>
  <c r="B570" i="47" s="1"/>
  <c r="B571" i="47" s="1"/>
  <c r="B572" i="47" s="1"/>
  <c r="B573" i="47" s="1"/>
  <c r="B574" i="47" s="1"/>
  <c r="B575" i="47" s="1"/>
  <c r="B576" i="47" s="1"/>
  <c r="B577" i="47" s="1"/>
  <c r="B578" i="47" s="1"/>
  <c r="B579" i="47" s="1"/>
  <c r="B580" i="47" s="1"/>
  <c r="B581" i="47" s="1"/>
  <c r="B582" i="47" s="1"/>
  <c r="B583" i="47" s="1"/>
  <c r="B584" i="47" s="1"/>
  <c r="B585" i="47" s="1"/>
  <c r="B586" i="47" s="1"/>
  <c r="B587" i="47" s="1"/>
  <c r="B588" i="47" s="1"/>
  <c r="B589" i="47" s="1"/>
  <c r="B590" i="47" s="1"/>
  <c r="B591" i="47" s="1"/>
  <c r="B592" i="47" s="1"/>
  <c r="B593" i="47" s="1"/>
  <c r="B594" i="47" s="1"/>
  <c r="B595" i="47" s="1"/>
  <c r="B596" i="47" s="1"/>
  <c r="B597" i="47" s="1"/>
  <c r="B598" i="47" s="1"/>
  <c r="B599" i="47" s="1"/>
  <c r="B600" i="47" s="1"/>
  <c r="B601" i="47" s="1"/>
  <c r="B602" i="47" s="1"/>
  <c r="B603" i="47" s="1"/>
  <c r="B604" i="47" s="1"/>
  <c r="B605" i="47" s="1"/>
  <c r="B606" i="47" s="1"/>
  <c r="B607" i="47" s="1"/>
  <c r="G528" i="47"/>
  <c r="F528" i="47"/>
  <c r="G159" i="57"/>
  <c r="I3" i="63"/>
  <c r="C154" i="57"/>
  <c r="C152" i="57"/>
  <c r="C147" i="57"/>
  <c r="C101" i="7"/>
  <c r="J101" i="7"/>
  <c r="I101" i="7"/>
  <c r="H101" i="7"/>
  <c r="G101" i="7"/>
  <c r="F101" i="7"/>
  <c r="E101" i="7"/>
  <c r="C99" i="7"/>
  <c r="C77" i="7"/>
  <c r="H98" i="7"/>
  <c r="J97" i="7"/>
  <c r="I97" i="7"/>
  <c r="P92" i="7"/>
  <c r="O92" i="7"/>
  <c r="N92" i="7"/>
  <c r="M92" i="7"/>
  <c r="L92" i="7"/>
  <c r="K92" i="7"/>
  <c r="J92" i="7"/>
  <c r="I92" i="7"/>
  <c r="H92" i="7"/>
  <c r="G92" i="7"/>
  <c r="F92" i="7"/>
  <c r="E92" i="7"/>
  <c r="P91" i="7"/>
  <c r="O91" i="7"/>
  <c r="N91" i="7"/>
  <c r="M91" i="7"/>
  <c r="L91" i="7"/>
  <c r="K91" i="7"/>
  <c r="J91" i="7"/>
  <c r="I91" i="7"/>
  <c r="H91" i="7"/>
  <c r="G91" i="7"/>
  <c r="F91" i="7"/>
  <c r="E91" i="7"/>
  <c r="P90" i="7"/>
  <c r="O90" i="7"/>
  <c r="N90" i="7"/>
  <c r="M90" i="7"/>
  <c r="L90" i="7"/>
  <c r="K90" i="7"/>
  <c r="J90" i="7"/>
  <c r="I90" i="7"/>
  <c r="H90" i="7"/>
  <c r="G90" i="7"/>
  <c r="F90" i="7"/>
  <c r="E90" i="7"/>
  <c r="P89" i="7"/>
  <c r="O89" i="7"/>
  <c r="N89" i="7"/>
  <c r="M89" i="7"/>
  <c r="L89" i="7"/>
  <c r="K89" i="7"/>
  <c r="J89" i="7"/>
  <c r="I89" i="7"/>
  <c r="H89" i="7"/>
  <c r="G89" i="7"/>
  <c r="F89" i="7"/>
  <c r="E89" i="7"/>
  <c r="P94" i="7"/>
  <c r="O94" i="7"/>
  <c r="N94" i="7"/>
  <c r="M94" i="7"/>
  <c r="L94" i="7"/>
  <c r="K94" i="7"/>
  <c r="J94" i="7"/>
  <c r="I94" i="7"/>
  <c r="H94" i="7"/>
  <c r="G94" i="7"/>
  <c r="F94" i="7"/>
  <c r="E94" i="7"/>
  <c r="P93" i="7"/>
  <c r="O93" i="7"/>
  <c r="N93" i="7"/>
  <c r="M93" i="7"/>
  <c r="L93" i="7"/>
  <c r="K93" i="7"/>
  <c r="J93" i="7"/>
  <c r="I93" i="7"/>
  <c r="H93" i="7"/>
  <c r="G93" i="7"/>
  <c r="F93" i="7"/>
  <c r="E93" i="7"/>
  <c r="P87" i="7"/>
  <c r="O87" i="7"/>
  <c r="N87" i="7"/>
  <c r="M87" i="7"/>
  <c r="L87" i="7"/>
  <c r="K87" i="7"/>
  <c r="J87" i="7"/>
  <c r="I87" i="7"/>
  <c r="H87" i="7"/>
  <c r="G87" i="7"/>
  <c r="F87" i="7"/>
  <c r="E87" i="7"/>
  <c r="J130" i="57"/>
  <c r="J131" i="57" s="1"/>
  <c r="C130" i="57"/>
  <c r="C124" i="41"/>
  <c r="C127" i="41" s="1"/>
  <c r="P123" i="41"/>
  <c r="O123" i="41"/>
  <c r="N123" i="41"/>
  <c r="M123" i="41"/>
  <c r="L123" i="41"/>
  <c r="K123" i="41"/>
  <c r="J123" i="41"/>
  <c r="I123" i="41"/>
  <c r="H123" i="41"/>
  <c r="G123" i="41"/>
  <c r="F123" i="41"/>
  <c r="E123" i="41"/>
  <c r="P122" i="41"/>
  <c r="O122" i="41"/>
  <c r="N122" i="41"/>
  <c r="M122" i="41"/>
  <c r="L122" i="41"/>
  <c r="K122" i="41"/>
  <c r="J122" i="41"/>
  <c r="I122" i="41"/>
  <c r="H122" i="41"/>
  <c r="G122" i="41"/>
  <c r="F122" i="41"/>
  <c r="E122" i="41"/>
  <c r="P121" i="41"/>
  <c r="O121" i="41"/>
  <c r="N121" i="41"/>
  <c r="M121" i="41"/>
  <c r="L121" i="41"/>
  <c r="K121" i="41"/>
  <c r="J121" i="41"/>
  <c r="I121" i="41"/>
  <c r="H121" i="41"/>
  <c r="G121" i="41"/>
  <c r="F121" i="41"/>
  <c r="E121" i="41"/>
  <c r="P120" i="41"/>
  <c r="O120" i="41"/>
  <c r="N120" i="41"/>
  <c r="M120" i="41"/>
  <c r="L120" i="41"/>
  <c r="K120" i="41"/>
  <c r="J120" i="41"/>
  <c r="I120" i="41"/>
  <c r="H120" i="41"/>
  <c r="G120" i="41"/>
  <c r="F120" i="41"/>
  <c r="E120" i="41"/>
  <c r="P119" i="41"/>
  <c r="O119" i="41"/>
  <c r="N119" i="41"/>
  <c r="M119" i="41"/>
  <c r="L119" i="41"/>
  <c r="K119" i="41"/>
  <c r="J119" i="41"/>
  <c r="I119" i="41"/>
  <c r="H119" i="41"/>
  <c r="G119" i="41"/>
  <c r="F119" i="41"/>
  <c r="E119" i="41"/>
  <c r="P118" i="41"/>
  <c r="P124" i="41" s="1"/>
  <c r="P127" i="41" s="1"/>
  <c r="O118" i="41"/>
  <c r="O124" i="41" s="1"/>
  <c r="O127" i="41" s="1"/>
  <c r="N118" i="41"/>
  <c r="M118" i="41"/>
  <c r="M124" i="41" s="1"/>
  <c r="M127" i="41" s="1"/>
  <c r="L118" i="41"/>
  <c r="L124" i="41" s="1"/>
  <c r="L127" i="41" s="1"/>
  <c r="K118" i="41"/>
  <c r="J118" i="41"/>
  <c r="J124" i="41" s="1"/>
  <c r="J127" i="41" s="1"/>
  <c r="I118" i="41"/>
  <c r="I124" i="41" s="1"/>
  <c r="I127" i="41" s="1"/>
  <c r="H118" i="41"/>
  <c r="H124" i="41" s="1"/>
  <c r="H127" i="41" s="1"/>
  <c r="G118" i="41"/>
  <c r="G124" i="41" s="1"/>
  <c r="G127" i="41" s="1"/>
  <c r="F118" i="41"/>
  <c r="E118" i="41"/>
  <c r="E124" i="41" s="1"/>
  <c r="E127" i="41" s="1"/>
  <c r="P117" i="41"/>
  <c r="O117" i="41"/>
  <c r="N117" i="41"/>
  <c r="M117" i="41"/>
  <c r="L117" i="41"/>
  <c r="K117" i="41"/>
  <c r="J117" i="41"/>
  <c r="I117" i="41"/>
  <c r="H117" i="41"/>
  <c r="G117" i="41"/>
  <c r="F117" i="41"/>
  <c r="E117" i="41"/>
  <c r="C98" i="7"/>
  <c r="P97" i="7"/>
  <c r="O97" i="7"/>
  <c r="N97" i="7"/>
  <c r="M97" i="7"/>
  <c r="L97" i="7"/>
  <c r="K97" i="7"/>
  <c r="H97" i="7"/>
  <c r="G97" i="7"/>
  <c r="F97" i="7"/>
  <c r="E97" i="7"/>
  <c r="P96" i="7"/>
  <c r="O96" i="7"/>
  <c r="N96" i="7"/>
  <c r="M96" i="7"/>
  <c r="L96" i="7"/>
  <c r="K96" i="7"/>
  <c r="J96" i="7"/>
  <c r="I96" i="7"/>
  <c r="H96" i="7"/>
  <c r="G96" i="7"/>
  <c r="F96" i="7"/>
  <c r="E96" i="7"/>
  <c r="P95" i="7"/>
  <c r="O95" i="7"/>
  <c r="N95" i="7"/>
  <c r="M95" i="7"/>
  <c r="L95" i="7"/>
  <c r="K95" i="7"/>
  <c r="J95" i="7"/>
  <c r="I95" i="7"/>
  <c r="H95" i="7"/>
  <c r="G95" i="7"/>
  <c r="F95" i="7"/>
  <c r="E95" i="7"/>
  <c r="P88" i="7"/>
  <c r="O88" i="7"/>
  <c r="N88" i="7"/>
  <c r="M88" i="7"/>
  <c r="L88" i="7"/>
  <c r="K88" i="7"/>
  <c r="J88" i="7"/>
  <c r="I88" i="7"/>
  <c r="H88" i="7"/>
  <c r="G88" i="7"/>
  <c r="F88" i="7"/>
  <c r="E88" i="7"/>
  <c r="P86" i="7"/>
  <c r="O86" i="7"/>
  <c r="N86" i="7"/>
  <c r="M86" i="7"/>
  <c r="L86" i="7"/>
  <c r="K86" i="7"/>
  <c r="J86" i="7"/>
  <c r="I86" i="7"/>
  <c r="H86" i="7"/>
  <c r="G86" i="7"/>
  <c r="F86" i="7"/>
  <c r="E86" i="7"/>
  <c r="P85" i="7"/>
  <c r="O85" i="7"/>
  <c r="N85" i="7"/>
  <c r="M85" i="7"/>
  <c r="L85" i="7"/>
  <c r="K85" i="7"/>
  <c r="J85" i="7"/>
  <c r="I85" i="7"/>
  <c r="H85" i="7"/>
  <c r="G85" i="7"/>
  <c r="F85" i="7"/>
  <c r="E85" i="7"/>
  <c r="C84" i="7"/>
  <c r="P83" i="7"/>
  <c r="O83" i="7"/>
  <c r="N83" i="7"/>
  <c r="M83" i="7"/>
  <c r="L83" i="7"/>
  <c r="K83" i="7"/>
  <c r="J83" i="7"/>
  <c r="I83" i="7"/>
  <c r="H83" i="7"/>
  <c r="G83" i="7"/>
  <c r="F83" i="7"/>
  <c r="E83" i="7"/>
  <c r="P82" i="7"/>
  <c r="O82" i="7"/>
  <c r="N82" i="7"/>
  <c r="M82" i="7"/>
  <c r="L82" i="7"/>
  <c r="K82" i="7"/>
  <c r="J82" i="7"/>
  <c r="I82" i="7"/>
  <c r="H82" i="7"/>
  <c r="G82" i="7"/>
  <c r="F82" i="7"/>
  <c r="E82" i="7"/>
  <c r="P81" i="7"/>
  <c r="O81" i="7"/>
  <c r="N81" i="7"/>
  <c r="M81" i="7"/>
  <c r="L81" i="7"/>
  <c r="K81" i="7"/>
  <c r="J81" i="7"/>
  <c r="I81" i="7"/>
  <c r="H81" i="7"/>
  <c r="G81" i="7"/>
  <c r="F81" i="7"/>
  <c r="E81" i="7"/>
  <c r="P80" i="7"/>
  <c r="O80" i="7"/>
  <c r="N80" i="7"/>
  <c r="M80" i="7"/>
  <c r="L80" i="7"/>
  <c r="K80" i="7"/>
  <c r="J80" i="7"/>
  <c r="I80" i="7"/>
  <c r="H80" i="7"/>
  <c r="G80" i="7"/>
  <c r="F80" i="7"/>
  <c r="E80" i="7"/>
  <c r="P79" i="7"/>
  <c r="O79" i="7"/>
  <c r="N79" i="7"/>
  <c r="M79" i="7"/>
  <c r="L79" i="7"/>
  <c r="K79" i="7"/>
  <c r="J79" i="7"/>
  <c r="I79" i="7"/>
  <c r="H79" i="7"/>
  <c r="H84" i="7" s="1"/>
  <c r="G79" i="7"/>
  <c r="G84" i="7" s="1"/>
  <c r="F79" i="7"/>
  <c r="F84" i="7" s="1"/>
  <c r="E79" i="7"/>
  <c r="E84" i="7" s="1"/>
  <c r="P78" i="7"/>
  <c r="O78" i="7"/>
  <c r="N78" i="7"/>
  <c r="M78" i="7"/>
  <c r="L78" i="7"/>
  <c r="K78" i="7"/>
  <c r="J78" i="7"/>
  <c r="I78" i="7"/>
  <c r="H78" i="7"/>
  <c r="G78" i="7"/>
  <c r="F78" i="7"/>
  <c r="E78" i="7"/>
  <c r="G39" i="58"/>
  <c r="G37" i="58"/>
  <c r="D36" i="58"/>
  <c r="E34" i="58"/>
  <c r="D34" i="58"/>
  <c r="B177" i="55" l="1"/>
  <c r="E240" i="55"/>
  <c r="G169" i="55"/>
  <c r="G240" i="55" s="1"/>
  <c r="F240" i="55"/>
  <c r="F162" i="55"/>
  <c r="E608" i="47"/>
  <c r="G608" i="47"/>
  <c r="F608" i="47"/>
  <c r="C102" i="7"/>
  <c r="G98" i="7"/>
  <c r="F98" i="7"/>
  <c r="E98" i="7"/>
  <c r="F124" i="41"/>
  <c r="F127" i="41" s="1"/>
  <c r="N124" i="41"/>
  <c r="N127" i="41" s="1"/>
  <c r="K124" i="41"/>
  <c r="K127" i="41" s="1"/>
  <c r="C16" i="44"/>
  <c r="D199" i="58"/>
  <c r="F199" i="58"/>
  <c r="E199" i="58"/>
  <c r="D161" i="58"/>
  <c r="D168" i="58"/>
  <c r="D174" i="58"/>
  <c r="E174" i="58"/>
  <c r="E182" i="58"/>
  <c r="D182" i="58"/>
  <c r="E154" i="58"/>
  <c r="F154" i="58"/>
  <c r="D154" i="58"/>
  <c r="E23" i="61"/>
  <c r="E92" i="58"/>
  <c r="D92" i="58"/>
  <c r="G56" i="51"/>
  <c r="F129" i="58"/>
  <c r="D129" i="58"/>
  <c r="E129" i="58"/>
  <c r="D80" i="58"/>
  <c r="F55" i="51"/>
  <c r="F54" i="51"/>
  <c r="F32" i="58"/>
  <c r="F161" i="58"/>
  <c r="F49" i="58"/>
  <c r="E49" i="58"/>
  <c r="D49" i="58"/>
  <c r="B178" i="55" l="1"/>
  <c r="B179" i="55" s="1"/>
  <c r="D98" i="58"/>
  <c r="D70" i="58"/>
  <c r="D104" i="58" s="1"/>
  <c r="D114" i="58" s="1"/>
  <c r="D32" i="58"/>
  <c r="J14" i="60"/>
  <c r="I14" i="60"/>
  <c r="H14" i="60"/>
  <c r="G14" i="60"/>
  <c r="F14" i="60"/>
  <c r="E14" i="60"/>
  <c r="D16" i="58"/>
  <c r="C11" i="56"/>
  <c r="E70" i="58"/>
  <c r="F98" i="58"/>
  <c r="E192" i="58"/>
  <c r="F182" i="58"/>
  <c r="E168" i="58"/>
  <c r="E161" i="58"/>
  <c r="E114" i="58"/>
  <c r="E104" i="58"/>
  <c r="E98" i="58"/>
  <c r="F92" i="58"/>
  <c r="E80" i="58"/>
  <c r="F80" i="58"/>
  <c r="F70" i="58"/>
  <c r="E32" i="58"/>
  <c r="M28" i="58"/>
  <c r="M19" i="58"/>
  <c r="M20" i="58" s="1"/>
  <c r="M24" i="58" s="1"/>
  <c r="E16" i="58"/>
  <c r="F7" i="58"/>
  <c r="F6" i="58"/>
  <c r="L3" i="58"/>
  <c r="M6" i="58" s="1"/>
  <c r="N7" i="58" s="1"/>
  <c r="B180" i="55" l="1"/>
  <c r="B181" i="55" s="1"/>
  <c r="B182" i="55" s="1"/>
  <c r="B183" i="55" s="1"/>
  <c r="B184" i="55" s="1"/>
  <c r="B185" i="55" s="1"/>
  <c r="B186" i="55" s="1"/>
  <c r="B187" i="55" s="1"/>
  <c r="B188" i="55" s="1"/>
  <c r="B189" i="55" s="1"/>
  <c r="B190" i="55" s="1"/>
  <c r="B191" i="55" s="1"/>
  <c r="B192" i="55" s="1"/>
  <c r="B193" i="55" s="1"/>
  <c r="B194" i="55" s="1"/>
  <c r="B195" i="55" s="1"/>
  <c r="B196" i="55" s="1"/>
  <c r="B197" i="55" s="1"/>
  <c r="B198" i="55" s="1"/>
  <c r="B199" i="55" s="1"/>
  <c r="B200" i="55" s="1"/>
  <c r="B201" i="55" s="1"/>
  <c r="B202" i="55" s="1"/>
  <c r="B203" i="55" s="1"/>
  <c r="B204" i="55" s="1"/>
  <c r="B205" i="55" s="1"/>
  <c r="B206" i="55" s="1"/>
  <c r="B207" i="55" s="1"/>
  <c r="B208" i="55" s="1"/>
  <c r="B209" i="55" s="1"/>
  <c r="B210" i="55" s="1"/>
  <c r="B211" i="55" s="1"/>
  <c r="B212" i="55" s="1"/>
  <c r="B213" i="55" s="1"/>
  <c r="B214" i="55" s="1"/>
  <c r="B215" i="55" s="1"/>
  <c r="B216" i="55" s="1"/>
  <c r="B217" i="55" s="1"/>
  <c r="M11" i="58"/>
  <c r="M13" i="58" s="1"/>
  <c r="I2" i="58"/>
  <c r="I3" i="58" s="1"/>
  <c r="D192" i="58"/>
  <c r="M22" i="58"/>
  <c r="C11" i="60"/>
  <c r="C12" i="60" s="1"/>
  <c r="C14" i="60"/>
  <c r="F16" i="58"/>
  <c r="B218" i="55" l="1"/>
  <c r="B219" i="55" s="1"/>
  <c r="B220" i="55" s="1"/>
  <c r="B221" i="55" s="1"/>
  <c r="B222" i="55" s="1"/>
  <c r="B223" i="55" s="1"/>
  <c r="B224" i="55" s="1"/>
  <c r="B225" i="55" s="1"/>
  <c r="B226" i="55" s="1"/>
  <c r="B227" i="55" s="1"/>
  <c r="B228" i="55" s="1"/>
  <c r="B229" i="55" s="1"/>
  <c r="B230" i="55" s="1"/>
  <c r="B231" i="55" s="1"/>
  <c r="B232" i="55" s="1"/>
  <c r="B233" i="55" s="1"/>
  <c r="B234" i="55" s="1"/>
  <c r="B235" i="55" s="1"/>
  <c r="B236" i="55" s="1"/>
  <c r="B237" i="55" s="1"/>
  <c r="B238" i="55" s="1"/>
  <c r="B239" i="55" s="1"/>
  <c r="F34" i="58"/>
  <c r="C15" i="60"/>
  <c r="C16" i="60" s="1"/>
  <c r="G34" i="58" l="1"/>
  <c r="G36" i="58" l="1"/>
  <c r="G38" i="58"/>
  <c r="D150" i="55"/>
  <c r="F149" i="55"/>
  <c r="G149" i="55" s="1"/>
  <c r="F148" i="55"/>
  <c r="G148" i="55" s="1"/>
  <c r="F147" i="55"/>
  <c r="G147" i="55" s="1"/>
  <c r="F146" i="55"/>
  <c r="G146" i="55" s="1"/>
  <c r="F145" i="55"/>
  <c r="G145" i="55" s="1"/>
  <c r="F144" i="55"/>
  <c r="G144" i="55" s="1"/>
  <c r="F143" i="55"/>
  <c r="G143" i="55" s="1"/>
  <c r="F142" i="55"/>
  <c r="G142" i="55" s="1"/>
  <c r="F141" i="55"/>
  <c r="G141" i="55" s="1"/>
  <c r="F140" i="55"/>
  <c r="G140" i="55" s="1"/>
  <c r="F139" i="55"/>
  <c r="G139" i="55" s="1"/>
  <c r="E138" i="55"/>
  <c r="F138" i="55" s="1"/>
  <c r="G138" i="55" s="1"/>
  <c r="F137" i="55"/>
  <c r="G137" i="55" s="1"/>
  <c r="F136" i="55"/>
  <c r="G136" i="55" s="1"/>
  <c r="F135" i="55"/>
  <c r="G135" i="55" s="1"/>
  <c r="F134" i="55"/>
  <c r="G134" i="55" s="1"/>
  <c r="F133" i="55"/>
  <c r="G133" i="55" s="1"/>
  <c r="F132" i="55"/>
  <c r="G132" i="55" s="1"/>
  <c r="F131" i="55"/>
  <c r="G131" i="55" s="1"/>
  <c r="F130" i="55"/>
  <c r="G130" i="55" s="1"/>
  <c r="F129" i="55"/>
  <c r="G129" i="55" s="1"/>
  <c r="F127" i="55"/>
  <c r="G127" i="55" s="1"/>
  <c r="F126" i="55"/>
  <c r="G126" i="55" s="1"/>
  <c r="F124" i="55"/>
  <c r="G124" i="55" s="1"/>
  <c r="F123" i="55"/>
  <c r="G123" i="55" s="1"/>
  <c r="F122" i="55"/>
  <c r="G122" i="55" s="1"/>
  <c r="F121" i="55"/>
  <c r="G121" i="55" s="1"/>
  <c r="F120" i="55"/>
  <c r="G120" i="55" s="1"/>
  <c r="F119" i="55"/>
  <c r="G119" i="55" s="1"/>
  <c r="F118" i="55"/>
  <c r="G118" i="55" s="1"/>
  <c r="F117" i="55"/>
  <c r="G117" i="55" s="1"/>
  <c r="F116" i="55"/>
  <c r="G116" i="55" s="1"/>
  <c r="F115" i="55"/>
  <c r="G115" i="55" s="1"/>
  <c r="F114" i="55"/>
  <c r="G114" i="55" s="1"/>
  <c r="F113" i="55"/>
  <c r="G113" i="55" s="1"/>
  <c r="F112" i="55"/>
  <c r="G112" i="55" s="1"/>
  <c r="F111" i="55"/>
  <c r="G111" i="55" s="1"/>
  <c r="F110" i="55"/>
  <c r="G110" i="55" s="1"/>
  <c r="F109" i="55"/>
  <c r="G109" i="55" s="1"/>
  <c r="F108" i="55"/>
  <c r="G108" i="55" s="1"/>
  <c r="F107" i="55"/>
  <c r="G107" i="55" s="1"/>
  <c r="F106" i="55"/>
  <c r="G106" i="55" s="1"/>
  <c r="F105" i="55"/>
  <c r="G105" i="55" s="1"/>
  <c r="F104" i="55"/>
  <c r="G104" i="55" s="1"/>
  <c r="F103" i="55"/>
  <c r="G103" i="55" s="1"/>
  <c r="F102" i="55"/>
  <c r="G102" i="55" s="1"/>
  <c r="F101" i="55"/>
  <c r="G101" i="55" s="1"/>
  <c r="F100" i="55"/>
  <c r="G100" i="55" s="1"/>
  <c r="F99" i="55"/>
  <c r="G99" i="55" s="1"/>
  <c r="F98" i="55"/>
  <c r="G98" i="55" s="1"/>
  <c r="F97" i="55"/>
  <c r="G97" i="55" s="1"/>
  <c r="F96" i="55"/>
  <c r="G96" i="55" s="1"/>
  <c r="F95" i="55"/>
  <c r="G95" i="55" s="1"/>
  <c r="F94" i="55"/>
  <c r="G94" i="55" s="1"/>
  <c r="F93" i="55"/>
  <c r="G93" i="55" s="1"/>
  <c r="F92" i="55"/>
  <c r="G92" i="55" s="1"/>
  <c r="F91" i="55"/>
  <c r="G91" i="55" s="1"/>
  <c r="F90" i="55"/>
  <c r="G90" i="55" s="1"/>
  <c r="F89" i="55"/>
  <c r="G89" i="55" s="1"/>
  <c r="F88" i="55"/>
  <c r="G88" i="55" s="1"/>
  <c r="B88" i="55"/>
  <c r="B89" i="55" s="1"/>
  <c r="B90" i="55" s="1"/>
  <c r="B91" i="55" s="1"/>
  <c r="B92" i="55" s="1"/>
  <c r="B93" i="55" s="1"/>
  <c r="B94" i="55" s="1"/>
  <c r="B95" i="55" s="1"/>
  <c r="B96" i="55" s="1"/>
  <c r="B97" i="55" s="1"/>
  <c r="B98" i="55" s="1"/>
  <c r="B99" i="55" s="1"/>
  <c r="B100" i="55" s="1"/>
  <c r="B101" i="55" s="1"/>
  <c r="B102" i="55" s="1"/>
  <c r="B103" i="55" s="1"/>
  <c r="B104" i="55" s="1"/>
  <c r="B105" i="55" s="1"/>
  <c r="B106" i="55" s="1"/>
  <c r="B107" i="55" s="1"/>
  <c r="B108" i="55" s="1"/>
  <c r="B109" i="55" s="1"/>
  <c r="B110" i="55" s="1"/>
  <c r="B111" i="55" s="1"/>
  <c r="B112" i="55" s="1"/>
  <c r="B113" i="55" s="1"/>
  <c r="B114" i="55" s="1"/>
  <c r="B115" i="55" s="1"/>
  <c r="B116" i="55" s="1"/>
  <c r="B117" i="55" s="1"/>
  <c r="B118" i="55" s="1"/>
  <c r="B119" i="55" s="1"/>
  <c r="B120" i="55" s="1"/>
  <c r="B121" i="55" s="1"/>
  <c r="B122" i="55" s="1"/>
  <c r="B123" i="55" s="1"/>
  <c r="B124" i="55" s="1"/>
  <c r="B125" i="55" s="1"/>
  <c r="B126" i="55" s="1"/>
  <c r="B127" i="55" s="1"/>
  <c r="B128" i="55" s="1"/>
  <c r="F85" i="55"/>
  <c r="E84" i="55"/>
  <c r="F84" i="55" s="1"/>
  <c r="F83" i="55"/>
  <c r="E125" i="55"/>
  <c r="F125" i="55" s="1"/>
  <c r="G125" i="55" s="1"/>
  <c r="F82" i="55"/>
  <c r="E128" i="55"/>
  <c r="F128" i="55" s="1"/>
  <c r="G128" i="55" s="1"/>
  <c r="F81" i="55"/>
  <c r="B81" i="55"/>
  <c r="B82" i="55" s="1"/>
  <c r="B83" i="55" s="1"/>
  <c r="B84" i="55" s="1"/>
  <c r="B85" i="55" s="1"/>
  <c r="F80" i="55"/>
  <c r="D9" i="57"/>
  <c r="F9" i="57" s="1"/>
  <c r="C10" i="57"/>
  <c r="C106" i="57"/>
  <c r="E89" i="57"/>
  <c r="C82" i="57"/>
  <c r="C59" i="57"/>
  <c r="C30" i="57"/>
  <c r="C18" i="57"/>
  <c r="D11" i="56"/>
  <c r="F11" i="56"/>
  <c r="D519" i="47"/>
  <c r="F518" i="47"/>
  <c r="G518" i="47" s="1"/>
  <c r="F517" i="47"/>
  <c r="G517" i="47" s="1"/>
  <c r="F516" i="47"/>
  <c r="G516" i="47" s="1"/>
  <c r="G515" i="47"/>
  <c r="F515" i="47"/>
  <c r="F514" i="47"/>
  <c r="G514" i="47" s="1"/>
  <c r="F513" i="47"/>
  <c r="G513" i="47" s="1"/>
  <c r="G512" i="47"/>
  <c r="F512" i="47"/>
  <c r="F511" i="47"/>
  <c r="G511" i="47" s="1"/>
  <c r="F510" i="47"/>
  <c r="G510" i="47" s="1"/>
  <c r="F509" i="47"/>
  <c r="G509" i="47" s="1"/>
  <c r="F508" i="47"/>
  <c r="G508" i="47" s="1"/>
  <c r="E507" i="47"/>
  <c r="F507" i="47" s="1"/>
  <c r="G507" i="47" s="1"/>
  <c r="F506" i="47"/>
  <c r="G506" i="47" s="1"/>
  <c r="F505" i="47"/>
  <c r="G505" i="47" s="1"/>
  <c r="F504" i="47"/>
  <c r="G504" i="47" s="1"/>
  <c r="F503" i="47"/>
  <c r="G503" i="47" s="1"/>
  <c r="F502" i="47"/>
  <c r="G502" i="47" s="1"/>
  <c r="F501" i="47"/>
  <c r="G501" i="47" s="1"/>
  <c r="F500" i="47"/>
  <c r="G500" i="47" s="1"/>
  <c r="F499" i="47"/>
  <c r="G499" i="47" s="1"/>
  <c r="F498" i="47"/>
  <c r="G498" i="47" s="1"/>
  <c r="F497" i="47"/>
  <c r="G497" i="47" s="1"/>
  <c r="F496" i="47"/>
  <c r="G496" i="47" s="1"/>
  <c r="F495" i="47"/>
  <c r="G495" i="47" s="1"/>
  <c r="E494" i="47"/>
  <c r="F494" i="47" s="1"/>
  <c r="G494" i="47" s="1"/>
  <c r="G493" i="47"/>
  <c r="F493" i="47"/>
  <c r="E492" i="47"/>
  <c r="F492" i="47" s="1"/>
  <c r="G492" i="47" s="1"/>
  <c r="F491" i="47"/>
  <c r="G491" i="47" s="1"/>
  <c r="F490" i="47"/>
  <c r="G490" i="47" s="1"/>
  <c r="F489" i="47"/>
  <c r="G489" i="47" s="1"/>
  <c r="G488" i="47"/>
  <c r="F488" i="47"/>
  <c r="F487" i="47"/>
  <c r="G487" i="47" s="1"/>
  <c r="F486" i="47"/>
  <c r="G486" i="47" s="1"/>
  <c r="G485" i="47"/>
  <c r="F485" i="47"/>
  <c r="F484" i="47"/>
  <c r="G484" i="47" s="1"/>
  <c r="F483" i="47"/>
  <c r="G483" i="47" s="1"/>
  <c r="F482" i="47"/>
  <c r="G482" i="47" s="1"/>
  <c r="F481" i="47"/>
  <c r="G481" i="47" s="1"/>
  <c r="G480" i="47"/>
  <c r="F480" i="47"/>
  <c r="F479" i="47"/>
  <c r="G479" i="47" s="1"/>
  <c r="E478" i="47"/>
  <c r="F478" i="47" s="1"/>
  <c r="G478" i="47" s="1"/>
  <c r="F477" i="47"/>
  <c r="G477" i="47" s="1"/>
  <c r="F476" i="47"/>
  <c r="G476" i="47" s="1"/>
  <c r="F475" i="47"/>
  <c r="G475" i="47" s="1"/>
  <c r="F474" i="47"/>
  <c r="G474" i="47" s="1"/>
  <c r="F473" i="47"/>
  <c r="G473" i="47" s="1"/>
  <c r="F472" i="47"/>
  <c r="G472" i="47" s="1"/>
  <c r="F471" i="47"/>
  <c r="G471" i="47" s="1"/>
  <c r="F470" i="47"/>
  <c r="G470" i="47" s="1"/>
  <c r="F469" i="47"/>
  <c r="G469" i="47" s="1"/>
  <c r="F468" i="47"/>
  <c r="G468" i="47" s="1"/>
  <c r="F467" i="47"/>
  <c r="G467" i="47" s="1"/>
  <c r="F466" i="47"/>
  <c r="G466" i="47" s="1"/>
  <c r="F465" i="47"/>
  <c r="G465" i="47" s="1"/>
  <c r="F464" i="47"/>
  <c r="G464" i="47" s="1"/>
  <c r="F463" i="47"/>
  <c r="G463" i="47" s="1"/>
  <c r="F462" i="47"/>
  <c r="G462" i="47" s="1"/>
  <c r="F461" i="47"/>
  <c r="G461" i="47" s="1"/>
  <c r="F460" i="47"/>
  <c r="G460" i="47" s="1"/>
  <c r="F459" i="47"/>
  <c r="G459" i="47" s="1"/>
  <c r="F458" i="47"/>
  <c r="G458" i="47" s="1"/>
  <c r="F457" i="47"/>
  <c r="G457" i="47" s="1"/>
  <c r="F456" i="47"/>
  <c r="G456" i="47" s="1"/>
  <c r="F455" i="47"/>
  <c r="G455" i="47" s="1"/>
  <c r="F454" i="47"/>
  <c r="G454" i="47" s="1"/>
  <c r="F453" i="47"/>
  <c r="G453" i="47" s="1"/>
  <c r="F452" i="47"/>
  <c r="G452" i="47" s="1"/>
  <c r="F451" i="47"/>
  <c r="G451" i="47" s="1"/>
  <c r="F450" i="47"/>
  <c r="G450" i="47" s="1"/>
  <c r="F449" i="47"/>
  <c r="G449" i="47" s="1"/>
  <c r="F448" i="47"/>
  <c r="G448" i="47" s="1"/>
  <c r="F447" i="47"/>
  <c r="G447" i="47" s="1"/>
  <c r="F446" i="47"/>
  <c r="G446" i="47" s="1"/>
  <c r="F445" i="47"/>
  <c r="G445" i="47" s="1"/>
  <c r="F444" i="47"/>
  <c r="G444" i="47" s="1"/>
  <c r="F443" i="47"/>
  <c r="G443" i="47" s="1"/>
  <c r="F442" i="47"/>
  <c r="G442" i="47" s="1"/>
  <c r="F441" i="47"/>
  <c r="G441" i="47" s="1"/>
  <c r="B441" i="47"/>
  <c r="B442" i="47" s="1"/>
  <c r="B443" i="47" s="1"/>
  <c r="B444" i="47" s="1"/>
  <c r="B445" i="47" s="1"/>
  <c r="B446" i="47" s="1"/>
  <c r="B447" i="47" s="1"/>
  <c r="B448" i="47" s="1"/>
  <c r="B449" i="47" s="1"/>
  <c r="B450" i="47" s="1"/>
  <c r="B451" i="47" s="1"/>
  <c r="B452" i="47" s="1"/>
  <c r="B453" i="47" s="1"/>
  <c r="B454" i="47" s="1"/>
  <c r="B455" i="47" s="1"/>
  <c r="B456" i="47" s="1"/>
  <c r="B457" i="47" s="1"/>
  <c r="B458" i="47" s="1"/>
  <c r="B459" i="47" s="1"/>
  <c r="B460" i="47" s="1"/>
  <c r="B461" i="47" s="1"/>
  <c r="B462" i="47" s="1"/>
  <c r="B463" i="47" s="1"/>
  <c r="B464" i="47" s="1"/>
  <c r="B465" i="47" s="1"/>
  <c r="B466" i="47" s="1"/>
  <c r="B467" i="47" s="1"/>
  <c r="B468" i="47" s="1"/>
  <c r="B469" i="47" s="1"/>
  <c r="B470" i="47" s="1"/>
  <c r="B471" i="47" s="1"/>
  <c r="B472" i="47" s="1"/>
  <c r="B473" i="47" s="1"/>
  <c r="B474" i="47" s="1"/>
  <c r="B475" i="47" s="1"/>
  <c r="B476" i="47" s="1"/>
  <c r="B477" i="47" s="1"/>
  <c r="B478" i="47" s="1"/>
  <c r="B479" i="47" s="1"/>
  <c r="B480" i="47" s="1"/>
  <c r="B481" i="47" s="1"/>
  <c r="B482" i="47" s="1"/>
  <c r="B483" i="47" s="1"/>
  <c r="B484" i="47" s="1"/>
  <c r="B485" i="47" s="1"/>
  <c r="B486" i="47" s="1"/>
  <c r="B487" i="47" s="1"/>
  <c r="B488" i="47" s="1"/>
  <c r="B489" i="47" s="1"/>
  <c r="B490" i="47" s="1"/>
  <c r="B491" i="47" s="1"/>
  <c r="B492" i="47" s="1"/>
  <c r="B493" i="47" s="1"/>
  <c r="B494" i="47" s="1"/>
  <c r="B495" i="47" s="1"/>
  <c r="B496" i="47" s="1"/>
  <c r="B497" i="47" s="1"/>
  <c r="B498" i="47" s="1"/>
  <c r="B499" i="47" s="1"/>
  <c r="B500" i="47" s="1"/>
  <c r="B501" i="47" s="1"/>
  <c r="B502" i="47" s="1"/>
  <c r="B503" i="47" s="1"/>
  <c r="B504" i="47" s="1"/>
  <c r="B505" i="47" s="1"/>
  <c r="B506" i="47" s="1"/>
  <c r="B507" i="47" s="1"/>
  <c r="B508" i="47" s="1"/>
  <c r="B509" i="47" s="1"/>
  <c r="B510" i="47" s="1"/>
  <c r="B511" i="47" s="1"/>
  <c r="B512" i="47" s="1"/>
  <c r="B513" i="47" s="1"/>
  <c r="B514" i="47" s="1"/>
  <c r="B515" i="47" s="1"/>
  <c r="B516" i="47" s="1"/>
  <c r="B517" i="47" s="1"/>
  <c r="B518" i="47" s="1"/>
  <c r="G440" i="47"/>
  <c r="F440" i="47"/>
  <c r="B440" i="47"/>
  <c r="G439" i="47"/>
  <c r="F439" i="47"/>
  <c r="C108" i="41"/>
  <c r="C115" i="41"/>
  <c r="P116" i="41"/>
  <c r="O116" i="41"/>
  <c r="N116" i="41"/>
  <c r="M116" i="41"/>
  <c r="L116" i="41"/>
  <c r="K116" i="41"/>
  <c r="J116" i="41"/>
  <c r="I116" i="41"/>
  <c r="H116" i="41"/>
  <c r="G116" i="41"/>
  <c r="F116" i="41"/>
  <c r="E116" i="41"/>
  <c r="P114" i="41"/>
  <c r="O114" i="41"/>
  <c r="N114" i="41"/>
  <c r="M114" i="41"/>
  <c r="L114" i="41"/>
  <c r="K114" i="41"/>
  <c r="J114" i="41"/>
  <c r="I114" i="41"/>
  <c r="H114" i="41"/>
  <c r="G114" i="41"/>
  <c r="F114" i="41"/>
  <c r="E114" i="41"/>
  <c r="P113" i="41"/>
  <c r="O113" i="41"/>
  <c r="N113" i="41"/>
  <c r="M113" i="41"/>
  <c r="L113" i="41"/>
  <c r="K113" i="41"/>
  <c r="J113" i="41"/>
  <c r="I113" i="41"/>
  <c r="H113" i="41"/>
  <c r="G113" i="41"/>
  <c r="F113" i="41"/>
  <c r="E113" i="41"/>
  <c r="P112" i="41"/>
  <c r="O112" i="41"/>
  <c r="N112" i="41"/>
  <c r="M112" i="41"/>
  <c r="L112" i="41"/>
  <c r="K112" i="41"/>
  <c r="J112" i="41"/>
  <c r="I112" i="41"/>
  <c r="H112" i="41"/>
  <c r="G112" i="41"/>
  <c r="F112" i="41"/>
  <c r="E112" i="41"/>
  <c r="P111" i="41"/>
  <c r="O111" i="41"/>
  <c r="N111" i="41"/>
  <c r="M111" i="41"/>
  <c r="L111" i="41"/>
  <c r="K111" i="41"/>
  <c r="J111" i="41"/>
  <c r="I111" i="41"/>
  <c r="H111" i="41"/>
  <c r="G111" i="41"/>
  <c r="F111" i="41"/>
  <c r="E111" i="41"/>
  <c r="F10" i="55"/>
  <c r="L423" i="47"/>
  <c r="N423" i="47" s="1"/>
  <c r="L424" i="47"/>
  <c r="N424" i="47" s="1"/>
  <c r="L425" i="47"/>
  <c r="N425" i="47" s="1"/>
  <c r="L426" i="47"/>
  <c r="N426" i="47" s="1"/>
  <c r="L427" i="47"/>
  <c r="N427" i="47" s="1"/>
  <c r="L428" i="47"/>
  <c r="N428" i="47" s="1"/>
  <c r="L429" i="47"/>
  <c r="N429" i="47" s="1"/>
  <c r="L422" i="47"/>
  <c r="N422" i="47" s="1"/>
  <c r="B4" i="55"/>
  <c r="B5" i="55" s="1"/>
  <c r="B6" i="55" s="1"/>
  <c r="B7" i="55" s="1"/>
  <c r="B8" i="55" s="1"/>
  <c r="B9" i="55" s="1"/>
  <c r="B10" i="55" s="1"/>
  <c r="E9" i="55"/>
  <c r="F9" i="55" s="1"/>
  <c r="E405" i="47"/>
  <c r="D73" i="55"/>
  <c r="F72" i="55"/>
  <c r="G72" i="55" s="1"/>
  <c r="F71" i="55"/>
  <c r="G71" i="55" s="1"/>
  <c r="F70" i="55"/>
  <c r="G70" i="55" s="1"/>
  <c r="F69" i="55"/>
  <c r="G69" i="55" s="1"/>
  <c r="F68" i="55"/>
  <c r="G68" i="55" s="1"/>
  <c r="F67" i="55"/>
  <c r="G67" i="55" s="1"/>
  <c r="F66" i="55"/>
  <c r="G66" i="55" s="1"/>
  <c r="F65" i="55"/>
  <c r="G65" i="55" s="1"/>
  <c r="F64" i="55"/>
  <c r="G64" i="55" s="1"/>
  <c r="F63" i="55"/>
  <c r="G63" i="55" s="1"/>
  <c r="F62" i="55"/>
  <c r="G62" i="55" s="1"/>
  <c r="E61" i="55"/>
  <c r="F60" i="55"/>
  <c r="G60" i="55" s="1"/>
  <c r="F59" i="55"/>
  <c r="G59" i="55" s="1"/>
  <c r="F58" i="55"/>
  <c r="G58" i="55" s="1"/>
  <c r="F57" i="55"/>
  <c r="G57" i="55" s="1"/>
  <c r="F56" i="55"/>
  <c r="G56" i="55" s="1"/>
  <c r="F55" i="55"/>
  <c r="G55" i="55" s="1"/>
  <c r="F54" i="55"/>
  <c r="G54" i="55" s="1"/>
  <c r="F8" i="55"/>
  <c r="F53" i="55"/>
  <c r="G53" i="55" s="1"/>
  <c r="F52" i="55"/>
  <c r="G52" i="55" s="1"/>
  <c r="F51" i="55"/>
  <c r="G51" i="55" s="1"/>
  <c r="F50" i="55"/>
  <c r="G50" i="55" s="1"/>
  <c r="E7" i="55"/>
  <c r="F7" i="55" s="1"/>
  <c r="F49" i="55"/>
  <c r="G49" i="55" s="1"/>
  <c r="J9" i="55"/>
  <c r="J7" i="55" s="1"/>
  <c r="F48" i="55"/>
  <c r="G48" i="55" s="1"/>
  <c r="F47" i="55"/>
  <c r="G47" i="55" s="1"/>
  <c r="F46" i="55"/>
  <c r="G46" i="55" s="1"/>
  <c r="O45" i="55"/>
  <c r="F45" i="55"/>
  <c r="G45" i="55" s="1"/>
  <c r="F44" i="55"/>
  <c r="G44" i="55" s="1"/>
  <c r="P43" i="55"/>
  <c r="Q43" i="55" s="1"/>
  <c r="F43" i="55"/>
  <c r="G43" i="55" s="1"/>
  <c r="F42" i="55"/>
  <c r="G42" i="55" s="1"/>
  <c r="F41" i="55"/>
  <c r="G41" i="55" s="1"/>
  <c r="F40" i="55"/>
  <c r="G40" i="55" s="1"/>
  <c r="F39" i="55"/>
  <c r="G39" i="55" s="1"/>
  <c r="F38" i="55"/>
  <c r="G38" i="55" s="1"/>
  <c r="F37" i="55"/>
  <c r="G37" i="55" s="1"/>
  <c r="F6" i="55"/>
  <c r="E5" i="55"/>
  <c r="F5" i="55" s="1"/>
  <c r="F36" i="55"/>
  <c r="G36" i="55" s="1"/>
  <c r="F35" i="55"/>
  <c r="G35" i="55" s="1"/>
  <c r="F34" i="55"/>
  <c r="G34" i="55" s="1"/>
  <c r="F33" i="55"/>
  <c r="G33" i="55" s="1"/>
  <c r="F32" i="55"/>
  <c r="G32" i="55" s="1"/>
  <c r="F31" i="55"/>
  <c r="G31" i="55" s="1"/>
  <c r="F30" i="55"/>
  <c r="G30" i="55" s="1"/>
  <c r="F29" i="55"/>
  <c r="G29" i="55" s="1"/>
  <c r="F28" i="55"/>
  <c r="G28" i="55" s="1"/>
  <c r="F27" i="55"/>
  <c r="G27" i="55" s="1"/>
  <c r="F26" i="55"/>
  <c r="G26" i="55" s="1"/>
  <c r="F25" i="55"/>
  <c r="G25" i="55" s="1"/>
  <c r="F24" i="55"/>
  <c r="G24" i="55" s="1"/>
  <c r="F23" i="55"/>
  <c r="G23" i="55" s="1"/>
  <c r="F22" i="55"/>
  <c r="G22" i="55" s="1"/>
  <c r="F21" i="55"/>
  <c r="G21" i="55" s="1"/>
  <c r="F20" i="55"/>
  <c r="G20" i="55" s="1"/>
  <c r="F19" i="55"/>
  <c r="G19" i="55" s="1"/>
  <c r="F18" i="55"/>
  <c r="G18" i="55" s="1"/>
  <c r="F17" i="55"/>
  <c r="G17" i="55" s="1"/>
  <c r="F16" i="55"/>
  <c r="G16" i="55" s="1"/>
  <c r="F15" i="55"/>
  <c r="G15" i="55" s="1"/>
  <c r="F14" i="55"/>
  <c r="G14" i="55" s="1"/>
  <c r="F4" i="55"/>
  <c r="F13" i="55"/>
  <c r="G13" i="55" s="1"/>
  <c r="F3" i="55"/>
  <c r="B13" i="55"/>
  <c r="B14" i="55" s="1"/>
  <c r="E407" i="47"/>
  <c r="F407" i="47" s="1"/>
  <c r="C72" i="52"/>
  <c r="C73" i="52" s="1"/>
  <c r="C75" i="52" s="1"/>
  <c r="C104" i="44"/>
  <c r="C76" i="7"/>
  <c r="P62" i="7"/>
  <c r="C61" i="7"/>
  <c r="C49" i="7"/>
  <c r="F75" i="7"/>
  <c r="G75" i="7"/>
  <c r="H75" i="7"/>
  <c r="I75" i="7"/>
  <c r="J75" i="7"/>
  <c r="K75" i="7"/>
  <c r="L75" i="7"/>
  <c r="M75" i="7"/>
  <c r="N75" i="7"/>
  <c r="O75" i="7"/>
  <c r="P75" i="7"/>
  <c r="E75" i="7"/>
  <c r="P74" i="7"/>
  <c r="O74" i="7"/>
  <c r="N74" i="7"/>
  <c r="M74" i="7"/>
  <c r="L74" i="7"/>
  <c r="K74" i="7"/>
  <c r="J74" i="7"/>
  <c r="I74" i="7"/>
  <c r="H74" i="7"/>
  <c r="G74" i="7"/>
  <c r="F74" i="7"/>
  <c r="E74" i="7"/>
  <c r="P73" i="7"/>
  <c r="O73" i="7"/>
  <c r="N73" i="7"/>
  <c r="M73" i="7"/>
  <c r="L73" i="7"/>
  <c r="K73" i="7"/>
  <c r="J73" i="7"/>
  <c r="I73" i="7"/>
  <c r="H73" i="7"/>
  <c r="G73" i="7"/>
  <c r="F73" i="7"/>
  <c r="E73" i="7"/>
  <c r="P72" i="7"/>
  <c r="O72" i="7"/>
  <c r="N72" i="7"/>
  <c r="M72" i="7"/>
  <c r="L72" i="7"/>
  <c r="K72" i="7"/>
  <c r="J72" i="7"/>
  <c r="I72" i="7"/>
  <c r="H72" i="7"/>
  <c r="G72" i="7"/>
  <c r="F72" i="7"/>
  <c r="E72" i="7"/>
  <c r="P71" i="7"/>
  <c r="O71" i="7"/>
  <c r="N71" i="7"/>
  <c r="M71" i="7"/>
  <c r="L71" i="7"/>
  <c r="K71" i="7"/>
  <c r="J71" i="7"/>
  <c r="I71" i="7"/>
  <c r="H71" i="7"/>
  <c r="G71" i="7"/>
  <c r="F71" i="7"/>
  <c r="E71" i="7"/>
  <c r="P70" i="7"/>
  <c r="O70" i="7"/>
  <c r="N70" i="7"/>
  <c r="M70" i="7"/>
  <c r="L70" i="7"/>
  <c r="K70" i="7"/>
  <c r="J70" i="7"/>
  <c r="I70" i="7"/>
  <c r="H70" i="7"/>
  <c r="G70" i="7"/>
  <c r="F70" i="7"/>
  <c r="E70" i="7"/>
  <c r="P69" i="7"/>
  <c r="O69" i="7"/>
  <c r="N69" i="7"/>
  <c r="M69" i="7"/>
  <c r="L69" i="7"/>
  <c r="K69" i="7"/>
  <c r="J69" i="7"/>
  <c r="I69" i="7"/>
  <c r="H69" i="7"/>
  <c r="G69" i="7"/>
  <c r="F69" i="7"/>
  <c r="E69" i="7"/>
  <c r="P68" i="7"/>
  <c r="O68" i="7"/>
  <c r="N68" i="7"/>
  <c r="M68" i="7"/>
  <c r="L68" i="7"/>
  <c r="K68" i="7"/>
  <c r="J68" i="7"/>
  <c r="I68" i="7"/>
  <c r="H68" i="7"/>
  <c r="G68" i="7"/>
  <c r="F68" i="7"/>
  <c r="E68" i="7"/>
  <c r="P67" i="7"/>
  <c r="O67" i="7"/>
  <c r="N67" i="7"/>
  <c r="M67" i="7"/>
  <c r="L67" i="7"/>
  <c r="K67" i="7"/>
  <c r="J67" i="7"/>
  <c r="I67" i="7"/>
  <c r="H67" i="7"/>
  <c r="G67" i="7"/>
  <c r="F67" i="7"/>
  <c r="E67" i="7"/>
  <c r="P66" i="7"/>
  <c r="O66" i="7"/>
  <c r="N66" i="7"/>
  <c r="M66" i="7"/>
  <c r="L66" i="7"/>
  <c r="K66" i="7"/>
  <c r="J66" i="7"/>
  <c r="I66" i="7"/>
  <c r="H66" i="7"/>
  <c r="G66" i="7"/>
  <c r="F66" i="7"/>
  <c r="E66" i="7"/>
  <c r="P65" i="7"/>
  <c r="O65" i="7"/>
  <c r="N65" i="7"/>
  <c r="M65" i="7"/>
  <c r="L65" i="7"/>
  <c r="K65" i="7"/>
  <c r="J65" i="7"/>
  <c r="I65" i="7"/>
  <c r="H65" i="7"/>
  <c r="G65" i="7"/>
  <c r="F65" i="7"/>
  <c r="E65" i="7"/>
  <c r="P64" i="7"/>
  <c r="O64" i="7"/>
  <c r="N64" i="7"/>
  <c r="M64" i="7"/>
  <c r="L64" i="7"/>
  <c r="K64" i="7"/>
  <c r="J64" i="7"/>
  <c r="I64" i="7"/>
  <c r="H64" i="7"/>
  <c r="H76" i="7" s="1"/>
  <c r="G64" i="7"/>
  <c r="F64" i="7"/>
  <c r="E64" i="7"/>
  <c r="P63" i="7"/>
  <c r="O63" i="7"/>
  <c r="N63" i="7"/>
  <c r="M63" i="7"/>
  <c r="L63" i="7"/>
  <c r="K63" i="7"/>
  <c r="J63" i="7"/>
  <c r="I63" i="7"/>
  <c r="H63" i="7"/>
  <c r="G63" i="7"/>
  <c r="F63" i="7"/>
  <c r="E63" i="7"/>
  <c r="P102" i="41"/>
  <c r="O102" i="41"/>
  <c r="N102" i="41"/>
  <c r="M102" i="41"/>
  <c r="L102" i="41"/>
  <c r="K102" i="41"/>
  <c r="J102" i="41"/>
  <c r="I102" i="41"/>
  <c r="H102" i="41"/>
  <c r="G102" i="41"/>
  <c r="F102" i="41"/>
  <c r="E102" i="41"/>
  <c r="P101" i="41"/>
  <c r="O101" i="41"/>
  <c r="N101" i="41"/>
  <c r="M101" i="41"/>
  <c r="L101" i="41"/>
  <c r="K101" i="41"/>
  <c r="J101" i="41"/>
  <c r="I101" i="41"/>
  <c r="H101" i="41"/>
  <c r="G101" i="41"/>
  <c r="F101" i="41"/>
  <c r="E101" i="41"/>
  <c r="P100" i="41"/>
  <c r="O100" i="41"/>
  <c r="N100" i="41"/>
  <c r="M100" i="41"/>
  <c r="L100" i="41"/>
  <c r="K100" i="41"/>
  <c r="J100" i="41"/>
  <c r="I100" i="41"/>
  <c r="H100" i="41"/>
  <c r="G100" i="41"/>
  <c r="F100" i="41"/>
  <c r="E100" i="41"/>
  <c r="P99" i="41"/>
  <c r="O99" i="41"/>
  <c r="N99" i="41"/>
  <c r="M99" i="41"/>
  <c r="L99" i="41"/>
  <c r="K99" i="41"/>
  <c r="J99" i="41"/>
  <c r="I99" i="41"/>
  <c r="H99" i="41"/>
  <c r="G99" i="41"/>
  <c r="F99" i="41"/>
  <c r="E99" i="41"/>
  <c r="P98" i="41"/>
  <c r="O98" i="41"/>
  <c r="N98" i="41"/>
  <c r="M98" i="41"/>
  <c r="L98" i="41"/>
  <c r="K98" i="41"/>
  <c r="J98" i="41"/>
  <c r="I98" i="41"/>
  <c r="H98" i="41"/>
  <c r="G98" i="41"/>
  <c r="F98" i="41"/>
  <c r="E98" i="41"/>
  <c r="P96" i="41"/>
  <c r="O96" i="41"/>
  <c r="N96" i="41"/>
  <c r="M96" i="41"/>
  <c r="L96" i="41"/>
  <c r="K96" i="41"/>
  <c r="J96" i="41"/>
  <c r="I96" i="41"/>
  <c r="H96" i="41"/>
  <c r="G96" i="41"/>
  <c r="F96" i="41"/>
  <c r="E96" i="41"/>
  <c r="P95" i="41"/>
  <c r="O95" i="41"/>
  <c r="N95" i="41"/>
  <c r="M95" i="41"/>
  <c r="L95" i="41"/>
  <c r="K95" i="41"/>
  <c r="J95" i="41"/>
  <c r="I95" i="41"/>
  <c r="H95" i="41"/>
  <c r="G95" i="41"/>
  <c r="F95" i="41"/>
  <c r="E95" i="41"/>
  <c r="P94" i="41"/>
  <c r="O94" i="41"/>
  <c r="N94" i="41"/>
  <c r="M94" i="41"/>
  <c r="L94" i="41"/>
  <c r="K94" i="41"/>
  <c r="J94" i="41"/>
  <c r="I94" i="41"/>
  <c r="H94" i="41"/>
  <c r="G94" i="41"/>
  <c r="F94" i="41"/>
  <c r="E94" i="41"/>
  <c r="P93" i="41"/>
  <c r="O93" i="41"/>
  <c r="N93" i="41"/>
  <c r="M93" i="41"/>
  <c r="L93" i="41"/>
  <c r="K93" i="41"/>
  <c r="J93" i="41"/>
  <c r="I93" i="41"/>
  <c r="H93" i="41"/>
  <c r="G93" i="41"/>
  <c r="F93" i="41"/>
  <c r="E93" i="41"/>
  <c r="P92" i="41"/>
  <c r="O92" i="41"/>
  <c r="N92" i="41"/>
  <c r="M92" i="41"/>
  <c r="L92" i="41"/>
  <c r="K92" i="41"/>
  <c r="J92" i="41"/>
  <c r="I92" i="41"/>
  <c r="H92" i="41"/>
  <c r="G92" i="41"/>
  <c r="F92" i="41"/>
  <c r="E92" i="41"/>
  <c r="P91" i="41"/>
  <c r="O91" i="41"/>
  <c r="N91" i="41"/>
  <c r="M91" i="41"/>
  <c r="L91" i="41"/>
  <c r="K91" i="41"/>
  <c r="J91" i="41"/>
  <c r="I91" i="41"/>
  <c r="H91" i="41"/>
  <c r="G91" i="41"/>
  <c r="F91" i="41"/>
  <c r="E91" i="41"/>
  <c r="P89" i="41"/>
  <c r="O89" i="41"/>
  <c r="N89" i="41"/>
  <c r="M89" i="41"/>
  <c r="L89" i="41"/>
  <c r="K89" i="41"/>
  <c r="J89" i="41"/>
  <c r="I89" i="41"/>
  <c r="H89" i="41"/>
  <c r="G89" i="41"/>
  <c r="F89" i="41"/>
  <c r="E89" i="41"/>
  <c r="P90" i="41"/>
  <c r="O90" i="41"/>
  <c r="N90" i="41"/>
  <c r="M90" i="41"/>
  <c r="L90" i="41"/>
  <c r="K90" i="41"/>
  <c r="J90" i="41"/>
  <c r="I90" i="41"/>
  <c r="H90" i="41"/>
  <c r="G90" i="41"/>
  <c r="F90" i="41"/>
  <c r="E90" i="41"/>
  <c r="P80" i="41"/>
  <c r="O80" i="41"/>
  <c r="N80" i="41"/>
  <c r="M80" i="41"/>
  <c r="L80" i="41"/>
  <c r="K80" i="41"/>
  <c r="J80" i="41"/>
  <c r="I80" i="41"/>
  <c r="H80" i="41"/>
  <c r="G80" i="41"/>
  <c r="F80" i="41"/>
  <c r="E80" i="41"/>
  <c r="P79" i="41"/>
  <c r="O79" i="41"/>
  <c r="N79" i="41"/>
  <c r="M79" i="41"/>
  <c r="L79" i="41"/>
  <c r="K79" i="41"/>
  <c r="J79" i="41"/>
  <c r="I79" i="41"/>
  <c r="H79" i="41"/>
  <c r="G79" i="41"/>
  <c r="F79" i="41"/>
  <c r="E79" i="41"/>
  <c r="F150" i="55" l="1"/>
  <c r="C20" i="57"/>
  <c r="B129" i="55"/>
  <c r="B130" i="55" s="1"/>
  <c r="B131" i="55" s="1"/>
  <c r="B132" i="55" s="1"/>
  <c r="B133" i="55" s="1"/>
  <c r="B134" i="55" s="1"/>
  <c r="B135" i="55" s="1"/>
  <c r="B136" i="55" s="1"/>
  <c r="B137" i="55" s="1"/>
  <c r="B138" i="55" s="1"/>
  <c r="B139" i="55" s="1"/>
  <c r="B140" i="55" s="1"/>
  <c r="B141" i="55" s="1"/>
  <c r="B142" i="55" s="1"/>
  <c r="B143" i="55" s="1"/>
  <c r="B144" i="55" s="1"/>
  <c r="B145" i="55" s="1"/>
  <c r="B146" i="55" s="1"/>
  <c r="B147" i="55" s="1"/>
  <c r="B148" i="55" s="1"/>
  <c r="B149" i="55" s="1"/>
  <c r="E150" i="55"/>
  <c r="G150" i="55"/>
  <c r="L76" i="7"/>
  <c r="L84" i="7" s="1"/>
  <c r="L98" i="7" s="1"/>
  <c r="E76" i="7"/>
  <c r="M76" i="7"/>
  <c r="M84" i="7" s="1"/>
  <c r="M98" i="7" s="1"/>
  <c r="I76" i="7"/>
  <c r="I84" i="7" s="1"/>
  <c r="I98" i="7" s="1"/>
  <c r="O76" i="7"/>
  <c r="O84" i="7" s="1"/>
  <c r="O98" i="7" s="1"/>
  <c r="K76" i="7"/>
  <c r="K84" i="7" s="1"/>
  <c r="K98" i="7" s="1"/>
  <c r="G76" i="7"/>
  <c r="N76" i="7"/>
  <c r="N84" i="7" s="1"/>
  <c r="N98" i="7" s="1"/>
  <c r="J76" i="7"/>
  <c r="J84" i="7" s="1"/>
  <c r="J98" i="7" s="1"/>
  <c r="F76" i="7"/>
  <c r="G115" i="41"/>
  <c r="K115" i="41"/>
  <c r="O115" i="41"/>
  <c r="H115" i="41"/>
  <c r="L115" i="41"/>
  <c r="P115" i="41"/>
  <c r="E115" i="41"/>
  <c r="I115" i="41"/>
  <c r="M115" i="41"/>
  <c r="F115" i="41"/>
  <c r="J115" i="41"/>
  <c r="N115" i="41"/>
  <c r="G11" i="56"/>
  <c r="E11" i="56"/>
  <c r="G519" i="47"/>
  <c r="F519" i="47"/>
  <c r="E519" i="47"/>
  <c r="B15" i="55"/>
  <c r="B16" i="55" s="1"/>
  <c r="B17" i="55" s="1"/>
  <c r="B18" i="55" s="1"/>
  <c r="B19" i="55" s="1"/>
  <c r="B20" i="55" s="1"/>
  <c r="B21" i="55" s="1"/>
  <c r="B22" i="55" s="1"/>
  <c r="B23" i="55" s="1"/>
  <c r="B24" i="55" s="1"/>
  <c r="B25" i="55" s="1"/>
  <c r="B26" i="55" s="1"/>
  <c r="B27" i="55" s="1"/>
  <c r="B28" i="55" s="1"/>
  <c r="B29" i="55" s="1"/>
  <c r="B30" i="55" s="1"/>
  <c r="B31" i="55" s="1"/>
  <c r="B32" i="55" s="1"/>
  <c r="B33" i="55" s="1"/>
  <c r="B34" i="55" s="1"/>
  <c r="B35" i="55" s="1"/>
  <c r="B36" i="55" s="1"/>
  <c r="B37" i="55" s="1"/>
  <c r="B38" i="55" s="1"/>
  <c r="B39" i="55" s="1"/>
  <c r="B40" i="55" s="1"/>
  <c r="B41" i="55" s="1"/>
  <c r="B42" i="55" s="1"/>
  <c r="B43" i="55" s="1"/>
  <c r="B44" i="55" s="1"/>
  <c r="B45" i="55" s="1"/>
  <c r="B46" i="55" s="1"/>
  <c r="B47" i="55" s="1"/>
  <c r="B48" i="55" s="1"/>
  <c r="B49" i="55" s="1"/>
  <c r="B50" i="55" s="1"/>
  <c r="B51" i="55" s="1"/>
  <c r="B52" i="55" s="1"/>
  <c r="B53" i="55" s="1"/>
  <c r="B54" i="55" s="1"/>
  <c r="B55" i="55" s="1"/>
  <c r="B56" i="55" s="1"/>
  <c r="B57" i="55" s="1"/>
  <c r="B58" i="55" s="1"/>
  <c r="B59" i="55" s="1"/>
  <c r="B60" i="55" s="1"/>
  <c r="B61" i="55" s="1"/>
  <c r="B62" i="55" s="1"/>
  <c r="B63" i="55" s="1"/>
  <c r="B64" i="55" s="1"/>
  <c r="B65" i="55" s="1"/>
  <c r="B66" i="55" s="1"/>
  <c r="B67" i="55" s="1"/>
  <c r="B68" i="55" s="1"/>
  <c r="B69" i="55" s="1"/>
  <c r="B70" i="55" s="1"/>
  <c r="B71" i="55" s="1"/>
  <c r="B72" i="55" s="1"/>
  <c r="E73" i="55"/>
  <c r="F61" i="55"/>
  <c r="G61" i="55" s="1"/>
  <c r="E391" i="47"/>
  <c r="F391" i="47" s="1"/>
  <c r="G391" i="47" s="1"/>
  <c r="E420" i="47"/>
  <c r="P105" i="41"/>
  <c r="O105" i="41"/>
  <c r="N105" i="41"/>
  <c r="M105" i="41"/>
  <c r="L105" i="41"/>
  <c r="K105" i="41"/>
  <c r="J105" i="41"/>
  <c r="I105" i="41"/>
  <c r="H105" i="41"/>
  <c r="G105" i="41"/>
  <c r="F105" i="41"/>
  <c r="E105" i="41"/>
  <c r="P106" i="41"/>
  <c r="O106" i="41"/>
  <c r="N106" i="41"/>
  <c r="M106" i="41"/>
  <c r="L106" i="41"/>
  <c r="K106" i="41"/>
  <c r="J106" i="41"/>
  <c r="I106" i="41"/>
  <c r="H106" i="41"/>
  <c r="G106" i="41"/>
  <c r="F106" i="41"/>
  <c r="E106" i="41"/>
  <c r="P104" i="41"/>
  <c r="O104" i="41"/>
  <c r="N104" i="41"/>
  <c r="M104" i="41"/>
  <c r="L104" i="41"/>
  <c r="K104" i="41"/>
  <c r="J104" i="41"/>
  <c r="I104" i="41"/>
  <c r="H104" i="41"/>
  <c r="G104" i="41"/>
  <c r="F104" i="41"/>
  <c r="E104" i="41"/>
  <c r="P103" i="41"/>
  <c r="O103" i="41"/>
  <c r="N103" i="41"/>
  <c r="M103" i="41"/>
  <c r="L103" i="41"/>
  <c r="K103" i="41"/>
  <c r="J103" i="41"/>
  <c r="I103" i="41"/>
  <c r="H103" i="41"/>
  <c r="G103" i="41"/>
  <c r="F103" i="41"/>
  <c r="E103" i="41"/>
  <c r="P70" i="41"/>
  <c r="O70" i="41"/>
  <c r="N70" i="41"/>
  <c r="M70" i="41"/>
  <c r="L70" i="41"/>
  <c r="K70" i="41"/>
  <c r="J70" i="41"/>
  <c r="I70" i="41"/>
  <c r="H70" i="41"/>
  <c r="G70" i="41"/>
  <c r="F70" i="41"/>
  <c r="E70" i="41"/>
  <c r="P69" i="41"/>
  <c r="O69" i="41"/>
  <c r="N69" i="41"/>
  <c r="M69" i="41"/>
  <c r="L69" i="41"/>
  <c r="K69" i="41"/>
  <c r="J69" i="41"/>
  <c r="I69" i="41"/>
  <c r="H69" i="41"/>
  <c r="G69" i="41"/>
  <c r="F69" i="41"/>
  <c r="E69" i="41"/>
  <c r="P68" i="41"/>
  <c r="O68" i="41"/>
  <c r="N68" i="41"/>
  <c r="M68" i="41"/>
  <c r="L68" i="41"/>
  <c r="K68" i="41"/>
  <c r="J68" i="41"/>
  <c r="I68" i="41"/>
  <c r="H68" i="41"/>
  <c r="G68" i="41"/>
  <c r="F68" i="41"/>
  <c r="E68" i="41"/>
  <c r="P71" i="41"/>
  <c r="O71" i="41"/>
  <c r="N71" i="41"/>
  <c r="M71" i="41"/>
  <c r="L71" i="41"/>
  <c r="K71" i="41"/>
  <c r="J71" i="41"/>
  <c r="I71" i="41"/>
  <c r="H71" i="41"/>
  <c r="G71" i="41"/>
  <c r="F71" i="41"/>
  <c r="E71" i="41"/>
  <c r="F107" i="41"/>
  <c r="Q399" i="47"/>
  <c r="P399" i="47"/>
  <c r="O401" i="47"/>
  <c r="J405" i="47"/>
  <c r="J407" i="47" s="1"/>
  <c r="D432" i="47"/>
  <c r="F431" i="47"/>
  <c r="G431" i="47" s="1"/>
  <c r="G430" i="47"/>
  <c r="F430" i="47"/>
  <c r="F429" i="47"/>
  <c r="G429" i="47" s="1"/>
  <c r="F428" i="47"/>
  <c r="G428" i="47" s="1"/>
  <c r="F427" i="47"/>
  <c r="G427" i="47" s="1"/>
  <c r="G426" i="47"/>
  <c r="F426" i="47"/>
  <c r="F425" i="47"/>
  <c r="G425" i="47" s="1"/>
  <c r="F424" i="47"/>
  <c r="G424" i="47" s="1"/>
  <c r="F423" i="47"/>
  <c r="G423" i="47" s="1"/>
  <c r="G422" i="47"/>
  <c r="F422" i="47"/>
  <c r="F421" i="47"/>
  <c r="G421" i="47" s="1"/>
  <c r="F419" i="47"/>
  <c r="G419" i="47" s="1"/>
  <c r="F418" i="47"/>
  <c r="G418" i="47" s="1"/>
  <c r="G417" i="47"/>
  <c r="F417" i="47"/>
  <c r="F416" i="47"/>
  <c r="G416" i="47" s="1"/>
  <c r="F415" i="47"/>
  <c r="G415" i="47" s="1"/>
  <c r="F414" i="47"/>
  <c r="G414" i="47" s="1"/>
  <c r="G413" i="47"/>
  <c r="F413" i="47"/>
  <c r="F412" i="47"/>
  <c r="G412" i="47" s="1"/>
  <c r="F411" i="47"/>
  <c r="G411" i="47" s="1"/>
  <c r="F410" i="47"/>
  <c r="G410" i="47" s="1"/>
  <c r="G409" i="47"/>
  <c r="F409" i="47"/>
  <c r="F408" i="47"/>
  <c r="G408" i="47" s="1"/>
  <c r="G407" i="47"/>
  <c r="F406" i="47"/>
  <c r="G406" i="47" s="1"/>
  <c r="F405" i="47"/>
  <c r="G405" i="47" s="1"/>
  <c r="F404" i="47"/>
  <c r="G404" i="47" s="1"/>
  <c r="G403" i="47"/>
  <c r="F403" i="47"/>
  <c r="F402" i="47"/>
  <c r="G402" i="47" s="1"/>
  <c r="F401" i="47"/>
  <c r="G401" i="47" s="1"/>
  <c r="F400" i="47"/>
  <c r="G400" i="47" s="1"/>
  <c r="G399" i="47"/>
  <c r="F399" i="47"/>
  <c r="F398" i="47"/>
  <c r="G398" i="47" s="1"/>
  <c r="F397" i="47"/>
  <c r="G397" i="47" s="1"/>
  <c r="F396" i="47"/>
  <c r="G396" i="47" s="1"/>
  <c r="G395" i="47"/>
  <c r="F395" i="47"/>
  <c r="F394" i="47"/>
  <c r="G394" i="47" s="1"/>
  <c r="F393" i="47"/>
  <c r="G393" i="47" s="1"/>
  <c r="F392" i="47"/>
  <c r="G392" i="47" s="1"/>
  <c r="F390" i="47"/>
  <c r="G390" i="47" s="1"/>
  <c r="F389" i="47"/>
  <c r="G389" i="47" s="1"/>
  <c r="F388" i="47"/>
  <c r="G388" i="47" s="1"/>
  <c r="G387" i="47"/>
  <c r="F387" i="47"/>
  <c r="F386" i="47"/>
  <c r="G386" i="47" s="1"/>
  <c r="F385" i="47"/>
  <c r="G385" i="47" s="1"/>
  <c r="F384" i="47"/>
  <c r="G384" i="47" s="1"/>
  <c r="G383" i="47"/>
  <c r="F383" i="47"/>
  <c r="F382" i="47"/>
  <c r="G382" i="47" s="1"/>
  <c r="F381" i="47"/>
  <c r="G381" i="47" s="1"/>
  <c r="F380" i="47"/>
  <c r="G380" i="47" s="1"/>
  <c r="G379" i="47"/>
  <c r="F379" i="47"/>
  <c r="F378" i="47"/>
  <c r="G378" i="47" s="1"/>
  <c r="F377" i="47"/>
  <c r="G377" i="47" s="1"/>
  <c r="F376" i="47"/>
  <c r="G376" i="47" s="1"/>
  <c r="G375" i="47"/>
  <c r="F375" i="47"/>
  <c r="F374" i="47"/>
  <c r="G374" i="47" s="1"/>
  <c r="F373" i="47"/>
  <c r="G373" i="47" s="1"/>
  <c r="F372" i="47"/>
  <c r="G372" i="47" s="1"/>
  <c r="G371" i="47"/>
  <c r="F371" i="47"/>
  <c r="F370" i="47"/>
  <c r="G370" i="47" s="1"/>
  <c r="F369" i="47"/>
  <c r="G369" i="47" s="1"/>
  <c r="F368" i="47"/>
  <c r="G368" i="47" s="1"/>
  <c r="G367" i="47"/>
  <c r="F367" i="47"/>
  <c r="F366" i="47"/>
  <c r="G366" i="47" s="1"/>
  <c r="F365" i="47"/>
  <c r="G365" i="47" s="1"/>
  <c r="F364" i="47"/>
  <c r="G364" i="47" s="1"/>
  <c r="G363" i="47"/>
  <c r="F363" i="47"/>
  <c r="F362" i="47"/>
  <c r="G362" i="47" s="1"/>
  <c r="F361" i="47"/>
  <c r="G361" i="47" s="1"/>
  <c r="F360" i="47"/>
  <c r="G360" i="47" s="1"/>
  <c r="G359" i="47"/>
  <c r="F359" i="47"/>
  <c r="F358" i="47"/>
  <c r="G358" i="47" s="1"/>
  <c r="F357" i="47"/>
  <c r="G357" i="47" s="1"/>
  <c r="F356" i="47"/>
  <c r="G356" i="47" s="1"/>
  <c r="G355" i="47"/>
  <c r="F355" i="47"/>
  <c r="F354" i="47"/>
  <c r="G354" i="47" s="1"/>
  <c r="F353" i="47"/>
  <c r="G353" i="47" s="1"/>
  <c r="B353" i="47"/>
  <c r="B354" i="47" s="1"/>
  <c r="B355" i="47" s="1"/>
  <c r="B356" i="47" s="1"/>
  <c r="B357" i="47" s="1"/>
  <c r="B358" i="47" s="1"/>
  <c r="B359" i="47" s="1"/>
  <c r="B360" i="47" s="1"/>
  <c r="B361" i="47" s="1"/>
  <c r="B362" i="47" s="1"/>
  <c r="B363" i="47" s="1"/>
  <c r="B364" i="47" s="1"/>
  <c r="B365" i="47" s="1"/>
  <c r="B366" i="47" s="1"/>
  <c r="B367" i="47" s="1"/>
  <c r="B368" i="47" s="1"/>
  <c r="B369" i="47" s="1"/>
  <c r="B370" i="47" s="1"/>
  <c r="B371" i="47" s="1"/>
  <c r="B372" i="47" s="1"/>
  <c r="B373" i="47" s="1"/>
  <c r="B374" i="47" s="1"/>
  <c r="B375" i="47" s="1"/>
  <c r="B376" i="47" s="1"/>
  <c r="B377" i="47" s="1"/>
  <c r="B378" i="47" s="1"/>
  <c r="B379" i="47" s="1"/>
  <c r="B380" i="47" s="1"/>
  <c r="B381" i="47" s="1"/>
  <c r="B382" i="47" s="1"/>
  <c r="B383" i="47" s="1"/>
  <c r="B384" i="47" s="1"/>
  <c r="B385" i="47" s="1"/>
  <c r="B386" i="47" s="1"/>
  <c r="B387" i="47" s="1"/>
  <c r="B388" i="47" s="1"/>
  <c r="B389" i="47" s="1"/>
  <c r="B390" i="47" s="1"/>
  <c r="B391" i="47" s="1"/>
  <c r="B392" i="47" s="1"/>
  <c r="B393" i="47" s="1"/>
  <c r="B394" i="47" s="1"/>
  <c r="B395" i="47" s="1"/>
  <c r="B396" i="47" s="1"/>
  <c r="B397" i="47" s="1"/>
  <c r="B398" i="47" s="1"/>
  <c r="B399" i="47" s="1"/>
  <c r="B400" i="47" s="1"/>
  <c r="B401" i="47" s="1"/>
  <c r="B402" i="47" s="1"/>
  <c r="B403" i="47" s="1"/>
  <c r="B404" i="47" s="1"/>
  <c r="B405" i="47" s="1"/>
  <c r="B406" i="47" s="1"/>
  <c r="B407" i="47" s="1"/>
  <c r="B408" i="47" s="1"/>
  <c r="B409" i="47" s="1"/>
  <c r="B410" i="47" s="1"/>
  <c r="B411" i="47" s="1"/>
  <c r="B412" i="47" s="1"/>
  <c r="B413" i="47" s="1"/>
  <c r="B414" i="47" s="1"/>
  <c r="B415" i="47" s="1"/>
  <c r="B416" i="47" s="1"/>
  <c r="B417" i="47" s="1"/>
  <c r="B418" i="47" s="1"/>
  <c r="B419" i="47" s="1"/>
  <c r="B420" i="47" s="1"/>
  <c r="B421" i="47" s="1"/>
  <c r="B422" i="47" s="1"/>
  <c r="B423" i="47" s="1"/>
  <c r="B424" i="47" s="1"/>
  <c r="B425" i="47" s="1"/>
  <c r="B426" i="47" s="1"/>
  <c r="B427" i="47" s="1"/>
  <c r="B428" i="47" s="1"/>
  <c r="B429" i="47" s="1"/>
  <c r="B430" i="47" s="1"/>
  <c r="B431" i="47" s="1"/>
  <c r="F352" i="47"/>
  <c r="P97" i="41"/>
  <c r="O97" i="41"/>
  <c r="N97" i="41"/>
  <c r="M97" i="41"/>
  <c r="L97" i="41"/>
  <c r="K97" i="41"/>
  <c r="J97" i="41"/>
  <c r="I97" i="41"/>
  <c r="H97" i="41"/>
  <c r="G97" i="41"/>
  <c r="F97" i="41"/>
  <c r="E97" i="41"/>
  <c r="P88" i="41"/>
  <c r="O88" i="41"/>
  <c r="N88" i="41"/>
  <c r="M88" i="41"/>
  <c r="L88" i="41"/>
  <c r="K88" i="41"/>
  <c r="J88" i="41"/>
  <c r="I88" i="41"/>
  <c r="H88" i="41"/>
  <c r="G88" i="41"/>
  <c r="F88" i="41"/>
  <c r="E88" i="41"/>
  <c r="G3" i="51"/>
  <c r="G4" i="51"/>
  <c r="G5" i="51"/>
  <c r="G6" i="51"/>
  <c r="G7" i="51"/>
  <c r="G8" i="51"/>
  <c r="G9" i="51"/>
  <c r="G10" i="51"/>
  <c r="K311" i="47"/>
  <c r="K312" i="47" s="1"/>
  <c r="G73" i="55" l="1"/>
  <c r="F73" i="55"/>
  <c r="E432" i="47"/>
  <c r="G352" i="47"/>
  <c r="F420" i="47"/>
  <c r="G420" i="47" s="1"/>
  <c r="F86" i="41"/>
  <c r="F87" i="41"/>
  <c r="E87" i="44"/>
  <c r="C80" i="44"/>
  <c r="P107" i="41"/>
  <c r="O107" i="41"/>
  <c r="N107" i="41"/>
  <c r="M107" i="41"/>
  <c r="L107" i="41"/>
  <c r="K107" i="41"/>
  <c r="J107" i="41"/>
  <c r="I107" i="41"/>
  <c r="H107" i="41"/>
  <c r="G107" i="41"/>
  <c r="E107" i="41"/>
  <c r="P87" i="41"/>
  <c r="O87" i="41"/>
  <c r="N87" i="41"/>
  <c r="M87" i="41"/>
  <c r="L87" i="41"/>
  <c r="K87" i="41"/>
  <c r="J87" i="41"/>
  <c r="I87" i="41"/>
  <c r="H87" i="41"/>
  <c r="G87" i="41"/>
  <c r="E87" i="41"/>
  <c r="P86" i="41"/>
  <c r="O86" i="41"/>
  <c r="N86" i="41"/>
  <c r="M86" i="41"/>
  <c r="L86" i="41"/>
  <c r="K86" i="41"/>
  <c r="J86" i="41"/>
  <c r="I86" i="41"/>
  <c r="H86" i="41"/>
  <c r="G86" i="41"/>
  <c r="E86" i="41"/>
  <c r="P85" i="41"/>
  <c r="O85" i="41"/>
  <c r="N85" i="41"/>
  <c r="M85" i="41"/>
  <c r="L85" i="41"/>
  <c r="K85" i="41"/>
  <c r="J85" i="41"/>
  <c r="I85" i="41"/>
  <c r="H85" i="41"/>
  <c r="G85" i="41"/>
  <c r="F85" i="41"/>
  <c r="E85" i="41"/>
  <c r="P84" i="41"/>
  <c r="O84" i="41"/>
  <c r="N84" i="41"/>
  <c r="M84" i="41"/>
  <c r="L84" i="41"/>
  <c r="K84" i="41"/>
  <c r="J84" i="41"/>
  <c r="I84" i="41"/>
  <c r="H84" i="41"/>
  <c r="G84" i="41"/>
  <c r="F84" i="41"/>
  <c r="E84" i="41"/>
  <c r="P83" i="41"/>
  <c r="O83" i="41"/>
  <c r="N83" i="41"/>
  <c r="M83" i="41"/>
  <c r="L83" i="41"/>
  <c r="K83" i="41"/>
  <c r="J83" i="41"/>
  <c r="I83" i="41"/>
  <c r="H83" i="41"/>
  <c r="G83" i="41"/>
  <c r="F83" i="41"/>
  <c r="E83" i="41"/>
  <c r="P82" i="41"/>
  <c r="O82" i="41"/>
  <c r="N82" i="41"/>
  <c r="M82" i="41"/>
  <c r="L82" i="41"/>
  <c r="K82" i="41"/>
  <c r="J82" i="41"/>
  <c r="I82" i="41"/>
  <c r="H82" i="41"/>
  <c r="G82" i="41"/>
  <c r="F82" i="41"/>
  <c r="E82" i="41"/>
  <c r="P81" i="41"/>
  <c r="O81" i="41"/>
  <c r="N81" i="41"/>
  <c r="M81" i="41"/>
  <c r="L81" i="41"/>
  <c r="K81" i="41"/>
  <c r="J81" i="41"/>
  <c r="I81" i="41"/>
  <c r="H81" i="41"/>
  <c r="G81" i="41"/>
  <c r="F81" i="41"/>
  <c r="E81" i="41"/>
  <c r="P78" i="41"/>
  <c r="O78" i="41"/>
  <c r="N78" i="41"/>
  <c r="M78" i="41"/>
  <c r="L78" i="41"/>
  <c r="K78" i="41"/>
  <c r="J78" i="41"/>
  <c r="I78" i="41"/>
  <c r="H78" i="41"/>
  <c r="G78" i="41"/>
  <c r="F78" i="41"/>
  <c r="E78" i="41"/>
  <c r="P77" i="41"/>
  <c r="O77" i="41"/>
  <c r="N77" i="41"/>
  <c r="M77" i="41"/>
  <c r="L77" i="41"/>
  <c r="K77" i="41"/>
  <c r="J77" i="41"/>
  <c r="I77" i="41"/>
  <c r="H77" i="41"/>
  <c r="G77" i="41"/>
  <c r="F77" i="41"/>
  <c r="E77" i="41"/>
  <c r="P58" i="7"/>
  <c r="O58" i="7"/>
  <c r="N58" i="7"/>
  <c r="M58" i="7"/>
  <c r="L58" i="7"/>
  <c r="K58" i="7"/>
  <c r="J58" i="7"/>
  <c r="I58" i="7"/>
  <c r="H58" i="7"/>
  <c r="G58" i="7"/>
  <c r="F58" i="7"/>
  <c r="E58" i="7"/>
  <c r="P60" i="7"/>
  <c r="O60" i="7"/>
  <c r="N60" i="7"/>
  <c r="M60" i="7"/>
  <c r="L60" i="7"/>
  <c r="K60" i="7"/>
  <c r="J60" i="7"/>
  <c r="I60" i="7"/>
  <c r="H60" i="7"/>
  <c r="G60" i="7"/>
  <c r="F60" i="7"/>
  <c r="E60" i="7"/>
  <c r="P59" i="7"/>
  <c r="O59" i="7"/>
  <c r="N59" i="7"/>
  <c r="M59" i="7"/>
  <c r="L59" i="7"/>
  <c r="K59" i="7"/>
  <c r="J59" i="7"/>
  <c r="I59" i="7"/>
  <c r="H59" i="7"/>
  <c r="G59" i="7"/>
  <c r="F59" i="7"/>
  <c r="E59" i="7"/>
  <c r="P57" i="7"/>
  <c r="O57" i="7"/>
  <c r="N57" i="7"/>
  <c r="M57" i="7"/>
  <c r="L57" i="7"/>
  <c r="K57" i="7"/>
  <c r="J57" i="7"/>
  <c r="I57" i="7"/>
  <c r="H57" i="7"/>
  <c r="G57" i="7"/>
  <c r="F57" i="7"/>
  <c r="E57" i="7"/>
  <c r="P56" i="7"/>
  <c r="O56" i="7"/>
  <c r="N56" i="7"/>
  <c r="M56" i="7"/>
  <c r="L56" i="7"/>
  <c r="K56" i="7"/>
  <c r="J56" i="7"/>
  <c r="I56" i="7"/>
  <c r="H56" i="7"/>
  <c r="G56" i="7"/>
  <c r="F56" i="7"/>
  <c r="E56" i="7"/>
  <c r="P55" i="7"/>
  <c r="O55" i="7"/>
  <c r="N55" i="7"/>
  <c r="M55" i="7"/>
  <c r="L55" i="7"/>
  <c r="K55" i="7"/>
  <c r="J55" i="7"/>
  <c r="I55" i="7"/>
  <c r="H55" i="7"/>
  <c r="G55" i="7"/>
  <c r="F55" i="7"/>
  <c r="E55" i="7"/>
  <c r="P66" i="41"/>
  <c r="O66" i="41"/>
  <c r="N66" i="41"/>
  <c r="M66" i="41"/>
  <c r="L66" i="41"/>
  <c r="K66" i="41"/>
  <c r="J66" i="41"/>
  <c r="I66" i="41"/>
  <c r="H66" i="41"/>
  <c r="G66" i="41"/>
  <c r="F66" i="41"/>
  <c r="E66" i="41"/>
  <c r="P65" i="41"/>
  <c r="O65" i="41"/>
  <c r="N65" i="41"/>
  <c r="M65" i="41"/>
  <c r="L65" i="41"/>
  <c r="K65" i="41"/>
  <c r="J65" i="41"/>
  <c r="I65" i="41"/>
  <c r="H65" i="41"/>
  <c r="G65" i="41"/>
  <c r="F65" i="41"/>
  <c r="E65" i="41"/>
  <c r="P64" i="41"/>
  <c r="O64" i="41"/>
  <c r="N64" i="41"/>
  <c r="M64" i="41"/>
  <c r="L64" i="41"/>
  <c r="K64" i="41"/>
  <c r="J64" i="41"/>
  <c r="I64" i="41"/>
  <c r="H64" i="41"/>
  <c r="G64" i="41"/>
  <c r="F64" i="41"/>
  <c r="E64" i="41"/>
  <c r="P63" i="41"/>
  <c r="O63" i="41"/>
  <c r="N63" i="41"/>
  <c r="M63" i="41"/>
  <c r="L63" i="41"/>
  <c r="K63" i="41"/>
  <c r="J63" i="41"/>
  <c r="I63" i="41"/>
  <c r="H63" i="41"/>
  <c r="G63" i="41"/>
  <c r="F63" i="41"/>
  <c r="E63" i="41"/>
  <c r="P72" i="41"/>
  <c r="O72" i="41"/>
  <c r="N72" i="41"/>
  <c r="M72" i="41"/>
  <c r="L72" i="41"/>
  <c r="K72" i="41"/>
  <c r="J72" i="41"/>
  <c r="I72" i="41"/>
  <c r="H72" i="41"/>
  <c r="G72" i="41"/>
  <c r="F72" i="41"/>
  <c r="E72" i="41"/>
  <c r="P62" i="41"/>
  <c r="O62" i="41"/>
  <c r="N62" i="41"/>
  <c r="M62" i="41"/>
  <c r="L62" i="41"/>
  <c r="K62" i="41"/>
  <c r="J62" i="41"/>
  <c r="I62" i="41"/>
  <c r="H62" i="41"/>
  <c r="G62" i="41"/>
  <c r="F62" i="41"/>
  <c r="E62" i="41"/>
  <c r="P61" i="41"/>
  <c r="O61" i="41"/>
  <c r="N61" i="41"/>
  <c r="M61" i="41"/>
  <c r="L61" i="41"/>
  <c r="K61" i="41"/>
  <c r="J61" i="41"/>
  <c r="I61" i="41"/>
  <c r="H61" i="41"/>
  <c r="G61" i="41"/>
  <c r="F61" i="41"/>
  <c r="E61" i="41"/>
  <c r="P60" i="41"/>
  <c r="O60" i="41"/>
  <c r="N60" i="41"/>
  <c r="M60" i="41"/>
  <c r="L60" i="41"/>
  <c r="K60" i="41"/>
  <c r="J60" i="41"/>
  <c r="I60" i="41"/>
  <c r="H60" i="41"/>
  <c r="G60" i="41"/>
  <c r="F60" i="41"/>
  <c r="E60" i="41"/>
  <c r="P59" i="41"/>
  <c r="O59" i="41"/>
  <c r="N59" i="41"/>
  <c r="M59" i="41"/>
  <c r="L59" i="41"/>
  <c r="K59" i="41"/>
  <c r="J59" i="41"/>
  <c r="I59" i="41"/>
  <c r="H59" i="41"/>
  <c r="G59" i="41"/>
  <c r="F59" i="41"/>
  <c r="E59" i="41"/>
  <c r="P58" i="41"/>
  <c r="O58" i="41"/>
  <c r="N58" i="41"/>
  <c r="M58" i="41"/>
  <c r="L58" i="41"/>
  <c r="K58" i="41"/>
  <c r="J58" i="41"/>
  <c r="I58" i="41"/>
  <c r="H58" i="41"/>
  <c r="G58" i="41"/>
  <c r="F58" i="41"/>
  <c r="E58" i="41"/>
  <c r="P53" i="41"/>
  <c r="O53" i="41"/>
  <c r="N53" i="41"/>
  <c r="M53" i="41"/>
  <c r="L53" i="41"/>
  <c r="K53" i="41"/>
  <c r="J53" i="41"/>
  <c r="I53" i="41"/>
  <c r="H53" i="41"/>
  <c r="G53" i="41"/>
  <c r="F53" i="41"/>
  <c r="E53" i="41"/>
  <c r="P50" i="41"/>
  <c r="O50" i="41"/>
  <c r="N50" i="41"/>
  <c r="M50" i="41"/>
  <c r="L50" i="41"/>
  <c r="K50" i="41"/>
  <c r="J50" i="41"/>
  <c r="I50" i="41"/>
  <c r="H50" i="41"/>
  <c r="G50" i="41"/>
  <c r="F50" i="41"/>
  <c r="E50" i="41"/>
  <c r="P47" i="41"/>
  <c r="O47" i="41"/>
  <c r="N47" i="41"/>
  <c r="M47" i="41"/>
  <c r="L47" i="41"/>
  <c r="K47" i="41"/>
  <c r="J47" i="41"/>
  <c r="I47" i="41"/>
  <c r="H47" i="41"/>
  <c r="G47" i="41"/>
  <c r="F47" i="41"/>
  <c r="E47" i="41"/>
  <c r="P46" i="41"/>
  <c r="O46" i="41"/>
  <c r="N46" i="41"/>
  <c r="M46" i="41"/>
  <c r="L46" i="41"/>
  <c r="K46" i="41"/>
  <c r="J46" i="41"/>
  <c r="I46" i="41"/>
  <c r="H46" i="41"/>
  <c r="G46" i="41"/>
  <c r="F46" i="41"/>
  <c r="E46" i="41"/>
  <c r="P45" i="41"/>
  <c r="O45" i="41"/>
  <c r="N45" i="41"/>
  <c r="M45" i="41"/>
  <c r="L45" i="41"/>
  <c r="K45" i="41"/>
  <c r="J45" i="41"/>
  <c r="I45" i="41"/>
  <c r="H45" i="41"/>
  <c r="G45" i="41"/>
  <c r="F45" i="41"/>
  <c r="E45" i="41"/>
  <c r="E39" i="51"/>
  <c r="D56" i="51" s="1"/>
  <c r="D57" i="51" s="1"/>
  <c r="D58" i="51" s="1"/>
  <c r="D60" i="51" s="1"/>
  <c r="D39" i="51"/>
  <c r="G2" i="51"/>
  <c r="G25" i="51"/>
  <c r="G35" i="51"/>
  <c r="G14" i="51"/>
  <c r="G21" i="51"/>
  <c r="G22" i="51"/>
  <c r="G29" i="51"/>
  <c r="G11" i="51"/>
  <c r="G16" i="51"/>
  <c r="G38" i="51"/>
  <c r="G13" i="51"/>
  <c r="G37" i="51"/>
  <c r="G18" i="51"/>
  <c r="G33" i="51"/>
  <c r="G30" i="51"/>
  <c r="G17" i="51"/>
  <c r="G32" i="51"/>
  <c r="G23" i="51"/>
  <c r="G15" i="51"/>
  <c r="G20" i="51"/>
  <c r="G34" i="51"/>
  <c r="G19" i="51"/>
  <c r="G27" i="51"/>
  <c r="G31" i="51"/>
  <c r="E48" i="52"/>
  <c r="E49" i="52"/>
  <c r="E50" i="52"/>
  <c r="E51" i="52"/>
  <c r="E52" i="52"/>
  <c r="E53" i="52"/>
  <c r="E54" i="52"/>
  <c r="E55" i="52"/>
  <c r="C64" i="52"/>
  <c r="C65" i="52" s="1"/>
  <c r="C67" i="52" s="1"/>
  <c r="C56" i="52"/>
  <c r="L55" i="52"/>
  <c r="K55" i="52"/>
  <c r="J55" i="52"/>
  <c r="I55" i="52"/>
  <c r="H55" i="52"/>
  <c r="G55" i="52"/>
  <c r="F55" i="52"/>
  <c r="L54" i="52"/>
  <c r="K54" i="52"/>
  <c r="J54" i="52"/>
  <c r="I54" i="52"/>
  <c r="H54" i="52"/>
  <c r="G54" i="52"/>
  <c r="F54" i="52"/>
  <c r="L53" i="52"/>
  <c r="K53" i="52"/>
  <c r="J53" i="52"/>
  <c r="I53" i="52"/>
  <c r="H53" i="52"/>
  <c r="G53" i="52"/>
  <c r="F53" i="52"/>
  <c r="L52" i="52"/>
  <c r="K52" i="52"/>
  <c r="J52" i="52"/>
  <c r="I52" i="52"/>
  <c r="H52" i="52"/>
  <c r="G52" i="52"/>
  <c r="F52" i="52"/>
  <c r="L51" i="52"/>
  <c r="K51" i="52"/>
  <c r="J51" i="52"/>
  <c r="I51" i="52"/>
  <c r="H51" i="52"/>
  <c r="G51" i="52"/>
  <c r="F51" i="52"/>
  <c r="L50" i="52"/>
  <c r="K50" i="52"/>
  <c r="J50" i="52"/>
  <c r="I50" i="52"/>
  <c r="H50" i="52"/>
  <c r="G50" i="52"/>
  <c r="F50" i="52"/>
  <c r="L49" i="52"/>
  <c r="K49" i="52"/>
  <c r="J49" i="52"/>
  <c r="I49" i="52"/>
  <c r="H49" i="52"/>
  <c r="G49" i="52"/>
  <c r="F49" i="52"/>
  <c r="L48" i="52"/>
  <c r="K48" i="52"/>
  <c r="J48" i="52"/>
  <c r="I48" i="52"/>
  <c r="H48" i="52"/>
  <c r="G48" i="52"/>
  <c r="F48" i="52"/>
  <c r="L47" i="52"/>
  <c r="K47" i="52"/>
  <c r="J47" i="52"/>
  <c r="I47" i="52"/>
  <c r="H47" i="52"/>
  <c r="G47" i="52"/>
  <c r="F47" i="52"/>
  <c r="E47" i="52"/>
  <c r="L46" i="52"/>
  <c r="K46" i="52"/>
  <c r="J46" i="52"/>
  <c r="I46" i="52"/>
  <c r="H46" i="52"/>
  <c r="G46" i="52"/>
  <c r="F46" i="52"/>
  <c r="E46" i="52"/>
  <c r="L45" i="52"/>
  <c r="K45" i="52"/>
  <c r="J45" i="52"/>
  <c r="I45" i="52"/>
  <c r="H45" i="52"/>
  <c r="G45" i="52"/>
  <c r="F45" i="52"/>
  <c r="E45" i="52"/>
  <c r="L44" i="52"/>
  <c r="K44" i="52"/>
  <c r="J44" i="52"/>
  <c r="I44" i="52"/>
  <c r="H44" i="52"/>
  <c r="G44" i="52"/>
  <c r="F44" i="52"/>
  <c r="E44" i="52"/>
  <c r="L43" i="52"/>
  <c r="K43" i="52"/>
  <c r="J43" i="52"/>
  <c r="I43" i="52"/>
  <c r="H43" i="52"/>
  <c r="G43" i="52"/>
  <c r="F43" i="52"/>
  <c r="E43" i="52"/>
  <c r="L42" i="52"/>
  <c r="K42" i="52"/>
  <c r="J42" i="52"/>
  <c r="I42" i="52"/>
  <c r="H42" i="52"/>
  <c r="G42" i="52"/>
  <c r="F42" i="52"/>
  <c r="E42" i="52"/>
  <c r="L41" i="52"/>
  <c r="K41" i="52"/>
  <c r="J41" i="52"/>
  <c r="I41" i="52"/>
  <c r="H41" i="52"/>
  <c r="G41" i="52"/>
  <c r="F41" i="52"/>
  <c r="E41" i="52"/>
  <c r="L40" i="52"/>
  <c r="K40" i="52"/>
  <c r="J40" i="52"/>
  <c r="I40" i="52"/>
  <c r="H40" i="52"/>
  <c r="G40" i="52"/>
  <c r="F40" i="52"/>
  <c r="E40" i="52"/>
  <c r="L39" i="52"/>
  <c r="K39" i="52"/>
  <c r="J39" i="52"/>
  <c r="I39" i="52"/>
  <c r="H39" i="52"/>
  <c r="G39" i="52"/>
  <c r="F39" i="52"/>
  <c r="E39" i="52"/>
  <c r="L38" i="52"/>
  <c r="K38" i="52"/>
  <c r="J38" i="52"/>
  <c r="I38" i="52"/>
  <c r="H38" i="52"/>
  <c r="G38" i="52"/>
  <c r="F38" i="52"/>
  <c r="E38" i="52"/>
  <c r="L37" i="52"/>
  <c r="K37" i="52"/>
  <c r="J37" i="52"/>
  <c r="I37" i="52"/>
  <c r="H37" i="52"/>
  <c r="G37" i="52"/>
  <c r="F37" i="52"/>
  <c r="E37" i="52"/>
  <c r="L36" i="52"/>
  <c r="K36" i="52"/>
  <c r="J36" i="52"/>
  <c r="I36" i="52"/>
  <c r="H36" i="52"/>
  <c r="G36" i="52"/>
  <c r="F36" i="52"/>
  <c r="E36" i="52"/>
  <c r="L35" i="52"/>
  <c r="K35" i="52"/>
  <c r="J35" i="52"/>
  <c r="I35" i="52"/>
  <c r="H35" i="52"/>
  <c r="G35" i="52"/>
  <c r="F35" i="52"/>
  <c r="E35" i="52"/>
  <c r="L34" i="52"/>
  <c r="K34" i="52"/>
  <c r="J34" i="52"/>
  <c r="I34" i="52"/>
  <c r="H34" i="52"/>
  <c r="G34" i="52"/>
  <c r="F34" i="52"/>
  <c r="E34" i="52"/>
  <c r="L33" i="52"/>
  <c r="K33" i="52"/>
  <c r="J33" i="52"/>
  <c r="I33" i="52"/>
  <c r="H33" i="52"/>
  <c r="G33" i="52"/>
  <c r="F33" i="52"/>
  <c r="E33" i="52"/>
  <c r="L32" i="52"/>
  <c r="K32" i="52"/>
  <c r="J32" i="52"/>
  <c r="I32" i="52"/>
  <c r="H32" i="52"/>
  <c r="G32" i="52"/>
  <c r="F32" i="52"/>
  <c r="E32" i="52"/>
  <c r="L31" i="52"/>
  <c r="K31" i="52"/>
  <c r="J31" i="52"/>
  <c r="I31" i="52"/>
  <c r="H31" i="52"/>
  <c r="G31" i="52"/>
  <c r="F31" i="52"/>
  <c r="E31" i="52"/>
  <c r="L30" i="52"/>
  <c r="K30" i="52"/>
  <c r="J30" i="52"/>
  <c r="I30" i="52"/>
  <c r="H30" i="52"/>
  <c r="G30" i="52"/>
  <c r="F30" i="52"/>
  <c r="E30" i="52"/>
  <c r="L29" i="52"/>
  <c r="K29" i="52"/>
  <c r="J29" i="52"/>
  <c r="I29" i="52"/>
  <c r="H29" i="52"/>
  <c r="G29" i="52"/>
  <c r="F29" i="52"/>
  <c r="E29" i="52"/>
  <c r="L28" i="52"/>
  <c r="K28" i="52"/>
  <c r="J28" i="52"/>
  <c r="I28" i="52"/>
  <c r="H28" i="52"/>
  <c r="G28" i="52"/>
  <c r="F28" i="52"/>
  <c r="E28" i="52"/>
  <c r="L27" i="52"/>
  <c r="K27" i="52"/>
  <c r="J27" i="52"/>
  <c r="I27" i="52"/>
  <c r="H27" i="52"/>
  <c r="G27" i="52"/>
  <c r="F27" i="52"/>
  <c r="E27" i="52"/>
  <c r="L26" i="52"/>
  <c r="K26" i="52"/>
  <c r="J26" i="52"/>
  <c r="I26" i="52"/>
  <c r="H26" i="52"/>
  <c r="G26" i="52"/>
  <c r="F26" i="52"/>
  <c r="E26" i="52"/>
  <c r="L25" i="52"/>
  <c r="K25" i="52"/>
  <c r="J25" i="52"/>
  <c r="I25" i="52"/>
  <c r="H25" i="52"/>
  <c r="G25" i="52"/>
  <c r="F25" i="52"/>
  <c r="E25" i="52"/>
  <c r="L24" i="52"/>
  <c r="K24" i="52"/>
  <c r="J24" i="52"/>
  <c r="I24" i="52"/>
  <c r="H24" i="52"/>
  <c r="G24" i="52"/>
  <c r="F24" i="52"/>
  <c r="E24" i="52"/>
  <c r="L23" i="52"/>
  <c r="K23" i="52"/>
  <c r="J23" i="52"/>
  <c r="I23" i="52"/>
  <c r="H23" i="52"/>
  <c r="G23" i="52"/>
  <c r="F23" i="52"/>
  <c r="E23" i="52"/>
  <c r="L22" i="52"/>
  <c r="K22" i="52"/>
  <c r="J22" i="52"/>
  <c r="I22" i="52"/>
  <c r="H22" i="52"/>
  <c r="G22" i="52"/>
  <c r="F22" i="52"/>
  <c r="E22" i="52"/>
  <c r="L21" i="52"/>
  <c r="K21" i="52"/>
  <c r="J21" i="52"/>
  <c r="I21" i="52"/>
  <c r="H21" i="52"/>
  <c r="G21" i="52"/>
  <c r="F21" i="52"/>
  <c r="E21" i="52"/>
  <c r="L20" i="52"/>
  <c r="K20" i="52"/>
  <c r="J20" i="52"/>
  <c r="I20" i="52"/>
  <c r="H20" i="52"/>
  <c r="G20" i="52"/>
  <c r="F20" i="52"/>
  <c r="E20" i="52"/>
  <c r="L19" i="52"/>
  <c r="K19" i="52"/>
  <c r="J19" i="52"/>
  <c r="I19" i="52"/>
  <c r="H19" i="52"/>
  <c r="G19" i="52"/>
  <c r="F19" i="52"/>
  <c r="E19" i="52"/>
  <c r="L18" i="52"/>
  <c r="K18" i="52"/>
  <c r="J18" i="52"/>
  <c r="I18" i="52"/>
  <c r="H18" i="52"/>
  <c r="G18" i="52"/>
  <c r="F18" i="52"/>
  <c r="E18" i="52"/>
  <c r="L17" i="52"/>
  <c r="K17" i="52"/>
  <c r="J17" i="52"/>
  <c r="I17" i="52"/>
  <c r="H17" i="52"/>
  <c r="G17" i="52"/>
  <c r="F17" i="52"/>
  <c r="E17" i="52"/>
  <c r="L16" i="52"/>
  <c r="K16" i="52"/>
  <c r="J16" i="52"/>
  <c r="I16" i="52"/>
  <c r="H16" i="52"/>
  <c r="G16" i="52"/>
  <c r="F16" i="52"/>
  <c r="E16" i="52"/>
  <c r="L14" i="52"/>
  <c r="K14" i="52"/>
  <c r="J14" i="52"/>
  <c r="I14" i="52"/>
  <c r="H14" i="52"/>
  <c r="G14" i="52"/>
  <c r="F14" i="52"/>
  <c r="E14" i="52"/>
  <c r="L13" i="52"/>
  <c r="K13" i="52"/>
  <c r="J13" i="52"/>
  <c r="I13" i="52"/>
  <c r="H13" i="52"/>
  <c r="G13" i="52"/>
  <c r="F13" i="52"/>
  <c r="E13" i="52"/>
  <c r="L12" i="52"/>
  <c r="K12" i="52"/>
  <c r="J12" i="52"/>
  <c r="I12" i="52"/>
  <c r="H12" i="52"/>
  <c r="G12" i="52"/>
  <c r="F12" i="52"/>
  <c r="E12" i="52"/>
  <c r="L11" i="52"/>
  <c r="K11" i="52"/>
  <c r="J11" i="52"/>
  <c r="I11" i="52"/>
  <c r="H11" i="52"/>
  <c r="G11" i="52"/>
  <c r="F11" i="52"/>
  <c r="E11" i="52"/>
  <c r="L10" i="52"/>
  <c r="K10" i="52"/>
  <c r="J10" i="52"/>
  <c r="I10" i="52"/>
  <c r="H10" i="52"/>
  <c r="G10" i="52"/>
  <c r="F10" i="52"/>
  <c r="E10" i="52"/>
  <c r="L9" i="52"/>
  <c r="K9" i="52"/>
  <c r="J9" i="52"/>
  <c r="I9" i="52"/>
  <c r="H9" i="52"/>
  <c r="G9" i="52"/>
  <c r="F9" i="52"/>
  <c r="E9" i="52"/>
  <c r="L8" i="52"/>
  <c r="K8" i="52"/>
  <c r="J8" i="52"/>
  <c r="I8" i="52"/>
  <c r="H8" i="52"/>
  <c r="G8" i="52"/>
  <c r="F8" i="52"/>
  <c r="E8" i="52"/>
  <c r="L7" i="52"/>
  <c r="K7" i="52"/>
  <c r="J7" i="52"/>
  <c r="I7" i="52"/>
  <c r="H7" i="52"/>
  <c r="G7" i="52"/>
  <c r="F7" i="52"/>
  <c r="E7" i="52"/>
  <c r="L6" i="52"/>
  <c r="K6" i="52"/>
  <c r="J6" i="52"/>
  <c r="I6" i="52"/>
  <c r="H6" i="52"/>
  <c r="G6" i="52"/>
  <c r="F6" i="52"/>
  <c r="E6" i="52"/>
  <c r="P54" i="41"/>
  <c r="O54" i="41"/>
  <c r="N54" i="41"/>
  <c r="M54" i="41"/>
  <c r="L54" i="41"/>
  <c r="K54" i="41"/>
  <c r="J54" i="41"/>
  <c r="I54" i="41"/>
  <c r="H54" i="41"/>
  <c r="G54" i="41"/>
  <c r="F54" i="41"/>
  <c r="E54" i="41"/>
  <c r="C133" i="41"/>
  <c r="C134" i="41" s="1"/>
  <c r="C136" i="41" s="1"/>
  <c r="C138" i="41" s="1"/>
  <c r="D345" i="47"/>
  <c r="F344" i="47"/>
  <c r="G344" i="47" s="1"/>
  <c r="F343" i="47"/>
  <c r="G343" i="47" s="1"/>
  <c r="F342" i="47"/>
  <c r="G342" i="47" s="1"/>
  <c r="F341" i="47"/>
  <c r="G341" i="47" s="1"/>
  <c r="F340" i="47"/>
  <c r="G340" i="47" s="1"/>
  <c r="F339" i="47"/>
  <c r="G339" i="47" s="1"/>
  <c r="F338" i="47"/>
  <c r="G338" i="47" s="1"/>
  <c r="F337" i="47"/>
  <c r="G337" i="47" s="1"/>
  <c r="F336" i="47"/>
  <c r="G336" i="47" s="1"/>
  <c r="F335" i="47"/>
  <c r="G335" i="47" s="1"/>
  <c r="F334" i="47"/>
  <c r="G334" i="47" s="1"/>
  <c r="E333" i="47"/>
  <c r="E345" i="47" s="1"/>
  <c r="F332" i="47"/>
  <c r="G332" i="47" s="1"/>
  <c r="F331" i="47"/>
  <c r="G331" i="47" s="1"/>
  <c r="F330" i="47"/>
  <c r="G330" i="47" s="1"/>
  <c r="F329" i="47"/>
  <c r="G329" i="47" s="1"/>
  <c r="F328" i="47"/>
  <c r="G328" i="47" s="1"/>
  <c r="F327" i="47"/>
  <c r="G327" i="47" s="1"/>
  <c r="G326" i="47"/>
  <c r="F326" i="47"/>
  <c r="F325" i="47"/>
  <c r="G325" i="47" s="1"/>
  <c r="F324" i="47"/>
  <c r="G324" i="47" s="1"/>
  <c r="F323" i="47"/>
  <c r="G323" i="47" s="1"/>
  <c r="F322" i="47"/>
  <c r="G322" i="47" s="1"/>
  <c r="F321" i="47"/>
  <c r="G321" i="47" s="1"/>
  <c r="F320" i="47"/>
  <c r="G320" i="47" s="1"/>
  <c r="F319" i="47"/>
  <c r="G319" i="47" s="1"/>
  <c r="F318" i="47"/>
  <c r="G318" i="47" s="1"/>
  <c r="F317" i="47"/>
  <c r="G317" i="47" s="1"/>
  <c r="F316" i="47"/>
  <c r="G316" i="47" s="1"/>
  <c r="F315" i="47"/>
  <c r="G315" i="47" s="1"/>
  <c r="G314" i="47"/>
  <c r="F314" i="47"/>
  <c r="F313" i="47"/>
  <c r="G313" i="47" s="1"/>
  <c r="F312" i="47"/>
  <c r="G312" i="47" s="1"/>
  <c r="F311" i="47"/>
  <c r="G311" i="47" s="1"/>
  <c r="F310" i="47"/>
  <c r="G310" i="47" s="1"/>
  <c r="F309" i="47"/>
  <c r="G309" i="47" s="1"/>
  <c r="F308" i="47"/>
  <c r="G308" i="47" s="1"/>
  <c r="F307" i="47"/>
  <c r="G307" i="47" s="1"/>
  <c r="F306" i="47"/>
  <c r="G306" i="47" s="1"/>
  <c r="F305" i="47"/>
  <c r="G305" i="47" s="1"/>
  <c r="F304" i="47"/>
  <c r="G304" i="47" s="1"/>
  <c r="F303" i="47"/>
  <c r="G303" i="47" s="1"/>
  <c r="G302" i="47"/>
  <c r="F302" i="47"/>
  <c r="F301" i="47"/>
  <c r="G301" i="47" s="1"/>
  <c r="F300" i="47"/>
  <c r="G300" i="47" s="1"/>
  <c r="F299" i="47"/>
  <c r="G299" i="47" s="1"/>
  <c r="F298" i="47"/>
  <c r="G298" i="47" s="1"/>
  <c r="F297" i="47"/>
  <c r="G297" i="47" s="1"/>
  <c r="F296" i="47"/>
  <c r="G296" i="47" s="1"/>
  <c r="F295" i="47"/>
  <c r="G295" i="47" s="1"/>
  <c r="G294" i="47"/>
  <c r="F294" i="47"/>
  <c r="F293" i="47"/>
  <c r="G293" i="47" s="1"/>
  <c r="F292" i="47"/>
  <c r="G292" i="47" s="1"/>
  <c r="F291" i="47"/>
  <c r="G291" i="47" s="1"/>
  <c r="F290" i="47"/>
  <c r="G290" i="47" s="1"/>
  <c r="F289" i="47"/>
  <c r="G289" i="47" s="1"/>
  <c r="F288" i="47"/>
  <c r="G288" i="47" s="1"/>
  <c r="F287" i="47"/>
  <c r="G287" i="47" s="1"/>
  <c r="F286" i="47"/>
  <c r="G286" i="47" s="1"/>
  <c r="F285" i="47"/>
  <c r="G285" i="47" s="1"/>
  <c r="F284" i="47"/>
  <c r="G284" i="47" s="1"/>
  <c r="F283" i="47"/>
  <c r="G283" i="47" s="1"/>
  <c r="G282" i="47"/>
  <c r="F282" i="47"/>
  <c r="F281" i="47"/>
  <c r="G281" i="47" s="1"/>
  <c r="F280" i="47"/>
  <c r="G280" i="47" s="1"/>
  <c r="F279" i="47"/>
  <c r="G279" i="47" s="1"/>
  <c r="F278" i="47"/>
  <c r="G278" i="47" s="1"/>
  <c r="F277" i="47"/>
  <c r="G277" i="47" s="1"/>
  <c r="F276" i="47"/>
  <c r="G276" i="47" s="1"/>
  <c r="F275" i="47"/>
  <c r="G275" i="47" s="1"/>
  <c r="G274" i="47"/>
  <c r="F274" i="47"/>
  <c r="F273" i="47"/>
  <c r="G273" i="47" s="1"/>
  <c r="F272" i="47"/>
  <c r="G272" i="47" s="1"/>
  <c r="F271" i="47"/>
  <c r="G271" i="47" s="1"/>
  <c r="F270" i="47"/>
  <c r="G270" i="47" s="1"/>
  <c r="F269" i="47"/>
  <c r="G269" i="47" s="1"/>
  <c r="F268" i="47"/>
  <c r="G268" i="47" s="1"/>
  <c r="F267" i="47"/>
  <c r="G267" i="47" s="1"/>
  <c r="G266" i="47"/>
  <c r="F266" i="47"/>
  <c r="B266" i="47"/>
  <c r="B267" i="47" s="1"/>
  <c r="B268" i="47" s="1"/>
  <c r="B269" i="47" s="1"/>
  <c r="B270" i="47" s="1"/>
  <c r="B271" i="47" s="1"/>
  <c r="B272" i="47" s="1"/>
  <c r="B273" i="47" s="1"/>
  <c r="B274" i="47" s="1"/>
  <c r="B275" i="47" s="1"/>
  <c r="B276" i="47" s="1"/>
  <c r="B277" i="47" s="1"/>
  <c r="B278" i="47" s="1"/>
  <c r="B279" i="47" s="1"/>
  <c r="B280" i="47" s="1"/>
  <c r="B281" i="47" s="1"/>
  <c r="B282" i="47" s="1"/>
  <c r="B283" i="47" s="1"/>
  <c r="B284" i="47" s="1"/>
  <c r="B285" i="47" s="1"/>
  <c r="B286" i="47" s="1"/>
  <c r="B287" i="47" s="1"/>
  <c r="B288" i="47" s="1"/>
  <c r="B289" i="47" s="1"/>
  <c r="B290" i="47" s="1"/>
  <c r="B291" i="47" s="1"/>
  <c r="B292" i="47" s="1"/>
  <c r="B293" i="47" s="1"/>
  <c r="B294" i="47" s="1"/>
  <c r="B295" i="47" s="1"/>
  <c r="B296" i="47" s="1"/>
  <c r="B297" i="47" s="1"/>
  <c r="B298" i="47" s="1"/>
  <c r="B299" i="47" s="1"/>
  <c r="B300" i="47" s="1"/>
  <c r="B301" i="47" s="1"/>
  <c r="B302" i="47" s="1"/>
  <c r="B303" i="47" s="1"/>
  <c r="B304" i="47" s="1"/>
  <c r="B305" i="47" s="1"/>
  <c r="B306" i="47" s="1"/>
  <c r="B307" i="47" s="1"/>
  <c r="B308" i="47" s="1"/>
  <c r="B309" i="47" s="1"/>
  <c r="B310" i="47" s="1"/>
  <c r="B311" i="47" s="1"/>
  <c r="B312" i="47" s="1"/>
  <c r="B313" i="47" s="1"/>
  <c r="B314" i="47" s="1"/>
  <c r="B315" i="47" s="1"/>
  <c r="B316" i="47" s="1"/>
  <c r="B317" i="47" s="1"/>
  <c r="B318" i="47" s="1"/>
  <c r="B319" i="47" s="1"/>
  <c r="B320" i="47" s="1"/>
  <c r="B321" i="47" s="1"/>
  <c r="B322" i="47" s="1"/>
  <c r="B323" i="47" s="1"/>
  <c r="B324" i="47" s="1"/>
  <c r="B325" i="47" s="1"/>
  <c r="B326" i="47" s="1"/>
  <c r="B327" i="47" s="1"/>
  <c r="B328" i="47" s="1"/>
  <c r="B329" i="47" s="1"/>
  <c r="B330" i="47" s="1"/>
  <c r="B331" i="47" s="1"/>
  <c r="B332" i="47" s="1"/>
  <c r="B333" i="47" s="1"/>
  <c r="B334" i="47" s="1"/>
  <c r="B335" i="47" s="1"/>
  <c r="B336" i="47" s="1"/>
  <c r="B337" i="47" s="1"/>
  <c r="B338" i="47" s="1"/>
  <c r="B339" i="47" s="1"/>
  <c r="B340" i="47" s="1"/>
  <c r="B341" i="47" s="1"/>
  <c r="B342" i="47" s="1"/>
  <c r="B343" i="47" s="1"/>
  <c r="B344" i="47" s="1"/>
  <c r="F265" i="47"/>
  <c r="E245" i="47"/>
  <c r="E158" i="47"/>
  <c r="D49" i="51"/>
  <c r="D50" i="51" s="1"/>
  <c r="D52" i="51" s="1"/>
  <c r="C78" i="7" l="1"/>
  <c r="G39" i="51"/>
  <c r="G432" i="47"/>
  <c r="E108" i="41"/>
  <c r="I108" i="41"/>
  <c r="M108" i="41"/>
  <c r="F432" i="47"/>
  <c r="G108" i="41"/>
  <c r="K108" i="41"/>
  <c r="H108" i="41"/>
  <c r="L108" i="41"/>
  <c r="P108" i="41"/>
  <c r="E40" i="51"/>
  <c r="E41" i="51" s="1"/>
  <c r="E43" i="51" s="1"/>
  <c r="J108" i="41"/>
  <c r="N108" i="41"/>
  <c r="F108" i="41"/>
  <c r="O108" i="41"/>
  <c r="D40" i="51"/>
  <c r="D41" i="51" s="1"/>
  <c r="D43" i="51" s="1"/>
  <c r="F56" i="52"/>
  <c r="H56" i="52"/>
  <c r="L56" i="52"/>
  <c r="J56" i="52"/>
  <c r="I56" i="52"/>
  <c r="G56" i="52"/>
  <c r="K56" i="52"/>
  <c r="G265" i="47"/>
  <c r="F333" i="47"/>
  <c r="G333" i="47" s="1"/>
  <c r="C109" i="41" l="1"/>
  <c r="G345" i="47"/>
  <c r="F345" i="47"/>
  <c r="E170" i="47"/>
  <c r="D170" i="47"/>
  <c r="F169" i="47"/>
  <c r="G169" i="47" s="1"/>
  <c r="F168" i="47"/>
  <c r="G168" i="47" s="1"/>
  <c r="F167" i="47"/>
  <c r="G167" i="47" s="1"/>
  <c r="F166" i="47"/>
  <c r="G166" i="47" s="1"/>
  <c r="F165" i="47"/>
  <c r="G165" i="47" s="1"/>
  <c r="G164" i="47"/>
  <c r="F164" i="47"/>
  <c r="F163" i="47"/>
  <c r="G163" i="47" s="1"/>
  <c r="F162" i="47"/>
  <c r="G162" i="47" s="1"/>
  <c r="F161" i="47"/>
  <c r="G161" i="47" s="1"/>
  <c r="F160" i="47"/>
  <c r="G160" i="47" s="1"/>
  <c r="F159" i="47"/>
  <c r="G159" i="47" s="1"/>
  <c r="F158" i="47"/>
  <c r="G158" i="47" s="1"/>
  <c r="F157" i="47"/>
  <c r="G157" i="47" s="1"/>
  <c r="G156" i="47"/>
  <c r="F156" i="47"/>
  <c r="F155" i="47"/>
  <c r="G155" i="47" s="1"/>
  <c r="F154" i="47"/>
  <c r="G154" i="47" s="1"/>
  <c r="F153" i="47"/>
  <c r="G153" i="47" s="1"/>
  <c r="F152" i="47"/>
  <c r="G152" i="47" s="1"/>
  <c r="F151" i="47"/>
  <c r="G151" i="47" s="1"/>
  <c r="F150" i="47"/>
  <c r="G150" i="47" s="1"/>
  <c r="F149" i="47"/>
  <c r="G149" i="47" s="1"/>
  <c r="G148" i="47"/>
  <c r="F148" i="47"/>
  <c r="F147" i="47"/>
  <c r="G147" i="47" s="1"/>
  <c r="F146" i="47"/>
  <c r="G146" i="47" s="1"/>
  <c r="F145" i="47"/>
  <c r="G145" i="47" s="1"/>
  <c r="G144" i="47"/>
  <c r="F144" i="47"/>
  <c r="F143" i="47"/>
  <c r="G143" i="47" s="1"/>
  <c r="F142" i="47"/>
  <c r="G142" i="47" s="1"/>
  <c r="F141" i="47"/>
  <c r="G141" i="47" s="1"/>
  <c r="G140" i="47"/>
  <c r="F140" i="47"/>
  <c r="F139" i="47"/>
  <c r="G139" i="47" s="1"/>
  <c r="F138" i="47"/>
  <c r="G138" i="47" s="1"/>
  <c r="F137" i="47"/>
  <c r="G137" i="47" s="1"/>
  <c r="F136" i="47"/>
  <c r="G136" i="47" s="1"/>
  <c r="F135" i="47"/>
  <c r="G135" i="47" s="1"/>
  <c r="F134" i="47"/>
  <c r="G134" i="47" s="1"/>
  <c r="F133" i="47"/>
  <c r="G133" i="47" s="1"/>
  <c r="G132" i="47"/>
  <c r="F132" i="47"/>
  <c r="F131" i="47"/>
  <c r="G131" i="47" s="1"/>
  <c r="F130" i="47"/>
  <c r="G130" i="47" s="1"/>
  <c r="F129" i="47"/>
  <c r="G129" i="47" s="1"/>
  <c r="G128" i="47"/>
  <c r="F128" i="47"/>
  <c r="F127" i="47"/>
  <c r="G127" i="47" s="1"/>
  <c r="F126" i="47"/>
  <c r="G126" i="47" s="1"/>
  <c r="F125" i="47"/>
  <c r="G125" i="47" s="1"/>
  <c r="F124" i="47"/>
  <c r="G124" i="47" s="1"/>
  <c r="F123" i="47"/>
  <c r="G123" i="47" s="1"/>
  <c r="F122" i="47"/>
  <c r="G122" i="47" s="1"/>
  <c r="F121" i="47"/>
  <c r="G121" i="47" s="1"/>
  <c r="F120" i="47"/>
  <c r="G120" i="47" s="1"/>
  <c r="F119" i="47"/>
  <c r="G119" i="47" s="1"/>
  <c r="F118" i="47"/>
  <c r="G118" i="47" s="1"/>
  <c r="F117" i="47"/>
  <c r="G117" i="47" s="1"/>
  <c r="G116" i="47"/>
  <c r="F116" i="47"/>
  <c r="F115" i="47"/>
  <c r="G115" i="47" s="1"/>
  <c r="F114" i="47"/>
  <c r="G114" i="47" s="1"/>
  <c r="F113" i="47"/>
  <c r="G113" i="47" s="1"/>
  <c r="F112" i="47"/>
  <c r="G112" i="47" s="1"/>
  <c r="F111" i="47"/>
  <c r="G111" i="47" s="1"/>
  <c r="F110" i="47"/>
  <c r="G110" i="47" s="1"/>
  <c r="F109" i="47"/>
  <c r="G109" i="47" s="1"/>
  <c r="F108" i="47"/>
  <c r="G108" i="47" s="1"/>
  <c r="F107" i="47"/>
  <c r="G107" i="47" s="1"/>
  <c r="F106" i="47"/>
  <c r="G106" i="47" s="1"/>
  <c r="F105" i="47"/>
  <c r="G105" i="47" s="1"/>
  <c r="F104" i="47"/>
  <c r="G104" i="47" s="1"/>
  <c r="F103" i="47"/>
  <c r="G103" i="47" s="1"/>
  <c r="F102" i="47"/>
  <c r="G102" i="47" s="1"/>
  <c r="F101" i="47"/>
  <c r="G101" i="47" s="1"/>
  <c r="G100" i="47"/>
  <c r="F100" i="47"/>
  <c r="F99" i="47"/>
  <c r="G99" i="47" s="1"/>
  <c r="F98" i="47"/>
  <c r="G98" i="47" s="1"/>
  <c r="F97" i="47"/>
  <c r="G97" i="47" s="1"/>
  <c r="F96" i="47"/>
  <c r="G96" i="47" s="1"/>
  <c r="F95" i="47"/>
  <c r="G95" i="47" s="1"/>
  <c r="F94" i="47"/>
  <c r="G94" i="47" s="1"/>
  <c r="F93" i="47"/>
  <c r="G93" i="47" s="1"/>
  <c r="F92" i="47"/>
  <c r="G92" i="47" s="1"/>
  <c r="F91" i="47"/>
  <c r="G91" i="47" s="1"/>
  <c r="B91" i="47"/>
  <c r="B92" i="47" s="1"/>
  <c r="B93" i="47" s="1"/>
  <c r="B94" i="47" s="1"/>
  <c r="B95" i="47" s="1"/>
  <c r="B96" i="47" s="1"/>
  <c r="B97" i="47" s="1"/>
  <c r="B98" i="47" s="1"/>
  <c r="B99" i="47" s="1"/>
  <c r="B100" i="47" s="1"/>
  <c r="B101" i="47" s="1"/>
  <c r="B102" i="47" s="1"/>
  <c r="B103" i="47" s="1"/>
  <c r="B104" i="47" s="1"/>
  <c r="B105" i="47" s="1"/>
  <c r="B106" i="47" s="1"/>
  <c r="B107" i="47" s="1"/>
  <c r="B108" i="47" s="1"/>
  <c r="B109" i="47" s="1"/>
  <c r="B110" i="47" s="1"/>
  <c r="B111" i="47" s="1"/>
  <c r="B112" i="47" s="1"/>
  <c r="B113" i="47" s="1"/>
  <c r="B114" i="47" s="1"/>
  <c r="B115" i="47" s="1"/>
  <c r="B116" i="47" s="1"/>
  <c r="B117" i="47" s="1"/>
  <c r="B118" i="47" s="1"/>
  <c r="B119" i="47" s="1"/>
  <c r="B120" i="47" s="1"/>
  <c r="B121" i="47" s="1"/>
  <c r="B122" i="47" s="1"/>
  <c r="B123" i="47" s="1"/>
  <c r="B124" i="47" s="1"/>
  <c r="B125" i="47" s="1"/>
  <c r="B126" i="47" s="1"/>
  <c r="B127" i="47" s="1"/>
  <c r="B128" i="47" s="1"/>
  <c r="B129" i="47" s="1"/>
  <c r="B130" i="47" s="1"/>
  <c r="B131" i="47" s="1"/>
  <c r="B132" i="47" s="1"/>
  <c r="B133" i="47" s="1"/>
  <c r="B134" i="47" s="1"/>
  <c r="B135" i="47" s="1"/>
  <c r="B136" i="47" s="1"/>
  <c r="B137" i="47" s="1"/>
  <c r="B138" i="47" s="1"/>
  <c r="B139" i="47" s="1"/>
  <c r="B140" i="47" s="1"/>
  <c r="B141" i="47" s="1"/>
  <c r="B142" i="47" s="1"/>
  <c r="B143" i="47" s="1"/>
  <c r="B144" i="47" s="1"/>
  <c r="B145" i="47" s="1"/>
  <c r="B146" i="47" s="1"/>
  <c r="B147" i="47" s="1"/>
  <c r="B148" i="47" s="1"/>
  <c r="B149" i="47" s="1"/>
  <c r="B150" i="47" s="1"/>
  <c r="B151" i="47" s="1"/>
  <c r="B152" i="47" s="1"/>
  <c r="B153" i="47" s="1"/>
  <c r="B154" i="47" s="1"/>
  <c r="B155" i="47" s="1"/>
  <c r="B156" i="47" s="1"/>
  <c r="B157" i="47" s="1"/>
  <c r="B158" i="47" s="1"/>
  <c r="B159" i="47" s="1"/>
  <c r="B160" i="47" s="1"/>
  <c r="B161" i="47" s="1"/>
  <c r="B162" i="47" s="1"/>
  <c r="B163" i="47" s="1"/>
  <c r="B164" i="47" s="1"/>
  <c r="B165" i="47" s="1"/>
  <c r="B166" i="47" s="1"/>
  <c r="B167" i="47" s="1"/>
  <c r="B168" i="47" s="1"/>
  <c r="B169" i="47" s="1"/>
  <c r="F90" i="47"/>
  <c r="E257" i="47"/>
  <c r="D257" i="47"/>
  <c r="F256" i="47"/>
  <c r="G256" i="47" s="1"/>
  <c r="F255" i="47"/>
  <c r="G255" i="47" s="1"/>
  <c r="F254" i="47"/>
  <c r="G254" i="47" s="1"/>
  <c r="F253" i="47"/>
  <c r="G253" i="47" s="1"/>
  <c r="G252" i="47"/>
  <c r="F252" i="47"/>
  <c r="F251" i="47"/>
  <c r="G251" i="47" s="1"/>
  <c r="F250" i="47"/>
  <c r="G250" i="47" s="1"/>
  <c r="G249" i="47"/>
  <c r="F249" i="47"/>
  <c r="F248" i="47"/>
  <c r="G248" i="47" s="1"/>
  <c r="F247" i="47"/>
  <c r="G247" i="47" s="1"/>
  <c r="F246" i="47"/>
  <c r="G246" i="47" s="1"/>
  <c r="F245" i="47"/>
  <c r="G245" i="47" s="1"/>
  <c r="F244" i="47"/>
  <c r="G244" i="47" s="1"/>
  <c r="F243" i="47"/>
  <c r="G243" i="47" s="1"/>
  <c r="F242" i="47"/>
  <c r="G242" i="47" s="1"/>
  <c r="F241" i="47"/>
  <c r="G241" i="47" s="1"/>
  <c r="F240" i="47"/>
  <c r="G240" i="47" s="1"/>
  <c r="F239" i="47"/>
  <c r="G239" i="47" s="1"/>
  <c r="F238" i="47"/>
  <c r="G238" i="47" s="1"/>
  <c r="F237" i="47"/>
  <c r="G237" i="47" s="1"/>
  <c r="G236" i="47"/>
  <c r="F236" i="47"/>
  <c r="F235" i="47"/>
  <c r="G235" i="47" s="1"/>
  <c r="F234" i="47"/>
  <c r="G234" i="47" s="1"/>
  <c r="G233" i="47"/>
  <c r="F233" i="47"/>
  <c r="F232" i="47"/>
  <c r="G232" i="47" s="1"/>
  <c r="F231" i="47"/>
  <c r="G231" i="47" s="1"/>
  <c r="F230" i="47"/>
  <c r="G230" i="47" s="1"/>
  <c r="F229" i="47"/>
  <c r="G229" i="47" s="1"/>
  <c r="G228" i="47"/>
  <c r="F228" i="47"/>
  <c r="F227" i="47"/>
  <c r="G227" i="47" s="1"/>
  <c r="F226" i="47"/>
  <c r="G226" i="47" s="1"/>
  <c r="G225" i="47"/>
  <c r="F225" i="47"/>
  <c r="F224" i="47"/>
  <c r="G224" i="47" s="1"/>
  <c r="F223" i="47"/>
  <c r="G223" i="47" s="1"/>
  <c r="F222" i="47"/>
  <c r="G222" i="47" s="1"/>
  <c r="F221" i="47"/>
  <c r="G221" i="47" s="1"/>
  <c r="G220" i="47"/>
  <c r="F220" i="47"/>
  <c r="F219" i="47"/>
  <c r="G219" i="47" s="1"/>
  <c r="F218" i="47"/>
  <c r="G218" i="47" s="1"/>
  <c r="G217" i="47"/>
  <c r="F217" i="47"/>
  <c r="F216" i="47"/>
  <c r="G216" i="47" s="1"/>
  <c r="F215" i="47"/>
  <c r="G215" i="47" s="1"/>
  <c r="G214" i="47"/>
  <c r="F214" i="47"/>
  <c r="F213" i="47"/>
  <c r="G213" i="47" s="1"/>
  <c r="G212" i="47"/>
  <c r="F212" i="47"/>
  <c r="F211" i="47"/>
  <c r="G211" i="47" s="1"/>
  <c r="F210" i="47"/>
  <c r="G210" i="47" s="1"/>
  <c r="F209" i="47"/>
  <c r="G209" i="47" s="1"/>
  <c r="F208" i="47"/>
  <c r="G208" i="47" s="1"/>
  <c r="F207" i="47"/>
  <c r="G207" i="47" s="1"/>
  <c r="F206" i="47"/>
  <c r="G206" i="47" s="1"/>
  <c r="F205" i="47"/>
  <c r="G205" i="47" s="1"/>
  <c r="F204" i="47"/>
  <c r="G204" i="47" s="1"/>
  <c r="F203" i="47"/>
  <c r="G203" i="47" s="1"/>
  <c r="F202" i="47"/>
  <c r="G202" i="47" s="1"/>
  <c r="F201" i="47"/>
  <c r="G201" i="47" s="1"/>
  <c r="F200" i="47"/>
  <c r="G200" i="47" s="1"/>
  <c r="F199" i="47"/>
  <c r="G199" i="47" s="1"/>
  <c r="G198" i="47"/>
  <c r="F198" i="47"/>
  <c r="F197" i="47"/>
  <c r="G197" i="47" s="1"/>
  <c r="F196" i="47"/>
  <c r="G196" i="47" s="1"/>
  <c r="F195" i="47"/>
  <c r="G195" i="47" s="1"/>
  <c r="F194" i="47"/>
  <c r="G194" i="47" s="1"/>
  <c r="F193" i="47"/>
  <c r="G193" i="47" s="1"/>
  <c r="F192" i="47"/>
  <c r="G192" i="47" s="1"/>
  <c r="F191" i="47"/>
  <c r="G191" i="47" s="1"/>
  <c r="F190" i="47"/>
  <c r="G190" i="47" s="1"/>
  <c r="F189" i="47"/>
  <c r="G189" i="47" s="1"/>
  <c r="F188" i="47"/>
  <c r="G188" i="47" s="1"/>
  <c r="F187" i="47"/>
  <c r="G187" i="47" s="1"/>
  <c r="F186" i="47"/>
  <c r="G186" i="47" s="1"/>
  <c r="F185" i="47"/>
  <c r="G185" i="47" s="1"/>
  <c r="F184" i="47"/>
  <c r="G184" i="47" s="1"/>
  <c r="F183" i="47"/>
  <c r="G183" i="47" s="1"/>
  <c r="G182" i="47"/>
  <c r="F182" i="47"/>
  <c r="F181" i="47"/>
  <c r="G181" i="47" s="1"/>
  <c r="F180" i="47"/>
  <c r="G180" i="47" s="1"/>
  <c r="F179" i="47"/>
  <c r="G179" i="47" s="1"/>
  <c r="F178" i="47"/>
  <c r="G178" i="47" s="1"/>
  <c r="B178" i="47"/>
  <c r="B179" i="47" s="1"/>
  <c r="B180" i="47" s="1"/>
  <c r="B181" i="47" s="1"/>
  <c r="B182" i="47" s="1"/>
  <c r="B183" i="47" s="1"/>
  <c r="B184" i="47" s="1"/>
  <c r="B185" i="47" s="1"/>
  <c r="B186" i="47" s="1"/>
  <c r="B187" i="47" s="1"/>
  <c r="B188" i="47" s="1"/>
  <c r="B189" i="47" s="1"/>
  <c r="B190" i="47" s="1"/>
  <c r="B191" i="47" s="1"/>
  <c r="B192" i="47" s="1"/>
  <c r="B193" i="47" s="1"/>
  <c r="B194" i="47" s="1"/>
  <c r="B195" i="47" s="1"/>
  <c r="B196" i="47" s="1"/>
  <c r="B197" i="47" s="1"/>
  <c r="B198" i="47" s="1"/>
  <c r="B199" i="47" s="1"/>
  <c r="B200" i="47" s="1"/>
  <c r="B201" i="47" s="1"/>
  <c r="B202" i="47" s="1"/>
  <c r="B203" i="47" s="1"/>
  <c r="B204" i="47" s="1"/>
  <c r="B205" i="47" s="1"/>
  <c r="B206" i="47" s="1"/>
  <c r="B207" i="47" s="1"/>
  <c r="B208" i="47" s="1"/>
  <c r="B209" i="47" s="1"/>
  <c r="B210" i="47" s="1"/>
  <c r="B211" i="47" s="1"/>
  <c r="B212" i="47" s="1"/>
  <c r="B213" i="47" s="1"/>
  <c r="B214" i="47" s="1"/>
  <c r="B215" i="47" s="1"/>
  <c r="B216" i="47" s="1"/>
  <c r="B217" i="47" s="1"/>
  <c r="B218" i="47" s="1"/>
  <c r="B219" i="47" s="1"/>
  <c r="B220" i="47" s="1"/>
  <c r="B221" i="47" s="1"/>
  <c r="B222" i="47" s="1"/>
  <c r="B223" i="47" s="1"/>
  <c r="B224" i="47" s="1"/>
  <c r="B225" i="47" s="1"/>
  <c r="B226" i="47" s="1"/>
  <c r="B227" i="47" s="1"/>
  <c r="B228" i="47" s="1"/>
  <c r="B229" i="47" s="1"/>
  <c r="B230" i="47" s="1"/>
  <c r="B231" i="47" s="1"/>
  <c r="B232" i="47" s="1"/>
  <c r="B233" i="47" s="1"/>
  <c r="B234" i="47" s="1"/>
  <c r="B235" i="47" s="1"/>
  <c r="B236" i="47" s="1"/>
  <c r="B237" i="47" s="1"/>
  <c r="B238" i="47" s="1"/>
  <c r="B239" i="47" s="1"/>
  <c r="B240" i="47" s="1"/>
  <c r="B241" i="47" s="1"/>
  <c r="B242" i="47" s="1"/>
  <c r="B243" i="47" s="1"/>
  <c r="B244" i="47" s="1"/>
  <c r="B245" i="47" s="1"/>
  <c r="B246" i="47" s="1"/>
  <c r="B247" i="47" s="1"/>
  <c r="B248" i="47" s="1"/>
  <c r="B249" i="47" s="1"/>
  <c r="B250" i="47" s="1"/>
  <c r="B251" i="47" s="1"/>
  <c r="B252" i="47" s="1"/>
  <c r="B253" i="47" s="1"/>
  <c r="B254" i="47" s="1"/>
  <c r="B255" i="47" s="1"/>
  <c r="B256" i="47" s="1"/>
  <c r="F177" i="47"/>
  <c r="C8" i="41"/>
  <c r="P8" i="41"/>
  <c r="O8" i="41"/>
  <c r="N8" i="41"/>
  <c r="P42" i="7"/>
  <c r="O42" i="7"/>
  <c r="N42" i="7"/>
  <c r="M42" i="7"/>
  <c r="L42" i="7"/>
  <c r="K42" i="7"/>
  <c r="J42" i="7"/>
  <c r="I42" i="7"/>
  <c r="H42" i="7"/>
  <c r="G42" i="7"/>
  <c r="F42" i="7"/>
  <c r="E42" i="7"/>
  <c r="P41" i="7"/>
  <c r="O41" i="7"/>
  <c r="N41" i="7"/>
  <c r="M41" i="7"/>
  <c r="L41" i="7"/>
  <c r="K41" i="7"/>
  <c r="J41" i="7"/>
  <c r="I41" i="7"/>
  <c r="H41" i="7"/>
  <c r="G41" i="7"/>
  <c r="F41" i="7"/>
  <c r="E41" i="7"/>
  <c r="P28" i="41"/>
  <c r="O28" i="41"/>
  <c r="N28" i="41"/>
  <c r="M28" i="41"/>
  <c r="L28" i="41"/>
  <c r="K28" i="41"/>
  <c r="J28" i="41"/>
  <c r="I28" i="41"/>
  <c r="H28" i="41"/>
  <c r="G28" i="41"/>
  <c r="F28" i="41"/>
  <c r="E28" i="41"/>
  <c r="O44" i="7"/>
  <c r="O45" i="7"/>
  <c r="O46" i="7"/>
  <c r="O47" i="7"/>
  <c r="O48" i="7"/>
  <c r="P38" i="7"/>
  <c r="O38" i="7"/>
  <c r="N38" i="7"/>
  <c r="M38" i="7"/>
  <c r="L38" i="7"/>
  <c r="K38" i="7"/>
  <c r="J38" i="7"/>
  <c r="I38" i="7"/>
  <c r="H38" i="7"/>
  <c r="G38" i="7"/>
  <c r="F38" i="7"/>
  <c r="E38" i="7"/>
  <c r="C110" i="41" l="1"/>
  <c r="F170" i="47"/>
  <c r="G90" i="47"/>
  <c r="G170" i="47" s="1"/>
  <c r="F257" i="47"/>
  <c r="G177" i="47"/>
  <c r="G257" i="47" s="1"/>
  <c r="C57" i="44"/>
  <c r="P19" i="41" l="1"/>
  <c r="O19" i="41"/>
  <c r="N19" i="41"/>
  <c r="M19" i="41"/>
  <c r="L19" i="41"/>
  <c r="K19" i="41"/>
  <c r="J19" i="41"/>
  <c r="I19" i="41"/>
  <c r="H19" i="41"/>
  <c r="G19" i="41"/>
  <c r="F19" i="41"/>
  <c r="E19" i="41"/>
  <c r="C41" i="41"/>
  <c r="P38" i="41"/>
  <c r="O38" i="41"/>
  <c r="N38" i="41"/>
  <c r="M38" i="41"/>
  <c r="L38" i="41"/>
  <c r="K38" i="41"/>
  <c r="J38" i="41"/>
  <c r="I38" i="41"/>
  <c r="H38" i="41"/>
  <c r="G38" i="41"/>
  <c r="F38" i="41"/>
  <c r="E38" i="41"/>
  <c r="P37" i="41"/>
  <c r="O37" i="41"/>
  <c r="N37" i="41"/>
  <c r="M37" i="41"/>
  <c r="L37" i="41"/>
  <c r="K37" i="41"/>
  <c r="J37" i="41"/>
  <c r="I37" i="41"/>
  <c r="H37" i="41"/>
  <c r="G37" i="41"/>
  <c r="F37" i="41"/>
  <c r="E37" i="41"/>
  <c r="P39" i="41"/>
  <c r="O39" i="41"/>
  <c r="N39" i="41"/>
  <c r="M39" i="41"/>
  <c r="L39" i="41"/>
  <c r="K39" i="41"/>
  <c r="J39" i="41"/>
  <c r="I39" i="41"/>
  <c r="H39" i="41"/>
  <c r="G39" i="41"/>
  <c r="F39" i="41"/>
  <c r="E39" i="41"/>
  <c r="P52" i="41"/>
  <c r="O52" i="41"/>
  <c r="N52" i="41"/>
  <c r="M52" i="41"/>
  <c r="L52" i="41"/>
  <c r="K52" i="41"/>
  <c r="J52" i="41"/>
  <c r="I52" i="41"/>
  <c r="H52" i="41"/>
  <c r="G52" i="41"/>
  <c r="F52" i="41"/>
  <c r="E52" i="41"/>
  <c r="P51" i="41"/>
  <c r="O51" i="41"/>
  <c r="N51" i="41"/>
  <c r="M51" i="41"/>
  <c r="L51" i="41"/>
  <c r="K51" i="41"/>
  <c r="J51" i="41"/>
  <c r="I51" i="41"/>
  <c r="H51" i="41"/>
  <c r="G51" i="41"/>
  <c r="F51" i="41"/>
  <c r="E51" i="41"/>
  <c r="P49" i="41"/>
  <c r="O49" i="41"/>
  <c r="N49" i="41"/>
  <c r="M49" i="41"/>
  <c r="L49" i="41"/>
  <c r="K49" i="41"/>
  <c r="J49" i="41"/>
  <c r="I49" i="41"/>
  <c r="H49" i="41"/>
  <c r="G49" i="41"/>
  <c r="F49" i="41"/>
  <c r="E49" i="41"/>
  <c r="P67" i="41"/>
  <c r="O67" i="41"/>
  <c r="N67" i="41"/>
  <c r="M67" i="41"/>
  <c r="L67" i="41"/>
  <c r="K67" i="41"/>
  <c r="J67" i="41"/>
  <c r="I67" i="41"/>
  <c r="H67" i="41"/>
  <c r="G67" i="41"/>
  <c r="F67" i="41"/>
  <c r="E67" i="41"/>
  <c r="P57" i="41"/>
  <c r="O57" i="41"/>
  <c r="N57" i="41"/>
  <c r="M57" i="41"/>
  <c r="L57" i="41"/>
  <c r="K57" i="41"/>
  <c r="J57" i="41"/>
  <c r="I57" i="41"/>
  <c r="H57" i="41"/>
  <c r="G57" i="41"/>
  <c r="F57" i="41"/>
  <c r="E57" i="41"/>
  <c r="P56" i="41"/>
  <c r="O56" i="41"/>
  <c r="N56" i="41"/>
  <c r="M56" i="41"/>
  <c r="L56" i="41"/>
  <c r="K56" i="41"/>
  <c r="J56" i="41"/>
  <c r="I56" i="41"/>
  <c r="H56" i="41"/>
  <c r="G56" i="41"/>
  <c r="F56" i="41"/>
  <c r="E56" i="41"/>
  <c r="P55" i="41"/>
  <c r="O55" i="41"/>
  <c r="N55" i="41"/>
  <c r="M55" i="41"/>
  <c r="L55" i="41"/>
  <c r="K55" i="41"/>
  <c r="J55" i="41"/>
  <c r="I55" i="41"/>
  <c r="H55" i="41"/>
  <c r="G55" i="41"/>
  <c r="F55" i="41"/>
  <c r="E55" i="41"/>
  <c r="P48" i="41"/>
  <c r="O48" i="41"/>
  <c r="N48" i="41"/>
  <c r="M48" i="41"/>
  <c r="L48" i="41"/>
  <c r="K48" i="41"/>
  <c r="J48" i="41"/>
  <c r="I48" i="41"/>
  <c r="H48" i="41"/>
  <c r="G48" i="41"/>
  <c r="F48" i="41"/>
  <c r="E48" i="41"/>
  <c r="P44" i="41"/>
  <c r="O44" i="41"/>
  <c r="N44" i="41"/>
  <c r="M44" i="41"/>
  <c r="L44" i="41"/>
  <c r="K44" i="41"/>
  <c r="J44" i="41"/>
  <c r="I44" i="41"/>
  <c r="H44" i="41"/>
  <c r="G44" i="41"/>
  <c r="F44" i="41"/>
  <c r="E44" i="41"/>
  <c r="P43" i="41"/>
  <c r="O43" i="41"/>
  <c r="N43" i="41"/>
  <c r="M43" i="41"/>
  <c r="L43" i="41"/>
  <c r="K43" i="41"/>
  <c r="J43" i="41"/>
  <c r="I43" i="41"/>
  <c r="H43" i="41"/>
  <c r="G43" i="41"/>
  <c r="F43" i="41"/>
  <c r="E43" i="41"/>
  <c r="P42" i="41"/>
  <c r="O42" i="41"/>
  <c r="N42" i="41"/>
  <c r="M42" i="41"/>
  <c r="L42" i="41"/>
  <c r="K42" i="41"/>
  <c r="J42" i="41"/>
  <c r="I42" i="41"/>
  <c r="H42" i="41"/>
  <c r="G42" i="41"/>
  <c r="F42" i="41"/>
  <c r="E42" i="41"/>
  <c r="P40" i="41"/>
  <c r="O40" i="41"/>
  <c r="N40" i="41"/>
  <c r="M40" i="41"/>
  <c r="L40" i="41"/>
  <c r="K40" i="41"/>
  <c r="J40" i="41"/>
  <c r="I40" i="41"/>
  <c r="H40" i="41"/>
  <c r="G40" i="41"/>
  <c r="F40" i="41"/>
  <c r="E40" i="41"/>
  <c r="P35" i="41"/>
  <c r="O35" i="41"/>
  <c r="N35" i="41"/>
  <c r="M35" i="41"/>
  <c r="L35" i="41"/>
  <c r="K35" i="41"/>
  <c r="J35" i="41"/>
  <c r="I35" i="41"/>
  <c r="H35" i="41"/>
  <c r="G35" i="41"/>
  <c r="F35" i="41"/>
  <c r="E35" i="41"/>
  <c r="P34" i="41"/>
  <c r="O34" i="41"/>
  <c r="N34" i="41"/>
  <c r="M34" i="41"/>
  <c r="L34" i="41"/>
  <c r="K34" i="41"/>
  <c r="J34" i="41"/>
  <c r="I34" i="41"/>
  <c r="H34" i="41"/>
  <c r="G34" i="41"/>
  <c r="F34" i="41"/>
  <c r="E34" i="41"/>
  <c r="P33" i="41"/>
  <c r="O33" i="41"/>
  <c r="N33" i="41"/>
  <c r="M33" i="41"/>
  <c r="L33" i="41"/>
  <c r="K33" i="41"/>
  <c r="J33" i="41"/>
  <c r="I33" i="41"/>
  <c r="H33" i="41"/>
  <c r="G33" i="41"/>
  <c r="F33" i="41"/>
  <c r="E33" i="41"/>
  <c r="C28" i="44"/>
  <c r="P28" i="7"/>
  <c r="O28" i="7"/>
  <c r="N28" i="7"/>
  <c r="M28" i="7"/>
  <c r="L28" i="7"/>
  <c r="K28" i="7"/>
  <c r="J28" i="7"/>
  <c r="I28" i="7"/>
  <c r="H28" i="7"/>
  <c r="G28" i="7"/>
  <c r="F28" i="7"/>
  <c r="E28" i="7"/>
  <c r="C34" i="7"/>
  <c r="P27" i="7"/>
  <c r="O27" i="7"/>
  <c r="N27" i="7"/>
  <c r="M27" i="7"/>
  <c r="L27" i="7"/>
  <c r="K27" i="7"/>
  <c r="J27" i="7"/>
  <c r="I27" i="7"/>
  <c r="H27" i="7"/>
  <c r="G27" i="7"/>
  <c r="F27" i="7"/>
  <c r="E27" i="7"/>
  <c r="P25" i="7"/>
  <c r="O25" i="7"/>
  <c r="N25" i="7"/>
  <c r="M25" i="7"/>
  <c r="L25" i="7"/>
  <c r="K25" i="7"/>
  <c r="J25" i="7"/>
  <c r="I25" i="7"/>
  <c r="H25" i="7"/>
  <c r="G25" i="7"/>
  <c r="F25" i="7"/>
  <c r="E25" i="7"/>
  <c r="P26" i="7"/>
  <c r="O26" i="7"/>
  <c r="N26" i="7"/>
  <c r="M26" i="7"/>
  <c r="L26" i="7"/>
  <c r="K26" i="7"/>
  <c r="J26" i="7"/>
  <c r="I26" i="7"/>
  <c r="H26" i="7"/>
  <c r="G26" i="7"/>
  <c r="F26" i="7"/>
  <c r="E26" i="7"/>
  <c r="C22" i="7"/>
  <c r="C22" i="41"/>
  <c r="P24" i="41"/>
  <c r="O24" i="41"/>
  <c r="N24" i="41"/>
  <c r="M24" i="41"/>
  <c r="L24" i="41"/>
  <c r="K24" i="41"/>
  <c r="J24" i="41"/>
  <c r="I24" i="41"/>
  <c r="H24" i="41"/>
  <c r="G24" i="41"/>
  <c r="F24" i="41"/>
  <c r="E24" i="41"/>
  <c r="P20" i="41"/>
  <c r="O20" i="41"/>
  <c r="N20" i="41"/>
  <c r="M20" i="41"/>
  <c r="L20" i="41"/>
  <c r="K20" i="41"/>
  <c r="J20" i="41"/>
  <c r="I20" i="41"/>
  <c r="H20" i="41"/>
  <c r="G20" i="41"/>
  <c r="F20" i="41"/>
  <c r="E20" i="41"/>
  <c r="P14" i="41"/>
  <c r="O14" i="41"/>
  <c r="N14" i="41"/>
  <c r="M14" i="41"/>
  <c r="L14" i="41"/>
  <c r="K14" i="41"/>
  <c r="J14" i="41"/>
  <c r="I14" i="41"/>
  <c r="H14" i="41"/>
  <c r="G14" i="41"/>
  <c r="F14" i="41"/>
  <c r="E14" i="41"/>
  <c r="P13" i="41"/>
  <c r="O13" i="41"/>
  <c r="N13" i="41"/>
  <c r="M13" i="41"/>
  <c r="L13" i="41"/>
  <c r="K13" i="41"/>
  <c r="J13" i="41"/>
  <c r="I13" i="41"/>
  <c r="H13" i="41"/>
  <c r="G13" i="41"/>
  <c r="F13" i="41"/>
  <c r="E13" i="41"/>
  <c r="P24" i="7"/>
  <c r="O24" i="7"/>
  <c r="N24" i="7"/>
  <c r="M24" i="7"/>
  <c r="L24" i="7"/>
  <c r="K24" i="7"/>
  <c r="J24" i="7"/>
  <c r="I24" i="7"/>
  <c r="H24" i="7"/>
  <c r="G24" i="7"/>
  <c r="F24" i="7"/>
  <c r="E24" i="7"/>
  <c r="P46" i="7"/>
  <c r="N46" i="7"/>
  <c r="M46" i="7"/>
  <c r="L46" i="7"/>
  <c r="K46" i="7"/>
  <c r="J46" i="7"/>
  <c r="I46" i="7"/>
  <c r="H46" i="7"/>
  <c r="G46" i="7"/>
  <c r="F46" i="7"/>
  <c r="E46" i="7"/>
  <c r="P45" i="7"/>
  <c r="N45" i="7"/>
  <c r="M45" i="7"/>
  <c r="L45" i="7"/>
  <c r="K45" i="7"/>
  <c r="J45" i="7"/>
  <c r="I45" i="7"/>
  <c r="H45" i="7"/>
  <c r="G45" i="7"/>
  <c r="F45" i="7"/>
  <c r="E45" i="7"/>
  <c r="P44" i="7"/>
  <c r="N44" i="7"/>
  <c r="M44" i="7"/>
  <c r="L44" i="7"/>
  <c r="K44" i="7"/>
  <c r="J44" i="7"/>
  <c r="I44" i="7"/>
  <c r="H44" i="7"/>
  <c r="G44" i="7"/>
  <c r="F44" i="7"/>
  <c r="E44" i="7"/>
  <c r="P43" i="7"/>
  <c r="O43" i="7"/>
  <c r="N43" i="7"/>
  <c r="M43" i="7"/>
  <c r="L43" i="7"/>
  <c r="K43" i="7"/>
  <c r="J43" i="7"/>
  <c r="I43" i="7"/>
  <c r="H43" i="7"/>
  <c r="G43" i="7"/>
  <c r="F43" i="7"/>
  <c r="E43" i="7"/>
  <c r="P48" i="7"/>
  <c r="N48" i="7"/>
  <c r="M48" i="7"/>
  <c r="L48" i="7"/>
  <c r="K48" i="7"/>
  <c r="J48" i="7"/>
  <c r="I48" i="7"/>
  <c r="H48" i="7"/>
  <c r="G48" i="7"/>
  <c r="F48" i="7"/>
  <c r="E48" i="7"/>
  <c r="P47" i="7"/>
  <c r="N47" i="7"/>
  <c r="M47" i="7"/>
  <c r="L47" i="7"/>
  <c r="K47" i="7"/>
  <c r="J47" i="7"/>
  <c r="I47" i="7"/>
  <c r="H47" i="7"/>
  <c r="G47" i="7"/>
  <c r="F47" i="7"/>
  <c r="E47" i="7"/>
  <c r="P40" i="7"/>
  <c r="O40" i="7"/>
  <c r="N40" i="7"/>
  <c r="M40" i="7"/>
  <c r="L40" i="7"/>
  <c r="K40" i="7"/>
  <c r="J40" i="7"/>
  <c r="I40" i="7"/>
  <c r="H40" i="7"/>
  <c r="G40" i="7"/>
  <c r="F40" i="7"/>
  <c r="E40" i="7"/>
  <c r="P37" i="7"/>
  <c r="O37" i="7"/>
  <c r="N37" i="7"/>
  <c r="M37" i="7"/>
  <c r="L37" i="7"/>
  <c r="K37" i="7"/>
  <c r="J37" i="7"/>
  <c r="I37" i="7"/>
  <c r="H37" i="7"/>
  <c r="G37" i="7"/>
  <c r="F37" i="7"/>
  <c r="E37" i="7"/>
  <c r="P36" i="7"/>
  <c r="O36" i="7"/>
  <c r="N36" i="7"/>
  <c r="M36" i="7"/>
  <c r="L36" i="7"/>
  <c r="K36" i="7"/>
  <c r="J36" i="7"/>
  <c r="I36" i="7"/>
  <c r="H36" i="7"/>
  <c r="G36" i="7"/>
  <c r="F36" i="7"/>
  <c r="E36" i="7"/>
  <c r="P35" i="7"/>
  <c r="O35" i="7"/>
  <c r="N35" i="7"/>
  <c r="M35" i="7"/>
  <c r="L35" i="7"/>
  <c r="K35" i="7"/>
  <c r="J35" i="7"/>
  <c r="I35" i="7"/>
  <c r="H35" i="7"/>
  <c r="G35" i="7"/>
  <c r="F35" i="7"/>
  <c r="E35" i="7"/>
  <c r="P39" i="7"/>
  <c r="O39" i="7"/>
  <c r="N39" i="7"/>
  <c r="M39" i="7"/>
  <c r="L39" i="7"/>
  <c r="K39" i="7"/>
  <c r="J39" i="7"/>
  <c r="I39" i="7"/>
  <c r="H39" i="7"/>
  <c r="G39" i="7"/>
  <c r="F39" i="7"/>
  <c r="E39" i="7"/>
  <c r="P16" i="41"/>
  <c r="O16" i="41"/>
  <c r="N16" i="41"/>
  <c r="M16" i="41"/>
  <c r="L16" i="41"/>
  <c r="K16" i="41"/>
  <c r="J16" i="41"/>
  <c r="I16" i="41"/>
  <c r="H16" i="41"/>
  <c r="G16" i="41"/>
  <c r="F16" i="41"/>
  <c r="E16" i="41"/>
  <c r="P11" i="41"/>
  <c r="O11" i="41"/>
  <c r="N11" i="41"/>
  <c r="M11" i="41"/>
  <c r="L11" i="41"/>
  <c r="K11" i="41"/>
  <c r="J11" i="41"/>
  <c r="I11" i="41"/>
  <c r="H11" i="41"/>
  <c r="G11" i="41"/>
  <c r="F11" i="41"/>
  <c r="E11" i="41"/>
  <c r="P15" i="41"/>
  <c r="O15" i="41"/>
  <c r="N15" i="41"/>
  <c r="M15" i="41"/>
  <c r="L15" i="41"/>
  <c r="K15" i="41"/>
  <c r="J15" i="41"/>
  <c r="I15" i="41"/>
  <c r="H15" i="41"/>
  <c r="G15" i="41"/>
  <c r="F15" i="41"/>
  <c r="E15" i="41"/>
  <c r="E83" i="47"/>
  <c r="F4" i="47"/>
  <c r="G4" i="47" s="1"/>
  <c r="F5" i="47"/>
  <c r="G5" i="47" s="1"/>
  <c r="F6" i="47"/>
  <c r="G6" i="47" s="1"/>
  <c r="F7" i="47"/>
  <c r="G7" i="47" s="1"/>
  <c r="F8" i="47"/>
  <c r="G8" i="47" s="1"/>
  <c r="F9" i="47"/>
  <c r="G9" i="47" s="1"/>
  <c r="F10" i="47"/>
  <c r="G10" i="47" s="1"/>
  <c r="F11" i="47"/>
  <c r="G11" i="47" s="1"/>
  <c r="F12" i="47"/>
  <c r="G12" i="47" s="1"/>
  <c r="F13" i="47"/>
  <c r="G13" i="47" s="1"/>
  <c r="F14" i="47"/>
  <c r="G14" i="47" s="1"/>
  <c r="F15" i="47"/>
  <c r="G15" i="47" s="1"/>
  <c r="F16" i="47"/>
  <c r="G16" i="47" s="1"/>
  <c r="F17" i="47"/>
  <c r="G17" i="47" s="1"/>
  <c r="F18" i="47"/>
  <c r="G18" i="47" s="1"/>
  <c r="F19" i="47"/>
  <c r="G19" i="47" s="1"/>
  <c r="F20" i="47"/>
  <c r="G20" i="47" s="1"/>
  <c r="F21" i="47"/>
  <c r="G21" i="47" s="1"/>
  <c r="F22" i="47"/>
  <c r="G22" i="47" s="1"/>
  <c r="F23" i="47"/>
  <c r="G23" i="47" s="1"/>
  <c r="F24" i="47"/>
  <c r="G24" i="47" s="1"/>
  <c r="F25" i="47"/>
  <c r="G25" i="47" s="1"/>
  <c r="F26" i="47"/>
  <c r="G26" i="47" s="1"/>
  <c r="F27" i="47"/>
  <c r="G27" i="47" s="1"/>
  <c r="F28" i="47"/>
  <c r="G28" i="47" s="1"/>
  <c r="F29" i="47"/>
  <c r="G29" i="47" s="1"/>
  <c r="F30" i="47"/>
  <c r="G30" i="47" s="1"/>
  <c r="F31" i="47"/>
  <c r="G31" i="47" s="1"/>
  <c r="F32" i="47"/>
  <c r="G32" i="47" s="1"/>
  <c r="F33" i="47"/>
  <c r="G33" i="47" s="1"/>
  <c r="F34" i="47"/>
  <c r="G34" i="47" s="1"/>
  <c r="F35" i="47"/>
  <c r="G35" i="47" s="1"/>
  <c r="F36" i="47"/>
  <c r="G36" i="47" s="1"/>
  <c r="F37" i="47"/>
  <c r="G37" i="47" s="1"/>
  <c r="F38" i="47"/>
  <c r="G38" i="47" s="1"/>
  <c r="F39" i="47"/>
  <c r="G39" i="47" s="1"/>
  <c r="F40" i="47"/>
  <c r="G40" i="47" s="1"/>
  <c r="F41" i="47"/>
  <c r="G41" i="47" s="1"/>
  <c r="F42" i="47"/>
  <c r="G42" i="47" s="1"/>
  <c r="F43" i="47"/>
  <c r="G43" i="47" s="1"/>
  <c r="F44" i="47"/>
  <c r="G44" i="47" s="1"/>
  <c r="F45" i="47"/>
  <c r="G45" i="47" s="1"/>
  <c r="F46" i="47"/>
  <c r="G46" i="47" s="1"/>
  <c r="F47" i="47"/>
  <c r="G47" i="47" s="1"/>
  <c r="F48" i="47"/>
  <c r="G48" i="47" s="1"/>
  <c r="F49" i="47"/>
  <c r="G49" i="47" s="1"/>
  <c r="F50" i="47"/>
  <c r="G50" i="47" s="1"/>
  <c r="F51" i="47"/>
  <c r="G51" i="47" s="1"/>
  <c r="F52" i="47"/>
  <c r="G52" i="47" s="1"/>
  <c r="F53" i="47"/>
  <c r="G53" i="47" s="1"/>
  <c r="F54" i="47"/>
  <c r="G54" i="47" s="1"/>
  <c r="F55" i="47"/>
  <c r="G55" i="47" s="1"/>
  <c r="F56" i="47"/>
  <c r="G56" i="47" s="1"/>
  <c r="F57" i="47"/>
  <c r="G57" i="47" s="1"/>
  <c r="F58" i="47"/>
  <c r="G58" i="47" s="1"/>
  <c r="F59" i="47"/>
  <c r="G59" i="47" s="1"/>
  <c r="F60" i="47"/>
  <c r="G60" i="47" s="1"/>
  <c r="F61" i="47"/>
  <c r="G61" i="47" s="1"/>
  <c r="F62" i="47"/>
  <c r="G62" i="47" s="1"/>
  <c r="F63" i="47"/>
  <c r="G63" i="47" s="1"/>
  <c r="F64" i="47"/>
  <c r="G64" i="47" s="1"/>
  <c r="F65" i="47"/>
  <c r="G65" i="47" s="1"/>
  <c r="F66" i="47"/>
  <c r="G66" i="47" s="1"/>
  <c r="F67" i="47"/>
  <c r="G67" i="47" s="1"/>
  <c r="F68" i="47"/>
  <c r="G68" i="47" s="1"/>
  <c r="F69" i="47"/>
  <c r="G69" i="47" s="1"/>
  <c r="F70" i="47"/>
  <c r="G70" i="47" s="1"/>
  <c r="F71" i="47"/>
  <c r="G71" i="47" s="1"/>
  <c r="F72" i="47"/>
  <c r="G72" i="47" s="1"/>
  <c r="F73" i="47"/>
  <c r="G73" i="47" s="1"/>
  <c r="F74" i="47"/>
  <c r="G74" i="47" s="1"/>
  <c r="F75" i="47"/>
  <c r="G75" i="47" s="1"/>
  <c r="F76" i="47"/>
  <c r="G76" i="47" s="1"/>
  <c r="F77" i="47"/>
  <c r="G77" i="47" s="1"/>
  <c r="F78" i="47"/>
  <c r="G78" i="47" s="1"/>
  <c r="F79" i="47"/>
  <c r="G79" i="47" s="1"/>
  <c r="F80" i="47"/>
  <c r="G80" i="47" s="1"/>
  <c r="F81" i="47"/>
  <c r="G81" i="47" s="1"/>
  <c r="F82" i="47"/>
  <c r="G82" i="47" s="1"/>
  <c r="F3" i="47"/>
  <c r="G3" i="47" s="1"/>
  <c r="D83" i="47"/>
  <c r="B4" i="47"/>
  <c r="B5" i="47" s="1"/>
  <c r="B6" i="47" s="1"/>
  <c r="B7" i="47" s="1"/>
  <c r="B8" i="47" s="1"/>
  <c r="B9" i="47" s="1"/>
  <c r="B10" i="47" s="1"/>
  <c r="B11" i="47" s="1"/>
  <c r="B12" i="47" s="1"/>
  <c r="B13" i="47" s="1"/>
  <c r="B14" i="47" s="1"/>
  <c r="B15" i="47" s="1"/>
  <c r="B16" i="47" s="1"/>
  <c r="B17" i="47" s="1"/>
  <c r="B18" i="47" s="1"/>
  <c r="B19" i="47" s="1"/>
  <c r="B20" i="47" s="1"/>
  <c r="B21" i="47" s="1"/>
  <c r="B22" i="47" s="1"/>
  <c r="B23" i="47" s="1"/>
  <c r="B24" i="47" s="1"/>
  <c r="B25" i="47" s="1"/>
  <c r="B26" i="47" s="1"/>
  <c r="B27" i="47" s="1"/>
  <c r="B28" i="47" s="1"/>
  <c r="B29" i="47" s="1"/>
  <c r="B30" i="47" s="1"/>
  <c r="B31" i="47" s="1"/>
  <c r="B32" i="47" s="1"/>
  <c r="B33" i="47" s="1"/>
  <c r="B34" i="47" s="1"/>
  <c r="B35" i="47" s="1"/>
  <c r="B36" i="47" s="1"/>
  <c r="B37" i="47" s="1"/>
  <c r="B38" i="47" s="1"/>
  <c r="B39" i="47" s="1"/>
  <c r="B40" i="47" s="1"/>
  <c r="B41" i="47" s="1"/>
  <c r="B42" i="47" s="1"/>
  <c r="B43" i="47" s="1"/>
  <c r="B44" i="47" s="1"/>
  <c r="B45" i="47" s="1"/>
  <c r="B46" i="47" s="1"/>
  <c r="B47" i="47" s="1"/>
  <c r="B48" i="47" s="1"/>
  <c r="B49" i="47" s="1"/>
  <c r="B50" i="47" s="1"/>
  <c r="B51" i="47" s="1"/>
  <c r="B52" i="47" s="1"/>
  <c r="B53" i="47" s="1"/>
  <c r="B54" i="47" s="1"/>
  <c r="B55" i="47" s="1"/>
  <c r="B56" i="47" s="1"/>
  <c r="B57" i="47" s="1"/>
  <c r="B58" i="47" s="1"/>
  <c r="B59" i="47" s="1"/>
  <c r="B60" i="47" s="1"/>
  <c r="B61" i="47" s="1"/>
  <c r="B62" i="47" s="1"/>
  <c r="B63" i="47" s="1"/>
  <c r="B64" i="47" s="1"/>
  <c r="B65" i="47" s="1"/>
  <c r="B66" i="47" s="1"/>
  <c r="B67" i="47" s="1"/>
  <c r="B68" i="47" s="1"/>
  <c r="B69" i="47" s="1"/>
  <c r="B70" i="47" s="1"/>
  <c r="B71" i="47" s="1"/>
  <c r="B72" i="47" s="1"/>
  <c r="B73" i="47" s="1"/>
  <c r="B74" i="47" s="1"/>
  <c r="B75" i="47" s="1"/>
  <c r="B76" i="47" s="1"/>
  <c r="B77" i="47" s="1"/>
  <c r="B78" i="47" s="1"/>
  <c r="B79" i="47" s="1"/>
  <c r="B80" i="47" s="1"/>
  <c r="B81" i="47" s="1"/>
  <c r="B82" i="47" s="1"/>
  <c r="D83" i="46"/>
  <c r="F82" i="46"/>
  <c r="G82" i="46" s="1"/>
  <c r="G81" i="46"/>
  <c r="F81" i="46"/>
  <c r="F80" i="46"/>
  <c r="G80" i="46" s="1"/>
  <c r="G79" i="46"/>
  <c r="F79" i="46"/>
  <c r="F78" i="46"/>
  <c r="G78" i="46" s="1"/>
  <c r="G77" i="46"/>
  <c r="F77" i="46"/>
  <c r="F76" i="46"/>
  <c r="G76" i="46" s="1"/>
  <c r="G75" i="46"/>
  <c r="F75" i="46"/>
  <c r="F74" i="46"/>
  <c r="G74" i="46" s="1"/>
  <c r="G73" i="46"/>
  <c r="F73" i="46"/>
  <c r="F72" i="46"/>
  <c r="G72" i="46" s="1"/>
  <c r="G71" i="46"/>
  <c r="F71" i="46"/>
  <c r="F70" i="46"/>
  <c r="G70" i="46" s="1"/>
  <c r="G69" i="46"/>
  <c r="F69" i="46"/>
  <c r="F68" i="46"/>
  <c r="G68" i="46" s="1"/>
  <c r="G67" i="46"/>
  <c r="F67" i="46"/>
  <c r="F66" i="46"/>
  <c r="G66" i="46" s="1"/>
  <c r="G65" i="46"/>
  <c r="F65" i="46"/>
  <c r="F64" i="46"/>
  <c r="G64" i="46" s="1"/>
  <c r="G63" i="46"/>
  <c r="F63" i="46"/>
  <c r="F62" i="46"/>
  <c r="G62" i="46" s="1"/>
  <c r="G61" i="46"/>
  <c r="F61" i="46"/>
  <c r="F60" i="46"/>
  <c r="G60" i="46" s="1"/>
  <c r="G59" i="46"/>
  <c r="F59" i="46"/>
  <c r="F58" i="46"/>
  <c r="G58" i="46" s="1"/>
  <c r="G57" i="46"/>
  <c r="F57" i="46"/>
  <c r="E56" i="46"/>
  <c r="F56" i="46" s="1"/>
  <c r="G55" i="46"/>
  <c r="F55" i="46"/>
  <c r="F54" i="46"/>
  <c r="G54" i="46" s="1"/>
  <c r="G53" i="46"/>
  <c r="F53" i="46"/>
  <c r="F52" i="46"/>
  <c r="G52" i="46" s="1"/>
  <c r="G51" i="46"/>
  <c r="F51" i="46"/>
  <c r="F50" i="46"/>
  <c r="G50" i="46" s="1"/>
  <c r="G49" i="46"/>
  <c r="F49" i="46"/>
  <c r="F48" i="46"/>
  <c r="G48" i="46" s="1"/>
  <c r="G47" i="46"/>
  <c r="F47" i="46"/>
  <c r="F46" i="46"/>
  <c r="G46" i="46" s="1"/>
  <c r="G45" i="46"/>
  <c r="F45" i="46"/>
  <c r="F44" i="46"/>
  <c r="G44" i="46" s="1"/>
  <c r="G43" i="46"/>
  <c r="F43" i="46"/>
  <c r="F42" i="46"/>
  <c r="G42" i="46" s="1"/>
  <c r="G41" i="46"/>
  <c r="F41" i="46"/>
  <c r="E40" i="46"/>
  <c r="F40" i="46" s="1"/>
  <c r="G39" i="46"/>
  <c r="F39" i="46"/>
  <c r="F38" i="46"/>
  <c r="G38" i="46" s="1"/>
  <c r="G37" i="46"/>
  <c r="F37" i="46"/>
  <c r="F36" i="46"/>
  <c r="G36" i="46" s="1"/>
  <c r="G35" i="46"/>
  <c r="F35" i="46"/>
  <c r="F34" i="46"/>
  <c r="G34" i="46" s="1"/>
  <c r="G33" i="46"/>
  <c r="F33" i="46"/>
  <c r="F32" i="46"/>
  <c r="G32" i="46" s="1"/>
  <c r="G31" i="46"/>
  <c r="F31" i="46"/>
  <c r="F30" i="46"/>
  <c r="G30" i="46" s="1"/>
  <c r="G29" i="46"/>
  <c r="F29" i="46"/>
  <c r="F28" i="46"/>
  <c r="G28" i="46" s="1"/>
  <c r="G27" i="46"/>
  <c r="F27" i="46"/>
  <c r="F26" i="46"/>
  <c r="G26" i="46" s="1"/>
  <c r="G25" i="46"/>
  <c r="F25" i="46"/>
  <c r="F24" i="46"/>
  <c r="G24" i="46" s="1"/>
  <c r="G23" i="46"/>
  <c r="F23" i="46"/>
  <c r="F22" i="46"/>
  <c r="G22" i="46" s="1"/>
  <c r="G21" i="46"/>
  <c r="F21" i="46"/>
  <c r="F20" i="46"/>
  <c r="G20" i="46" s="1"/>
  <c r="G19" i="46"/>
  <c r="F19" i="46"/>
  <c r="F18" i="46"/>
  <c r="G18" i="46" s="1"/>
  <c r="G17" i="46"/>
  <c r="F17" i="46"/>
  <c r="F16" i="46"/>
  <c r="G16" i="46" s="1"/>
  <c r="F15" i="46"/>
  <c r="E15" i="46"/>
  <c r="E83" i="46" s="1"/>
  <c r="F14" i="46"/>
  <c r="G14" i="46" s="1"/>
  <c r="G13" i="46"/>
  <c r="F13" i="46"/>
  <c r="F12" i="46"/>
  <c r="G12" i="46" s="1"/>
  <c r="G11" i="46"/>
  <c r="F11" i="46"/>
  <c r="F10" i="46"/>
  <c r="G10" i="46" s="1"/>
  <c r="G9" i="46"/>
  <c r="F9" i="46"/>
  <c r="F8" i="46"/>
  <c r="G8" i="46" s="1"/>
  <c r="G7" i="46"/>
  <c r="F7" i="46"/>
  <c r="G6" i="46"/>
  <c r="F5" i="46"/>
  <c r="G5" i="46" s="1"/>
  <c r="G4" i="46"/>
  <c r="F4" i="46"/>
  <c r="B4" i="46"/>
  <c r="B5" i="46" s="1"/>
  <c r="B6" i="46" s="1"/>
  <c r="B7" i="46" s="1"/>
  <c r="B8" i="46" s="1"/>
  <c r="B9" i="46" s="1"/>
  <c r="B10" i="46" s="1"/>
  <c r="B11" i="46" s="1"/>
  <c r="B12" i="46" s="1"/>
  <c r="B13" i="46" s="1"/>
  <c r="B14" i="46" s="1"/>
  <c r="B15" i="46" s="1"/>
  <c r="B16" i="46" s="1"/>
  <c r="B17" i="46" s="1"/>
  <c r="B18" i="46" s="1"/>
  <c r="B19" i="46" s="1"/>
  <c r="B20" i="46" s="1"/>
  <c r="B21" i="46" s="1"/>
  <c r="B22" i="46" s="1"/>
  <c r="B23" i="46" s="1"/>
  <c r="B24" i="46" s="1"/>
  <c r="B25" i="46" s="1"/>
  <c r="B26" i="46" s="1"/>
  <c r="B27" i="46" s="1"/>
  <c r="B28" i="46" s="1"/>
  <c r="B29" i="46" s="1"/>
  <c r="B30" i="46" s="1"/>
  <c r="B31" i="46" s="1"/>
  <c r="B32" i="46" s="1"/>
  <c r="B33" i="46" s="1"/>
  <c r="B34" i="46" s="1"/>
  <c r="B35" i="46" s="1"/>
  <c r="B36" i="46" s="1"/>
  <c r="B37" i="46" s="1"/>
  <c r="B38" i="46" s="1"/>
  <c r="B39" i="46" s="1"/>
  <c r="B40" i="46" s="1"/>
  <c r="B41" i="46" s="1"/>
  <c r="B42" i="46" s="1"/>
  <c r="B43" i="46" s="1"/>
  <c r="B44" i="46" s="1"/>
  <c r="B45" i="46" s="1"/>
  <c r="B46" i="46" s="1"/>
  <c r="B47" i="46" s="1"/>
  <c r="B48" i="46" s="1"/>
  <c r="B49" i="46" s="1"/>
  <c r="B50" i="46" s="1"/>
  <c r="B51" i="46" s="1"/>
  <c r="B52" i="46" s="1"/>
  <c r="B53" i="46" s="1"/>
  <c r="B54" i="46" s="1"/>
  <c r="B55" i="46" s="1"/>
  <c r="B56" i="46" s="1"/>
  <c r="B57" i="46" s="1"/>
  <c r="B58" i="46" s="1"/>
  <c r="B59" i="46" s="1"/>
  <c r="B60" i="46" s="1"/>
  <c r="B61" i="46" s="1"/>
  <c r="B62" i="46" s="1"/>
  <c r="B63" i="46" s="1"/>
  <c r="B64" i="46" s="1"/>
  <c r="B65" i="46" s="1"/>
  <c r="B66" i="46" s="1"/>
  <c r="B67" i="46" s="1"/>
  <c r="B68" i="46" s="1"/>
  <c r="B69" i="46" s="1"/>
  <c r="B70" i="46" s="1"/>
  <c r="B71" i="46" s="1"/>
  <c r="B72" i="46" s="1"/>
  <c r="B73" i="46" s="1"/>
  <c r="B74" i="46" s="1"/>
  <c r="B75" i="46" s="1"/>
  <c r="B76" i="46" s="1"/>
  <c r="B77" i="46" s="1"/>
  <c r="B78" i="46" s="1"/>
  <c r="B79" i="46" s="1"/>
  <c r="B80" i="46" s="1"/>
  <c r="B81" i="46" s="1"/>
  <c r="B82" i="46" s="1"/>
  <c r="F3" i="46"/>
  <c r="G3" i="46" s="1"/>
  <c r="F83" i="47" l="1"/>
  <c r="G83" i="47"/>
  <c r="G83" i="46"/>
  <c r="F83" i="46"/>
  <c r="C22" i="40" l="1"/>
  <c r="C19" i="40"/>
  <c r="C7" i="44"/>
  <c r="C24" i="40" l="1"/>
  <c r="C18" i="44"/>
  <c r="E18" i="44" s="1"/>
  <c r="P19" i="7"/>
  <c r="O19" i="7"/>
  <c r="N19" i="7"/>
  <c r="M19" i="7"/>
  <c r="L19" i="7"/>
  <c r="K19" i="7"/>
  <c r="J19" i="7"/>
  <c r="I19" i="7"/>
  <c r="H19" i="7"/>
  <c r="G19" i="7"/>
  <c r="F19" i="7"/>
  <c r="E19" i="7"/>
  <c r="P18" i="7"/>
  <c r="O18" i="7"/>
  <c r="N18" i="7"/>
  <c r="M18" i="7"/>
  <c r="L18" i="7"/>
  <c r="K18" i="7"/>
  <c r="J18" i="7"/>
  <c r="I18" i="7"/>
  <c r="H18" i="7"/>
  <c r="G18" i="7"/>
  <c r="F18" i="7"/>
  <c r="E18" i="7"/>
  <c r="K6" i="7"/>
  <c r="K7" i="7"/>
  <c r="K8" i="7"/>
  <c r="K9" i="7"/>
  <c r="K10" i="7"/>
  <c r="K11" i="7"/>
  <c r="K12" i="7"/>
  <c r="K13" i="7"/>
  <c r="K14" i="7"/>
  <c r="K15" i="7"/>
  <c r="K16" i="7"/>
  <c r="K17" i="7"/>
  <c r="K20" i="7"/>
  <c r="K21" i="7"/>
  <c r="K23" i="7"/>
  <c r="K29" i="7"/>
  <c r="K30" i="7"/>
  <c r="K31" i="7"/>
  <c r="K32" i="7"/>
  <c r="K33" i="7"/>
  <c r="K49" i="7"/>
  <c r="K51" i="7"/>
  <c r="K52" i="7"/>
  <c r="K53" i="7"/>
  <c r="K54" i="7"/>
  <c r="P73" i="41"/>
  <c r="P74" i="41" s="1"/>
  <c r="O73" i="41"/>
  <c r="O74" i="41" s="1"/>
  <c r="N73" i="41"/>
  <c r="N74" i="41" s="1"/>
  <c r="M73" i="41"/>
  <c r="M74" i="41" s="1"/>
  <c r="L73" i="41"/>
  <c r="K73" i="41"/>
  <c r="K74" i="41" s="1"/>
  <c r="J73" i="41"/>
  <c r="J74" i="41" s="1"/>
  <c r="I73" i="41"/>
  <c r="I74" i="41" s="1"/>
  <c r="H73" i="41"/>
  <c r="G73" i="41"/>
  <c r="G74" i="41" s="1"/>
  <c r="F73" i="41"/>
  <c r="F74" i="41" s="1"/>
  <c r="E73" i="41"/>
  <c r="E74" i="41" s="1"/>
  <c r="P36" i="41"/>
  <c r="O36" i="41"/>
  <c r="N36" i="41"/>
  <c r="M36" i="41"/>
  <c r="L36" i="41"/>
  <c r="K36" i="41"/>
  <c r="J36" i="41"/>
  <c r="I36" i="41"/>
  <c r="H36" i="41"/>
  <c r="G36" i="41"/>
  <c r="F36" i="41"/>
  <c r="E36" i="41"/>
  <c r="P32" i="41"/>
  <c r="O32" i="41"/>
  <c r="N32" i="41"/>
  <c r="M32" i="41"/>
  <c r="L32" i="41"/>
  <c r="K32" i="41"/>
  <c r="J32" i="41"/>
  <c r="I32" i="41"/>
  <c r="H32" i="41"/>
  <c r="G32" i="41"/>
  <c r="F32" i="41"/>
  <c r="E32" i="41"/>
  <c r="P31" i="41"/>
  <c r="O31" i="41"/>
  <c r="N31" i="41"/>
  <c r="M31" i="41"/>
  <c r="L31" i="41"/>
  <c r="K31" i="41"/>
  <c r="J31" i="41"/>
  <c r="I31" i="41"/>
  <c r="H31" i="41"/>
  <c r="G31" i="41"/>
  <c r="F31" i="41"/>
  <c r="E31" i="41"/>
  <c r="P30" i="41"/>
  <c r="O30" i="41"/>
  <c r="N30" i="41"/>
  <c r="M30" i="41"/>
  <c r="L30" i="41"/>
  <c r="K30" i="41"/>
  <c r="J30" i="41"/>
  <c r="I30" i="41"/>
  <c r="H30" i="41"/>
  <c r="G30" i="41"/>
  <c r="F30" i="41"/>
  <c r="E30" i="41"/>
  <c r="P29" i="41"/>
  <c r="O29" i="41"/>
  <c r="N29" i="41"/>
  <c r="M29" i="41"/>
  <c r="L29" i="41"/>
  <c r="K29" i="41"/>
  <c r="J29" i="41"/>
  <c r="I29" i="41"/>
  <c r="H29" i="41"/>
  <c r="G29" i="41"/>
  <c r="F29" i="41"/>
  <c r="E29" i="41"/>
  <c r="P27" i="41"/>
  <c r="O27" i="41"/>
  <c r="N27" i="41"/>
  <c r="M27" i="41"/>
  <c r="L27" i="41"/>
  <c r="K27" i="41"/>
  <c r="J27" i="41"/>
  <c r="I27" i="41"/>
  <c r="H27" i="41"/>
  <c r="G27" i="41"/>
  <c r="F27" i="41"/>
  <c r="E27" i="41"/>
  <c r="P26" i="41"/>
  <c r="O26" i="41"/>
  <c r="N26" i="41"/>
  <c r="M26" i="41"/>
  <c r="L26" i="41"/>
  <c r="K26" i="41"/>
  <c r="J26" i="41"/>
  <c r="I26" i="41"/>
  <c r="H26" i="41"/>
  <c r="G26" i="41"/>
  <c r="F26" i="41"/>
  <c r="E26" i="41"/>
  <c r="P25" i="41"/>
  <c r="O25" i="41"/>
  <c r="N25" i="41"/>
  <c r="M25" i="41"/>
  <c r="L25" i="41"/>
  <c r="K25" i="41"/>
  <c r="J25" i="41"/>
  <c r="I25" i="41"/>
  <c r="H25" i="41"/>
  <c r="G25" i="41"/>
  <c r="F25" i="41"/>
  <c r="E25" i="41"/>
  <c r="P22" i="41"/>
  <c r="O22" i="41"/>
  <c r="N22" i="41"/>
  <c r="P21" i="41"/>
  <c r="O21" i="41"/>
  <c r="N21" i="41"/>
  <c r="M21" i="41"/>
  <c r="L21" i="41"/>
  <c r="K21" i="41"/>
  <c r="J21" i="41"/>
  <c r="I21" i="41"/>
  <c r="H21" i="41"/>
  <c r="G21" i="41"/>
  <c r="F21" i="41"/>
  <c r="E21" i="41"/>
  <c r="P18" i="41"/>
  <c r="O18" i="41"/>
  <c r="N18" i="41"/>
  <c r="M18" i="41"/>
  <c r="L18" i="41"/>
  <c r="K18" i="41"/>
  <c r="J18" i="41"/>
  <c r="I18" i="41"/>
  <c r="H18" i="41"/>
  <c r="G18" i="41"/>
  <c r="F18" i="41"/>
  <c r="E18" i="41"/>
  <c r="P17" i="41"/>
  <c r="O17" i="41"/>
  <c r="N17" i="41"/>
  <c r="M17" i="41"/>
  <c r="L17" i="41"/>
  <c r="K17" i="41"/>
  <c r="J17" i="41"/>
  <c r="I17" i="41"/>
  <c r="H17" i="41"/>
  <c r="G17" i="41"/>
  <c r="F17" i="41"/>
  <c r="E17" i="41"/>
  <c r="P12" i="41"/>
  <c r="O12" i="41"/>
  <c r="N12" i="41"/>
  <c r="M12" i="41"/>
  <c r="L12" i="41"/>
  <c r="K12" i="41"/>
  <c r="J12" i="41"/>
  <c r="I12" i="41"/>
  <c r="H12" i="41"/>
  <c r="G12" i="41"/>
  <c r="F12" i="41"/>
  <c r="E12" i="41"/>
  <c r="P10" i="41"/>
  <c r="O10" i="41"/>
  <c r="N10" i="41"/>
  <c r="M10" i="41"/>
  <c r="L10" i="41"/>
  <c r="K10" i="41"/>
  <c r="J10" i="41"/>
  <c r="I10" i="41"/>
  <c r="H10" i="41"/>
  <c r="G10" i="41"/>
  <c r="F10" i="41"/>
  <c r="E10" i="41"/>
  <c r="P9" i="41"/>
  <c r="O9" i="41"/>
  <c r="N9" i="41"/>
  <c r="M9" i="41"/>
  <c r="L9" i="41"/>
  <c r="K9" i="41"/>
  <c r="J9" i="41"/>
  <c r="I9" i="41"/>
  <c r="H9" i="41"/>
  <c r="G9" i="41"/>
  <c r="F9" i="41"/>
  <c r="E9" i="41"/>
  <c r="P7" i="41"/>
  <c r="O7" i="41"/>
  <c r="N7" i="41"/>
  <c r="M7" i="41"/>
  <c r="L7" i="41"/>
  <c r="K7" i="41"/>
  <c r="J7" i="41"/>
  <c r="I7" i="41"/>
  <c r="H7" i="41"/>
  <c r="G7" i="41"/>
  <c r="F7" i="41"/>
  <c r="E7" i="41"/>
  <c r="P6" i="41"/>
  <c r="O6" i="41"/>
  <c r="N6" i="41"/>
  <c r="M6" i="41"/>
  <c r="L6" i="41"/>
  <c r="K6" i="41"/>
  <c r="J6" i="41"/>
  <c r="I6" i="41"/>
  <c r="H6" i="41"/>
  <c r="G6" i="41"/>
  <c r="F6" i="41"/>
  <c r="E6" i="41"/>
  <c r="C9" i="40"/>
  <c r="C6" i="40"/>
  <c r="B12" i="39"/>
  <c r="C26" i="39"/>
  <c r="D27" i="39"/>
  <c r="C33" i="39"/>
  <c r="D34" i="39"/>
  <c r="C40" i="39"/>
  <c r="C49" i="39"/>
  <c r="C59" i="39"/>
  <c r="D60" i="39"/>
  <c r="C68" i="39"/>
  <c r="C79" i="39"/>
  <c r="C86" i="39"/>
  <c r="C92" i="39"/>
  <c r="C99" i="39"/>
  <c r="D100" i="39"/>
  <c r="C107" i="39"/>
  <c r="G12" i="38"/>
  <c r="D15" i="38"/>
  <c r="D28" i="38"/>
  <c r="D30" i="38"/>
  <c r="A5" i="37"/>
  <c r="A6" i="37" s="1"/>
  <c r="A7" i="37" s="1"/>
  <c r="A8" i="37" s="1"/>
  <c r="A9" i="37" s="1"/>
  <c r="A10" i="37" s="1"/>
  <c r="A11" i="37" s="1"/>
  <c r="A12" i="37" s="1"/>
  <c r="A13" i="37" s="1"/>
  <c r="A14" i="37" s="1"/>
  <c r="A15" i="37" s="1"/>
  <c r="A16" i="37" s="1"/>
  <c r="A17" i="37" s="1"/>
  <c r="A18" i="37" s="1"/>
  <c r="A19" i="37" s="1"/>
  <c r="A20" i="37" s="1"/>
  <c r="A21" i="37" s="1"/>
  <c r="A22" i="37" s="1"/>
  <c r="A23" i="37" s="1"/>
  <c r="A24" i="37" s="1"/>
  <c r="A25" i="37" s="1"/>
  <c r="A26" i="37" s="1"/>
  <c r="A27" i="37" s="1"/>
  <c r="A28" i="37" s="1"/>
  <c r="A29" i="37" s="1"/>
  <c r="A30" i="37" s="1"/>
  <c r="A31" i="37" s="1"/>
  <c r="A32" i="37" s="1"/>
  <c r="A33" i="37" s="1"/>
  <c r="A34" i="37" s="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I41" i="41" l="1"/>
  <c r="I22" i="41"/>
  <c r="J22" i="41"/>
  <c r="J41" i="41"/>
  <c r="K41" i="41"/>
  <c r="G22" i="41"/>
  <c r="P41" i="41"/>
  <c r="K22" i="41"/>
  <c r="L41" i="41"/>
  <c r="L22" i="41"/>
  <c r="E41" i="41"/>
  <c r="M41" i="41"/>
  <c r="M22" i="41"/>
  <c r="E22" i="41"/>
  <c r="F41" i="41"/>
  <c r="N41" i="41"/>
  <c r="F22" i="41"/>
  <c r="G41" i="41"/>
  <c r="O41" i="41"/>
  <c r="H41" i="41"/>
  <c r="L74" i="41"/>
  <c r="H74" i="41"/>
  <c r="H22" i="41"/>
  <c r="G8" i="41"/>
  <c r="H8" i="41"/>
  <c r="I8" i="41"/>
  <c r="M8" i="41"/>
  <c r="K8" i="41"/>
  <c r="L8" i="41"/>
  <c r="E8" i="41"/>
  <c r="F8" i="41"/>
  <c r="J8" i="41"/>
  <c r="K34" i="7"/>
  <c r="K22" i="7"/>
  <c r="K61" i="7"/>
  <c r="C11" i="40"/>
  <c r="P30" i="7"/>
  <c r="O30" i="7"/>
  <c r="N30" i="7"/>
  <c r="M30" i="7"/>
  <c r="L30" i="7"/>
  <c r="J30" i="7"/>
  <c r="I30" i="7"/>
  <c r="H30" i="7"/>
  <c r="G30" i="7"/>
  <c r="F30" i="7"/>
  <c r="E30" i="7"/>
  <c r="P31" i="7"/>
  <c r="O31" i="7"/>
  <c r="N31" i="7"/>
  <c r="M31" i="7"/>
  <c r="L31" i="7"/>
  <c r="J31" i="7"/>
  <c r="I31" i="7"/>
  <c r="H31" i="7"/>
  <c r="G31" i="7"/>
  <c r="F31" i="7"/>
  <c r="E31" i="7"/>
  <c r="P9" i="7"/>
  <c r="O9" i="7"/>
  <c r="N9" i="7"/>
  <c r="M9" i="7"/>
  <c r="L9" i="7"/>
  <c r="J9" i="7"/>
  <c r="I9" i="7"/>
  <c r="H9" i="7"/>
  <c r="G9" i="7"/>
  <c r="F9" i="7"/>
  <c r="E9" i="7"/>
  <c r="L49" i="7"/>
  <c r="L33" i="7"/>
  <c r="L32" i="7"/>
  <c r="N32" i="7"/>
  <c r="N33" i="7"/>
  <c r="N49" i="7"/>
  <c r="M32" i="7"/>
  <c r="M33" i="7"/>
  <c r="M49" i="7"/>
  <c r="L29" i="7"/>
  <c r="K101" i="7" l="1"/>
  <c r="C42" i="41"/>
  <c r="C43" i="41" s="1"/>
  <c r="C75" i="41"/>
  <c r="C74" i="41"/>
  <c r="L34" i="7"/>
  <c r="P32" i="7"/>
  <c r="O32" i="7"/>
  <c r="J32" i="7"/>
  <c r="I32" i="7"/>
  <c r="H32" i="7"/>
  <c r="G32" i="7"/>
  <c r="F32" i="7"/>
  <c r="E32" i="7"/>
  <c r="P14" i="7"/>
  <c r="O14" i="7"/>
  <c r="N14" i="7"/>
  <c r="M14" i="7"/>
  <c r="L14" i="7"/>
  <c r="J14" i="7"/>
  <c r="I14" i="7"/>
  <c r="H14" i="7"/>
  <c r="G14" i="7"/>
  <c r="F14" i="7"/>
  <c r="E14" i="7"/>
  <c r="P13" i="7"/>
  <c r="O13" i="7"/>
  <c r="N13" i="7"/>
  <c r="M13" i="7"/>
  <c r="L13" i="7"/>
  <c r="J13" i="7"/>
  <c r="I13" i="7"/>
  <c r="H13" i="7"/>
  <c r="G13" i="7"/>
  <c r="F13" i="7"/>
  <c r="E13" i="7"/>
  <c r="C76" i="41" l="1"/>
  <c r="P54" i="7"/>
  <c r="O54" i="7"/>
  <c r="N54" i="7"/>
  <c r="M54" i="7"/>
  <c r="L54" i="7"/>
  <c r="J54" i="7"/>
  <c r="I54" i="7"/>
  <c r="H54" i="7"/>
  <c r="G54" i="7"/>
  <c r="F54" i="7"/>
  <c r="E54" i="7"/>
  <c r="P29" i="7" l="1"/>
  <c r="O29" i="7"/>
  <c r="N29" i="7"/>
  <c r="N34" i="7" s="1"/>
  <c r="M29" i="7"/>
  <c r="M34" i="7" s="1"/>
  <c r="J29" i="7"/>
  <c r="I29" i="7"/>
  <c r="H29" i="7"/>
  <c r="G29" i="7"/>
  <c r="F29" i="7"/>
  <c r="E29" i="7"/>
  <c r="P61" i="7"/>
  <c r="P52" i="7"/>
  <c r="O52" i="7"/>
  <c r="N52" i="7"/>
  <c r="M52" i="7"/>
  <c r="L52" i="7"/>
  <c r="J52" i="7"/>
  <c r="I52" i="7"/>
  <c r="H52" i="7"/>
  <c r="G52" i="7"/>
  <c r="F52" i="7"/>
  <c r="E52" i="7"/>
  <c r="J49" i="7"/>
  <c r="I49" i="7"/>
  <c r="H49" i="7"/>
  <c r="G49" i="7"/>
  <c r="F49" i="7"/>
  <c r="E49" i="7"/>
  <c r="N51" i="7"/>
  <c r="P51" i="7"/>
  <c r="O51" i="7"/>
  <c r="M51" i="7"/>
  <c r="L51" i="7"/>
  <c r="J51" i="7"/>
  <c r="I51" i="7"/>
  <c r="H51" i="7"/>
  <c r="G51" i="7"/>
  <c r="F51" i="7"/>
  <c r="E51" i="7"/>
  <c r="P49" i="7"/>
  <c r="E33" i="7"/>
  <c r="F33" i="7"/>
  <c r="E53" i="7"/>
  <c r="F53" i="7"/>
  <c r="O49" i="7"/>
  <c r="P34" i="7"/>
  <c r="P33" i="7"/>
  <c r="O33" i="7"/>
  <c r="J33" i="7"/>
  <c r="I33" i="7"/>
  <c r="H33" i="7"/>
  <c r="G33" i="7"/>
  <c r="P23" i="7"/>
  <c r="O23" i="7"/>
  <c r="N23" i="7"/>
  <c r="M23" i="7"/>
  <c r="L23" i="7"/>
  <c r="J23" i="7"/>
  <c r="I23" i="7"/>
  <c r="H23" i="7"/>
  <c r="G23" i="7"/>
  <c r="F23" i="7"/>
  <c r="E23" i="7"/>
  <c r="P20" i="7"/>
  <c r="O20" i="7"/>
  <c r="N20" i="7"/>
  <c r="M20" i="7"/>
  <c r="L20" i="7"/>
  <c r="J20" i="7"/>
  <c r="I20" i="7"/>
  <c r="H20" i="7"/>
  <c r="G20" i="7"/>
  <c r="F20" i="7"/>
  <c r="E20" i="7"/>
  <c r="P101" i="7" l="1"/>
  <c r="C50" i="7"/>
  <c r="C51" i="7" s="1"/>
  <c r="F61" i="7"/>
  <c r="E61" i="7"/>
  <c r="O34" i="7"/>
  <c r="E34" i="7"/>
  <c r="F34" i="7"/>
  <c r="J34" i="7"/>
  <c r="H34" i="7"/>
  <c r="I34" i="7"/>
  <c r="G34" i="7"/>
  <c r="C31" i="44" l="1"/>
  <c r="C33" i="57"/>
  <c r="C34" i="44"/>
  <c r="C36" i="57"/>
  <c r="C32" i="44"/>
  <c r="C34" i="57"/>
  <c r="C33" i="44"/>
  <c r="C35" i="44" s="1"/>
  <c r="C37" i="44" s="1"/>
  <c r="C35" i="57"/>
  <c r="C37" i="57" l="1"/>
  <c r="C39" i="57" s="1"/>
  <c r="C39" i="44"/>
  <c r="C46" i="44"/>
  <c r="C50" i="44" s="1"/>
  <c r="C59" i="44" s="1"/>
  <c r="C71" i="44" s="1"/>
  <c r="C48" i="57" l="1"/>
  <c r="C52" i="57" s="1"/>
  <c r="C61" i="57" s="1"/>
  <c r="C41" i="57"/>
  <c r="E59" i="44"/>
  <c r="C75" i="44"/>
  <c r="C82" i="44" s="1"/>
  <c r="P8" i="7"/>
  <c r="O8" i="7"/>
  <c r="N8" i="7"/>
  <c r="M8" i="7"/>
  <c r="L8" i="7"/>
  <c r="J8" i="7"/>
  <c r="I8" i="7"/>
  <c r="H8" i="7"/>
  <c r="G8" i="7"/>
  <c r="F8" i="7"/>
  <c r="E8" i="7"/>
  <c r="C73" i="57" l="1"/>
  <c r="C77" i="57" s="1"/>
  <c r="C84" i="57" s="1"/>
  <c r="C96" i="57" s="1"/>
  <c r="E61" i="57"/>
  <c r="E82" i="44"/>
  <c r="C94" i="44"/>
  <c r="E84" i="57" l="1"/>
  <c r="C98" i="44"/>
  <c r="C106" i="44" s="1"/>
  <c r="E106" i="44" s="1"/>
  <c r="E94" i="44"/>
  <c r="E10" i="7"/>
  <c r="F10" i="7"/>
  <c r="G10" i="7"/>
  <c r="H10" i="7"/>
  <c r="I10" i="7"/>
  <c r="J10" i="7"/>
  <c r="L10" i="7"/>
  <c r="M10" i="7"/>
  <c r="N10" i="7"/>
  <c r="O10" i="7"/>
  <c r="P10" i="7"/>
  <c r="P53" i="7"/>
  <c r="O53" i="7"/>
  <c r="O61" i="7" s="1"/>
  <c r="N53" i="7"/>
  <c r="N61" i="7" s="1"/>
  <c r="M53" i="7"/>
  <c r="M61" i="7" s="1"/>
  <c r="L53" i="7"/>
  <c r="L61" i="7" s="1"/>
  <c r="J53" i="7"/>
  <c r="J61" i="7" s="1"/>
  <c r="I53" i="7"/>
  <c r="I61" i="7" s="1"/>
  <c r="H53" i="7"/>
  <c r="H61" i="7" s="1"/>
  <c r="G53" i="7"/>
  <c r="G61" i="7" s="1"/>
  <c r="P21" i="7"/>
  <c r="O21" i="7"/>
  <c r="N21" i="7"/>
  <c r="M21" i="7"/>
  <c r="L21" i="7"/>
  <c r="J21" i="7"/>
  <c r="I21" i="7"/>
  <c r="H21" i="7"/>
  <c r="G21" i="7"/>
  <c r="F21" i="7"/>
  <c r="E21" i="7"/>
  <c r="P17" i="7"/>
  <c r="O17" i="7"/>
  <c r="N17" i="7"/>
  <c r="M17" i="7"/>
  <c r="L17" i="7"/>
  <c r="J17" i="7"/>
  <c r="I17" i="7"/>
  <c r="H17" i="7"/>
  <c r="G17" i="7"/>
  <c r="F17" i="7"/>
  <c r="E17" i="7"/>
  <c r="P16" i="7"/>
  <c r="O16" i="7"/>
  <c r="N16" i="7"/>
  <c r="M16" i="7"/>
  <c r="L16" i="7"/>
  <c r="J16" i="7"/>
  <c r="I16" i="7"/>
  <c r="H16" i="7"/>
  <c r="G16" i="7"/>
  <c r="F16" i="7"/>
  <c r="E16" i="7"/>
  <c r="P15" i="7"/>
  <c r="O15" i="7"/>
  <c r="N15" i="7"/>
  <c r="M15" i="7"/>
  <c r="L15" i="7"/>
  <c r="J15" i="7"/>
  <c r="I15" i="7"/>
  <c r="H15" i="7"/>
  <c r="G15" i="7"/>
  <c r="F15" i="7"/>
  <c r="E15" i="7"/>
  <c r="P12" i="7"/>
  <c r="O12" i="7"/>
  <c r="N12" i="7"/>
  <c r="M12" i="7"/>
  <c r="L12" i="7"/>
  <c r="J12" i="7"/>
  <c r="I12" i="7"/>
  <c r="H12" i="7"/>
  <c r="G12" i="7"/>
  <c r="F12" i="7"/>
  <c r="E12" i="7"/>
  <c r="P11" i="7"/>
  <c r="O11" i="7"/>
  <c r="N11" i="7"/>
  <c r="M11" i="7"/>
  <c r="L11" i="7"/>
  <c r="J11" i="7"/>
  <c r="I11" i="7"/>
  <c r="H11" i="7"/>
  <c r="G11" i="7"/>
  <c r="F11" i="7"/>
  <c r="E11" i="7"/>
  <c r="P7" i="7"/>
  <c r="O7" i="7"/>
  <c r="N7" i="7"/>
  <c r="M7" i="7"/>
  <c r="L7" i="7"/>
  <c r="J7" i="7"/>
  <c r="I7" i="7"/>
  <c r="H7" i="7"/>
  <c r="G7" i="7"/>
  <c r="F7" i="7"/>
  <c r="E7" i="7"/>
  <c r="P6" i="7"/>
  <c r="O6" i="7"/>
  <c r="N6" i="7"/>
  <c r="M6" i="7"/>
  <c r="L6" i="7"/>
  <c r="J6" i="7"/>
  <c r="I6" i="7"/>
  <c r="H6" i="7"/>
  <c r="G6" i="7"/>
  <c r="F6" i="7"/>
  <c r="E6" i="7"/>
  <c r="C62" i="7" l="1"/>
  <c r="C63" i="7" s="1"/>
  <c r="E96" i="57"/>
  <c r="C100" i="57"/>
  <c r="C108" i="57" s="1"/>
  <c r="N22" i="7"/>
  <c r="N101" i="7" s="1"/>
  <c r="I22" i="7"/>
  <c r="M22" i="7"/>
  <c r="M101" i="7" s="1"/>
  <c r="G22" i="7"/>
  <c r="O22" i="7"/>
  <c r="O101" i="7" s="1"/>
  <c r="E22" i="7"/>
  <c r="L22" i="7"/>
  <c r="L101" i="7" s="1"/>
  <c r="H22" i="7"/>
  <c r="J22" i="7"/>
  <c r="F22" i="7"/>
  <c r="E108" i="57" l="1"/>
  <c r="C120" i="57"/>
  <c r="C103" i="7"/>
  <c r="E120" i="57" l="1"/>
  <c r="C124" i="57"/>
  <c r="C132" i="57" s="1"/>
  <c r="E56" i="52"/>
  <c r="C57" i="52" s="1"/>
  <c r="C58" i="52" s="1"/>
  <c r="E132" i="57" l="1"/>
  <c r="C143" i="57"/>
  <c r="B3" i="51"/>
  <c r="B4" i="51" s="1"/>
  <c r="B5" i="51" s="1"/>
  <c r="B6" i="51" s="1"/>
  <c r="B7" i="51" s="1"/>
  <c r="B8" i="51" s="1"/>
  <c r="B9" i="51" s="1"/>
  <c r="B10" i="51" s="1"/>
  <c r="B11" i="51" s="1"/>
  <c r="B12" i="51" s="1"/>
  <c r="B13" i="51" s="1"/>
  <c r="B14" i="51" s="1"/>
  <c r="B15" i="51" s="1"/>
  <c r="B16" i="51" s="1"/>
  <c r="B17" i="51" s="1"/>
  <c r="B18" i="51" s="1"/>
  <c r="B19" i="51" s="1"/>
  <c r="B20" i="51" s="1"/>
  <c r="B21" i="51" s="1"/>
  <c r="B22" i="51" s="1"/>
  <c r="B23" i="51" s="1"/>
  <c r="B24" i="51" s="1"/>
  <c r="B25" i="51" s="1"/>
  <c r="B26" i="51" s="1"/>
  <c r="B27" i="51" s="1"/>
  <c r="B28" i="51" s="1"/>
  <c r="B29" i="51" s="1"/>
  <c r="B30" i="51" s="1"/>
  <c r="B31" i="51" s="1"/>
  <c r="B32" i="51" s="1"/>
  <c r="B33" i="51" s="1"/>
  <c r="B34" i="51" s="1"/>
  <c r="B35" i="51" s="1"/>
  <c r="B36" i="51" s="1"/>
  <c r="B37" i="51" s="1"/>
  <c r="B38" i="51" s="1"/>
  <c r="F39"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57" authorId="0" shapeId="0" xr:uid="{7093F4A9-39A3-488C-9736-5EDE86B57786}">
      <text>
        <r>
          <rPr>
            <b/>
            <sz val="9"/>
            <color indexed="81"/>
            <rFont val="Tahoma"/>
            <family val="2"/>
          </rPr>
          <t>User:</t>
        </r>
        <r>
          <rPr>
            <sz val="9"/>
            <color indexed="81"/>
            <rFont val="Tahoma"/>
            <family val="2"/>
          </rPr>
          <t xml:space="preserve">
New contribution started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George, Owupele</author>
  </authors>
  <commentList>
    <comment ref="E158" authorId="0" shapeId="0" xr:uid="{E38D132E-7B9B-4EAC-A5ED-ABA4C76859FE}">
      <text>
        <r>
          <rPr>
            <b/>
            <sz val="9"/>
            <color indexed="81"/>
            <rFont val="Tahoma"/>
            <family val="2"/>
          </rPr>
          <t>User:</t>
        </r>
        <r>
          <rPr>
            <sz val="9"/>
            <color indexed="81"/>
            <rFont val="Tahoma"/>
            <family val="2"/>
          </rPr>
          <t xml:space="preserve">
4k for Jan and February 2024 while 3k is for balance 2023</t>
        </r>
      </text>
    </comment>
    <comment ref="E292" authorId="0" shapeId="0" xr:uid="{1DA158A2-8AD3-42D4-B27C-658E406256F9}">
      <text>
        <r>
          <rPr>
            <b/>
            <sz val="9"/>
            <color indexed="81"/>
            <rFont val="Tahoma"/>
            <family val="2"/>
          </rPr>
          <t>User:</t>
        </r>
        <r>
          <rPr>
            <sz val="9"/>
            <color indexed="81"/>
            <rFont val="Tahoma"/>
            <family val="2"/>
          </rPr>
          <t xml:space="preserve">
Jan &amp; Feb 2024 dues</t>
        </r>
      </text>
    </comment>
    <comment ref="E304" authorId="0" shapeId="0" xr:uid="{43F6B8F3-3C69-4743-BD5D-287B22C00D8E}">
      <text>
        <r>
          <rPr>
            <b/>
            <sz val="9"/>
            <color indexed="81"/>
            <rFont val="Tahoma"/>
            <family val="2"/>
          </rPr>
          <t>User:</t>
        </r>
        <r>
          <rPr>
            <sz val="9"/>
            <color indexed="81"/>
            <rFont val="Tahoma"/>
            <family val="2"/>
          </rPr>
          <t xml:space="preserve">
</t>
        </r>
        <r>
          <rPr>
            <b/>
            <sz val="9"/>
            <color indexed="81"/>
            <rFont val="Tahoma"/>
            <family val="2"/>
          </rPr>
          <t>2022 dues - 6k
2023 dues -12k
2024 Jan-April-8k
Total - N26K</t>
        </r>
      </text>
    </comment>
    <comment ref="E317" authorId="0" shapeId="0" xr:uid="{67CBC2E8-8A13-443D-8890-85D1DD608543}">
      <text>
        <r>
          <rPr>
            <b/>
            <sz val="9"/>
            <color indexed="81"/>
            <rFont val="Tahoma"/>
            <family val="2"/>
          </rPr>
          <t>User:</t>
        </r>
        <r>
          <rPr>
            <sz val="9"/>
            <color indexed="81"/>
            <rFont val="Tahoma"/>
            <family val="2"/>
          </rPr>
          <t xml:space="preserve">
Jan &amp; Feb 2024 dues</t>
        </r>
      </text>
    </comment>
    <comment ref="E379" authorId="0" shapeId="0" xr:uid="{A1030786-466F-41DA-9E82-566733856BB3}">
      <text>
        <r>
          <rPr>
            <b/>
            <sz val="9"/>
            <color indexed="81"/>
            <rFont val="Tahoma"/>
            <family val="2"/>
          </rPr>
          <t>User:</t>
        </r>
        <r>
          <rPr>
            <sz val="9"/>
            <color indexed="81"/>
            <rFont val="Tahoma"/>
            <family val="2"/>
          </rPr>
          <t xml:space="preserve">
Jan &amp; Feb 2024 dues</t>
        </r>
      </text>
    </comment>
    <comment ref="E391" authorId="0" shapeId="0" xr:uid="{21AC2C65-0DEC-4C4D-BD48-0EFE570D4334}">
      <text>
        <r>
          <rPr>
            <b/>
            <sz val="9"/>
            <color indexed="81"/>
            <rFont val="Tahoma"/>
            <family val="2"/>
          </rPr>
          <t>User:</t>
        </r>
        <r>
          <rPr>
            <sz val="9"/>
            <color indexed="81"/>
            <rFont val="Tahoma"/>
            <family val="2"/>
          </rPr>
          <t xml:space="preserve">
</t>
        </r>
        <r>
          <rPr>
            <b/>
            <sz val="9"/>
            <color indexed="81"/>
            <rFont val="Tahoma"/>
            <family val="2"/>
          </rPr>
          <t>2022 dues - 6k
2023 dues -12k
2024 Jan-April-8k
Total - N26K
May due was deducted</t>
        </r>
      </text>
    </comment>
    <comment ref="E399" authorId="1" shapeId="0" xr:uid="{E2282755-E86A-4B3B-A272-D002250FABFF}">
      <text>
        <r>
          <rPr>
            <b/>
            <sz val="9"/>
            <color indexed="81"/>
            <rFont val="Tahoma"/>
            <family val="2"/>
          </rPr>
          <t>George, Owupele:</t>
        </r>
        <r>
          <rPr>
            <sz val="9"/>
            <color indexed="81"/>
            <rFont val="Tahoma"/>
            <family val="2"/>
          </rPr>
          <t xml:space="preserve">
</t>
        </r>
        <r>
          <rPr>
            <b/>
            <sz val="9"/>
            <color indexed="81"/>
            <rFont val="Tahoma"/>
            <family val="2"/>
          </rPr>
          <t>Payment N6K made 23/05/2023</t>
        </r>
      </text>
    </comment>
    <comment ref="E404" authorId="0" shapeId="0" xr:uid="{254AB24E-33D7-4FFB-AFBB-7D5B43369181}">
      <text>
        <r>
          <rPr>
            <b/>
            <sz val="9"/>
            <color indexed="81"/>
            <rFont val="Tahoma"/>
            <family val="2"/>
          </rPr>
          <t>User:</t>
        </r>
        <r>
          <rPr>
            <sz val="9"/>
            <color indexed="81"/>
            <rFont val="Tahoma"/>
            <family val="2"/>
          </rPr>
          <t xml:space="preserve">
Jan &amp; Feb 2024 dues</t>
        </r>
      </text>
    </comment>
    <comment ref="E405" authorId="0" shapeId="0" xr:uid="{25A4E9FF-FFEE-43B0-B130-D1119710D8AC}">
      <text>
        <r>
          <rPr>
            <b/>
            <sz val="9"/>
            <color indexed="81"/>
            <rFont val="Tahoma"/>
            <family val="2"/>
          </rPr>
          <t>User:</t>
        </r>
        <r>
          <rPr>
            <sz val="9"/>
            <color indexed="81"/>
            <rFont val="Tahoma"/>
            <family val="2"/>
          </rPr>
          <t xml:space="preserve">
</t>
        </r>
        <r>
          <rPr>
            <b/>
            <sz val="9"/>
            <color indexed="81"/>
            <rFont val="Tahoma"/>
            <family val="2"/>
          </rPr>
          <t>Paid 9k in May
Jan - June cleared</t>
        </r>
      </text>
    </comment>
    <comment ref="E407" authorId="0" shapeId="0" xr:uid="{8FB50359-4389-4533-B029-77218292F3CC}">
      <text>
        <r>
          <rPr>
            <b/>
            <sz val="9"/>
            <color indexed="81"/>
            <rFont val="Tahoma"/>
            <family val="2"/>
          </rPr>
          <t>User:</t>
        </r>
        <r>
          <rPr>
            <sz val="9"/>
            <color indexed="81"/>
            <rFont val="Tahoma"/>
            <family val="2"/>
          </rPr>
          <t xml:space="preserve">
</t>
        </r>
        <r>
          <rPr>
            <b/>
            <sz val="9"/>
            <color indexed="81"/>
            <rFont val="Tahoma"/>
            <family val="2"/>
          </rPr>
          <t>Total paid in May N25k 
2022 - 12k
2023 - 3k to bal 2023
2024- 10k Jan-May</t>
        </r>
      </text>
    </comment>
    <comment ref="E412" authorId="0" shapeId="0" xr:uid="{EADE5A02-170C-4718-89A7-4F882F646CAF}">
      <text>
        <r>
          <rPr>
            <b/>
            <sz val="9"/>
            <color indexed="81"/>
            <rFont val="Tahoma"/>
            <family val="2"/>
          </rPr>
          <t>User:</t>
        </r>
        <r>
          <rPr>
            <sz val="9"/>
            <color indexed="81"/>
            <rFont val="Tahoma"/>
            <family val="2"/>
          </rPr>
          <t xml:space="preserve">
</t>
        </r>
        <r>
          <rPr>
            <b/>
            <sz val="9"/>
            <color indexed="81"/>
            <rFont val="Tahoma"/>
            <family val="2"/>
          </rPr>
          <t>Paid in May for
Jan to June</t>
        </r>
      </text>
    </comment>
    <comment ref="E420" authorId="1" shapeId="0" xr:uid="{8AD6EF81-96CB-4C23-938A-1D089B4B2B3F}">
      <text>
        <r>
          <rPr>
            <b/>
            <sz val="9"/>
            <color indexed="81"/>
            <rFont val="Tahoma"/>
            <charset val="1"/>
          </rPr>
          <t>George, Owupele:</t>
        </r>
        <r>
          <rPr>
            <sz val="9"/>
            <color indexed="81"/>
            <rFont val="Tahoma"/>
            <charset val="1"/>
          </rPr>
          <t xml:space="preserve">
Mar/April dues were deduction-4k</t>
        </r>
      </text>
    </comment>
    <comment ref="E466" authorId="0" shapeId="0" xr:uid="{75EDF575-F974-4360-93BB-ACACB84450C3}">
      <text>
        <r>
          <rPr>
            <b/>
            <sz val="9"/>
            <color indexed="81"/>
            <rFont val="Tahoma"/>
            <family val="2"/>
          </rPr>
          <t>User:</t>
        </r>
        <r>
          <rPr>
            <sz val="9"/>
            <color indexed="81"/>
            <rFont val="Tahoma"/>
            <family val="2"/>
          </rPr>
          <t xml:space="preserve">
Jan &amp; Feb 2024 dues</t>
        </r>
      </text>
    </comment>
    <comment ref="E478" authorId="0" shapeId="0" xr:uid="{E724E873-E205-4E08-80B0-54A1200EAEF4}">
      <text>
        <r>
          <rPr>
            <b/>
            <sz val="9"/>
            <color indexed="81"/>
            <rFont val="Tahoma"/>
            <family val="2"/>
          </rPr>
          <t>User:</t>
        </r>
        <r>
          <rPr>
            <sz val="9"/>
            <color indexed="81"/>
            <rFont val="Tahoma"/>
            <family val="2"/>
          </rPr>
          <t xml:space="preserve">
</t>
        </r>
        <r>
          <rPr>
            <b/>
            <sz val="9"/>
            <color indexed="81"/>
            <rFont val="Tahoma"/>
            <family val="2"/>
          </rPr>
          <t>2022 dues - 6k
2023 dues -12k
2024 Jan-April-8k
Total - N26K
May due was deducted</t>
        </r>
      </text>
    </comment>
    <comment ref="E479" authorId="0" shapeId="0" xr:uid="{18477C6F-F64B-4249-BF61-570C7A713A96}">
      <text>
        <r>
          <rPr>
            <b/>
            <sz val="9"/>
            <color indexed="81"/>
            <rFont val="Tahoma"/>
            <family val="2"/>
          </rPr>
          <t>User:</t>
        </r>
        <r>
          <rPr>
            <sz val="9"/>
            <color indexed="81"/>
            <rFont val="Tahoma"/>
            <family val="2"/>
          </rPr>
          <t xml:space="preserve">
Paid dues update June</t>
        </r>
      </text>
    </comment>
    <comment ref="E486" authorId="1" shapeId="0" xr:uid="{C9FB65BF-98C5-40A3-A178-9538CAF90BD2}">
      <text>
        <r>
          <rPr>
            <b/>
            <sz val="9"/>
            <color indexed="81"/>
            <rFont val="Tahoma"/>
            <family val="2"/>
          </rPr>
          <t>George, Owupele:</t>
        </r>
        <r>
          <rPr>
            <sz val="9"/>
            <color indexed="81"/>
            <rFont val="Tahoma"/>
            <family val="2"/>
          </rPr>
          <t xml:space="preserve">
</t>
        </r>
        <r>
          <rPr>
            <b/>
            <sz val="9"/>
            <color indexed="81"/>
            <rFont val="Tahoma"/>
            <family val="2"/>
          </rPr>
          <t>Payment N6K made 23/05/2023</t>
        </r>
      </text>
    </comment>
    <comment ref="E491" authorId="0" shapeId="0" xr:uid="{8B743501-7ACF-4F55-AF8D-6AD0675A10E1}">
      <text>
        <r>
          <rPr>
            <b/>
            <sz val="9"/>
            <color indexed="81"/>
            <rFont val="Tahoma"/>
            <family val="2"/>
          </rPr>
          <t>User:</t>
        </r>
        <r>
          <rPr>
            <sz val="9"/>
            <color indexed="81"/>
            <rFont val="Tahoma"/>
            <family val="2"/>
          </rPr>
          <t xml:space="preserve">
Jan &amp; Feb 2024 dues</t>
        </r>
      </text>
    </comment>
    <comment ref="E492" authorId="0" shapeId="0" xr:uid="{EC5CF00E-0F6E-4858-8B16-0C76B7960379}">
      <text>
        <r>
          <rPr>
            <b/>
            <sz val="9"/>
            <color indexed="81"/>
            <rFont val="Tahoma"/>
            <family val="2"/>
          </rPr>
          <t>User:</t>
        </r>
        <r>
          <rPr>
            <sz val="9"/>
            <color indexed="81"/>
            <rFont val="Tahoma"/>
            <family val="2"/>
          </rPr>
          <t xml:space="preserve">
</t>
        </r>
        <r>
          <rPr>
            <b/>
            <sz val="9"/>
            <color indexed="81"/>
            <rFont val="Tahoma"/>
            <family val="2"/>
          </rPr>
          <t>Paid 9k in May
Jan - June cleared</t>
        </r>
      </text>
    </comment>
    <comment ref="E494" authorId="0" shapeId="0" xr:uid="{02624263-BEA1-48F7-AEDE-3D0146D6F6B6}">
      <text>
        <r>
          <rPr>
            <b/>
            <sz val="9"/>
            <color indexed="81"/>
            <rFont val="Tahoma"/>
            <family val="2"/>
          </rPr>
          <t>User:</t>
        </r>
        <r>
          <rPr>
            <sz val="9"/>
            <color indexed="81"/>
            <rFont val="Tahoma"/>
            <family val="2"/>
          </rPr>
          <t xml:space="preserve">
</t>
        </r>
        <r>
          <rPr>
            <b/>
            <sz val="9"/>
            <color indexed="81"/>
            <rFont val="Tahoma"/>
            <family val="2"/>
          </rPr>
          <t>Total paid in May N25k 
2022 - 12k
2023 - 3k to bal 2023
2024- 10k Jan-May</t>
        </r>
      </text>
    </comment>
    <comment ref="E499" authorId="0" shapeId="0" xr:uid="{D71691AE-A9FA-49F1-A2A3-2A949CEB7443}">
      <text>
        <r>
          <rPr>
            <b/>
            <sz val="9"/>
            <color indexed="81"/>
            <rFont val="Tahoma"/>
            <family val="2"/>
          </rPr>
          <t>User:</t>
        </r>
        <r>
          <rPr>
            <sz val="9"/>
            <color indexed="81"/>
            <rFont val="Tahoma"/>
            <family val="2"/>
          </rPr>
          <t xml:space="preserve">
</t>
        </r>
        <r>
          <rPr>
            <b/>
            <sz val="9"/>
            <color indexed="81"/>
            <rFont val="Tahoma"/>
            <family val="2"/>
          </rPr>
          <t>Paid in May for
Jan to June</t>
        </r>
      </text>
    </comment>
    <comment ref="E507" authorId="1" shapeId="0" xr:uid="{E28999D3-6A03-48CE-9B3A-BB88BDB12B9E}">
      <text>
        <r>
          <rPr>
            <b/>
            <sz val="9"/>
            <color indexed="81"/>
            <rFont val="Tahoma"/>
            <charset val="1"/>
          </rPr>
          <t>George, Owupele:</t>
        </r>
        <r>
          <rPr>
            <sz val="9"/>
            <color indexed="81"/>
            <rFont val="Tahoma"/>
            <charset val="1"/>
          </rPr>
          <t xml:space="preserve">
Mar/April dues were deduction-4k</t>
        </r>
      </text>
    </comment>
    <comment ref="E539" authorId="0" shapeId="0" xr:uid="{646AB464-C647-46B0-A0E1-18C647417F29}">
      <text>
        <r>
          <rPr>
            <b/>
            <sz val="9"/>
            <color indexed="81"/>
            <rFont val="Tahoma"/>
            <family val="2"/>
          </rPr>
          <t>User:</t>
        </r>
        <r>
          <rPr>
            <sz val="9"/>
            <color indexed="81"/>
            <rFont val="Tahoma"/>
            <family val="2"/>
          </rPr>
          <t xml:space="preserve">
</t>
        </r>
        <r>
          <rPr>
            <b/>
            <sz val="9"/>
            <color indexed="81"/>
            <rFont val="Tahoma"/>
            <family val="2"/>
          </rPr>
          <t xml:space="preserve">Paid 20k in July for Jan to Dec </t>
        </r>
      </text>
    </comment>
    <comment ref="E555" authorId="0" shapeId="0" xr:uid="{E0185044-83C0-4AF1-AF64-2B8475ED2D6D}">
      <text>
        <r>
          <rPr>
            <b/>
            <sz val="9"/>
            <color indexed="81"/>
            <rFont val="Tahoma"/>
            <family val="2"/>
          </rPr>
          <t>User:</t>
        </r>
        <r>
          <rPr>
            <sz val="9"/>
            <color indexed="81"/>
            <rFont val="Tahoma"/>
            <family val="2"/>
          </rPr>
          <t xml:space="preserve">
Jan &amp; Feb 2024 dues</t>
        </r>
      </text>
    </comment>
    <comment ref="E567" authorId="0" shapeId="0" xr:uid="{15B30643-A1AA-457F-B07D-DD08AED611E6}">
      <text>
        <r>
          <rPr>
            <b/>
            <sz val="9"/>
            <color indexed="81"/>
            <rFont val="Tahoma"/>
            <family val="2"/>
          </rPr>
          <t>User:</t>
        </r>
        <r>
          <rPr>
            <sz val="9"/>
            <color indexed="81"/>
            <rFont val="Tahoma"/>
            <family val="2"/>
          </rPr>
          <t xml:space="preserve">
</t>
        </r>
        <r>
          <rPr>
            <b/>
            <sz val="9"/>
            <color indexed="81"/>
            <rFont val="Tahoma"/>
            <family val="2"/>
          </rPr>
          <t>2022 dues - 6k
2023 dues -12k
2024 Jan-April-8k
Total - N26K
May due was deducted</t>
        </r>
      </text>
    </comment>
    <comment ref="E568" authorId="0" shapeId="0" xr:uid="{FBD8DE88-0F21-4992-B7AD-0F4B4198064D}">
      <text>
        <r>
          <rPr>
            <b/>
            <sz val="9"/>
            <color indexed="81"/>
            <rFont val="Tahoma"/>
            <family val="2"/>
          </rPr>
          <t>User:</t>
        </r>
        <r>
          <rPr>
            <sz val="9"/>
            <color indexed="81"/>
            <rFont val="Tahoma"/>
            <family val="2"/>
          </rPr>
          <t xml:space="preserve">
Paid dues update June</t>
        </r>
      </text>
    </comment>
    <comment ref="E575" authorId="1" shapeId="0" xr:uid="{AFF88D4A-6654-4D11-900D-A5A773892183}">
      <text>
        <r>
          <rPr>
            <b/>
            <sz val="9"/>
            <color indexed="81"/>
            <rFont val="Tahoma"/>
            <family val="2"/>
          </rPr>
          <t>George, Owupele:</t>
        </r>
        <r>
          <rPr>
            <sz val="9"/>
            <color indexed="81"/>
            <rFont val="Tahoma"/>
            <family val="2"/>
          </rPr>
          <t xml:space="preserve">
</t>
        </r>
        <r>
          <rPr>
            <b/>
            <sz val="9"/>
            <color indexed="81"/>
            <rFont val="Tahoma"/>
            <family val="2"/>
          </rPr>
          <t>Payment N6K made 23/05/2023</t>
        </r>
      </text>
    </comment>
    <comment ref="E580" authorId="0" shapeId="0" xr:uid="{2A040AA3-E886-4FD2-8500-E767960222E7}">
      <text>
        <r>
          <rPr>
            <b/>
            <sz val="9"/>
            <color indexed="81"/>
            <rFont val="Tahoma"/>
            <family val="2"/>
          </rPr>
          <t>User:</t>
        </r>
        <r>
          <rPr>
            <sz val="9"/>
            <color indexed="81"/>
            <rFont val="Tahoma"/>
            <family val="2"/>
          </rPr>
          <t xml:space="preserve">
Jan &amp; Feb 2024 dues</t>
        </r>
      </text>
    </comment>
    <comment ref="E581" authorId="0" shapeId="0" xr:uid="{B4095B2B-70D8-40F2-8EC7-C438EEB399EA}">
      <text>
        <r>
          <rPr>
            <b/>
            <sz val="9"/>
            <color indexed="81"/>
            <rFont val="Tahoma"/>
            <family val="2"/>
          </rPr>
          <t>User:</t>
        </r>
        <r>
          <rPr>
            <sz val="9"/>
            <color indexed="81"/>
            <rFont val="Tahoma"/>
            <family val="2"/>
          </rPr>
          <t xml:space="preserve">
</t>
        </r>
        <r>
          <rPr>
            <b/>
            <sz val="9"/>
            <color indexed="81"/>
            <rFont val="Tahoma"/>
            <family val="2"/>
          </rPr>
          <t>Paid 9k in May
Jan - June cleared
Paid 4k in July for July to August</t>
        </r>
      </text>
    </comment>
    <comment ref="E583" authorId="0" shapeId="0" xr:uid="{17BCA8BF-4010-47D0-8D03-375EB7BEBFDC}">
      <text>
        <r>
          <rPr>
            <b/>
            <sz val="9"/>
            <color indexed="81"/>
            <rFont val="Tahoma"/>
            <family val="2"/>
          </rPr>
          <t>User:</t>
        </r>
        <r>
          <rPr>
            <sz val="9"/>
            <color indexed="81"/>
            <rFont val="Tahoma"/>
            <family val="2"/>
          </rPr>
          <t xml:space="preserve">
</t>
        </r>
        <r>
          <rPr>
            <b/>
            <sz val="9"/>
            <color indexed="81"/>
            <rFont val="Tahoma"/>
            <family val="2"/>
          </rPr>
          <t>Total paid in May N25k 
2022 - 12k
2023 - 3k to bal 2023
2024- 10k Jan-May</t>
        </r>
      </text>
    </comment>
    <comment ref="E588" authorId="0" shapeId="0" xr:uid="{7B185E0F-22DA-4E86-953C-04313FF52FF4}">
      <text>
        <r>
          <rPr>
            <b/>
            <sz val="9"/>
            <color indexed="81"/>
            <rFont val="Tahoma"/>
            <family val="2"/>
          </rPr>
          <t>User:</t>
        </r>
        <r>
          <rPr>
            <sz val="9"/>
            <color indexed="81"/>
            <rFont val="Tahoma"/>
            <family val="2"/>
          </rPr>
          <t xml:space="preserve">
</t>
        </r>
        <r>
          <rPr>
            <b/>
            <sz val="9"/>
            <color indexed="81"/>
            <rFont val="Tahoma"/>
            <family val="2"/>
          </rPr>
          <t>Paid in May for
Jan to June
Paid in July 12k for July to December</t>
        </r>
      </text>
    </comment>
    <comment ref="E596" authorId="1" shapeId="0" xr:uid="{4B10A362-FC26-4319-9917-1C7A7DDCDC40}">
      <text>
        <r>
          <rPr>
            <b/>
            <sz val="9"/>
            <color indexed="81"/>
            <rFont val="Tahoma"/>
            <charset val="1"/>
          </rPr>
          <t>George, Owupele:</t>
        </r>
        <r>
          <rPr>
            <sz val="9"/>
            <color indexed="81"/>
            <rFont val="Tahoma"/>
            <charset val="1"/>
          </rPr>
          <t xml:space="preserve">
Mar/April dues were deduction-4k</t>
        </r>
      </text>
    </comment>
    <comment ref="E628" authorId="0" shapeId="0" xr:uid="{7CD755CC-62A3-423E-B214-059E110BB234}">
      <text>
        <r>
          <rPr>
            <b/>
            <sz val="9"/>
            <color indexed="81"/>
            <rFont val="Tahoma"/>
            <family val="2"/>
          </rPr>
          <t>User:</t>
        </r>
        <r>
          <rPr>
            <sz val="9"/>
            <color indexed="81"/>
            <rFont val="Tahoma"/>
            <family val="2"/>
          </rPr>
          <t xml:space="preserve">
</t>
        </r>
        <r>
          <rPr>
            <b/>
            <sz val="9"/>
            <color indexed="81"/>
            <rFont val="Tahoma"/>
            <family val="2"/>
          </rPr>
          <t xml:space="preserve">Paid 20k in July for Jan to Dec </t>
        </r>
      </text>
    </comment>
    <comment ref="E644" authorId="0" shapeId="0" xr:uid="{86732E38-D75D-41C6-93F5-02F5470FFF01}">
      <text>
        <r>
          <rPr>
            <b/>
            <sz val="9"/>
            <color indexed="81"/>
            <rFont val="Tahoma"/>
            <family val="2"/>
          </rPr>
          <t>User:</t>
        </r>
        <r>
          <rPr>
            <sz val="9"/>
            <color indexed="81"/>
            <rFont val="Tahoma"/>
            <family val="2"/>
          </rPr>
          <t xml:space="preserve">
Jan &amp; Feb 2024 dues</t>
        </r>
      </text>
    </comment>
    <comment ref="E656" authorId="0" shapeId="0" xr:uid="{AD54DAF1-F9DE-4094-AD07-13A952693FD6}">
      <text>
        <r>
          <rPr>
            <b/>
            <sz val="9"/>
            <color indexed="81"/>
            <rFont val="Tahoma"/>
            <family val="2"/>
          </rPr>
          <t>User:</t>
        </r>
        <r>
          <rPr>
            <sz val="9"/>
            <color indexed="81"/>
            <rFont val="Tahoma"/>
            <family val="2"/>
          </rPr>
          <t xml:space="preserve">
</t>
        </r>
        <r>
          <rPr>
            <b/>
            <sz val="9"/>
            <color indexed="81"/>
            <rFont val="Tahoma"/>
            <family val="2"/>
          </rPr>
          <t>2022 dues - 6k
2023 dues -12k
2024 Jan-April-8k
Total - N26K
May due was deducted</t>
        </r>
      </text>
    </comment>
    <comment ref="E657" authorId="0" shapeId="0" xr:uid="{6837D35B-1E2C-41EF-B74B-71BCF792D10E}">
      <text>
        <r>
          <rPr>
            <b/>
            <sz val="9"/>
            <color indexed="81"/>
            <rFont val="Tahoma"/>
            <family val="2"/>
          </rPr>
          <t>User:</t>
        </r>
        <r>
          <rPr>
            <sz val="9"/>
            <color indexed="81"/>
            <rFont val="Tahoma"/>
            <family val="2"/>
          </rPr>
          <t xml:space="preserve">
Paid dues update June</t>
        </r>
      </text>
    </comment>
    <comment ref="E664" authorId="1" shapeId="0" xr:uid="{1CC93A38-479A-496E-BE10-3D3534EBA793}">
      <text>
        <r>
          <rPr>
            <b/>
            <sz val="9"/>
            <color indexed="81"/>
            <rFont val="Tahoma"/>
            <family val="2"/>
          </rPr>
          <t>George, Owupele:</t>
        </r>
        <r>
          <rPr>
            <sz val="9"/>
            <color indexed="81"/>
            <rFont val="Tahoma"/>
            <family val="2"/>
          </rPr>
          <t xml:space="preserve">
</t>
        </r>
        <r>
          <rPr>
            <b/>
            <sz val="9"/>
            <color indexed="81"/>
            <rFont val="Tahoma"/>
            <family val="2"/>
          </rPr>
          <t>Payment N6K made 23/05/2023</t>
        </r>
      </text>
    </comment>
    <comment ref="E669" authorId="0" shapeId="0" xr:uid="{3FD186F3-303B-4D86-8396-09F9F652BDBA}">
      <text>
        <r>
          <rPr>
            <b/>
            <sz val="9"/>
            <color indexed="81"/>
            <rFont val="Tahoma"/>
            <family val="2"/>
          </rPr>
          <t>User:</t>
        </r>
        <r>
          <rPr>
            <sz val="9"/>
            <color indexed="81"/>
            <rFont val="Tahoma"/>
            <family val="2"/>
          </rPr>
          <t xml:space="preserve">
Jan &amp; Feb 2024 dues</t>
        </r>
      </text>
    </comment>
    <comment ref="E670" authorId="0" shapeId="0" xr:uid="{9A8F6095-7CBC-462B-B595-A3ACAFD7F130}">
      <text>
        <r>
          <rPr>
            <b/>
            <sz val="9"/>
            <color indexed="81"/>
            <rFont val="Tahoma"/>
            <family val="2"/>
          </rPr>
          <t>User:</t>
        </r>
        <r>
          <rPr>
            <sz val="9"/>
            <color indexed="81"/>
            <rFont val="Tahoma"/>
            <family val="2"/>
          </rPr>
          <t xml:space="preserve">
</t>
        </r>
        <r>
          <rPr>
            <b/>
            <sz val="9"/>
            <color indexed="81"/>
            <rFont val="Tahoma"/>
            <family val="2"/>
          </rPr>
          <t>Paid 9k in May
Jan - June cleared
Paid 4k in July for July to August</t>
        </r>
      </text>
    </comment>
    <comment ref="E672" authorId="0" shapeId="0" xr:uid="{AD2992F6-13C3-41B7-ACB3-3AFB1257DC7A}">
      <text>
        <r>
          <rPr>
            <b/>
            <sz val="9"/>
            <color indexed="81"/>
            <rFont val="Tahoma"/>
            <family val="2"/>
          </rPr>
          <t>User:</t>
        </r>
        <r>
          <rPr>
            <sz val="9"/>
            <color indexed="81"/>
            <rFont val="Tahoma"/>
            <family val="2"/>
          </rPr>
          <t xml:space="preserve">
</t>
        </r>
        <r>
          <rPr>
            <b/>
            <sz val="9"/>
            <color indexed="81"/>
            <rFont val="Tahoma"/>
            <family val="2"/>
          </rPr>
          <t>Total paid in May N25k 
2022 - 12k
2023 - 3k to bal 2023
2024- 10k Jan-May</t>
        </r>
      </text>
    </comment>
    <comment ref="E677" authorId="0" shapeId="0" xr:uid="{BB029131-1A30-4A6C-9374-8ACE4F0F91DA}">
      <text>
        <r>
          <rPr>
            <b/>
            <sz val="9"/>
            <color indexed="81"/>
            <rFont val="Tahoma"/>
            <family val="2"/>
          </rPr>
          <t>User:</t>
        </r>
        <r>
          <rPr>
            <sz val="9"/>
            <color indexed="81"/>
            <rFont val="Tahoma"/>
            <family val="2"/>
          </rPr>
          <t xml:space="preserve">
</t>
        </r>
        <r>
          <rPr>
            <b/>
            <sz val="9"/>
            <color indexed="81"/>
            <rFont val="Tahoma"/>
            <family val="2"/>
          </rPr>
          <t>Paid in May for
Jan to June
Paid in July 12k for July to December</t>
        </r>
      </text>
    </comment>
    <comment ref="E685" authorId="1" shapeId="0" xr:uid="{368D607A-D180-4786-B781-BA7FDD2B1EEB}">
      <text>
        <r>
          <rPr>
            <b/>
            <sz val="9"/>
            <color indexed="81"/>
            <rFont val="Tahoma"/>
            <charset val="1"/>
          </rPr>
          <t>George, Owupele:</t>
        </r>
        <r>
          <rPr>
            <sz val="9"/>
            <color indexed="81"/>
            <rFont val="Tahoma"/>
            <charset val="1"/>
          </rPr>
          <t xml:space="preserve">
Mar/April dues were deduction-4k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George, Owupele</author>
  </authors>
  <commentList>
    <comment ref="E5" authorId="0" shapeId="0" xr:uid="{9B3DAC64-3B59-46C8-AB50-CF312FB8EF8F}">
      <text>
        <r>
          <rPr>
            <b/>
            <sz val="9"/>
            <color indexed="81"/>
            <rFont val="Tahoma"/>
            <family val="2"/>
          </rPr>
          <t>User:</t>
        </r>
        <r>
          <rPr>
            <sz val="9"/>
            <color indexed="81"/>
            <rFont val="Tahoma"/>
            <family val="2"/>
          </rPr>
          <t xml:space="preserve">
</t>
        </r>
        <r>
          <rPr>
            <b/>
            <sz val="9"/>
            <color indexed="81"/>
            <rFont val="Tahoma"/>
            <family val="2"/>
          </rPr>
          <t>2022 dues - 6k
2023 dues -12k
2024 Jan-April-8k
Total - N26K
May due was deducted</t>
        </r>
      </text>
    </comment>
    <comment ref="E6" authorId="0" shapeId="0" xr:uid="{B31F9DCA-1D02-489C-8676-03119A1E932B}">
      <text>
        <r>
          <rPr>
            <b/>
            <sz val="9"/>
            <color indexed="81"/>
            <rFont val="Tahoma"/>
            <family val="2"/>
          </rPr>
          <t>User:</t>
        </r>
        <r>
          <rPr>
            <sz val="9"/>
            <color indexed="81"/>
            <rFont val="Tahoma"/>
            <family val="2"/>
          </rPr>
          <t xml:space="preserve">
Paid dues update June</t>
        </r>
      </text>
    </comment>
    <comment ref="E7" authorId="0" shapeId="0" xr:uid="{F47A34D5-7923-4969-B6D2-07BEB899BD03}">
      <text>
        <r>
          <rPr>
            <b/>
            <sz val="9"/>
            <color indexed="81"/>
            <rFont val="Tahoma"/>
            <family val="2"/>
          </rPr>
          <t>User:</t>
        </r>
        <r>
          <rPr>
            <sz val="9"/>
            <color indexed="81"/>
            <rFont val="Tahoma"/>
            <family val="2"/>
          </rPr>
          <t xml:space="preserve">
</t>
        </r>
        <r>
          <rPr>
            <b/>
            <sz val="9"/>
            <color indexed="81"/>
            <rFont val="Tahoma"/>
            <family val="2"/>
          </rPr>
          <t>Total paid in May N25k 
2022 - 12k
2023 - 3k to bal 2023
2024- 10k Jan-May</t>
        </r>
      </text>
    </comment>
    <comment ref="E8" authorId="0" shapeId="0" xr:uid="{6E2A3565-13BE-4E3A-A9EF-5693A74D6C79}">
      <text>
        <r>
          <rPr>
            <b/>
            <sz val="9"/>
            <color indexed="81"/>
            <rFont val="Tahoma"/>
            <family val="2"/>
          </rPr>
          <t>User:</t>
        </r>
        <r>
          <rPr>
            <sz val="9"/>
            <color indexed="81"/>
            <rFont val="Tahoma"/>
            <family val="2"/>
          </rPr>
          <t xml:space="preserve">
</t>
        </r>
        <r>
          <rPr>
            <b/>
            <sz val="9"/>
            <color indexed="81"/>
            <rFont val="Tahoma"/>
            <family val="2"/>
          </rPr>
          <t>Paid in May for
Jan to June</t>
        </r>
      </text>
    </comment>
    <comment ref="E9" authorId="0" shapeId="0" xr:uid="{AB73DA2C-7853-43E3-BF5E-F876F17582F4}">
      <text>
        <r>
          <rPr>
            <b/>
            <sz val="9"/>
            <color indexed="81"/>
            <rFont val="Tahoma"/>
            <family val="2"/>
          </rPr>
          <t>User:</t>
        </r>
        <r>
          <rPr>
            <sz val="9"/>
            <color indexed="81"/>
            <rFont val="Tahoma"/>
            <family val="2"/>
          </rPr>
          <t xml:space="preserve">
</t>
        </r>
        <r>
          <rPr>
            <b/>
            <sz val="9"/>
            <color indexed="81"/>
            <rFont val="Tahoma"/>
            <family val="2"/>
          </rPr>
          <t>Paid 9k in May
Jan - June cleared</t>
        </r>
      </text>
    </comment>
    <comment ref="E25" authorId="0" shapeId="0" xr:uid="{506383E8-64E0-4B98-8B4A-282E9B2C8506}">
      <text>
        <r>
          <rPr>
            <b/>
            <sz val="9"/>
            <color indexed="81"/>
            <rFont val="Tahoma"/>
            <family val="2"/>
          </rPr>
          <t>User:</t>
        </r>
        <r>
          <rPr>
            <sz val="9"/>
            <color indexed="81"/>
            <rFont val="Tahoma"/>
            <family val="2"/>
          </rPr>
          <t xml:space="preserve">
Jan &amp; Feb 2024 dues</t>
        </r>
      </text>
    </comment>
    <comment ref="E43" authorId="1" shapeId="0" xr:uid="{1D1E6A79-8B98-4FCA-9A30-1ACA6F2726A4}">
      <text>
        <r>
          <rPr>
            <b/>
            <sz val="9"/>
            <color indexed="81"/>
            <rFont val="Tahoma"/>
            <family val="2"/>
          </rPr>
          <t>George, Owupele:</t>
        </r>
        <r>
          <rPr>
            <sz val="9"/>
            <color indexed="81"/>
            <rFont val="Tahoma"/>
            <family val="2"/>
          </rPr>
          <t xml:space="preserve">
</t>
        </r>
        <r>
          <rPr>
            <b/>
            <sz val="9"/>
            <color indexed="81"/>
            <rFont val="Tahoma"/>
            <family val="2"/>
          </rPr>
          <t>Payment N6K made 23/05/2023</t>
        </r>
      </text>
    </comment>
    <comment ref="E48" authorId="0" shapeId="0" xr:uid="{F0B8A4D7-08CC-4F76-BB0D-D6F6816DBC3F}">
      <text>
        <r>
          <rPr>
            <b/>
            <sz val="9"/>
            <color indexed="81"/>
            <rFont val="Tahoma"/>
            <family val="2"/>
          </rPr>
          <t>User:</t>
        </r>
        <r>
          <rPr>
            <sz val="9"/>
            <color indexed="81"/>
            <rFont val="Tahoma"/>
            <family val="2"/>
          </rPr>
          <t xml:space="preserve">
Jan &amp; Feb 2024 dues</t>
        </r>
      </text>
    </comment>
    <comment ref="E61" authorId="1" shapeId="0" xr:uid="{4FDBBF8A-5FF0-45F4-9CE0-20865D184D77}">
      <text>
        <r>
          <rPr>
            <b/>
            <sz val="9"/>
            <color indexed="81"/>
            <rFont val="Tahoma"/>
            <charset val="1"/>
          </rPr>
          <t>George, Owupele:</t>
        </r>
        <r>
          <rPr>
            <sz val="9"/>
            <color indexed="81"/>
            <rFont val="Tahoma"/>
            <charset val="1"/>
          </rPr>
          <t xml:space="preserve">
Mar/April dues were deduction-4k</t>
        </r>
      </text>
    </comment>
    <comment ref="E82" authorId="0" shapeId="0" xr:uid="{07CCEBC2-6C36-4BCF-8C29-F9F08BE92CBA}">
      <text>
        <r>
          <rPr>
            <b/>
            <sz val="9"/>
            <color indexed="81"/>
            <rFont val="Tahoma"/>
            <family val="2"/>
          </rPr>
          <t>User:</t>
        </r>
        <r>
          <rPr>
            <sz val="9"/>
            <color indexed="81"/>
            <rFont val="Tahoma"/>
            <family val="2"/>
          </rPr>
          <t xml:space="preserve">
Paid dues update June</t>
        </r>
      </text>
    </comment>
    <comment ref="E83" authorId="0" shapeId="0" xr:uid="{55B4F0EC-C308-436A-A49A-FACA687E0C60}">
      <text>
        <r>
          <rPr>
            <b/>
            <sz val="9"/>
            <color indexed="81"/>
            <rFont val="Tahoma"/>
            <family val="2"/>
          </rPr>
          <t>User:</t>
        </r>
        <r>
          <rPr>
            <sz val="9"/>
            <color indexed="81"/>
            <rFont val="Tahoma"/>
            <family val="2"/>
          </rPr>
          <t xml:space="preserve">
</t>
        </r>
        <r>
          <rPr>
            <b/>
            <sz val="9"/>
            <color indexed="81"/>
            <rFont val="Tahoma"/>
            <family val="2"/>
          </rPr>
          <t>Paid in May for
Jan to June</t>
        </r>
      </text>
    </comment>
    <comment ref="E84" authorId="0" shapeId="0" xr:uid="{7176DF37-A9DA-48F7-929A-9A7EC441C07F}">
      <text>
        <r>
          <rPr>
            <b/>
            <sz val="9"/>
            <color indexed="81"/>
            <rFont val="Tahoma"/>
            <family val="2"/>
          </rPr>
          <t>User:</t>
        </r>
        <r>
          <rPr>
            <sz val="9"/>
            <color indexed="81"/>
            <rFont val="Tahoma"/>
            <family val="2"/>
          </rPr>
          <t xml:space="preserve">
</t>
        </r>
        <r>
          <rPr>
            <b/>
            <sz val="9"/>
            <color indexed="81"/>
            <rFont val="Tahoma"/>
            <family val="2"/>
          </rPr>
          <t>Paid 9k in May
Jan - June cleared</t>
        </r>
      </text>
    </comment>
    <comment ref="E100" authorId="0" shapeId="0" xr:uid="{2D9C0A8A-44C5-45E0-BEAF-AC345E13D410}">
      <text>
        <r>
          <rPr>
            <b/>
            <sz val="9"/>
            <color indexed="81"/>
            <rFont val="Tahoma"/>
            <family val="2"/>
          </rPr>
          <t>User:</t>
        </r>
        <r>
          <rPr>
            <sz val="9"/>
            <color indexed="81"/>
            <rFont val="Tahoma"/>
            <family val="2"/>
          </rPr>
          <t xml:space="preserve">
Jan &amp; Feb 2024 dues</t>
        </r>
      </text>
    </comment>
    <comment ref="E118" authorId="1" shapeId="0" xr:uid="{F839B34F-F973-4EA7-BD9A-09F5A3776EE0}">
      <text>
        <r>
          <rPr>
            <b/>
            <sz val="9"/>
            <color indexed="81"/>
            <rFont val="Tahoma"/>
            <family val="2"/>
          </rPr>
          <t>George, Owupele:</t>
        </r>
        <r>
          <rPr>
            <sz val="9"/>
            <color indexed="81"/>
            <rFont val="Tahoma"/>
            <family val="2"/>
          </rPr>
          <t xml:space="preserve">
</t>
        </r>
        <r>
          <rPr>
            <b/>
            <sz val="9"/>
            <color indexed="81"/>
            <rFont val="Tahoma"/>
            <family val="2"/>
          </rPr>
          <t>Payment N6K made 23/05/2023</t>
        </r>
      </text>
    </comment>
    <comment ref="E123" authorId="0" shapeId="0" xr:uid="{DBE9D8B0-1564-4555-9442-A92CDDC7E8AB}">
      <text>
        <r>
          <rPr>
            <b/>
            <sz val="9"/>
            <color indexed="81"/>
            <rFont val="Tahoma"/>
            <family val="2"/>
          </rPr>
          <t>User:</t>
        </r>
        <r>
          <rPr>
            <sz val="9"/>
            <color indexed="81"/>
            <rFont val="Tahoma"/>
            <family val="2"/>
          </rPr>
          <t xml:space="preserve">
Jan &amp; Feb 2024 dues</t>
        </r>
      </text>
    </comment>
    <comment ref="E125" authorId="0" shapeId="0" xr:uid="{A0F6D16A-FD7E-49E5-8F22-0AEE34A28A2A}">
      <text>
        <r>
          <rPr>
            <b/>
            <sz val="9"/>
            <color indexed="81"/>
            <rFont val="Tahoma"/>
            <family val="2"/>
          </rPr>
          <t>User:</t>
        </r>
        <r>
          <rPr>
            <sz val="9"/>
            <color indexed="81"/>
            <rFont val="Tahoma"/>
            <family val="2"/>
          </rPr>
          <t xml:space="preserve">
</t>
        </r>
        <r>
          <rPr>
            <b/>
            <sz val="9"/>
            <color indexed="81"/>
            <rFont val="Tahoma"/>
            <family val="2"/>
          </rPr>
          <t>Total paid in May N25k 
2022 - 12k
2023 - 3k to bal 2023
2024- 10k Jan-May</t>
        </r>
      </text>
    </comment>
    <comment ref="E128" authorId="0" shapeId="0" xr:uid="{E939CEF4-2937-426E-98AD-F89FED6781C7}">
      <text>
        <r>
          <rPr>
            <b/>
            <sz val="9"/>
            <color indexed="81"/>
            <rFont val="Tahoma"/>
            <family val="2"/>
          </rPr>
          <t>User:</t>
        </r>
        <r>
          <rPr>
            <sz val="9"/>
            <color indexed="81"/>
            <rFont val="Tahoma"/>
            <family val="2"/>
          </rPr>
          <t xml:space="preserve">
</t>
        </r>
        <r>
          <rPr>
            <b/>
            <sz val="9"/>
            <color indexed="81"/>
            <rFont val="Tahoma"/>
            <family val="2"/>
          </rPr>
          <t>2022 dues - 6k
2023 dues -12k
2024 Jan-April-8k
Total - N26K
May due was deducted</t>
        </r>
      </text>
    </comment>
    <comment ref="E138" authorId="1" shapeId="0" xr:uid="{BACFE974-A3DC-4757-8136-280B75CC47F6}">
      <text>
        <r>
          <rPr>
            <b/>
            <sz val="9"/>
            <color indexed="81"/>
            <rFont val="Tahoma"/>
            <charset val="1"/>
          </rPr>
          <t>George, Owupele:</t>
        </r>
        <r>
          <rPr>
            <sz val="9"/>
            <color indexed="81"/>
            <rFont val="Tahoma"/>
            <charset val="1"/>
          </rPr>
          <t xml:space="preserve">
Mar/April dues were deduction-4k</t>
        </r>
      </text>
    </comment>
    <comment ref="E158" authorId="0" shapeId="0" xr:uid="{FFCE1F30-2740-4F5B-A559-8FF7F30FFCCE}">
      <text>
        <r>
          <rPr>
            <b/>
            <sz val="9"/>
            <color indexed="81"/>
            <rFont val="Tahoma"/>
            <family val="2"/>
          </rPr>
          <t>User:</t>
        </r>
        <r>
          <rPr>
            <sz val="9"/>
            <color indexed="81"/>
            <rFont val="Tahoma"/>
            <family val="2"/>
          </rPr>
          <t xml:space="preserve">
</t>
        </r>
        <r>
          <rPr>
            <b/>
            <sz val="9"/>
            <color indexed="81"/>
            <rFont val="Tahoma"/>
            <family val="2"/>
          </rPr>
          <t xml:space="preserve">Paid 20k in July for Jan to Dec </t>
        </r>
      </text>
    </comment>
    <comment ref="E162" authorId="0" shapeId="0" xr:uid="{7455F7C0-A929-40A4-867E-D81F14B8CC01}">
      <text>
        <r>
          <rPr>
            <b/>
            <sz val="9"/>
            <color indexed="81"/>
            <rFont val="Tahoma"/>
            <family val="2"/>
          </rPr>
          <t>User:</t>
        </r>
        <r>
          <rPr>
            <sz val="9"/>
            <color indexed="81"/>
            <rFont val="Tahoma"/>
            <family val="2"/>
          </rPr>
          <t xml:space="preserve">
</t>
        </r>
        <r>
          <rPr>
            <b/>
            <sz val="9"/>
            <color indexed="81"/>
            <rFont val="Tahoma"/>
            <family val="2"/>
          </rPr>
          <t>Paid 9k in May
Jan - June cleared
Paid 4k in July for July to August</t>
        </r>
      </text>
    </comment>
    <comment ref="E191" authorId="0" shapeId="0" xr:uid="{C827AB08-851F-414D-A9DE-C93C9B527A86}">
      <text>
        <r>
          <rPr>
            <b/>
            <sz val="9"/>
            <color indexed="81"/>
            <rFont val="Tahoma"/>
            <family val="2"/>
          </rPr>
          <t>User:</t>
        </r>
        <r>
          <rPr>
            <sz val="9"/>
            <color indexed="81"/>
            <rFont val="Tahoma"/>
            <family val="2"/>
          </rPr>
          <t xml:space="preserve">
Jan &amp; Feb 2024 dues</t>
        </r>
      </text>
    </comment>
    <comment ref="E203" authorId="0" shapeId="0" xr:uid="{DD72083F-6022-449D-A3BB-279DA430223C}">
      <text>
        <r>
          <rPr>
            <b/>
            <sz val="9"/>
            <color indexed="81"/>
            <rFont val="Tahoma"/>
            <family val="2"/>
          </rPr>
          <t>User:</t>
        </r>
        <r>
          <rPr>
            <sz val="9"/>
            <color indexed="81"/>
            <rFont val="Tahoma"/>
            <family val="2"/>
          </rPr>
          <t xml:space="preserve">
</t>
        </r>
        <r>
          <rPr>
            <b/>
            <sz val="9"/>
            <color indexed="81"/>
            <rFont val="Tahoma"/>
            <family val="2"/>
          </rPr>
          <t>2022 dues - 6k
2023 dues -12k
2024 Jan-April-8k
Total - N26K
May due was deducted</t>
        </r>
      </text>
    </comment>
    <comment ref="E210" authorId="1" shapeId="0" xr:uid="{E05F8CAD-3599-4FB1-94B6-B6B6F7543467}">
      <text>
        <r>
          <rPr>
            <b/>
            <sz val="9"/>
            <color indexed="81"/>
            <rFont val="Tahoma"/>
            <family val="2"/>
          </rPr>
          <t>George, Owupele:</t>
        </r>
        <r>
          <rPr>
            <sz val="9"/>
            <color indexed="81"/>
            <rFont val="Tahoma"/>
            <family val="2"/>
          </rPr>
          <t xml:space="preserve">
</t>
        </r>
        <r>
          <rPr>
            <b/>
            <sz val="9"/>
            <color indexed="81"/>
            <rFont val="Tahoma"/>
            <family val="2"/>
          </rPr>
          <t>Payment N6K made 23/05/2023</t>
        </r>
      </text>
    </comment>
    <comment ref="E215" authorId="0" shapeId="0" xr:uid="{1ED7B626-A983-4F5A-9901-AA2AC6ACF563}">
      <text>
        <r>
          <rPr>
            <b/>
            <sz val="9"/>
            <color indexed="81"/>
            <rFont val="Tahoma"/>
            <family val="2"/>
          </rPr>
          <t>User:</t>
        </r>
        <r>
          <rPr>
            <sz val="9"/>
            <color indexed="81"/>
            <rFont val="Tahoma"/>
            <family val="2"/>
          </rPr>
          <t xml:space="preserve">
Jan &amp; Feb 2024 dues</t>
        </r>
      </text>
    </comment>
    <comment ref="E217" authorId="0" shapeId="0" xr:uid="{E109FD85-5DF0-466D-A468-371B1297088F}">
      <text>
        <r>
          <rPr>
            <b/>
            <sz val="9"/>
            <color indexed="81"/>
            <rFont val="Tahoma"/>
            <family val="2"/>
          </rPr>
          <t>User:</t>
        </r>
        <r>
          <rPr>
            <sz val="9"/>
            <color indexed="81"/>
            <rFont val="Tahoma"/>
            <family val="2"/>
          </rPr>
          <t xml:space="preserve">
</t>
        </r>
        <r>
          <rPr>
            <b/>
            <sz val="9"/>
            <color indexed="81"/>
            <rFont val="Tahoma"/>
            <family val="2"/>
          </rPr>
          <t>Total paid in May N25k 
2022 - 12k
2023 - 3k to bal 2023
2024- 10k Jan-May</t>
        </r>
      </text>
    </comment>
    <comment ref="E228" authorId="1" shapeId="0" xr:uid="{96ADD3CD-B846-4A47-8AC1-3581A6E0D41A}">
      <text>
        <r>
          <rPr>
            <b/>
            <sz val="9"/>
            <color indexed="81"/>
            <rFont val="Tahoma"/>
            <charset val="1"/>
          </rPr>
          <t>George, Owupele:</t>
        </r>
        <r>
          <rPr>
            <sz val="9"/>
            <color indexed="81"/>
            <rFont val="Tahoma"/>
            <charset val="1"/>
          </rPr>
          <t xml:space="preserve">
Mar/April dues were deduction-4k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9" authorId="0" shapeId="0" xr:uid="{19AED265-09B5-4765-9FD1-E0B76B81E22F}">
      <text>
        <r>
          <rPr>
            <b/>
            <sz val="9"/>
            <color indexed="81"/>
            <rFont val="Tahoma"/>
            <family val="2"/>
          </rPr>
          <t>User:</t>
        </r>
        <r>
          <rPr>
            <sz val="9"/>
            <color indexed="81"/>
            <rFont val="Tahoma"/>
            <family val="2"/>
          </rPr>
          <t xml:space="preserve">
New contribution started</t>
        </r>
      </text>
    </comment>
  </commentList>
</comments>
</file>

<file path=xl/sharedStrings.xml><?xml version="1.0" encoding="utf-8"?>
<sst xmlns="http://schemas.openxmlformats.org/spreadsheetml/2006/main" count="2516" uniqueCount="742">
  <si>
    <t>Date</t>
  </si>
  <si>
    <t>Amount</t>
  </si>
  <si>
    <t>-</t>
  </si>
  <si>
    <t>Owupele George</t>
  </si>
  <si>
    <t>STAR ENITONS 93</t>
  </si>
  <si>
    <t>Registration</t>
  </si>
  <si>
    <t>Dues</t>
  </si>
  <si>
    <t>Maxwell Olu-Printing of letterhead</t>
  </si>
  <si>
    <t>Roll call</t>
  </si>
  <si>
    <t>Edwin Wakama</t>
  </si>
  <si>
    <t xml:space="preserve">Iyalla Obianimi 3k for Imama </t>
  </si>
  <si>
    <t>Dimabo Ojonjo for 2k Minabo Birthday</t>
  </si>
  <si>
    <t>Iyalla Obianim 3k for  Minabo Birthday</t>
  </si>
  <si>
    <t>Preye Agbegha for 5k Minabo Birthday</t>
  </si>
  <si>
    <t xml:space="preserve">Ifeanyi Christian Ehule-Invitation
</t>
  </si>
  <si>
    <t>Invitation</t>
  </si>
  <si>
    <t xml:space="preserve">Emergency medical advance </t>
  </si>
  <si>
    <t>10% Deduction</t>
  </si>
  <si>
    <t>Benefit</t>
  </si>
  <si>
    <t>Transport</t>
  </si>
  <si>
    <t>Uniform/Crest</t>
  </si>
  <si>
    <t xml:space="preserve">Ebi Expenses </t>
  </si>
  <si>
    <t>Printing/Stationeries</t>
  </si>
  <si>
    <t>Support</t>
  </si>
  <si>
    <t>Star Enitons 30th Anniversay Sit-out</t>
  </si>
  <si>
    <t>Bank charges</t>
  </si>
  <si>
    <t xml:space="preserve">Emergency Advance </t>
  </si>
  <si>
    <t>Thanksgiving</t>
  </si>
  <si>
    <t>Entertainment</t>
  </si>
  <si>
    <t xml:space="preserve">Gala night entertainment </t>
  </si>
  <si>
    <t>Minabo Owubokiri</t>
  </si>
  <si>
    <t>Loan Income</t>
  </si>
  <si>
    <t>Total Expenditure</t>
  </si>
  <si>
    <t xml:space="preserve"> Refunds</t>
  </si>
  <si>
    <t>Benefits to members</t>
  </si>
  <si>
    <t>Projects School Desk</t>
  </si>
  <si>
    <t>ANALYSIS OF INCOME FOR 2024</t>
  </si>
  <si>
    <t>ANALYSIS OF EXPENDITURE FOR  2024</t>
  </si>
  <si>
    <t>Christian Dede -Duplicate payment</t>
  </si>
  <si>
    <t>Akonki Beneficiaries-2023</t>
  </si>
  <si>
    <t>Support for employment medical</t>
  </si>
  <si>
    <t>Loan Refund</t>
  </si>
  <si>
    <t>Note 2</t>
  </si>
  <si>
    <t>ROLL CALL REGISTER 2023</t>
  </si>
  <si>
    <t>S/NO</t>
  </si>
  <si>
    <t>NAME</t>
  </si>
  <si>
    <t>Alabo Tamunotonye</t>
  </si>
  <si>
    <t>Allaputa Tamunoye</t>
  </si>
  <si>
    <t>Anthony Alabrah</t>
  </si>
  <si>
    <t>Azu James Steve</t>
  </si>
  <si>
    <t>Balafama Moses Dappa</t>
  </si>
  <si>
    <t>Bapakaye Dennis George</t>
  </si>
  <si>
    <t xml:space="preserve">Basoene Ogaji </t>
  </si>
  <si>
    <t>Benjamin Isuku</t>
  </si>
  <si>
    <t>Boma Tasker</t>
  </si>
  <si>
    <t>Brasin Ileberi</t>
  </si>
  <si>
    <t>Chikwendu Chukwudi King</t>
  </si>
  <si>
    <t>Christian Dede</t>
  </si>
  <si>
    <t xml:space="preserve">Daere Ogaji   </t>
  </si>
  <si>
    <t>Daibi Sample</t>
  </si>
  <si>
    <t>David Obiga</t>
  </si>
  <si>
    <t xml:space="preserve">Dijana Adegor </t>
  </si>
  <si>
    <t>Dimabo Ojongo</t>
  </si>
  <si>
    <t>Donald Dan-Patrick</t>
  </si>
  <si>
    <t>Douglas Warikoru</t>
  </si>
  <si>
    <t>Ebah John</t>
  </si>
  <si>
    <t>Ebikabowei Ayama</t>
  </si>
  <si>
    <t>Edwin Siyetonma</t>
  </si>
  <si>
    <t>Eleazer Ogulu</t>
  </si>
  <si>
    <t>Eluozor Andrew Chukuemeka</t>
  </si>
  <si>
    <t>Emmanuel Wami Wike</t>
  </si>
  <si>
    <t>Eze Maxwell</t>
  </si>
  <si>
    <t>George Emmanuel Smile</t>
  </si>
  <si>
    <t>Gift Amabipi Gibson</t>
  </si>
  <si>
    <t xml:space="preserve">Godfrey Kingsley </t>
  </si>
  <si>
    <t xml:space="preserve">Godson Gbolubo Tende </t>
  </si>
  <si>
    <t>Godswill Macpeple</t>
  </si>
  <si>
    <t>Godswill Ugwu</t>
  </si>
  <si>
    <t>Godwin Micah</t>
  </si>
  <si>
    <t>Hardley Bob Apreala</t>
  </si>
  <si>
    <t>Herbert Akaluogbo</t>
  </si>
  <si>
    <t>Hope Chinda</t>
  </si>
  <si>
    <t xml:space="preserve">Ifeanyi Ehule Christian </t>
  </si>
  <si>
    <t>Ikpute Douye Mathew</t>
  </si>
  <si>
    <t>Iyalla Obianime</t>
  </si>
  <si>
    <t>James Jumbo</t>
  </si>
  <si>
    <t>Jeremiah Umanah</t>
  </si>
  <si>
    <t>John Aranka Akeme</t>
  </si>
  <si>
    <t>Jonathan Okirie</t>
  </si>
  <si>
    <t>Julius Jemina</t>
  </si>
  <si>
    <t>Kroboh Oweiba</t>
  </si>
  <si>
    <t>Kumanwe Innocent</t>
  </si>
  <si>
    <t>Maxwell Olu</t>
  </si>
  <si>
    <t>Melford Odu</t>
  </si>
  <si>
    <t>Micah Chinwo</t>
  </si>
  <si>
    <t xml:space="preserve">Miebaka Agolia </t>
  </si>
  <si>
    <t>Mina Wakama</t>
  </si>
  <si>
    <t>Minabo Richard Owubokiri</t>
  </si>
  <si>
    <t>Monima Georgewill</t>
  </si>
  <si>
    <t>Mpakaboari Elvis Alambo</t>
  </si>
  <si>
    <t>Mude Efe Wealth</t>
  </si>
  <si>
    <t>Nnamdi Chukwunyereze Obi</t>
  </si>
  <si>
    <t>Nwosu Onyebuchi</t>
  </si>
  <si>
    <t xml:space="preserve">Nyema Uruah </t>
  </si>
  <si>
    <t>Osain Youngman Godgift</t>
  </si>
  <si>
    <t>Preye Agbegha</t>
  </si>
  <si>
    <t>Samson Nwaogu</t>
  </si>
  <si>
    <t>Sunday Iworibo</t>
  </si>
  <si>
    <t xml:space="preserve">Tamunoimama Kalio </t>
  </si>
  <si>
    <t>Tamunoiyowuna Kalio</t>
  </si>
  <si>
    <t>Tamunokuro Adokiye Ibaniye</t>
  </si>
  <si>
    <t>Tamunopekerebia George</t>
  </si>
  <si>
    <t>Tamunotoku Inimgba</t>
  </si>
  <si>
    <t>Tamunotonye Jaja</t>
  </si>
  <si>
    <t>Tari Alazigha</t>
  </si>
  <si>
    <t>Tommy David</t>
  </si>
  <si>
    <t>Usman Okiri</t>
  </si>
  <si>
    <t>Victor Ndu Oparaodu</t>
  </si>
  <si>
    <t>Walster Michael Chukwuemeka</t>
  </si>
  <si>
    <t>Warikoru Douglas</t>
  </si>
  <si>
    <t>Wilfred Okoro</t>
  </si>
  <si>
    <t>Wodu Ebiamaowei</t>
  </si>
  <si>
    <t>Yusuf Momoh</t>
  </si>
  <si>
    <t>Total</t>
  </si>
  <si>
    <t>Excess of Income over expenditure</t>
  </si>
  <si>
    <t>EXPENDITURES AND DISBURSEMENTS</t>
  </si>
  <si>
    <t>Total Income</t>
  </si>
  <si>
    <t>Fund from NDDC</t>
  </si>
  <si>
    <t>Refunds to Star Enitons</t>
  </si>
  <si>
    <t>10% Deductions from Members</t>
  </si>
  <si>
    <t>Invitation from Members</t>
  </si>
  <si>
    <t>Freewill Donations</t>
  </si>
  <si>
    <t>Annual dues</t>
  </si>
  <si>
    <t>Notes</t>
  </si>
  <si>
    <t>INCOME</t>
  </si>
  <si>
    <t>Year end 31st December 2023</t>
  </si>
  <si>
    <t>Consolidated Statement of Comprehensive Income and Expenditure</t>
  </si>
  <si>
    <t>Income statement as 31st December 2023</t>
  </si>
  <si>
    <t xml:space="preserve">STAR ENITONS 93 </t>
  </si>
  <si>
    <t>Bank charges August to December</t>
  </si>
  <si>
    <t>Note 15</t>
  </si>
  <si>
    <t>Note 14</t>
  </si>
  <si>
    <t>Printing &amp; Stationeries</t>
  </si>
  <si>
    <t>Note 13</t>
  </si>
  <si>
    <t>Final payment</t>
  </si>
  <si>
    <t>Initial Deposit</t>
  </si>
  <si>
    <t>Note 12</t>
  </si>
  <si>
    <t>Material for Uniform</t>
  </si>
  <si>
    <t xml:space="preserve">Star Eniton Crest </t>
  </si>
  <si>
    <t>Note 11</t>
  </si>
  <si>
    <t>To Bank/Registration of Co-operatives</t>
  </si>
  <si>
    <t>Note 10</t>
  </si>
  <si>
    <t xml:space="preserve">Imama Kalio
</t>
  </si>
  <si>
    <t>10% Deductions</t>
  </si>
  <si>
    <t>Benefits to members (Freewill Donations &amp; Akonaki)</t>
  </si>
  <si>
    <t>Note 9</t>
  </si>
  <si>
    <t>Akonaki participants</t>
  </si>
  <si>
    <t>Project for school</t>
  </si>
  <si>
    <t>Details</t>
  </si>
  <si>
    <t>Note 8</t>
  </si>
  <si>
    <t>Detail</t>
  </si>
  <si>
    <t>Note 7</t>
  </si>
  <si>
    <t>Note 6</t>
  </si>
  <si>
    <t>Ifeanyi Christian Ehule</t>
  </si>
  <si>
    <t>Names</t>
  </si>
  <si>
    <t>10% Deduction from Members benefit</t>
  </si>
  <si>
    <t>Note 5</t>
  </si>
  <si>
    <t>Note 4</t>
  </si>
  <si>
    <t xml:space="preserve">Freewill donation corrections </t>
  </si>
  <si>
    <t>Freewill donation for Christian Ehule Ifeanyi</t>
  </si>
  <si>
    <t>Note 3</t>
  </si>
  <si>
    <t>Meetings</t>
  </si>
  <si>
    <t>Members Dues</t>
  </si>
  <si>
    <t>Members Registration</t>
  </si>
  <si>
    <t>Registration and Annaul Dues</t>
  </si>
  <si>
    <t>Note 1</t>
  </si>
  <si>
    <t>BANK RECONCILIATION STATEMENT AS AT 31ST DECEMBER 2023</t>
  </si>
  <si>
    <t>Balance as per Star Enitons income statement</t>
  </si>
  <si>
    <t xml:space="preserve">Add: Cheque not yet presented by  Christian Ehule Ifeanyi as  at December </t>
  </si>
  <si>
    <t>Less: Bank Charges</t>
  </si>
  <si>
    <t>Balance as per Bank Statement</t>
  </si>
  <si>
    <r>
      <rPr>
        <sz val="7.5"/>
        <color rgb="FFFF5757"/>
        <rFont val="Arial MT"/>
        <family val="2"/>
      </rPr>
      <t xml:space="preserve">CAUTION: </t>
    </r>
    <r>
      <rPr>
        <sz val="7.5"/>
        <color rgb="FFFF1818"/>
        <rFont val="Arial MT"/>
        <family val="2"/>
      </rPr>
      <t xml:space="preserve">Please </t>
    </r>
    <r>
      <rPr>
        <sz val="7.5"/>
        <color rgb="FFFF0000"/>
        <rFont val="Arial MT"/>
        <family val="2"/>
      </rPr>
      <t xml:space="preserve">ensure you do not reveal </t>
    </r>
    <r>
      <rPr>
        <sz val="7.5"/>
        <color rgb="FFFF0303"/>
        <rFont val="Arial MT"/>
        <family val="2"/>
      </rPr>
      <t xml:space="preserve">your </t>
    </r>
    <r>
      <rPr>
        <sz val="7.5"/>
        <color rgb="FFFF7E7E"/>
        <rFont val="Arial MT"/>
        <family val="2"/>
      </rPr>
      <t xml:space="preserve">online </t>
    </r>
    <r>
      <rPr>
        <sz val="7.5"/>
        <color rgb="FFFF0000"/>
        <rFont val="Arial MT"/>
        <family val="2"/>
      </rPr>
      <t xml:space="preserve">banking </t>
    </r>
    <r>
      <rPr>
        <sz val="7.5"/>
        <color rgb="FFFF4F4F"/>
        <rFont val="Arial MT"/>
        <family val="2"/>
      </rPr>
      <t xml:space="preserve">password(s),  </t>
    </r>
    <r>
      <rPr>
        <sz val="7.5"/>
        <color rgb="FFFF2D2D"/>
        <rFont val="Arial MT"/>
        <family val="2"/>
      </rPr>
      <t xml:space="preserve">token </t>
    </r>
    <r>
      <rPr>
        <sz val="7.5"/>
        <color rgb="FFFF2828"/>
        <rFont val="Arial MT"/>
        <family val="2"/>
      </rPr>
      <t xml:space="preserve">number(s) </t>
    </r>
    <r>
      <rPr>
        <sz val="7.5"/>
        <color rgb="FFFF0000"/>
        <rFont val="Arial MT"/>
        <family val="2"/>
      </rPr>
      <t xml:space="preserve">and ATM PIN(s) </t>
    </r>
    <r>
      <rPr>
        <sz val="7.5"/>
        <color rgb="FFFF1A1A"/>
        <rFont val="Arial MT"/>
        <family val="2"/>
      </rPr>
      <t xml:space="preserve">to </t>
    </r>
    <r>
      <rPr>
        <sz val="7.5"/>
        <color rgb="FFFF4B4B"/>
        <rFont val="Arial MT"/>
        <family val="2"/>
      </rPr>
      <t xml:space="preserve">a </t>
    </r>
    <r>
      <rPr>
        <sz val="7.5"/>
        <color rgb="FFFF1A1A"/>
        <rFont val="Arial MT"/>
        <family val="2"/>
      </rPr>
      <t xml:space="preserve">third </t>
    </r>
    <r>
      <rPr>
        <sz val="7.5"/>
        <color rgb="FFFF1C1C"/>
        <rFont val="Arial MT"/>
        <family val="2"/>
      </rPr>
      <t xml:space="preserve">party. </t>
    </r>
    <r>
      <rPr>
        <sz val="7.5"/>
        <color rgb="FFFF0000"/>
        <rFont val="Arial MT"/>
        <family val="2"/>
      </rPr>
      <t xml:space="preserve">Do not </t>
    </r>
    <r>
      <rPr>
        <sz val="7.5"/>
        <color rgb="FFFF1818"/>
        <rFont val="Arial MT"/>
        <family val="2"/>
      </rPr>
      <t xml:space="preserve">open </t>
    </r>
    <r>
      <rPr>
        <sz val="7.5"/>
        <color rgb="FFFF3D3D"/>
        <rFont val="Arial MT"/>
        <family val="2"/>
      </rPr>
      <t xml:space="preserve">links, </t>
    </r>
    <r>
      <rPr>
        <sz val="7.5"/>
        <color rgb="FFFF3838"/>
        <rFont val="Arial MT"/>
        <family val="2"/>
      </rPr>
      <t xml:space="preserve">respond </t>
    </r>
    <r>
      <rPr>
        <sz val="7.5"/>
        <color rgb="FFFF1D1D"/>
        <rFont val="Arial MT"/>
        <family val="2"/>
      </rPr>
      <t xml:space="preserve">to </t>
    </r>
    <r>
      <rPr>
        <sz val="7.5"/>
        <color rgb="FFFF0000"/>
        <rFont val="Arial MT"/>
        <family val="2"/>
      </rPr>
      <t xml:space="preserve">suspicious calls, mails or </t>
    </r>
    <r>
      <rPr>
        <sz val="7.5"/>
        <color rgb="FFFF1C1C"/>
        <rFont val="Arial MT"/>
        <family val="2"/>
      </rPr>
      <t xml:space="preserve">letters </t>
    </r>
    <r>
      <rPr>
        <sz val="7.5"/>
        <color rgb="FFFF0000"/>
        <rFont val="Arial MT"/>
        <family val="2"/>
      </rPr>
      <t xml:space="preserve">requesting your </t>
    </r>
    <r>
      <rPr>
        <sz val="7.5"/>
        <color rgb="FFFF0303"/>
        <rFont val="Arial MT"/>
        <family val="2"/>
      </rPr>
      <t xml:space="preserve">banking details. </t>
    </r>
    <r>
      <rPr>
        <sz val="7.5"/>
        <color rgb="FFFF0000"/>
        <rFont val="Arial MT"/>
        <family val="2"/>
      </rPr>
      <t xml:space="preserve">These </t>
    </r>
    <r>
      <rPr>
        <sz val="7.5"/>
        <color rgb="FFFF0F0F"/>
        <rFont val="Arial MT"/>
        <family val="2"/>
      </rPr>
      <t xml:space="preserve">messages </t>
    </r>
    <r>
      <rPr>
        <sz val="7.5"/>
        <color rgb="FFFF5B5B"/>
        <rFont val="Arial MT"/>
        <family val="2"/>
      </rPr>
      <t xml:space="preserve">are </t>
    </r>
    <r>
      <rPr>
        <sz val="7.5"/>
        <color rgb="FFFF0000"/>
        <rFont val="Arial MT"/>
        <family val="2"/>
      </rPr>
      <t xml:space="preserve">fraudulent </t>
    </r>
    <r>
      <rPr>
        <sz val="7.5"/>
        <color rgb="FFFF6060"/>
        <rFont val="Arial MT"/>
        <family val="2"/>
      </rPr>
      <t xml:space="preserve">and </t>
    </r>
    <r>
      <rPr>
        <sz val="7.5"/>
        <color rgb="FFFF0000"/>
        <rFont val="Arial MT"/>
        <family val="2"/>
      </rPr>
      <t>are not from FirstBank.</t>
    </r>
  </si>
  <si>
    <r>
      <rPr>
        <sz val="7.5"/>
        <rFont val="Arial MT"/>
        <family val="2"/>
      </rPr>
      <t>Account No:</t>
    </r>
  </si>
  <si>
    <r>
      <rPr>
        <b/>
        <sz val="7.5"/>
        <rFont val="Arial"/>
        <family val="2"/>
      </rPr>
      <t>Currency:</t>
    </r>
  </si>
  <si>
    <r>
      <rPr>
        <sz val="7.5"/>
        <rFont val="Arial MT"/>
        <family val="2"/>
      </rPr>
      <t>NGN</t>
    </r>
  </si>
  <si>
    <r>
      <rPr>
        <sz val="7.5"/>
        <rFont val="Arial MT"/>
        <family val="2"/>
      </rPr>
      <t>Account Type:</t>
    </r>
  </si>
  <si>
    <r>
      <rPr>
        <sz val="7.5"/>
        <rFont val="Arial MT"/>
        <family val="2"/>
      </rPr>
      <t>CURRENT A/C - CORPORATE</t>
    </r>
  </si>
  <si>
    <r>
      <rPr>
        <sz val="7.5"/>
        <rFont val="Arial MT"/>
        <family val="2"/>
      </rPr>
      <t>Opening Balance:</t>
    </r>
  </si>
  <si>
    <r>
      <rPr>
        <sz val="7.5"/>
        <rFont val="Arial MT"/>
        <family val="2"/>
      </rPr>
      <t>For the Period of:</t>
    </r>
  </si>
  <si>
    <r>
      <rPr>
        <sz val="7.5"/>
        <rFont val="Arial MT"/>
        <family val="2"/>
      </rPr>
      <t>01-January-2024 to 31-January-2024</t>
    </r>
  </si>
  <si>
    <r>
      <rPr>
        <sz val="7.5"/>
        <rFont val="Arial MT"/>
        <family val="2"/>
      </rPr>
      <t>Closing Balance:</t>
    </r>
  </si>
  <si>
    <r>
      <rPr>
        <sz val="7.5"/>
        <rFont val="Arial MT"/>
        <family val="2"/>
      </rPr>
      <t>Account Name:</t>
    </r>
  </si>
  <si>
    <r>
      <rPr>
        <sz val="7.5"/>
        <rFont val="Arial MT"/>
        <family val="2"/>
      </rPr>
      <t>EHS STAR ENITONS 93</t>
    </r>
  </si>
  <si>
    <r>
      <rPr>
        <sz val="7.5"/>
        <rFont val="Arial MT"/>
        <family val="2"/>
      </rPr>
      <t>Total Credit</t>
    </r>
  </si>
  <si>
    <r>
      <rPr>
        <sz val="7.5"/>
        <rFont val="Arial MT"/>
        <family val="2"/>
      </rPr>
      <t>Address</t>
    </r>
  </si>
  <si>
    <r>
      <rPr>
        <sz val="7.5"/>
        <rFont val="Arial MT"/>
        <family val="2"/>
      </rPr>
      <t>Total Debit</t>
    </r>
  </si>
  <si>
    <r>
      <rPr>
        <sz val="7.5"/>
        <color rgb="FFFFFFFF"/>
        <rFont val="Arial MT"/>
        <family val="2"/>
      </rPr>
      <t>TransDate</t>
    </r>
  </si>
  <si>
    <r>
      <rPr>
        <sz val="7.5"/>
        <color rgb="FFFFFFFF"/>
        <rFont val="Arial MT"/>
        <family val="2"/>
      </rPr>
      <t>Reference</t>
    </r>
  </si>
  <si>
    <r>
      <rPr>
        <sz val="7.5"/>
        <color rgb="FFFFFFFF"/>
        <rFont val="Arial MT"/>
        <family val="2"/>
      </rPr>
      <t>Transaction Details</t>
    </r>
  </si>
  <si>
    <r>
      <rPr>
        <sz val="7.5"/>
        <color rgb="FFFFFFFF"/>
        <rFont val="Arial MT"/>
        <family val="2"/>
      </rPr>
      <t>ValueDate</t>
    </r>
  </si>
  <si>
    <r>
      <rPr>
        <sz val="7.5"/>
        <color rgb="FFFFFFFF"/>
        <rFont val="Arial MT"/>
        <family val="2"/>
      </rPr>
      <t>Deposit</t>
    </r>
  </si>
  <si>
    <r>
      <rPr>
        <sz val="7.5"/>
        <color rgb="FFFFFFFF"/>
        <rFont val="Arial MT"/>
        <family val="2"/>
      </rPr>
      <t>Withdrawal</t>
    </r>
  </si>
  <si>
    <r>
      <rPr>
        <sz val="7.5"/>
        <color rgb="FFFFFFFF"/>
        <rFont val="Arial MT"/>
        <family val="2"/>
      </rPr>
      <t>Balance</t>
    </r>
  </si>
  <si>
    <r>
      <rPr>
        <sz val="7.5"/>
        <rFont val="Arial MT"/>
        <family val="2"/>
      </rPr>
      <t>Balance B/F</t>
    </r>
  </si>
  <si>
    <r>
      <rPr>
        <sz val="7.5"/>
        <rFont val="Arial MT"/>
        <family val="2"/>
      </rPr>
      <t>CLG: 75EHULE CHRISTIAN IFEA</t>
    </r>
  </si>
  <si>
    <r>
      <rPr>
        <sz val="7.5"/>
        <rFont val="Arial MT"/>
        <family val="2"/>
      </rPr>
      <t>MAXWELL OHE</t>
    </r>
  </si>
  <si>
    <r>
      <rPr>
        <sz val="7.5"/>
        <rFont val="Arial MT"/>
        <family val="2"/>
      </rPr>
      <t xml:space="preserve">FIP:UBN/JUMBO J/MOBILE/UNION
</t>
    </r>
    <r>
      <rPr>
        <sz val="7.5"/>
        <rFont val="Arial MT"/>
        <family val="2"/>
      </rPr>
      <t>Transfer from JUMBO J</t>
    </r>
  </si>
  <si>
    <r>
      <rPr>
        <sz val="7.5"/>
        <rFont val="Arial MT"/>
        <family val="2"/>
      </rPr>
      <t>ELEC MONEY TRSF LEVY-1 TXNS: 08-01- 24 TO 08-01-24</t>
    </r>
  </si>
  <si>
    <r>
      <rPr>
        <sz val="7.5"/>
        <rFont val="Arial MT"/>
        <family val="2"/>
      </rPr>
      <t xml:space="preserve">23-Dec-2023 to 22-JAN-2024 SMS Alert
</t>
    </r>
    <r>
      <rPr>
        <sz val="7.5"/>
        <rFont val="Arial MT"/>
        <family val="2"/>
      </rPr>
      <t>Charge</t>
    </r>
  </si>
  <si>
    <r>
      <rPr>
        <sz val="7.5"/>
        <rFont val="Arial MT"/>
        <family val="2"/>
      </rPr>
      <t xml:space="preserve">23-Dec-2023 to 22-JAN-2024 SMS Alert
</t>
    </r>
    <r>
      <rPr>
        <sz val="7.5"/>
        <rFont val="Arial MT"/>
        <family val="2"/>
      </rPr>
      <t>Charge VAT</t>
    </r>
  </si>
  <si>
    <r>
      <rPr>
        <sz val="7.5"/>
        <rFont val="Arial MT"/>
        <family val="2"/>
      </rPr>
      <t>Account Maintenance Charge</t>
    </r>
  </si>
  <si>
    <r>
      <rPr>
        <sz val="7.5"/>
        <rFont val="Arial MT"/>
        <family val="2"/>
      </rPr>
      <t>VAT on Account Maintenance Charge</t>
    </r>
  </si>
  <si>
    <r>
      <rPr>
        <sz val="7.5"/>
        <rFont val="Arial MT"/>
        <family val="2"/>
      </rPr>
      <t>MAXWELL OLU</t>
    </r>
  </si>
  <si>
    <r>
      <rPr>
        <sz val="7.5"/>
        <color rgb="FFFFFFFF"/>
        <rFont val="Arial MT"/>
        <family val="2"/>
      </rPr>
      <t>END OF STATEMENT</t>
    </r>
  </si>
  <si>
    <t>Loan Refund/Overpayment</t>
  </si>
  <si>
    <t>Co-operative registration fee</t>
  </si>
  <si>
    <t>Transport for Co-operative registration fee</t>
  </si>
  <si>
    <t>ELEC MONEY TRSF LEVY-1 TXNS: 08-01- 24 TO 08-01-24</t>
  </si>
  <si>
    <t>23-Dec-2023 to 22-JAN-2024 SMS Alert
Charge</t>
  </si>
  <si>
    <t>23-Dec-2023 to 22-JAN-2024 SMS Alert
Charge VAT</t>
  </si>
  <si>
    <t>Account Maintenance Charge</t>
  </si>
  <si>
    <t>VAT on Account Maintenance Charge</t>
  </si>
  <si>
    <t>Stamp for Co-operative registration fee</t>
  </si>
  <si>
    <t>Seal for Co-operative registration fee</t>
  </si>
  <si>
    <t>Letter head for Co-operative registration fee</t>
  </si>
  <si>
    <t>Tin Reg. for Co-operative registration fee</t>
  </si>
  <si>
    <t>Email for Co-operative registration fee</t>
  </si>
  <si>
    <t>Stamp for EHS</t>
  </si>
  <si>
    <t>February</t>
  </si>
  <si>
    <t>March</t>
  </si>
  <si>
    <t>Income statement as at 31st January 2024</t>
  </si>
  <si>
    <t>Loan Refund &amp; Overpayment</t>
  </si>
  <si>
    <t>Star Enitons Co-Operative Expenses</t>
  </si>
  <si>
    <t>Balance B/F from 2023</t>
  </si>
  <si>
    <t xml:space="preserve">Transport </t>
  </si>
  <si>
    <t>BANK RECONCILIATION STATEMENT AS AT 31ST JANUARY 2024</t>
  </si>
  <si>
    <t xml:space="preserve">Less: </t>
  </si>
  <si>
    <t>STAR ENITONS 93 REGISTRATION &amp; ANNUAL DUES REPORT AS AT 31ST DECEMBER 2023</t>
  </si>
  <si>
    <t>Amount Owing</t>
  </si>
  <si>
    <t>Awor James Nmevulem</t>
  </si>
  <si>
    <t>Paid 2024</t>
  </si>
  <si>
    <t>Paid 1k 2024</t>
  </si>
  <si>
    <t>Paid 2024 - 1K</t>
  </si>
  <si>
    <t>27/12/2023</t>
  </si>
  <si>
    <t>Teke-Opuye Iyalla</t>
  </si>
  <si>
    <t>Please see how much you have paid and what you are owing concerning dues from 2022 to 2023</t>
  </si>
  <si>
    <t>Red</t>
  </si>
  <si>
    <t>Owing</t>
  </si>
  <si>
    <t>Orange</t>
  </si>
  <si>
    <t>Not Owing</t>
  </si>
  <si>
    <t>Green</t>
  </si>
  <si>
    <t>Paid till 2024</t>
  </si>
  <si>
    <t>2022/2023</t>
  </si>
  <si>
    <t>STAR ENITONS 93 ANNUAL DUES REPORT AS AT FEBRUARY 2024</t>
  </si>
  <si>
    <t xml:space="preserve">Owupele George </t>
  </si>
  <si>
    <t>Godfrey Kingsley</t>
  </si>
  <si>
    <t>Toku-Freewill Donation</t>
  </si>
  <si>
    <t>Freewill Danations</t>
  </si>
  <si>
    <t>James Nwevulem Agwor</t>
  </si>
  <si>
    <t>Tamunotoku Inimgba-Feb</t>
  </si>
  <si>
    <t>Ebikabowei Ayama-Jan-Feb</t>
  </si>
  <si>
    <t>Account No:</t>
  </si>
  <si>
    <r>
      <rPr>
        <b/>
        <sz val="7"/>
        <rFont val="Arial"/>
        <family val="2"/>
      </rPr>
      <t>Currency:</t>
    </r>
  </si>
  <si>
    <r>
      <rPr>
        <sz val="7"/>
        <rFont val="Arial MT"/>
        <family val="2"/>
      </rPr>
      <t>NGN</t>
    </r>
  </si>
  <si>
    <r>
      <rPr>
        <b/>
        <sz val="7"/>
        <rFont val="Arial"/>
        <family val="2"/>
      </rPr>
      <t>Account Type:</t>
    </r>
  </si>
  <si>
    <r>
      <rPr>
        <sz val="7"/>
        <rFont val="Arial MT"/>
        <family val="2"/>
      </rPr>
      <t>CURRENT A/C - CORPORATE</t>
    </r>
  </si>
  <si>
    <t>Opening Balance:</t>
  </si>
  <si>
    <r>
      <rPr>
        <b/>
        <sz val="7"/>
        <rFont val="Arial"/>
        <family val="2"/>
      </rPr>
      <t>For the Period of:</t>
    </r>
  </si>
  <si>
    <r>
      <rPr>
        <sz val="7"/>
        <rFont val="Arial MT"/>
        <family val="2"/>
      </rPr>
      <t>01-February-2024 to 29-February-2024</t>
    </r>
  </si>
  <si>
    <t>Closing Balance:</t>
  </si>
  <si>
    <r>
      <rPr>
        <b/>
        <sz val="7"/>
        <rFont val="Arial"/>
        <family val="2"/>
      </rPr>
      <t>Account Name:</t>
    </r>
  </si>
  <si>
    <r>
      <rPr>
        <sz val="7"/>
        <rFont val="Arial MT"/>
        <family val="2"/>
      </rPr>
      <t>EHS STAR ENITONS 93</t>
    </r>
  </si>
  <si>
    <r>
      <rPr>
        <b/>
        <sz val="7"/>
        <rFont val="Arial"/>
        <family val="2"/>
      </rPr>
      <t>Total Credit</t>
    </r>
  </si>
  <si>
    <r>
      <rPr>
        <b/>
        <sz val="7"/>
        <rFont val="Arial"/>
        <family val="2"/>
      </rPr>
      <t>Address</t>
    </r>
  </si>
  <si>
    <r>
      <rPr>
        <b/>
        <sz val="7"/>
        <rFont val="Arial"/>
        <family val="2"/>
      </rPr>
      <t>Total Debit</t>
    </r>
  </si>
  <si>
    <r>
      <rPr>
        <b/>
        <sz val="7"/>
        <color rgb="FFFFFFFF"/>
        <rFont val="Arial"/>
        <family val="2"/>
      </rPr>
      <t>TransDate</t>
    </r>
  </si>
  <si>
    <r>
      <rPr>
        <b/>
        <sz val="7"/>
        <color rgb="FFFFFFFF"/>
        <rFont val="Arial"/>
        <family val="2"/>
      </rPr>
      <t>Reference</t>
    </r>
  </si>
  <si>
    <r>
      <rPr>
        <b/>
        <sz val="7"/>
        <color rgb="FFFFFFFF"/>
        <rFont val="Arial"/>
        <family val="2"/>
      </rPr>
      <t>Transaction Details</t>
    </r>
  </si>
  <si>
    <r>
      <rPr>
        <b/>
        <sz val="7"/>
        <color rgb="FFFFFFFF"/>
        <rFont val="Arial"/>
        <family val="2"/>
      </rPr>
      <t>ValueDate</t>
    </r>
  </si>
  <si>
    <r>
      <rPr>
        <b/>
        <sz val="7"/>
        <color rgb="FFFFFFFF"/>
        <rFont val="Arial"/>
        <family val="2"/>
      </rPr>
      <t>Deposit</t>
    </r>
  </si>
  <si>
    <r>
      <rPr>
        <b/>
        <sz val="7"/>
        <color rgb="FFFFFFFF"/>
        <rFont val="Arial"/>
        <family val="2"/>
      </rPr>
      <t>Withdrawal</t>
    </r>
  </si>
  <si>
    <r>
      <rPr>
        <b/>
        <sz val="7"/>
        <color rgb="FFFFFFFF"/>
        <rFont val="Arial"/>
        <family val="2"/>
      </rPr>
      <t>Balance</t>
    </r>
  </si>
  <si>
    <r>
      <rPr>
        <b/>
        <sz val="7"/>
        <rFont val="Arial"/>
        <family val="2"/>
      </rPr>
      <t>Balance B/F</t>
    </r>
  </si>
  <si>
    <r>
      <rPr>
        <b/>
        <sz val="7"/>
        <rFont val="Arial"/>
        <family val="2"/>
      </rPr>
      <t>FIP:PCM/Monima Oyiboala Ge/February 2024 monthly d</t>
    </r>
  </si>
  <si>
    <r>
      <rPr>
        <b/>
        <sz val="7"/>
        <rFont val="Arial"/>
        <family val="2"/>
      </rPr>
      <t>MAXWELL OLU</t>
    </r>
  </si>
  <si>
    <r>
      <rPr>
        <b/>
        <sz val="7"/>
        <rFont val="Arial"/>
        <family val="2"/>
      </rPr>
      <t xml:space="preserve">FIP:GTB/INIMGBA TAMUNOTOKU/USSD
</t>
    </r>
    <r>
      <rPr>
        <b/>
        <sz val="7"/>
        <rFont val="Arial"/>
        <family val="2"/>
      </rPr>
      <t>NIP Transfer from</t>
    </r>
  </si>
  <si>
    <r>
      <rPr>
        <b/>
        <sz val="7"/>
        <rFont val="Arial"/>
        <family val="2"/>
      </rPr>
      <t xml:space="preserve">FIP:ACC/GEORGE
</t>
    </r>
    <r>
      <rPr>
        <b/>
        <sz val="7"/>
        <rFont val="Arial"/>
        <family val="2"/>
      </rPr>
      <t>OWUPELE/TRFFreewill donation Toku f</t>
    </r>
  </si>
  <si>
    <r>
      <rPr>
        <b/>
        <sz val="7"/>
        <rFont val="Arial"/>
        <family val="2"/>
      </rPr>
      <t>FT from OBIGA DAVID KENNETH/OBIGA DUES (20K) AND T</t>
    </r>
  </si>
  <si>
    <r>
      <rPr>
        <b/>
        <sz val="7"/>
        <rFont val="Arial"/>
        <family val="2"/>
      </rPr>
      <t>Electronic Money Transfer Levy on 2 TXNS FRM 16-02</t>
    </r>
  </si>
  <si>
    <r>
      <rPr>
        <b/>
        <sz val="7"/>
        <rFont val="Arial"/>
        <family val="2"/>
      </rPr>
      <t>ETZ:09FG240218210406745CA0TFG; QR TRF FRM ANTHONY</t>
    </r>
  </si>
  <si>
    <r>
      <rPr>
        <b/>
        <sz val="7"/>
        <rFont val="Arial"/>
        <family val="2"/>
      </rPr>
      <t xml:space="preserve">23-Jan-2024 to 22-FEB-2024 SMS Alert
</t>
    </r>
    <r>
      <rPr>
        <b/>
        <sz val="7"/>
        <rFont val="Arial"/>
        <family val="2"/>
      </rPr>
      <t>Charge</t>
    </r>
  </si>
  <si>
    <r>
      <rPr>
        <b/>
        <sz val="7"/>
        <rFont val="Arial"/>
        <family val="2"/>
      </rPr>
      <t xml:space="preserve">23-Jan-2024 to 22-FEB-2024 SMS Alert
</t>
    </r>
    <r>
      <rPr>
        <b/>
        <sz val="7"/>
        <rFont val="Arial"/>
        <family val="2"/>
      </rPr>
      <t>Charge VAT</t>
    </r>
  </si>
  <si>
    <r>
      <rPr>
        <b/>
        <sz val="7"/>
        <rFont val="Arial"/>
        <family val="2"/>
      </rPr>
      <t xml:space="preserve">ATM TRF-FBN/OLU MAXWELL/Ph
</t>
    </r>
    <r>
      <rPr>
        <b/>
        <sz val="7"/>
        <rFont val="Arial"/>
        <family val="2"/>
      </rPr>
      <t>OluObansanjo 2/</t>
    </r>
  </si>
  <si>
    <r>
      <rPr>
        <b/>
        <sz val="7"/>
        <rFont val="Arial"/>
        <family val="2"/>
      </rPr>
      <t xml:space="preserve">FIP:FCM/GEORGE
</t>
    </r>
    <r>
      <rPr>
        <b/>
        <sz val="7"/>
        <rFont val="Arial"/>
        <family val="2"/>
      </rPr>
      <t>TAMUNOPEKER/AppBurial support To Fi</t>
    </r>
  </si>
  <si>
    <r>
      <rPr>
        <b/>
        <sz val="7"/>
        <rFont val="Arial"/>
        <family val="2"/>
      </rPr>
      <t>Account Maintenance Charge</t>
    </r>
  </si>
  <si>
    <r>
      <rPr>
        <b/>
        <sz val="7"/>
        <rFont val="Arial"/>
        <family val="2"/>
      </rPr>
      <t>VAT on Account Maintenance Charge</t>
    </r>
  </si>
  <si>
    <r>
      <rPr>
        <b/>
        <sz val="7"/>
        <rFont val="Arial"/>
        <family val="2"/>
      </rPr>
      <t xml:space="preserve">FIP:UBN/JUMBO J/MOBILE/UNION
</t>
    </r>
    <r>
      <rPr>
        <b/>
        <sz val="7"/>
        <rFont val="Arial"/>
        <family val="2"/>
      </rPr>
      <t>Transfer from JUMBO J</t>
    </r>
  </si>
  <si>
    <r>
      <rPr>
        <b/>
        <sz val="7"/>
        <rFont val="Arial"/>
        <family val="2"/>
      </rPr>
      <t xml:space="preserve">FIP:FCM/GODFREY  KINGSLEY/Appfor
</t>
    </r>
    <r>
      <rPr>
        <b/>
        <sz val="7"/>
        <rFont val="Arial"/>
        <family val="2"/>
      </rPr>
      <t>Tokus father's bu</t>
    </r>
  </si>
  <si>
    <r>
      <rPr>
        <b/>
        <sz val="7"/>
        <rFont val="Arial"/>
        <family val="2"/>
      </rPr>
      <t>FIP:ZIB/JAMES NMEVULEM AGW/TRF</t>
    </r>
  </si>
  <si>
    <r>
      <rPr>
        <b/>
        <sz val="7"/>
        <color rgb="FFFFFFFF"/>
        <rFont val="Arial"/>
        <family val="2"/>
      </rPr>
      <t>END OF STATEMENT</t>
    </r>
  </si>
  <si>
    <t>Electronic Money Transfer Levy on 2 TXNS FRM 16-02</t>
  </si>
  <si>
    <t>23-Jan-2024 to 22-FEB-2024 SMS Alert
Charge</t>
  </si>
  <si>
    <t>23-Jan-2024 to 22-FEB-2024 SMS Alert
Charge VAT</t>
  </si>
  <si>
    <t>MO-Transport 2 days to Toku/Others by Ebi</t>
  </si>
  <si>
    <t>MO-Printing of constitution 20 copies- by Ebi</t>
  </si>
  <si>
    <t>MO-Printing of constitution 10 pages by Ebi</t>
  </si>
  <si>
    <t>MO-Transport to bank/home</t>
  </si>
  <si>
    <t>Income statement as at 29th February 2024</t>
  </si>
  <si>
    <t>Freewill donation</t>
  </si>
  <si>
    <t>Annual dues collected in February</t>
  </si>
  <si>
    <t>Annual dues collected in January</t>
  </si>
  <si>
    <t>MO-Transport for Co-operative</t>
  </si>
  <si>
    <t>Co-Operative Expenses</t>
  </si>
  <si>
    <t>Efe Mude</t>
  </si>
  <si>
    <t>Godswills Macpepple</t>
  </si>
  <si>
    <t>Emmanuel Wike</t>
  </si>
  <si>
    <t>Two mobile lines for Co-operative registration fee</t>
  </si>
  <si>
    <t>Imama Kalio</t>
  </si>
  <si>
    <t>Smile George</t>
  </si>
  <si>
    <t>Onyebuchi Nwosu</t>
  </si>
  <si>
    <t>April</t>
  </si>
  <si>
    <t>Ifeanyi C. Ehule</t>
  </si>
  <si>
    <t>Prince Nnamdi Obi</t>
  </si>
  <si>
    <t>Balance B/F</t>
  </si>
  <si>
    <t>FIP:PCM/Monima Oyiboala Ge/Transfer from Monima Oy</t>
  </si>
  <si>
    <t>FIP:MMB/Ayama Ebikabowei/Transfer from Ayama Ebika</t>
  </si>
  <si>
    <t>Electronic Money Transfer Levy on 1 TXNS FRM 01-03</t>
  </si>
  <si>
    <t>FIP:ECO/MACPEPPLE GODSWILL/REFPC9961724261704 BO M</t>
  </si>
  <si>
    <t>Electronic Money Transfer Levy on 1 TXNS FRM 07-03</t>
  </si>
  <si>
    <t>MAXWELL OLU</t>
  </si>
  <si>
    <t>Electronic Money Transfer Levy on 1 TXNS FRM 14-03</t>
  </si>
  <si>
    <t>Electronic Money Transfer Levy on 1 TXNS FRM 18-03</t>
  </si>
  <si>
    <t>FBNMOBILE:ILEBERI BRASIN/BRASIN ILEBERI</t>
  </si>
  <si>
    <r>
      <rPr>
        <b/>
        <sz val="9"/>
        <rFont val="Arial"/>
        <family val="2"/>
      </rPr>
      <t>FIP:GTB/INIMGBA TAMUNOTOKU/USSD
NIP Transfer from</t>
    </r>
  </si>
  <si>
    <r>
      <rPr>
        <b/>
        <sz val="9"/>
        <rFont val="Arial"/>
        <family val="2"/>
      </rPr>
      <t>FIP:GTB/MUDE  EFE/USSD NIP Transfer
from  08037893</t>
    </r>
  </si>
  <si>
    <r>
      <rPr>
        <b/>
        <sz val="9"/>
        <rFont val="Arial"/>
        <family val="2"/>
      </rPr>
      <t>FIP:GTB/WODU  EBIAMAOWEI/USSD NIP
Transfer from  0</t>
    </r>
  </si>
  <si>
    <r>
      <rPr>
        <b/>
        <sz val="9"/>
        <rFont val="Arial"/>
        <family val="2"/>
      </rPr>
      <t>FIP:ACC/IWEZOR JAMES
EZIWH/TRFFrom Wike EmmanuelFR</t>
    </r>
  </si>
  <si>
    <r>
      <rPr>
        <b/>
        <sz val="9"/>
        <rFont val="Arial"/>
        <family val="2"/>
      </rPr>
      <t>FBNMOBILE:GEORGE AMMANUEL
SMILE/Toku Unit Inigmba</t>
    </r>
  </si>
  <si>
    <r>
      <rPr>
        <b/>
        <sz val="9"/>
        <rFont val="Arial"/>
        <family val="2"/>
      </rPr>
      <t>FIP:ACC/ONYEBUCHI  NWOSU-
1/TRFBurial Donation for</t>
    </r>
  </si>
  <si>
    <t>Currency:</t>
  </si>
  <si>
    <r>
      <rPr>
        <sz val="9"/>
        <rFont val="Arial MT"/>
        <family val="2"/>
      </rPr>
      <t>NGN</t>
    </r>
  </si>
  <si>
    <t>Account Type:</t>
  </si>
  <si>
    <r>
      <rPr>
        <sz val="9"/>
        <rFont val="Arial MT"/>
        <family val="2"/>
      </rPr>
      <t>CURRENT A/C - CORPORATE</t>
    </r>
  </si>
  <si>
    <t>For the Period of:</t>
  </si>
  <si>
    <r>
      <rPr>
        <sz val="9"/>
        <rFont val="Arial MT"/>
        <family val="2"/>
      </rPr>
      <t>01-March-2024 to 31-March-2024</t>
    </r>
  </si>
  <si>
    <t>Account Name:</t>
  </si>
  <si>
    <r>
      <rPr>
        <sz val="9"/>
        <rFont val="Arial MT"/>
        <family val="2"/>
      </rPr>
      <t>EHS STAR ENITONS 93</t>
    </r>
  </si>
  <si>
    <t>Total Credit</t>
  </si>
  <si>
    <t>Address</t>
  </si>
  <si>
    <t>Total Debit</t>
  </si>
  <si>
    <r>
      <rPr>
        <b/>
        <sz val="9"/>
        <color rgb="FFFFFFFF"/>
        <rFont val="Arial"/>
        <family val="2"/>
      </rPr>
      <t>TransDate</t>
    </r>
  </si>
  <si>
    <r>
      <rPr>
        <b/>
        <sz val="9"/>
        <color rgb="FFFFFFFF"/>
        <rFont val="Arial"/>
        <family val="2"/>
      </rPr>
      <t>Reference</t>
    </r>
  </si>
  <si>
    <r>
      <rPr>
        <b/>
        <sz val="9"/>
        <color rgb="FFFFFFFF"/>
        <rFont val="Arial"/>
        <family val="2"/>
      </rPr>
      <t>Transaction Details</t>
    </r>
  </si>
  <si>
    <r>
      <rPr>
        <b/>
        <sz val="9"/>
        <color rgb="FFFFFFFF"/>
        <rFont val="Arial"/>
        <family val="2"/>
      </rPr>
      <t>ValueDate</t>
    </r>
  </si>
  <si>
    <r>
      <rPr>
        <b/>
        <sz val="9"/>
        <color rgb="FFFFFFFF"/>
        <rFont val="Arial"/>
        <family val="2"/>
      </rPr>
      <t>Deposit</t>
    </r>
  </si>
  <si>
    <r>
      <rPr>
        <b/>
        <sz val="9"/>
        <color rgb="FFFFFFFF"/>
        <rFont val="Arial"/>
        <family val="2"/>
      </rPr>
      <t>Withdrawal</t>
    </r>
  </si>
  <si>
    <r>
      <rPr>
        <b/>
        <sz val="9"/>
        <color rgb="FFFFFFFF"/>
        <rFont val="Arial"/>
        <family val="2"/>
      </rPr>
      <t>Balance</t>
    </r>
  </si>
  <si>
    <r>
      <rPr>
        <b/>
        <sz val="7"/>
        <rFont val="Arial"/>
        <family val="2"/>
      </rPr>
      <t xml:space="preserve">23-Feb-2024 to 22-MAR-2024 SMS Alert
</t>
    </r>
    <r>
      <rPr>
        <b/>
        <sz val="7"/>
        <rFont val="Arial"/>
        <family val="2"/>
      </rPr>
      <t>Charge VAT</t>
    </r>
  </si>
  <si>
    <r>
      <rPr>
        <b/>
        <sz val="7"/>
        <rFont val="Arial"/>
        <family val="2"/>
      </rPr>
      <t>FIP:UBA/OJONGO  DIMABO/USSD-NIP/To EHS 9./23480XXX</t>
    </r>
  </si>
  <si>
    <r>
      <rPr>
        <b/>
        <sz val="7"/>
        <rFont val="Arial"/>
        <family val="2"/>
      </rPr>
      <t>FIP:UBA/OBI NNAMDI CHUKWUN/MOB/UTO/EHS STAR ENITO/</t>
    </r>
  </si>
  <si>
    <r>
      <rPr>
        <b/>
        <sz val="7"/>
        <rFont val="Arial"/>
        <family val="2"/>
      </rPr>
      <t xml:space="preserve">FIP:UBA/EHULE IFEANYI/MOB/UTO/EHS
</t>
    </r>
    <r>
      <rPr>
        <b/>
        <sz val="7"/>
        <rFont val="Arial"/>
        <family val="2"/>
      </rPr>
      <t>STAR ENITO/Ifean</t>
    </r>
  </si>
  <si>
    <t>FIP:/Demerge Nigeria Li/Afriex Inc payment Wilfred Okoro</t>
  </si>
  <si>
    <t>ETZ:09FG2403210843085925Y6MXJ;AT12 4_TRF 2MPT20ekj Imama Kalio</t>
  </si>
  <si>
    <t>23-Feb-2024 to 22-MAR-2024 SMS Alert
Charge</t>
  </si>
  <si>
    <t>23-Feb-2024 to 22-MAR-2024 SMS Alert
Charge VAT</t>
  </si>
  <si>
    <t>Co-operative Tin process fee/Email/Printing</t>
  </si>
  <si>
    <t>Condelence letter for Toku's father</t>
  </si>
  <si>
    <t>Transport to deliver condelence letter to Toku</t>
  </si>
  <si>
    <t>Income statement as at 31st March 2024</t>
  </si>
  <si>
    <t>Annual dues collected in March</t>
  </si>
  <si>
    <t>Tamunotoku Inimgba-Invitation</t>
  </si>
  <si>
    <t>Invitation from Toku</t>
  </si>
  <si>
    <t>Excess of Income over expenditure(Bank balance)</t>
  </si>
  <si>
    <t>Kroboha Thomas Oweibia</t>
  </si>
  <si>
    <t>Godson Tende</t>
  </si>
  <si>
    <t>STAR ENITONS 93 ANNUAL DUES REPORT AS AT MARCH 2024</t>
  </si>
  <si>
    <t>STAR ENITONS 93 ANNUAL DUES REPORT AS AT JANUARY 2024</t>
  </si>
  <si>
    <t>Star Enitons 93 Co-operative Expenses</t>
  </si>
  <si>
    <t>Note: The invitation fee was paid by Toku in February</t>
  </si>
  <si>
    <t>was wrongly caputed as dues but now corrected in</t>
  </si>
  <si>
    <t xml:space="preserve">March. </t>
  </si>
  <si>
    <t>Amount owing</t>
  </si>
  <si>
    <t xml:space="preserve"> Tamunokuro Ibaniye </t>
  </si>
  <si>
    <t xml:space="preserve">Innocent Kumanwe </t>
  </si>
  <si>
    <t xml:space="preserve"> Mina Wakama</t>
  </si>
  <si>
    <t>March &amp; April dues</t>
  </si>
  <si>
    <t>Amount Payable</t>
  </si>
  <si>
    <t>Total contributed</t>
  </si>
  <si>
    <t>S/No</t>
  </si>
  <si>
    <t>Name</t>
  </si>
  <si>
    <t>Less 10% deduction</t>
  </si>
  <si>
    <t>Less March &amp; April dues</t>
  </si>
  <si>
    <t xml:space="preserve">Tamunokuro Ibaniye </t>
  </si>
  <si>
    <t>2022 &amp; 2023</t>
  </si>
  <si>
    <t>Iyalla Obianime-Invitation</t>
  </si>
  <si>
    <t>Iyalla Obianime-Dues</t>
  </si>
  <si>
    <t>Smile Emmanuel George-Jan/Feb dues</t>
  </si>
  <si>
    <t>Toku</t>
  </si>
  <si>
    <t>Iyalla</t>
  </si>
  <si>
    <t>Freewill Donation</t>
  </si>
  <si>
    <t>Analysis of freewill donation</t>
  </si>
  <si>
    <r>
      <rPr>
        <sz val="8"/>
        <color rgb="FFFF0000"/>
        <rFont val="Arial MT"/>
        <family val="2"/>
      </rPr>
      <t>CAUTION: Please ensure you do not reveal your online banking password(s), token number(s) and ATM PIN(s) to a third party. Do not open links, respond to suspicious calls, mails or letters requesting your banking details. These messages are fraudulent and are not from FirstBank.</t>
    </r>
  </si>
  <si>
    <r>
      <rPr>
        <b/>
        <sz val="7"/>
        <rFont val="Arial"/>
        <family val="2"/>
      </rPr>
      <t>Electronic Money Transfer Levy on 1 TXNS FRM 31-03</t>
    </r>
  </si>
  <si>
    <r>
      <rPr>
        <b/>
        <sz val="7"/>
        <rFont val="Arial"/>
        <family val="2"/>
      </rPr>
      <t xml:space="preserve">FIP:UBA/SAMPLE DAIBI/MOB/UTO/EHS
</t>
    </r>
    <r>
      <rPr>
        <b/>
        <sz val="7"/>
        <rFont val="Arial"/>
        <family val="2"/>
      </rPr>
      <t>STAR ENITO/Due pa</t>
    </r>
  </si>
  <si>
    <r>
      <rPr>
        <b/>
        <sz val="7"/>
        <rFont val="Arial"/>
        <family val="2"/>
      </rPr>
      <t>FIP:ECO/Tasker Boma/REF44364154LDS7R BO Tasker Bom</t>
    </r>
  </si>
  <si>
    <r>
      <rPr>
        <b/>
        <sz val="7"/>
        <rFont val="Arial"/>
        <family val="2"/>
      </rPr>
      <t xml:space="preserve">FBNMOBILE:TENDE GODSON
</t>
    </r>
    <r>
      <rPr>
        <b/>
        <sz val="7"/>
        <rFont val="Arial"/>
        <family val="2"/>
      </rPr>
      <t>GBOLUBO/My free will for To</t>
    </r>
  </si>
  <si>
    <r>
      <rPr>
        <b/>
        <sz val="7"/>
        <rFont val="Arial"/>
        <family val="2"/>
      </rPr>
      <t xml:space="preserve">FIP:ACC/CHUKWUKA PETER
</t>
    </r>
    <r>
      <rPr>
        <b/>
        <sz val="7"/>
        <rFont val="Arial"/>
        <family val="2"/>
      </rPr>
      <t>DED/TRFToku Fathers Funeral</t>
    </r>
  </si>
  <si>
    <r>
      <rPr>
        <b/>
        <sz val="7"/>
        <rFont val="Arial"/>
        <family val="2"/>
      </rPr>
      <t xml:space="preserve">FIP:PCM/KROBOH THOMAS
</t>
    </r>
    <r>
      <rPr>
        <b/>
        <sz val="7"/>
        <rFont val="Arial"/>
        <family val="2"/>
      </rPr>
      <t>OWEI/Transfer from KROBOH TH</t>
    </r>
  </si>
  <si>
    <r>
      <rPr>
        <b/>
        <sz val="7"/>
        <rFont val="Arial"/>
        <family val="2"/>
      </rPr>
      <t>Electronic Money Transfer Levy on 1 TXNS FRM 03-04</t>
    </r>
  </si>
  <si>
    <r>
      <rPr>
        <b/>
        <sz val="7"/>
        <rFont val="Arial"/>
        <family val="2"/>
      </rPr>
      <t xml:space="preserve">FIP:IBT/IYALLA AUGUSTUS OB/Burial
</t>
    </r>
    <r>
      <rPr>
        <b/>
        <sz val="7"/>
        <rFont val="Arial"/>
        <family val="2"/>
      </rPr>
      <t>contribution for</t>
    </r>
  </si>
  <si>
    <r>
      <rPr>
        <b/>
        <sz val="7"/>
        <rFont val="Arial"/>
        <family val="2"/>
      </rPr>
      <t>FIP:ECO/KUMANWE INNOCENT/REFENG1226030153 BO KUMAN</t>
    </r>
  </si>
  <si>
    <r>
      <rPr>
        <b/>
        <sz val="7"/>
        <rFont val="Arial"/>
        <family val="2"/>
      </rPr>
      <t xml:space="preserve">FBNMOBILE:IBANIYE TAMUNOKURO
</t>
    </r>
    <r>
      <rPr>
        <b/>
        <sz val="7"/>
        <rFont val="Arial"/>
        <family val="2"/>
      </rPr>
      <t>ADO/For A he burial s</t>
    </r>
  </si>
  <si>
    <r>
      <rPr>
        <b/>
        <sz val="7"/>
        <rFont val="Arial"/>
        <family val="2"/>
      </rPr>
      <t>FIP:PCM/Emmanuel Smile Geo/Transfer from Emmanuel</t>
    </r>
  </si>
  <si>
    <r>
      <rPr>
        <b/>
        <sz val="7"/>
        <rFont val="Arial"/>
        <family val="2"/>
      </rPr>
      <t>Electronic Money Transfer Levy on 2 TXNS FRM 09-04</t>
    </r>
  </si>
  <si>
    <r>
      <rPr>
        <b/>
        <sz val="7"/>
        <rFont val="Arial"/>
        <family val="2"/>
      </rPr>
      <t xml:space="preserve">FIP:IBT/IYALLA AUGUSTUS OB/Invite &amp;
</t>
    </r>
    <r>
      <rPr>
        <b/>
        <sz val="7"/>
        <rFont val="Arial"/>
        <family val="2"/>
      </rPr>
      <t>Dues</t>
    </r>
  </si>
  <si>
    <r>
      <rPr>
        <b/>
        <sz val="7"/>
        <rFont val="Arial"/>
        <family val="2"/>
      </rPr>
      <t>Electronic Money Transfer Levy on 1 TXNS FRM 16-04</t>
    </r>
  </si>
  <si>
    <t>FIP:ACC/GEORGE OWUPELE/TRFIyalla
Child dedicationF</t>
  </si>
  <si>
    <t>FIP:PCM/Emmanuel Smile Geo/Iyalla Obianume Child</t>
  </si>
  <si>
    <t>FIP:PCM/MONIMA OYIBOALA
GE/Transfer from MONIMA OY</t>
  </si>
  <si>
    <t>23-Mar-2024 to 22-APR-2024 SMS Alert
Charge</t>
  </si>
  <si>
    <t>23-Mar-2024 to 22-APR-2024 SMS Alert
Charge VAT</t>
  </si>
  <si>
    <t>CLG: 93INIMGBA TAMUNOTOKU</t>
  </si>
  <si>
    <t>FIP:ZIB/JAMES NMEVULEM AGW/TRF</t>
  </si>
  <si>
    <t>FIP:GTB/MUDE  EFE/USSD NIP Transfer
from  08037893</t>
  </si>
  <si>
    <t>FIP:GTB/INIMGBA TAMUNOTOKU/USSD
NIP Transfer from</t>
  </si>
  <si>
    <t>FIP:ZIB/ELEAZER TOM OGULU/Iyalla
dedication</t>
  </si>
  <si>
    <r>
      <rPr>
        <sz val="7"/>
        <rFont val="Arial MT"/>
        <family val="2"/>
      </rPr>
      <t>Thank you for banking with FirstBank. For any enquiries contact Customer Services via firstcontact@firstbanknigeria.com or phone:0700firstcontact</t>
    </r>
  </si>
  <si>
    <r>
      <rPr>
        <u/>
        <sz val="7"/>
        <rFont val="Arial MT"/>
        <family val="2"/>
      </rPr>
      <t>                    </t>
    </r>
    <r>
      <rPr>
        <sz val="7"/>
        <rFont val="Arial MT"/>
        <family val="2"/>
      </rPr>
      <t>DISCLAIMER</t>
    </r>
    <r>
      <rPr>
        <u/>
        <sz val="7"/>
        <rFont val="Arial MT"/>
        <family val="2"/>
      </rPr>
      <t xml:space="preserve">                     
</t>
    </r>
    <r>
      <rPr>
        <b/>
        <sz val="7"/>
        <rFont val="Arial"/>
        <family val="2"/>
      </rPr>
      <t>The information transmitted is intended only for the person or entity to which it is addressed and may contain confidential and/or privileged material. Any review, retransmission, dissemination or other use of, or taking of any action in reliance upon, this information by persons or entities other than the intended is strictly prohibited.</t>
    </r>
  </si>
  <si>
    <t>CURRENT A/C - CORPORATE</t>
  </si>
  <si>
    <t>01-April-2024 to 30-April-2024</t>
  </si>
  <si>
    <t>EHS STAR ENITONS 93</t>
  </si>
  <si>
    <t>FIP:ECO/Tasker Boma/REF44K72745J9AKD BO Tasker Boma</t>
  </si>
  <si>
    <r>
      <rPr>
        <b/>
        <sz val="7"/>
        <rFont val="Arial"/>
        <family val="2"/>
      </rPr>
      <t>FIP:PCM/PETER DAVID JACK/from
Minabo</t>
    </r>
    <r>
      <rPr>
        <sz val="11"/>
        <color theme="1"/>
        <rFont val="Calibri"/>
        <family val="2"/>
        <scheme val="minor"/>
      </rPr>
      <t xml:space="preserve"> Owubokiri</t>
    </r>
  </si>
  <si>
    <t>ETZ:09FG240421094810646DJ3USF; APP:IYALLA CHILD Tamunopekerebia George</t>
  </si>
  <si>
    <t>FIP:UBN/AREAL CONTRACTING
/MOBILE/UNION Transfer James Jumbo</t>
  </si>
  <si>
    <t>CEVA:ABR:TRF/for turko/EHS STAR ENITONS 93/3888892 -Mina Wakama</t>
  </si>
  <si>
    <t>Electronic Money Transfer Levy on 1 TXNS FRM 31-03</t>
  </si>
  <si>
    <t>Electronic Money Transfer Levy on 1 TXNS FRM 03-04</t>
  </si>
  <si>
    <t>Electronic Money Transfer Levy on 2 TXNS FRM 09-04</t>
  </si>
  <si>
    <t>Electronic Money Transfer Levy on 1 TXNS FRM 16-04</t>
  </si>
  <si>
    <t>May</t>
  </si>
  <si>
    <t xml:space="preserve">FIP:MMB/09072250558/from
nurse/AT68_TRF2MPTeir3178-Walster Michael </t>
  </si>
  <si>
    <t>Income statement as at 30th April 2024</t>
  </si>
  <si>
    <t>Annual dues collected in April</t>
  </si>
  <si>
    <t>Invitation from Iyalla Obiminme</t>
  </si>
  <si>
    <t>Iyalla Obianimi</t>
  </si>
  <si>
    <t>Benefit - Tamuntoku Inimgba</t>
  </si>
  <si>
    <t xml:space="preserve">Balance B/F from March </t>
  </si>
  <si>
    <t xml:space="preserve">Balance B/F from February </t>
  </si>
  <si>
    <t>Balance B/F from January</t>
  </si>
  <si>
    <t>Note: 195k for freewill donation is from Toku and Iyalla's</t>
  </si>
  <si>
    <t>donations.Toku-154k and Iyalla-41k</t>
  </si>
  <si>
    <t>Also Boma 3k contribution made last month reported in</t>
  </si>
  <si>
    <t>April and it was not captured in March because the</t>
  </si>
  <si>
    <t>payment did not reflect but has now being captured</t>
  </si>
  <si>
    <t>Godswill Macpepple</t>
  </si>
  <si>
    <t>Chukwudi Chikwendu</t>
  </si>
  <si>
    <t>Christian Ifeanyi Ehule</t>
  </si>
  <si>
    <t>STAR ENITONS 93 ANNUAL DUES REPORT AS AT 30TH APRIL 2024</t>
  </si>
  <si>
    <t>1. Owupele George. 5k</t>
  </si>
  <si>
    <t>2. Minabo Owubokiri 4k</t>
  </si>
  <si>
    <t>3. Emmanuel Smile   3k</t>
  </si>
  <si>
    <t>4. Monima Georgewill 5k</t>
  </si>
  <si>
    <t>5. James Jumbo       3k</t>
  </si>
  <si>
    <t>6. Tamunopekerebia George 5k</t>
  </si>
  <si>
    <t>7. Boma Tasker          3k</t>
  </si>
  <si>
    <t>8. Agwor J. Nmevulem 3k</t>
  </si>
  <si>
    <t>9. Michael Walster 2,500</t>
  </si>
  <si>
    <t>10. Efe Mude                 2k</t>
  </si>
  <si>
    <t>11. Eleazer Ogulu         5k</t>
  </si>
  <si>
    <t>12. David Obiga          10k</t>
  </si>
  <si>
    <t>13. Tamunotoku Inimgba 5k</t>
  </si>
  <si>
    <t>14. Godson Tende        4k</t>
  </si>
  <si>
    <t>15. Ojongo Dimabo      5k</t>
  </si>
  <si>
    <t>16. Daibi Sample         10k</t>
  </si>
  <si>
    <t>17. Imama Kalio            3k</t>
  </si>
  <si>
    <t>18. Christian Dede      20k</t>
  </si>
  <si>
    <t>19. Godswill Macpepple 5k</t>
  </si>
  <si>
    <t>20. Chukwudi Chikwendu 5k</t>
  </si>
  <si>
    <t>21. Anthony Alabrah    5k</t>
  </si>
  <si>
    <t>22. Brasin Ileberi           5k</t>
  </si>
  <si>
    <t>23. Maxwell Olu            5k</t>
  </si>
  <si>
    <t>24. Christian I. Ehule    5k</t>
  </si>
  <si>
    <t>25. Ebikabowei Ayama 10k</t>
  </si>
  <si>
    <t>26. Prince Nnamdi Obi 20k</t>
  </si>
  <si>
    <t>27. Mina Wakama        5,200</t>
  </si>
  <si>
    <t>28. Ebiamaowei Wodu    3k</t>
  </si>
  <si>
    <t>29. Mathen Azibakaiye   5k</t>
  </si>
  <si>
    <t>30. Kroboh Oweibia         5k</t>
  </si>
  <si>
    <t>31. Emmanuel Wike      10k</t>
  </si>
  <si>
    <t>1. Owupele George.</t>
  </si>
  <si>
    <t>3. Emmanuel Smile</t>
  </si>
  <si>
    <t>4. Monima Georgewill</t>
  </si>
  <si>
    <t>5. James Jumbo</t>
  </si>
  <si>
    <t>6. Tamunopekerebia George</t>
  </si>
  <si>
    <t>7. Boma Tasker</t>
  </si>
  <si>
    <t>8. Agwor J. Nmevule</t>
  </si>
  <si>
    <t>9. Michael Walster</t>
  </si>
  <si>
    <t>10. Efe Mude</t>
  </si>
  <si>
    <t>11. Eleazer Ogulu</t>
  </si>
  <si>
    <t>12. David Obiga</t>
  </si>
  <si>
    <t>13. Tamunotoku Inimgba</t>
  </si>
  <si>
    <t>14. Godson Tende</t>
  </si>
  <si>
    <t>15. Ojongo Dimabo</t>
  </si>
  <si>
    <t>16. Daibi Sample</t>
  </si>
  <si>
    <t>17. Imama Kalio</t>
  </si>
  <si>
    <t>18. Christian Dede</t>
  </si>
  <si>
    <t>19. Godswill Macpepple</t>
  </si>
  <si>
    <t>20. Chukwudi Chikwendu</t>
  </si>
  <si>
    <t>21. Anthony Alabrah</t>
  </si>
  <si>
    <t>22. Brasin Ileberi</t>
  </si>
  <si>
    <t>23. Maxwell Olu</t>
  </si>
  <si>
    <t>24. Christian I. Ehule</t>
  </si>
  <si>
    <t>25. Ebikabowei Ayama</t>
  </si>
  <si>
    <t>26. Prince Nnamdi Obi</t>
  </si>
  <si>
    <t>27. Mina Wakama</t>
  </si>
  <si>
    <t>28. Ebiamaowei Wodu</t>
  </si>
  <si>
    <t>29. Mathen Azibakaiye</t>
  </si>
  <si>
    <t>30. Kroboh Oweibia</t>
  </si>
  <si>
    <t>31. Emmanuel Wike</t>
  </si>
  <si>
    <t>Mathen Azibakaiye</t>
  </si>
  <si>
    <t>Michael Walster</t>
  </si>
  <si>
    <t>May due</t>
  </si>
  <si>
    <t>Less May due</t>
  </si>
  <si>
    <t>Methen Azibakaiye</t>
  </si>
  <si>
    <t>Kroboh Thamos Oweibo</t>
  </si>
  <si>
    <t>STAR ENITONS 93 ANNUAL DUES REPORT AS AT MAY 2024</t>
  </si>
  <si>
    <t>Owupele George-Jan-June</t>
  </si>
  <si>
    <t>Tamunotoku Inimgba Mar/April</t>
  </si>
  <si>
    <t>Tamunotoku Inimgba 10% deduction</t>
  </si>
  <si>
    <t>Iyalla Obianime-May due</t>
  </si>
  <si>
    <t>Iyalla Obianime-10% deduction</t>
  </si>
  <si>
    <r>
      <rPr>
        <b/>
        <sz val="7"/>
        <rFont val="Arial"/>
        <family val="2"/>
      </rPr>
      <t>FIP:PCM/MONIMA OYIBOALA GE/Dues</t>
    </r>
  </si>
  <si>
    <r>
      <rPr>
        <b/>
        <sz val="7"/>
        <rFont val="Arial"/>
        <family val="2"/>
      </rPr>
      <t>CLG: 88INIMGBA   TAMUNOTOKU</t>
    </r>
  </si>
  <si>
    <r>
      <rPr>
        <b/>
        <sz val="7"/>
        <rFont val="Arial"/>
        <family val="2"/>
      </rPr>
      <t xml:space="preserve">FIP:GTB/MUDE  EFE/USSD NIP Transfer
</t>
    </r>
    <r>
      <rPr>
        <b/>
        <sz val="7"/>
        <rFont val="Arial"/>
        <family val="2"/>
      </rPr>
      <t>from  08037893</t>
    </r>
  </si>
  <si>
    <r>
      <rPr>
        <b/>
        <sz val="7"/>
        <rFont val="Arial"/>
        <family val="2"/>
      </rPr>
      <t>Electronic Money Transfer Levy on 1 TXNS FRM 26-05</t>
    </r>
  </si>
  <si>
    <r>
      <rPr>
        <b/>
        <sz val="7"/>
        <rFont val="Arial"/>
        <family val="2"/>
      </rPr>
      <t xml:space="preserve">FIP:GTB/GEORGE  OWUPELE/Dues Jan -
</t>
    </r>
    <r>
      <rPr>
        <b/>
        <sz val="7"/>
        <rFont val="Arial"/>
        <family val="2"/>
      </rPr>
      <t>June</t>
    </r>
  </si>
  <si>
    <r>
      <rPr>
        <b/>
        <sz val="7"/>
        <rFont val="Arial"/>
        <family val="2"/>
      </rPr>
      <t xml:space="preserve">23-Apr-2024 to 22-MAY-2024 SMS Alert
</t>
    </r>
    <r>
      <rPr>
        <b/>
        <sz val="7"/>
        <rFont val="Arial"/>
        <family val="2"/>
      </rPr>
      <t>Charge VAT</t>
    </r>
  </si>
  <si>
    <r>
      <rPr>
        <b/>
        <sz val="7"/>
        <rFont val="Arial"/>
        <family val="2"/>
      </rPr>
      <t xml:space="preserve">23-Apr-2024 to 22-MAY-2024 SMS Alert
</t>
    </r>
    <r>
      <rPr>
        <b/>
        <sz val="7"/>
        <rFont val="Arial"/>
        <family val="2"/>
      </rPr>
      <t>Charge</t>
    </r>
  </si>
  <si>
    <r>
      <rPr>
        <b/>
        <sz val="7"/>
        <rFont val="Arial"/>
        <family val="2"/>
      </rPr>
      <t>DUES</t>
    </r>
  </si>
  <si>
    <r>
      <rPr>
        <b/>
        <sz val="7"/>
        <rFont val="Arial"/>
        <family val="2"/>
      </rPr>
      <t>Electronic Money Transfer Levy on 1 TXNS FRM 16-05</t>
    </r>
  </si>
  <si>
    <r>
      <rPr>
        <b/>
        <sz val="7"/>
        <rFont val="Arial"/>
        <family val="2"/>
      </rPr>
      <t>OBIANIME IYALLA AUGUSTUS</t>
    </r>
  </si>
  <si>
    <r>
      <rPr>
        <b/>
        <sz val="7"/>
        <rFont val="Arial"/>
        <family val="2"/>
      </rPr>
      <t>Electronic Money Transfer Levy on 1 TXNS FRM 10-05</t>
    </r>
  </si>
  <si>
    <r>
      <rPr>
        <b/>
        <sz val="7"/>
        <rFont val="Arial"/>
        <family val="2"/>
      </rPr>
      <t xml:space="preserve">FIP:ACC/IWEZOR JAMES
</t>
    </r>
    <r>
      <rPr>
        <b/>
        <sz val="7"/>
        <rFont val="Arial"/>
        <family val="2"/>
      </rPr>
      <t>EZIWH/TRFEmmanuel w WikeFRM I</t>
    </r>
  </si>
  <si>
    <r>
      <rPr>
        <b/>
        <sz val="7"/>
        <rFont val="Arial"/>
        <family val="2"/>
      </rPr>
      <t xml:space="preserve">FIP:GTB/WODU  EBIAMAOWEI/Iyallas
</t>
    </r>
    <r>
      <rPr>
        <b/>
        <sz val="7"/>
        <rFont val="Arial"/>
        <family val="2"/>
      </rPr>
      <t>baby</t>
    </r>
  </si>
  <si>
    <r>
      <rPr>
        <b/>
        <sz val="7"/>
        <rFont val="Arial"/>
        <family val="2"/>
      </rPr>
      <t>CEVA:ABR:TRF/for iyalla child ded/EHS STAR ENITONS</t>
    </r>
  </si>
  <si>
    <r>
      <rPr>
        <b/>
        <sz val="7"/>
        <rFont val="Arial"/>
        <family val="2"/>
      </rPr>
      <t>QS894:TRF:METHEN AZIBAKAIYE WI/EHS STAR ENITONS 93</t>
    </r>
  </si>
  <si>
    <r>
      <rPr>
        <b/>
        <sz val="7"/>
        <rFont val="Arial"/>
        <family val="2"/>
      </rPr>
      <t>Electronic Money Transfer Levy on 2 TXNS FRM 06-05</t>
    </r>
  </si>
  <si>
    <r>
      <rPr>
        <b/>
        <sz val="7"/>
        <rFont val="Arial"/>
        <family val="2"/>
      </rPr>
      <t>FIP:FID/MULTI-NZ COMMUNICA/COB TRF</t>
    </r>
    <r>
      <rPr>
        <b/>
        <sz val="7"/>
        <rFont val="Arial"/>
        <family val="2"/>
      </rPr>
      <t xml:space="preserve"> FROM MULTI-NZ C</t>
    </r>
  </si>
  <si>
    <r>
      <rPr>
        <b/>
        <sz val="7"/>
        <rFont val="Arial"/>
        <family val="2"/>
      </rPr>
      <t>FIP:FID/EBIKABOWEI AYAMA/770 TRANSFER FROM EBIKABO</t>
    </r>
  </si>
  <si>
    <r>
      <rPr>
        <b/>
        <sz val="7"/>
        <rFont val="Arial"/>
        <family val="2"/>
      </rPr>
      <t xml:space="preserve">FBNMOBILE:ILEBERI BRASIN/Child
</t>
    </r>
    <r>
      <rPr>
        <b/>
        <sz val="7"/>
        <rFont val="Arial"/>
        <family val="2"/>
      </rPr>
      <t>dedication</t>
    </r>
  </si>
  <si>
    <r>
      <rPr>
        <b/>
        <sz val="7"/>
        <rFont val="Arial"/>
        <family val="2"/>
      </rPr>
      <t>OLU MAXWELL</t>
    </r>
  </si>
  <si>
    <r>
      <rPr>
        <b/>
        <sz val="7"/>
        <rFont val="Arial"/>
        <family val="2"/>
      </rPr>
      <t>ETZ:09FG240506073643027VEVSOJ; APP:IYALLA CHILD DE</t>
    </r>
  </si>
  <si>
    <r>
      <rPr>
        <b/>
        <sz val="7"/>
        <rFont val="Arial"/>
        <family val="2"/>
      </rPr>
      <t>ETZ:09FG2405051757308301CSABH; AT124_TRF 2MPT2MG0N</t>
    </r>
  </si>
  <si>
    <r>
      <rPr>
        <b/>
        <sz val="7"/>
        <rFont val="Arial"/>
        <family val="2"/>
      </rPr>
      <t>FIP:ECO/GODSWILL MACPEPPLE/REF19023310410 BO GODSW</t>
    </r>
  </si>
  <si>
    <r>
      <rPr>
        <b/>
        <sz val="7"/>
        <rFont val="Arial"/>
        <family val="2"/>
      </rPr>
      <t>Electronic Money Transfer Levy on 2 TXNS FRM 03-05</t>
    </r>
  </si>
  <si>
    <r>
      <rPr>
        <b/>
        <sz val="7"/>
        <rFont val="Arial"/>
        <family val="2"/>
      </rPr>
      <t>FIP:ACC/CHUKWUKA PETER DED/TRFIyallaFRM CHUKWUKA P</t>
    </r>
  </si>
  <si>
    <r>
      <rPr>
        <b/>
        <sz val="7"/>
        <rFont val="Arial"/>
        <family val="2"/>
      </rPr>
      <t xml:space="preserve">FIP:FBM/THOMAS INIMFON
</t>
    </r>
    <r>
      <rPr>
        <b/>
        <sz val="7"/>
        <rFont val="Arial"/>
        <family val="2"/>
      </rPr>
      <t>MAT/AW/Transfer/10001424050</t>
    </r>
  </si>
  <si>
    <r>
      <rPr>
        <b/>
        <sz val="7"/>
        <rFont val="Arial"/>
        <family val="2"/>
      </rPr>
      <t xml:space="preserve">FIP:MMB/DEINSO P GLOBAL/DEINSO P
</t>
    </r>
    <r>
      <rPr>
        <b/>
        <sz val="7"/>
        <rFont val="Arial"/>
        <family val="2"/>
      </rPr>
      <t>GLO Trf for Custo</t>
    </r>
  </si>
  <si>
    <r>
      <rPr>
        <b/>
        <sz val="7"/>
        <rFont val="Arial"/>
        <family val="2"/>
      </rPr>
      <t>Electronic Money Transfer Levy on 1 TXNS FRM 02-05</t>
    </r>
  </si>
  <si>
    <r>
      <rPr>
        <b/>
        <sz val="7"/>
        <rFont val="Arial"/>
        <family val="2"/>
      </rPr>
      <t xml:space="preserve">FBNMOBILE:TENDE GODSON
</t>
    </r>
    <r>
      <rPr>
        <b/>
        <sz val="7"/>
        <rFont val="Arial"/>
        <family val="2"/>
      </rPr>
      <t>GBOLUBO/My free Will donati</t>
    </r>
  </si>
  <si>
    <r>
      <rPr>
        <b/>
        <sz val="7"/>
        <rFont val="Arial"/>
        <family val="2"/>
      </rPr>
      <t>Closing Balance:</t>
    </r>
  </si>
  <si>
    <r>
      <rPr>
        <sz val="7"/>
        <rFont val="Arial MT"/>
        <family val="2"/>
      </rPr>
      <t>01-May-2024 to 31-May-2024</t>
    </r>
  </si>
  <si>
    <r>
      <rPr>
        <b/>
        <sz val="7"/>
        <rFont val="Arial"/>
        <family val="2"/>
      </rPr>
      <t>Opening Balance:</t>
    </r>
  </si>
  <si>
    <r>
      <rPr>
        <b/>
        <sz val="7"/>
        <rFont val="Arial"/>
        <family val="2"/>
      </rPr>
      <t>Account No:</t>
    </r>
  </si>
  <si>
    <t>FT from OBIGA DAVID KENNETH/Iyalla via Int. Bank'n</t>
  </si>
  <si>
    <t>Electronic Money Transfer Levy on 1 TXNS FRM 02-05</t>
  </si>
  <si>
    <t>Electronic Money Transfer Levy on 2 TXNS FRM 03-05</t>
  </si>
  <si>
    <t>Electronic Money Transfer Levy on 2 TXNS FRM 06-05</t>
  </si>
  <si>
    <t>Electronic Money Transfer Levy on 1 TXNS FRM 10-05</t>
  </si>
  <si>
    <t>Obianime Iyalla  Augustus</t>
  </si>
  <si>
    <t>Electronic Money Transfer Levy on 1 TXNS FRM 16-05</t>
  </si>
  <si>
    <t>23-Apr-2024 to 22-MAY-2024 SMS Alert
Charge</t>
  </si>
  <si>
    <t>23-Apr-2024 to 22-MAY-2024 SMS Alert
Charge VAT</t>
  </si>
  <si>
    <t>Electronic Money Transfer Levy on 1 TXNS FRM 26-05</t>
  </si>
  <si>
    <t>INIMGBA   TAMUNOTOKU</t>
  </si>
  <si>
    <t>Ground total</t>
  </si>
  <si>
    <t>Income statement as at 31st May 2024</t>
  </si>
  <si>
    <t>Balance B/F from April</t>
  </si>
  <si>
    <t>Annual dues collected in May</t>
  </si>
  <si>
    <t>10% Deduction from Freewill Donations</t>
  </si>
  <si>
    <t>Benefit - Obianime Iyalla  Augustus</t>
  </si>
  <si>
    <t>Amount Payable to Toku</t>
  </si>
  <si>
    <t>Amount Payable to Iyalla</t>
  </si>
  <si>
    <t>6,737.00 now paid in May</t>
  </si>
  <si>
    <r>
      <t xml:space="preserve">Note: </t>
    </r>
    <r>
      <rPr>
        <b/>
        <sz val="11"/>
        <rFont val="Calibri"/>
        <family val="2"/>
        <scheme val="minor"/>
      </rPr>
      <t xml:space="preserve">Toku was underpaid last month so the balance of </t>
    </r>
  </si>
  <si>
    <t>Minabo payment was not found in our account</t>
  </si>
  <si>
    <t>10% deduction was generated from the freewill donation.</t>
  </si>
  <si>
    <t>meaning he did not make any freewill donation.</t>
  </si>
  <si>
    <t>Total Paid</t>
  </si>
  <si>
    <t>Cleared till 2024</t>
  </si>
  <si>
    <t>Cleared till October</t>
  </si>
  <si>
    <t>Cleared till May</t>
  </si>
  <si>
    <t>Cleared till June</t>
  </si>
  <si>
    <t>Comment</t>
  </si>
  <si>
    <t>June</t>
  </si>
  <si>
    <t>STAR ENITONS 93 MEMBERS NOT OWING DUES AS AT TODAY 06/06/ 2024</t>
  </si>
  <si>
    <t>Jan</t>
  </si>
  <si>
    <t>Feb</t>
  </si>
  <si>
    <t>Income statement for five months January to May 2024</t>
  </si>
  <si>
    <t>Invitation from member</t>
  </si>
  <si>
    <t>Year end 31st December 2022</t>
  </si>
  <si>
    <t>Registration fee</t>
  </si>
  <si>
    <t>Registration free</t>
  </si>
  <si>
    <t>Our regisgration fee increased from 8k in 2022 to 54k in 2023 meaning</t>
  </si>
  <si>
    <t xml:space="preserve">there was significantly increased in interest of the Association. This </t>
  </si>
  <si>
    <t>Annual Dues</t>
  </si>
  <si>
    <t>Other Income</t>
  </si>
  <si>
    <t>Also we recorded high compliance of payment of dues in 2023 this was</t>
  </si>
  <si>
    <t>attributed to the fund we got from NDDC for participating in Akonaki</t>
  </si>
  <si>
    <t xml:space="preserve">event. Also few members paid dues upfront.  Dues paid in 2023 was </t>
  </si>
  <si>
    <t>543k against 183k in 2022 representing 196.72% increase.</t>
  </si>
  <si>
    <t>Also there was increase in collecton of roll calls. The roll call in 2022 was</t>
  </si>
  <si>
    <t>9.5k while in 2023 was 11k meaning more members attended meetings</t>
  </si>
  <si>
    <t>The freewill donation in 2022 was 1.1m against 2023 where only 314k</t>
  </si>
  <si>
    <t xml:space="preserve">was recorded. This was because in 2022 we had 5 times freewill donations </t>
  </si>
  <si>
    <t>We received 2 invitations for 10k in 2023 and only 1 in 2022 for 5k.</t>
  </si>
  <si>
    <t>This was because we had more freewill donations in 2022 than 2023.</t>
  </si>
  <si>
    <t>In 2023 benefits to members significantly went high because of the fund</t>
  </si>
  <si>
    <t>we received from NDDC where 80% of members benefited because of</t>
  </si>
  <si>
    <t>their participation in the Akonaki event. The amount in 2023 was 1.9m</t>
  </si>
  <si>
    <t>while in 2022 was 959k which is 104% increase.</t>
  </si>
  <si>
    <t>We spent 100k for entertainment in 2023 which was higher when compared</t>
  </si>
  <si>
    <t>to the 69k we spent in 2022 representing 45% increase which is not really good</t>
  </si>
  <si>
    <t>for the association because of the cash flow trend. It is important to note</t>
  </si>
  <si>
    <t>that the sustainability of the association is based on the cash inflow being</t>
  </si>
  <si>
    <t>tie to payment of dues promptly, registraction fee and 10% deduction.</t>
  </si>
  <si>
    <t>Conclusion and recommedation</t>
  </si>
  <si>
    <t>Members interest in the association is growing on a very fast trend and</t>
  </si>
  <si>
    <t>attracting more attention. The payment of registraton and annual dues is</t>
  </si>
  <si>
    <t>James Azu`s health</t>
  </si>
  <si>
    <t>Kroboh Oweiba Wife`s burial</t>
  </si>
  <si>
    <t>Benjamin Isuku father`s burial</t>
  </si>
  <si>
    <t xml:space="preserve">EHSOSA 90TH Anniversary </t>
  </si>
  <si>
    <t>Maxwell Olu`s Book launch/Wedding</t>
  </si>
  <si>
    <t xml:space="preserve">We should encouarge those who have not yet registered to do so and </t>
  </si>
  <si>
    <t>Finally,We should encouarge and visit members who are not yet to identify</t>
  </si>
  <si>
    <t>with us.</t>
  </si>
  <si>
    <t>EHSOSA 90TH ANV.</t>
  </si>
  <si>
    <t>Sale of EXCO Screening forms for 5 candidates</t>
  </si>
  <si>
    <t>Sale of ELECO form</t>
  </si>
  <si>
    <t>Maxwell Olu`s Wedding Anv./Book launch</t>
  </si>
  <si>
    <t>90th anniversary entertainment</t>
  </si>
  <si>
    <t>Note 16</t>
  </si>
  <si>
    <t>2024 as at May</t>
  </si>
  <si>
    <t>Others</t>
  </si>
  <si>
    <t>Period end as at 31st May 2024</t>
  </si>
  <si>
    <t>CO-operative Expenses</t>
  </si>
  <si>
    <t>Co-operative Expenses</t>
  </si>
  <si>
    <t>Refunds</t>
  </si>
  <si>
    <t>Balance broght forward</t>
  </si>
  <si>
    <t>Contribution for members:</t>
  </si>
  <si>
    <t>Kroboh Oweiba Wife`s  burial</t>
  </si>
  <si>
    <t>Tranport</t>
  </si>
  <si>
    <t>Note 17</t>
  </si>
  <si>
    <t>EHSOSA 90TH Anivesary disbursement</t>
  </si>
  <si>
    <t>Note 18</t>
  </si>
  <si>
    <t>STAR ENITONS 93 ANNUAL DUES REPORT AS AT JUNE 2024</t>
  </si>
  <si>
    <t>Iyalla Augustus Obianimi</t>
  </si>
  <si>
    <t>10% deduction freewill donatons</t>
  </si>
  <si>
    <t>10% Deductions from Freewill Don.</t>
  </si>
  <si>
    <t>Co-operative Registration inquiries/Bank</t>
  </si>
  <si>
    <t>Printing of letterhead/Others-EHS</t>
  </si>
  <si>
    <t>Note 19</t>
  </si>
  <si>
    <t>Christian Dede Duplicate payment</t>
  </si>
  <si>
    <t>Owupele George -Gala night</t>
  </si>
  <si>
    <t>Gala night entertainment from Owupele</t>
  </si>
  <si>
    <t>Benefit - Christian Ehule Ifeanyi</t>
  </si>
  <si>
    <t>Benefits to members -Akonaki</t>
  </si>
  <si>
    <t>Balance as per bank</t>
  </si>
  <si>
    <t>Freewill Donations net</t>
  </si>
  <si>
    <t xml:space="preserve">represents 525% increase in registration fee corrected. In 2024 we </t>
  </si>
  <si>
    <t>did not register entrance.</t>
  </si>
  <si>
    <t>significant drop</t>
  </si>
  <si>
    <t>The dues paid in 2024 as June was 137k below 2023 which is a</t>
  </si>
  <si>
    <t>while in 2023 was only 1 time and a member donated 100k. In 2004 as at June</t>
  </si>
  <si>
    <t>the association forward while 2024 there was not amount collected for roll call.</t>
  </si>
  <si>
    <t xml:space="preserve">in 2023 than 2022. This should be encouraged in order to continue to move </t>
  </si>
  <si>
    <t>While as at June we received 2 invitation being 10k.</t>
  </si>
  <si>
    <t>Our deductions in 2022 stood at 49k while in 2023, 22k was achieved.</t>
  </si>
  <si>
    <t>Also as at June we achieved 49k as deduction.</t>
  </si>
  <si>
    <t>The benefit to members as at June was 438k being for 2 members</t>
  </si>
  <si>
    <t xml:space="preserve">We have spent as at June a total of 121k for the complete registration of </t>
  </si>
  <si>
    <t>our co-operative which will commerce operation in August 2024.</t>
  </si>
  <si>
    <t>Projects School</t>
  </si>
  <si>
    <t>Projects School-Desk</t>
  </si>
  <si>
    <t>A total of 1.5m was spent for the provision of desks for stedents</t>
  </si>
  <si>
    <t>though this has not officially presented to the school.</t>
  </si>
  <si>
    <t>2 freewill donations were recorded for a total of 438K exclusive of 10% deduction.</t>
  </si>
  <si>
    <t>should be taken serioulsy.</t>
  </si>
  <si>
    <t xml:space="preserve">The freewill donations made so far has been quite encouraging but needs more </t>
  </si>
  <si>
    <t>encouragement and commitment.</t>
  </si>
  <si>
    <t>The attendance of physical meeting in 2024 is higher than that of 2023. This is</t>
  </si>
  <si>
    <t xml:space="preserve">because of the interest among members towards the association. </t>
  </si>
  <si>
    <t>We should encouarge those who have not yet registered to do so</t>
  </si>
  <si>
    <t>Also payment of dues should be given top priority in order to sustain the</t>
  </si>
  <si>
    <t xml:space="preserve">finance of the association. Importantly, we should also devise a means of </t>
  </si>
  <si>
    <t>cutting our  expenditures.</t>
  </si>
  <si>
    <r>
      <rPr>
        <sz val="10"/>
        <color rgb="FFFF5757"/>
        <rFont val="Calibri"/>
        <family val="2"/>
        <scheme val="minor"/>
      </rPr>
      <t xml:space="preserve">CAUTION: </t>
    </r>
    <r>
      <rPr>
        <sz val="10"/>
        <color rgb="FFFF1818"/>
        <rFont val="Calibri"/>
        <family val="2"/>
        <scheme val="minor"/>
      </rPr>
      <t xml:space="preserve">Please ensure </t>
    </r>
    <r>
      <rPr>
        <sz val="10"/>
        <color rgb="FFFF0000"/>
        <rFont val="Calibri"/>
        <family val="2"/>
        <scheme val="minor"/>
      </rPr>
      <t xml:space="preserve">you do not </t>
    </r>
    <r>
      <rPr>
        <sz val="10"/>
        <color rgb="FFFF3434"/>
        <rFont val="Calibri"/>
        <family val="2"/>
        <scheme val="minor"/>
      </rPr>
      <t xml:space="preserve">reveal </t>
    </r>
    <r>
      <rPr>
        <sz val="10"/>
        <color rgb="FFFF0303"/>
        <rFont val="Calibri"/>
        <family val="2"/>
        <scheme val="minor"/>
      </rPr>
      <t xml:space="preserve">your </t>
    </r>
    <r>
      <rPr>
        <sz val="10"/>
        <color rgb="FFFF7E7E"/>
        <rFont val="Calibri"/>
        <family val="2"/>
        <scheme val="minor"/>
      </rPr>
      <t xml:space="preserve">online </t>
    </r>
    <r>
      <rPr>
        <sz val="10"/>
        <color rgb="FFFF0000"/>
        <rFont val="Calibri"/>
        <family val="2"/>
        <scheme val="minor"/>
      </rPr>
      <t xml:space="preserve">banking </t>
    </r>
    <r>
      <rPr>
        <sz val="10"/>
        <color rgb="FFFF4F4F"/>
        <rFont val="Calibri"/>
        <family val="2"/>
        <scheme val="minor"/>
      </rPr>
      <t xml:space="preserve">password(s),  </t>
    </r>
    <r>
      <rPr>
        <sz val="10"/>
        <color rgb="FFFF2D2D"/>
        <rFont val="Calibri"/>
        <family val="2"/>
        <scheme val="minor"/>
      </rPr>
      <t xml:space="preserve">token </t>
    </r>
    <r>
      <rPr>
        <sz val="10"/>
        <color rgb="FFFF2828"/>
        <rFont val="Calibri"/>
        <family val="2"/>
        <scheme val="minor"/>
      </rPr>
      <t xml:space="preserve">number(s) </t>
    </r>
    <r>
      <rPr>
        <sz val="10"/>
        <color rgb="FFFF0000"/>
        <rFont val="Calibri"/>
        <family val="2"/>
        <scheme val="minor"/>
      </rPr>
      <t xml:space="preserve">and ATM PIN(s) </t>
    </r>
    <r>
      <rPr>
        <sz val="10"/>
        <color rgb="FFFF1A1A"/>
        <rFont val="Calibri"/>
        <family val="2"/>
        <scheme val="minor"/>
      </rPr>
      <t xml:space="preserve">to </t>
    </r>
    <r>
      <rPr>
        <sz val="10"/>
        <color rgb="FFFF4B4B"/>
        <rFont val="Calibri"/>
        <family val="2"/>
        <scheme val="minor"/>
      </rPr>
      <t xml:space="preserve">a </t>
    </r>
    <r>
      <rPr>
        <sz val="10"/>
        <color rgb="FFFF1A1A"/>
        <rFont val="Calibri"/>
        <family val="2"/>
        <scheme val="minor"/>
      </rPr>
      <t xml:space="preserve">third </t>
    </r>
    <r>
      <rPr>
        <sz val="10"/>
        <color rgb="FFFF1C1C"/>
        <rFont val="Calibri"/>
        <family val="2"/>
        <scheme val="minor"/>
      </rPr>
      <t xml:space="preserve">party. </t>
    </r>
    <r>
      <rPr>
        <sz val="10"/>
        <color rgb="FFFF0000"/>
        <rFont val="Calibri"/>
        <family val="2"/>
        <scheme val="minor"/>
      </rPr>
      <t xml:space="preserve">Do not </t>
    </r>
    <r>
      <rPr>
        <sz val="10"/>
        <color rgb="FFFF1818"/>
        <rFont val="Calibri"/>
        <family val="2"/>
        <scheme val="minor"/>
      </rPr>
      <t xml:space="preserve">open </t>
    </r>
    <r>
      <rPr>
        <sz val="10"/>
        <color rgb="FFFF3D3D"/>
        <rFont val="Calibri"/>
        <family val="2"/>
        <scheme val="minor"/>
      </rPr>
      <t xml:space="preserve">links, </t>
    </r>
    <r>
      <rPr>
        <sz val="10"/>
        <color rgb="FFFF3838"/>
        <rFont val="Calibri"/>
        <family val="2"/>
        <scheme val="minor"/>
      </rPr>
      <t xml:space="preserve">respond </t>
    </r>
    <r>
      <rPr>
        <sz val="10"/>
        <color rgb="FFFF1D1D"/>
        <rFont val="Calibri"/>
        <family val="2"/>
        <scheme val="minor"/>
      </rPr>
      <t xml:space="preserve">to </t>
    </r>
    <r>
      <rPr>
        <sz val="10"/>
        <color rgb="FFFF0000"/>
        <rFont val="Calibri"/>
        <family val="2"/>
        <scheme val="minor"/>
      </rPr>
      <t xml:space="preserve">suspicious calls, mails </t>
    </r>
    <r>
      <rPr>
        <sz val="10"/>
        <color rgb="FFFF0F0F"/>
        <rFont val="Calibri"/>
        <family val="2"/>
        <scheme val="minor"/>
      </rPr>
      <t xml:space="preserve">or </t>
    </r>
    <r>
      <rPr>
        <sz val="10"/>
        <color rgb="FFFF1C1C"/>
        <rFont val="Calibri"/>
        <family val="2"/>
        <scheme val="minor"/>
      </rPr>
      <t xml:space="preserve">letters </t>
    </r>
    <r>
      <rPr>
        <sz val="10"/>
        <color rgb="FFFF0000"/>
        <rFont val="Calibri"/>
        <family val="2"/>
        <scheme val="minor"/>
      </rPr>
      <t xml:space="preserve">requesting your </t>
    </r>
    <r>
      <rPr>
        <sz val="10"/>
        <color rgb="FFFF0303"/>
        <rFont val="Calibri"/>
        <family val="2"/>
        <scheme val="minor"/>
      </rPr>
      <t xml:space="preserve">banking details. </t>
    </r>
    <r>
      <rPr>
        <sz val="10"/>
        <color rgb="FFFF0000"/>
        <rFont val="Calibri"/>
        <family val="2"/>
        <scheme val="minor"/>
      </rPr>
      <t xml:space="preserve">These </t>
    </r>
    <r>
      <rPr>
        <sz val="10"/>
        <color rgb="FFFF0F0F"/>
        <rFont val="Calibri"/>
        <family val="2"/>
        <scheme val="minor"/>
      </rPr>
      <t xml:space="preserve">messages </t>
    </r>
    <r>
      <rPr>
        <sz val="10"/>
        <color rgb="FFFF5B5B"/>
        <rFont val="Calibri"/>
        <family val="2"/>
        <scheme val="minor"/>
      </rPr>
      <t xml:space="preserve">are </t>
    </r>
    <r>
      <rPr>
        <sz val="10"/>
        <color rgb="FFFF0000"/>
        <rFont val="Calibri"/>
        <family val="2"/>
        <scheme val="minor"/>
      </rPr>
      <t xml:space="preserve">fraudulent </t>
    </r>
    <r>
      <rPr>
        <sz val="10"/>
        <color rgb="FFFF6060"/>
        <rFont val="Calibri"/>
        <family val="2"/>
        <scheme val="minor"/>
      </rPr>
      <t xml:space="preserve">and </t>
    </r>
    <r>
      <rPr>
        <sz val="10"/>
        <color rgb="FFFF0000"/>
        <rFont val="Calibri"/>
        <family val="2"/>
        <scheme val="minor"/>
      </rPr>
      <t xml:space="preserve">are </t>
    </r>
    <r>
      <rPr>
        <sz val="10"/>
        <color rgb="FFFF6666"/>
        <rFont val="Calibri"/>
        <family val="2"/>
        <scheme val="minor"/>
      </rPr>
      <t xml:space="preserve">not </t>
    </r>
    <r>
      <rPr>
        <sz val="10"/>
        <color rgb="FFFF0000"/>
        <rFont val="Calibri"/>
        <family val="2"/>
        <scheme val="minor"/>
      </rPr>
      <t xml:space="preserve">from </t>
    </r>
    <r>
      <rPr>
        <sz val="10"/>
        <color rgb="FFFF1F1F"/>
        <rFont val="Calibri"/>
        <family val="2"/>
        <scheme val="minor"/>
      </rPr>
      <t>FirstBank.</t>
    </r>
  </si>
  <si>
    <t>NGN</t>
  </si>
  <si>
    <t>01-June-2024  to 30-June-2024</t>
  </si>
  <si>
    <t>FIP:UBA/OBI NNAMDI CHUKWUN/MOB/UTO/EHS STAR ENITO/</t>
  </si>
  <si>
    <t>Electronic Money Transfer Levy on 1 TXNS FRM 05-06</t>
  </si>
  <si>
    <t>CEVA:ABR:TRF/ /EHS STAR ENITONS 93/338825619329511</t>
  </si>
  <si>
    <r>
      <rPr>
        <sz val="10"/>
        <rFont val="Calibri"/>
        <family val="2"/>
        <scheme val="minor"/>
      </rPr>
      <t>23-May-2024 to 22-JUN-2024 SMS Alert
Charge</t>
    </r>
  </si>
  <si>
    <r>
      <rPr>
        <sz val="10"/>
        <rFont val="Calibri"/>
        <family val="2"/>
        <scheme val="minor"/>
      </rPr>
      <t>23-May-2024 to 22-JUN-2024 SMS Alert
Charge VAT</t>
    </r>
  </si>
  <si>
    <t>23-May-2024 to 22-JUN-2024 SMS Alert
Charge</t>
  </si>
  <si>
    <t>23-May-2024 to 22-JUN-2024 SMS Alert
Charge VAT</t>
  </si>
  <si>
    <t>July</t>
  </si>
  <si>
    <t>Income statement as at 30th June 2024</t>
  </si>
  <si>
    <t>Balance B/F from May</t>
  </si>
  <si>
    <t>Annual dues collected in June</t>
  </si>
  <si>
    <r>
      <t xml:space="preserve">Note: </t>
    </r>
    <r>
      <rPr>
        <b/>
        <sz val="11"/>
        <rFont val="Calibri"/>
        <family val="2"/>
        <scheme val="minor"/>
      </rPr>
      <t xml:space="preserve">Dues collected in May was 54k while in June was 30k meaning there </t>
    </r>
  </si>
  <si>
    <t>was 24k shortfall representing 44% decrease.</t>
  </si>
  <si>
    <t>enable the association grow financially.</t>
  </si>
  <si>
    <t xml:space="preserve">Recommendation: Members should endeavour to pay up there dues to </t>
  </si>
  <si>
    <t>STAR ENITONS 93 MEMBERS NOT OWING DUES AS AT 30/06/ 2024</t>
  </si>
  <si>
    <t>STAR ENITONS 93 MEMBERS OWING DUES AS AT 30/06/ 2024</t>
  </si>
  <si>
    <r>
      <rPr>
        <sz val="7"/>
        <rFont val="Arial MT"/>
        <family val="2"/>
      </rPr>
      <t>01-July-2024 to 31-July-2024</t>
    </r>
  </si>
  <si>
    <t>FBNMOBILE:CHIKWENDU CHUKWUDI
KIN/Monthly Dues 2024</t>
  </si>
  <si>
    <t>Chikwendu Chukwudi</t>
  </si>
  <si>
    <t>3 Pcs 3x8 white board</t>
  </si>
  <si>
    <t>2 Pcs of dusters</t>
  </si>
  <si>
    <t>1 Packet of marker</t>
  </si>
  <si>
    <t>Electronic Money Transfer Levy on 1 TXNS FRM 10-07</t>
  </si>
  <si>
    <t>23-Jun-2024 to 22-JUL-2024 SMS Alert
Charge</t>
  </si>
  <si>
    <t>23-Jun-2024 to 22-JUL-2024 SMS Alert
Charge VAT</t>
  </si>
  <si>
    <t>Electronic Money Transfer Levy on 1 TXNS FRM 27-07</t>
  </si>
  <si>
    <t>Bank Charges</t>
  </si>
  <si>
    <t>School Project</t>
  </si>
  <si>
    <t>Income statement as at 31st July 2024</t>
  </si>
  <si>
    <t>Balance B/F from June</t>
  </si>
  <si>
    <t>Annual dues collected in July</t>
  </si>
  <si>
    <t>FIP:ACC/GEORGE OWUPELE/TRFDues
July to DecemberFRM</t>
  </si>
  <si>
    <r>
      <t xml:space="preserve">Note: </t>
    </r>
    <r>
      <rPr>
        <b/>
        <sz val="11"/>
        <rFont val="Calibri"/>
        <family val="2"/>
        <scheme val="minor"/>
      </rPr>
      <t xml:space="preserve">Dues collected in June was 30k while in July was 36k meaning there </t>
    </r>
  </si>
  <si>
    <t>was 6k increase representing 20% increase</t>
  </si>
  <si>
    <t>STAR ENITONS 93 ANNUAL DUES REPORT AS AT JULY 2024</t>
  </si>
  <si>
    <t>STAR ENITONS 93 ANNUAL DUES REPORT AS AT 31ST JULY 2024</t>
  </si>
  <si>
    <t>STAR ENITONS 93 MEMBERS NOT OWING DUES AS AT  31ST JULY 2024</t>
  </si>
  <si>
    <t>Cleared till August</t>
  </si>
  <si>
    <t>Recommendation: I appeal to all members to endeavour to pay up their</t>
  </si>
  <si>
    <t xml:space="preserve"> dues to  enable the association grow financially.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</si>
</sst>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_(* #,##0_);_(* \(#,##0\);_(* &quot;-&quot;??_);_(@_)"/>
    <numFmt numFmtId="166" formatCode="[$-409]dd\-mmm\-yy;@"/>
    <numFmt numFmtId="167" formatCode="[$-409]d\-mmm\-yy;@"/>
    <numFmt numFmtId="168" formatCode="[$-F800]dddd\,\ mmmm\ dd\,\ yyyy"/>
    <numFmt numFmtId="169" formatCode="dd\-mm\-yy;@"/>
  </numFmts>
  <fonts count="12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2"/>
      <name val="Arial"/>
      <family val="2"/>
    </font>
    <font>
      <b/>
      <sz val="10"/>
      <name val="Arial"/>
      <family val="2"/>
    </font>
    <font>
      <b/>
      <sz val="10"/>
      <color indexed="10"/>
      <name val="Arial"/>
      <family val="2"/>
    </font>
    <font>
      <b/>
      <sz val="10"/>
      <color rgb="FFFF0000"/>
      <name val="Arial"/>
      <family val="2"/>
    </font>
    <font>
      <sz val="14"/>
      <color theme="1"/>
      <name val="Calibri"/>
      <family val="2"/>
      <scheme val="minor"/>
    </font>
    <font>
      <b/>
      <u/>
      <sz val="13"/>
      <color theme="1"/>
      <name val="Calibri"/>
      <family val="2"/>
      <scheme val="minor"/>
    </font>
    <font>
      <u val="singleAccounting"/>
      <sz val="10"/>
      <name val="Arial"/>
      <family val="2"/>
    </font>
    <font>
      <b/>
      <u val="doubleAccounting"/>
      <sz val="10"/>
      <color rgb="FFFF0000"/>
      <name val="Arial"/>
      <family val="2"/>
    </font>
    <font>
      <sz val="13"/>
      <color theme="1"/>
      <name val="Calibri"/>
      <family val="2"/>
      <scheme val="minor"/>
    </font>
    <font>
      <b/>
      <sz val="12"/>
      <color theme="1"/>
      <name val="Calibri"/>
      <family val="2"/>
      <scheme val="minor"/>
    </font>
    <font>
      <b/>
      <sz val="13"/>
      <color theme="1"/>
      <name val="Calibri"/>
      <family val="2"/>
      <scheme val="minor"/>
    </font>
    <font>
      <sz val="12"/>
      <color theme="1"/>
      <name val="Calibri"/>
      <family val="2"/>
      <scheme val="minor"/>
    </font>
    <font>
      <u val="singleAccounting"/>
      <sz val="11"/>
      <color theme="1"/>
      <name val="Calibri"/>
      <family val="2"/>
      <scheme val="minor"/>
    </font>
    <font>
      <b/>
      <u val="doubleAccounting"/>
      <sz val="11"/>
      <color theme="1"/>
      <name val="Calibri"/>
      <family val="2"/>
      <scheme val="minor"/>
    </font>
    <font>
      <b/>
      <sz val="13"/>
      <color rgb="FFFF0000"/>
      <name val="Calibri"/>
      <family val="2"/>
      <scheme val="minor"/>
    </font>
    <font>
      <b/>
      <u val="doubleAccounting"/>
      <sz val="12"/>
      <name val="Calibri"/>
      <family val="2"/>
      <scheme val="minor"/>
    </font>
    <font>
      <b/>
      <sz val="12"/>
      <color rgb="FFFF0000"/>
      <name val="Calibri"/>
      <family val="2"/>
      <scheme val="minor"/>
    </font>
    <font>
      <u val="singleAccounting"/>
      <sz val="12"/>
      <color theme="1"/>
      <name val="Calibri"/>
      <family val="2"/>
      <scheme val="minor"/>
    </font>
    <font>
      <b/>
      <u/>
      <sz val="12"/>
      <color rgb="FF00B050"/>
      <name val="Calibri"/>
      <family val="2"/>
      <scheme val="minor"/>
    </font>
    <font>
      <b/>
      <u/>
      <sz val="12"/>
      <color theme="1"/>
      <name val="Calibri"/>
      <family val="2"/>
      <scheme val="minor"/>
    </font>
    <font>
      <b/>
      <u/>
      <sz val="15"/>
      <color theme="1"/>
      <name val="Calibri"/>
      <family val="2"/>
      <scheme val="minor"/>
    </font>
    <font>
      <b/>
      <u/>
      <sz val="14"/>
      <color theme="1"/>
      <name val="Calibri"/>
      <family val="2"/>
      <scheme val="minor"/>
    </font>
    <font>
      <b/>
      <u val="doubleAccounting"/>
      <sz val="12"/>
      <color theme="1"/>
      <name val="Calibri"/>
      <family val="2"/>
      <scheme val="minor"/>
    </font>
    <font>
      <u val="singleAccounting"/>
      <sz val="13"/>
      <color theme="1"/>
      <name val="Calibri"/>
      <family val="2"/>
      <scheme val="minor"/>
    </font>
    <font>
      <b/>
      <u val="doubleAccounting"/>
      <sz val="13"/>
      <color theme="1"/>
      <name val="Calibri"/>
      <family val="2"/>
      <scheme val="minor"/>
    </font>
    <font>
      <b/>
      <sz val="12"/>
      <name val="Calibri"/>
      <family val="2"/>
      <scheme val="minor"/>
    </font>
    <font>
      <b/>
      <sz val="11"/>
      <color rgb="FFFF0000"/>
      <name val="Calibri"/>
      <family val="2"/>
      <scheme val="minor"/>
    </font>
    <font>
      <b/>
      <u val="singleAccounting"/>
      <sz val="11"/>
      <color theme="1"/>
      <name val="Calibri"/>
      <family val="2"/>
      <scheme val="minor"/>
    </font>
    <font>
      <sz val="11"/>
      <color rgb="FF000000"/>
      <name val="Calibri"/>
      <family val="2"/>
    </font>
    <font>
      <sz val="11"/>
      <color rgb="FFFF0000"/>
      <name val="Calibri"/>
      <family val="2"/>
      <scheme val="minor"/>
    </font>
    <font>
      <sz val="7.5"/>
      <name val="Arial MT"/>
    </font>
    <font>
      <sz val="7.5"/>
      <color rgb="FFFF5757"/>
      <name val="Arial MT"/>
      <family val="2"/>
    </font>
    <font>
      <sz val="7.5"/>
      <color rgb="FFFF1818"/>
      <name val="Arial MT"/>
      <family val="2"/>
    </font>
    <font>
      <sz val="7.5"/>
      <color rgb="FFFF0000"/>
      <name val="Arial MT"/>
      <family val="2"/>
    </font>
    <font>
      <sz val="7.5"/>
      <color rgb="FFFF0303"/>
      <name val="Arial MT"/>
      <family val="2"/>
    </font>
    <font>
      <sz val="7.5"/>
      <color rgb="FFFF7E7E"/>
      <name val="Arial MT"/>
      <family val="2"/>
    </font>
    <font>
      <sz val="7.5"/>
      <color rgb="FFFF4F4F"/>
      <name val="Arial MT"/>
      <family val="2"/>
    </font>
    <font>
      <sz val="7.5"/>
      <color rgb="FFFF2D2D"/>
      <name val="Arial MT"/>
      <family val="2"/>
    </font>
    <font>
      <sz val="7.5"/>
      <color rgb="FFFF2828"/>
      <name val="Arial MT"/>
      <family val="2"/>
    </font>
    <font>
      <sz val="7.5"/>
      <color rgb="FFFF1A1A"/>
      <name val="Arial MT"/>
      <family val="2"/>
    </font>
    <font>
      <sz val="7.5"/>
      <color rgb="FFFF4B4B"/>
      <name val="Arial MT"/>
      <family val="2"/>
    </font>
    <font>
      <sz val="7.5"/>
      <color rgb="FFFF1C1C"/>
      <name val="Arial MT"/>
      <family val="2"/>
    </font>
    <font>
      <sz val="7.5"/>
      <color rgb="FFFF3D3D"/>
      <name val="Arial MT"/>
      <family val="2"/>
    </font>
    <font>
      <sz val="7.5"/>
      <color rgb="FFFF3838"/>
      <name val="Arial MT"/>
      <family val="2"/>
    </font>
    <font>
      <sz val="7.5"/>
      <color rgb="FFFF1D1D"/>
      <name val="Arial MT"/>
      <family val="2"/>
    </font>
    <font>
      <sz val="7.5"/>
      <color rgb="FFFF0F0F"/>
      <name val="Arial MT"/>
      <family val="2"/>
    </font>
    <font>
      <sz val="7.5"/>
      <color rgb="FFFF5B5B"/>
      <name val="Arial MT"/>
      <family val="2"/>
    </font>
    <font>
      <sz val="7.5"/>
      <color rgb="FFFF6060"/>
      <name val="Arial MT"/>
      <family val="2"/>
    </font>
    <font>
      <sz val="7.5"/>
      <name val="Arial MT"/>
      <family val="2"/>
    </font>
    <font>
      <sz val="7.5"/>
      <color rgb="FF000000"/>
      <name val="Arial MT"/>
      <family val="2"/>
    </font>
    <font>
      <b/>
      <sz val="7.5"/>
      <name val="Arial"/>
      <family val="2"/>
    </font>
    <font>
      <sz val="7.5"/>
      <color rgb="FFFFFFFF"/>
      <name val="Arial MT"/>
      <family val="2"/>
    </font>
    <font>
      <sz val="11"/>
      <name val="Calibri"/>
      <family val="2"/>
      <scheme val="minor"/>
    </font>
    <font>
      <u val="singleAccounting"/>
      <sz val="11"/>
      <name val="Calibri"/>
      <family val="2"/>
      <scheme val="minor"/>
    </font>
    <font>
      <b/>
      <u val="singleAccounting"/>
      <sz val="11"/>
      <color rgb="FFFF0000"/>
      <name val="Calibri"/>
      <family val="2"/>
      <scheme val="minor"/>
    </font>
    <font>
      <b/>
      <sz val="7"/>
      <name val="Arial"/>
      <family val="2"/>
    </font>
    <font>
      <sz val="7"/>
      <color rgb="FF000000"/>
      <name val="Arial MT"/>
      <family val="2"/>
    </font>
    <font>
      <sz val="7"/>
      <name val="Arial MT"/>
    </font>
    <font>
      <sz val="7"/>
      <name val="Arial MT"/>
      <family val="2"/>
    </font>
    <font>
      <b/>
      <sz val="10"/>
      <color rgb="FFFF0000"/>
      <name val="Calibri Light"/>
      <family val="1"/>
      <scheme val="major"/>
    </font>
    <font>
      <b/>
      <sz val="7"/>
      <color rgb="FFFFFFFF"/>
      <name val="Arial"/>
      <family val="2"/>
    </font>
    <font>
      <b/>
      <u val="doubleAccounting"/>
      <sz val="10"/>
      <name val="Arial"/>
      <family val="2"/>
    </font>
    <font>
      <sz val="10"/>
      <color rgb="FFFF0000"/>
      <name val="Arial"/>
      <family val="2"/>
    </font>
    <font>
      <b/>
      <u val="doubleAccounting"/>
      <sz val="11"/>
      <name val="Arial"/>
      <family val="2"/>
    </font>
    <font>
      <b/>
      <sz val="9"/>
      <name val="Arial"/>
      <family val="2"/>
    </font>
    <font>
      <sz val="9"/>
      <color theme="1"/>
      <name val="Calibri"/>
      <family val="2"/>
      <scheme val="minor"/>
    </font>
    <font>
      <sz val="9"/>
      <name val="Arial MT"/>
    </font>
    <font>
      <sz val="9"/>
      <color rgb="FF000000"/>
      <name val="Arial MT"/>
      <family val="2"/>
    </font>
    <font>
      <sz val="9"/>
      <name val="Arial MT"/>
      <family val="2"/>
    </font>
    <font>
      <b/>
      <sz val="9"/>
      <color rgb="FFFFFFFF"/>
      <name val="Arial"/>
      <family val="2"/>
    </font>
    <font>
      <b/>
      <sz val="9"/>
      <color rgb="FF000000"/>
      <name val="Arial MT"/>
    </font>
    <font>
      <b/>
      <sz val="11"/>
      <name val="Arial"/>
      <family val="2"/>
    </font>
    <font>
      <u val="singleAccounting"/>
      <sz val="11"/>
      <name val="Arial"/>
      <family val="2"/>
    </font>
    <font>
      <b/>
      <sz val="11"/>
      <color indexed="10"/>
      <name val="Arial"/>
      <family val="2"/>
    </font>
    <font>
      <sz val="11"/>
      <name val="Arial"/>
      <family val="2"/>
    </font>
    <font>
      <b/>
      <sz val="9"/>
      <color rgb="FFFF0000"/>
      <name val="Arial MT"/>
    </font>
    <font>
      <sz val="9"/>
      <color indexed="81"/>
      <name val="Tahoma"/>
      <family val="2"/>
    </font>
    <font>
      <b/>
      <sz val="9"/>
      <color indexed="81"/>
      <name val="Tahoma"/>
      <family val="2"/>
    </font>
    <font>
      <sz val="8"/>
      <name val="Arial MT"/>
    </font>
    <font>
      <sz val="8"/>
      <color rgb="FFFF0000"/>
      <name val="Arial MT"/>
      <family val="2"/>
    </font>
    <font>
      <sz val="10"/>
      <color rgb="FF000000"/>
      <name val="Arial MT"/>
      <family val="2"/>
    </font>
    <font>
      <u/>
      <sz val="7"/>
      <name val="Arial MT"/>
      <family val="2"/>
    </font>
    <font>
      <sz val="10"/>
      <color rgb="FF000000"/>
      <name val="Arial MT"/>
    </font>
    <font>
      <sz val="10"/>
      <name val="Arial MT"/>
    </font>
    <font>
      <sz val="9"/>
      <color indexed="81"/>
      <name val="Tahoma"/>
      <charset val="1"/>
    </font>
    <font>
      <b/>
      <sz val="9"/>
      <color indexed="81"/>
      <name val="Tahoma"/>
      <charset val="1"/>
    </font>
    <font>
      <b/>
      <sz val="7"/>
      <name val="Calibri"/>
      <family val="2"/>
      <scheme val="minor"/>
    </font>
    <font>
      <b/>
      <sz val="11"/>
      <name val="Calibri"/>
      <family val="2"/>
      <scheme val="minor"/>
    </font>
    <font>
      <u/>
      <sz val="10"/>
      <name val="Arial"/>
      <family val="2"/>
    </font>
    <font>
      <u/>
      <sz val="11"/>
      <color theme="1"/>
      <name val="Calibri"/>
      <family val="2"/>
      <scheme val="minor"/>
    </font>
    <font>
      <sz val="8"/>
      <name val="Calibri"/>
      <family val="2"/>
      <scheme val="minor"/>
    </font>
    <font>
      <b/>
      <u/>
      <sz val="11"/>
      <color theme="1"/>
      <name val="Calibri"/>
      <family val="2"/>
      <scheme val="minor"/>
    </font>
    <font>
      <sz val="10"/>
      <name val="Calibri"/>
      <family val="2"/>
      <scheme val="minor"/>
    </font>
    <font>
      <sz val="10"/>
      <color rgb="FFFF5757"/>
      <name val="Calibri"/>
      <family val="2"/>
      <scheme val="minor"/>
    </font>
    <font>
      <sz val="10"/>
      <color rgb="FFFF1818"/>
      <name val="Calibri"/>
      <family val="2"/>
      <scheme val="minor"/>
    </font>
    <font>
      <sz val="10"/>
      <color rgb="FFFF0000"/>
      <name val="Calibri"/>
      <family val="2"/>
      <scheme val="minor"/>
    </font>
    <font>
      <sz val="10"/>
      <color rgb="FFFF3434"/>
      <name val="Calibri"/>
      <family val="2"/>
      <scheme val="minor"/>
    </font>
    <font>
      <sz val="10"/>
      <color rgb="FFFF0303"/>
      <name val="Calibri"/>
      <family val="2"/>
      <scheme val="minor"/>
    </font>
    <font>
      <sz val="10"/>
      <color rgb="FFFF7E7E"/>
      <name val="Calibri"/>
      <family val="2"/>
      <scheme val="minor"/>
    </font>
    <font>
      <sz val="10"/>
      <color rgb="FFFF4F4F"/>
      <name val="Calibri"/>
      <family val="2"/>
      <scheme val="minor"/>
    </font>
    <font>
      <sz val="10"/>
      <color rgb="FFFF2D2D"/>
      <name val="Calibri"/>
      <family val="2"/>
      <scheme val="minor"/>
    </font>
    <font>
      <sz val="10"/>
      <color rgb="FFFF2828"/>
      <name val="Calibri"/>
      <family val="2"/>
      <scheme val="minor"/>
    </font>
    <font>
      <sz val="10"/>
      <color rgb="FFFF1A1A"/>
      <name val="Calibri"/>
      <family val="2"/>
      <scheme val="minor"/>
    </font>
    <font>
      <sz val="10"/>
      <color rgb="FFFF4B4B"/>
      <name val="Calibri"/>
      <family val="2"/>
      <scheme val="minor"/>
    </font>
    <font>
      <sz val="10"/>
      <color rgb="FFFF1C1C"/>
      <name val="Calibri"/>
      <family val="2"/>
      <scheme val="minor"/>
    </font>
    <font>
      <sz val="10"/>
      <color rgb="FFFF3D3D"/>
      <name val="Calibri"/>
      <family val="2"/>
      <scheme val="minor"/>
    </font>
    <font>
      <sz val="10"/>
      <color rgb="FFFF3838"/>
      <name val="Calibri"/>
      <family val="2"/>
      <scheme val="minor"/>
    </font>
    <font>
      <sz val="10"/>
      <color rgb="FFFF1D1D"/>
      <name val="Calibri"/>
      <family val="2"/>
      <scheme val="minor"/>
    </font>
    <font>
      <sz val="10"/>
      <color rgb="FFFF0F0F"/>
      <name val="Calibri"/>
      <family val="2"/>
      <scheme val="minor"/>
    </font>
    <font>
      <sz val="10"/>
      <color rgb="FFFF5B5B"/>
      <name val="Calibri"/>
      <family val="2"/>
      <scheme val="minor"/>
    </font>
    <font>
      <sz val="10"/>
      <color rgb="FFFF6060"/>
      <name val="Calibri"/>
      <family val="2"/>
      <scheme val="minor"/>
    </font>
    <font>
      <sz val="10"/>
      <color rgb="FFFF6666"/>
      <name val="Calibri"/>
      <family val="2"/>
      <scheme val="minor"/>
    </font>
    <font>
      <sz val="10"/>
      <color rgb="FFFF1F1F"/>
      <name val="Calibri"/>
      <family val="2"/>
      <scheme val="minor"/>
    </font>
    <font>
      <sz val="10"/>
      <color rgb="FF000000"/>
      <name val="Calibri"/>
      <family val="2"/>
      <scheme val="minor"/>
    </font>
    <font>
      <b/>
      <sz val="10"/>
      <name val="Calibri"/>
      <family val="2"/>
      <scheme val="minor"/>
    </font>
    <font>
      <b/>
      <sz val="10"/>
      <color rgb="FF000000"/>
      <name val="Calibri"/>
      <family val="2"/>
      <scheme val="minor"/>
    </font>
    <font>
      <b/>
      <sz val="7"/>
      <name val="Arial"/>
    </font>
  </fonts>
  <fills count="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00FF"/>
      </patternFill>
    </fill>
    <fill>
      <patternFill patternType="solid">
        <fgColor theme="5" tint="0.39997558519241921"/>
        <bgColor indexed="64"/>
      </patternFill>
    </fill>
    <fill>
      <patternFill patternType="solid">
        <fgColor theme="7" tint="0.39997558519241921"/>
        <bgColor indexed="64"/>
      </patternFill>
    </fill>
  </fills>
  <borders count="19">
    <border>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double">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medium">
        <color indexed="64"/>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0" fontId="3" fillId="0" borderId="0"/>
    <xf numFmtId="164" fontId="3" fillId="0" borderId="0" applyFont="0" applyFill="0" applyBorder="0" applyAlignment="0" applyProtection="0"/>
  </cellStyleXfs>
  <cellXfs count="387">
    <xf numFmtId="0" fontId="0" fillId="0" borderId="0" xfId="0"/>
    <xf numFmtId="0" fontId="4" fillId="0" borderId="0" xfId="2" applyFont="1"/>
    <xf numFmtId="164" fontId="4" fillId="0" borderId="0" xfId="1" applyFont="1"/>
    <xf numFmtId="0" fontId="3" fillId="0" borderId="0" xfId="2"/>
    <xf numFmtId="0" fontId="5" fillId="0" borderId="0" xfId="2" applyFont="1"/>
    <xf numFmtId="164" fontId="3" fillId="0" borderId="0" xfId="1" applyFont="1"/>
    <xf numFmtId="164" fontId="3" fillId="0" borderId="0" xfId="3" applyFont="1"/>
    <xf numFmtId="165" fontId="3" fillId="0" borderId="0" xfId="3" applyNumberFormat="1" applyFont="1"/>
    <xf numFmtId="164" fontId="0" fillId="0" borderId="0" xfId="1" applyFont="1"/>
    <xf numFmtId="165" fontId="5" fillId="0" borderId="0" xfId="3" applyNumberFormat="1" applyFont="1" applyAlignment="1">
      <alignment horizontal="center"/>
    </xf>
    <xf numFmtId="0" fontId="6" fillId="0" borderId="0" xfId="2" applyFont="1" applyAlignment="1">
      <alignment horizontal="center"/>
    </xf>
    <xf numFmtId="164" fontId="6" fillId="0" borderId="0" xfId="1" applyFont="1" applyAlignment="1">
      <alignment horizontal="center"/>
    </xf>
    <xf numFmtId="0" fontId="3" fillId="0" borderId="0" xfId="2" applyAlignment="1">
      <alignment horizontal="center"/>
    </xf>
    <xf numFmtId="165" fontId="3" fillId="0" borderId="0" xfId="3" applyNumberFormat="1" applyFont="1" applyAlignment="1"/>
    <xf numFmtId="0" fontId="5" fillId="0" borderId="0" xfId="2" applyFont="1" applyAlignment="1">
      <alignment horizontal="center"/>
    </xf>
    <xf numFmtId="166" fontId="3" fillId="0" borderId="0" xfId="2" applyNumberFormat="1"/>
    <xf numFmtId="165" fontId="3" fillId="0" borderId="0" xfId="3" applyNumberFormat="1" applyFont="1" applyFill="1" applyAlignment="1"/>
    <xf numFmtId="164" fontId="3" fillId="0" borderId="0" xfId="1" applyFont="1" applyFill="1" applyBorder="1"/>
    <xf numFmtId="165" fontId="3" fillId="0" borderId="0" xfId="3" applyNumberFormat="1" applyFont="1" applyFill="1" applyBorder="1" applyAlignment="1"/>
    <xf numFmtId="14" fontId="3" fillId="0" borderId="0" xfId="2" applyNumberFormat="1"/>
    <xf numFmtId="165" fontId="3" fillId="0" borderId="3" xfId="3" applyNumberFormat="1" applyFont="1" applyBorder="1" applyAlignment="1"/>
    <xf numFmtId="165" fontId="7" fillId="0" borderId="3" xfId="3" applyNumberFormat="1" applyFont="1" applyBorder="1"/>
    <xf numFmtId="165" fontId="3" fillId="0" borderId="0" xfId="3" applyNumberFormat="1" applyFont="1" applyBorder="1" applyAlignment="1"/>
    <xf numFmtId="167" fontId="3" fillId="0" borderId="0" xfId="2" applyNumberFormat="1"/>
    <xf numFmtId="0" fontId="8" fillId="0" borderId="0" xfId="0" applyFont="1"/>
    <xf numFmtId="165" fontId="5" fillId="0" borderId="0" xfId="3" applyNumberFormat="1" applyFont="1" applyAlignment="1">
      <alignment horizontal="center" wrapText="1"/>
    </xf>
    <xf numFmtId="165" fontId="5" fillId="0" borderId="0" xfId="3" applyNumberFormat="1" applyFont="1" applyAlignment="1">
      <alignment horizontal="center" vertical="center" wrapText="1"/>
    </xf>
    <xf numFmtId="164" fontId="3" fillId="0" borderId="0" xfId="1" applyFont="1" applyBorder="1"/>
    <xf numFmtId="165" fontId="5" fillId="0" borderId="0" xfId="3" applyNumberFormat="1" applyFont="1" applyBorder="1"/>
    <xf numFmtId="165" fontId="11" fillId="0" borderId="0" xfId="3" applyNumberFormat="1" applyFont="1"/>
    <xf numFmtId="0" fontId="2" fillId="0" borderId="0" xfId="0" applyFont="1"/>
    <xf numFmtId="166" fontId="3" fillId="0" borderId="0" xfId="2" applyNumberFormat="1" applyAlignment="1">
      <alignment wrapText="1"/>
    </xf>
    <xf numFmtId="0" fontId="12" fillId="0" borderId="0" xfId="0" applyFont="1" applyAlignment="1">
      <alignment horizontal="center"/>
    </xf>
    <xf numFmtId="0" fontId="13" fillId="0" borderId="0" xfId="0" applyFont="1" applyAlignment="1">
      <alignment horizontal="center" vertical="center"/>
    </xf>
    <xf numFmtId="0" fontId="14" fillId="0" borderId="0" xfId="0" applyFont="1" applyAlignment="1">
      <alignment horizontal="center" vertical="center"/>
    </xf>
    <xf numFmtId="0" fontId="2" fillId="0" borderId="0" xfId="1" applyNumberFormat="1" applyFont="1" applyAlignment="1">
      <alignment horizontal="center" vertical="center" wrapText="1"/>
    </xf>
    <xf numFmtId="0" fontId="15" fillId="0" borderId="0" xfId="0" applyFont="1" applyAlignment="1">
      <alignment horizontal="center"/>
    </xf>
    <xf numFmtId="0" fontId="12" fillId="0" borderId="0" xfId="0" applyFont="1" applyAlignment="1">
      <alignment vertical="top"/>
    </xf>
    <xf numFmtId="164" fontId="16" fillId="0" borderId="0" xfId="1" applyFont="1"/>
    <xf numFmtId="0" fontId="14" fillId="0" borderId="0" xfId="0" applyFont="1"/>
    <xf numFmtId="164" fontId="17" fillId="0" borderId="0" xfId="1" applyFont="1"/>
    <xf numFmtId="0" fontId="12" fillId="0" borderId="0" xfId="0" applyFont="1"/>
    <xf numFmtId="164" fontId="12" fillId="0" borderId="0" xfId="1" applyFont="1"/>
    <xf numFmtId="164" fontId="13" fillId="0" borderId="0" xfId="1" applyFont="1" applyAlignment="1">
      <alignment horizontal="center" vertical="center" wrapText="1"/>
    </xf>
    <xf numFmtId="164" fontId="18" fillId="0" borderId="0" xfId="1" applyFont="1"/>
    <xf numFmtId="164" fontId="15" fillId="0" borderId="0" xfId="1" applyFont="1"/>
    <xf numFmtId="164" fontId="19" fillId="0" borderId="0" xfId="0" applyNumberFormat="1" applyFont="1"/>
    <xf numFmtId="0" fontId="20" fillId="0" borderId="0" xfId="0" applyFont="1"/>
    <xf numFmtId="164" fontId="21" fillId="0" borderId="0" xfId="1" applyFont="1"/>
    <xf numFmtId="0" fontId="13" fillId="0" borderId="0" xfId="1" applyNumberFormat="1" applyFont="1" applyAlignment="1">
      <alignment horizontal="center" vertical="center" wrapText="1"/>
    </xf>
    <xf numFmtId="0" fontId="15" fillId="0" borderId="0" xfId="0" applyFont="1"/>
    <xf numFmtId="14" fontId="0" fillId="0" borderId="0" xfId="0" applyNumberFormat="1"/>
    <xf numFmtId="0" fontId="22" fillId="0" borderId="0" xfId="0" applyFont="1" applyAlignment="1">
      <alignment horizontal="left" vertical="center"/>
    </xf>
    <xf numFmtId="164" fontId="21" fillId="0" borderId="0" xfId="1" applyFont="1" applyFill="1"/>
    <xf numFmtId="164" fontId="15" fillId="0" borderId="0" xfId="1" applyFont="1" applyFill="1"/>
    <xf numFmtId="43" fontId="0" fillId="0" borderId="0" xfId="0" applyNumberFormat="1"/>
    <xf numFmtId="0" fontId="22" fillId="0" borderId="0" xfId="0" applyFont="1" applyAlignment="1">
      <alignment horizontal="center" vertical="center"/>
    </xf>
    <xf numFmtId="0" fontId="23" fillId="0" borderId="0" xfId="0" applyFont="1"/>
    <xf numFmtId="0" fontId="24" fillId="0" borderId="0" xfId="0" applyFont="1"/>
    <xf numFmtId="164" fontId="26" fillId="0" borderId="0" xfId="1" applyFont="1" applyBorder="1"/>
    <xf numFmtId="164" fontId="27" fillId="0" borderId="0" xfId="1" applyFont="1" applyBorder="1"/>
    <xf numFmtId="164" fontId="12" fillId="0" borderId="0" xfId="1" applyFont="1" applyBorder="1"/>
    <xf numFmtId="0" fontId="0" fillId="0" borderId="0" xfId="0" applyAlignment="1">
      <alignment horizontal="center"/>
    </xf>
    <xf numFmtId="0" fontId="0" fillId="0" borderId="4" xfId="0" applyBorder="1"/>
    <xf numFmtId="0" fontId="14" fillId="0" borderId="5" xfId="0" applyFont="1" applyBorder="1"/>
    <xf numFmtId="0" fontId="14" fillId="0" borderId="6" xfId="0" applyFont="1" applyBorder="1"/>
    <xf numFmtId="0" fontId="9" fillId="2" borderId="0" xfId="0" applyFont="1" applyFill="1"/>
    <xf numFmtId="164" fontId="0" fillId="0" borderId="0" xfId="1" applyFont="1" applyBorder="1"/>
    <xf numFmtId="0" fontId="0" fillId="0" borderId="2" xfId="0" applyBorder="1"/>
    <xf numFmtId="0" fontId="0" fillId="0" borderId="1" xfId="0" applyBorder="1"/>
    <xf numFmtId="164" fontId="27" fillId="0" borderId="0" xfId="1" applyFont="1"/>
    <xf numFmtId="164" fontId="26" fillId="0" borderId="0" xfId="1" applyFont="1"/>
    <xf numFmtId="0" fontId="13" fillId="0" borderId="0" xfId="0" applyFont="1" applyAlignment="1">
      <alignment vertical="center"/>
    </xf>
    <xf numFmtId="0" fontId="2" fillId="0" borderId="0" xfId="0" applyFont="1" applyAlignment="1">
      <alignment horizontal="center"/>
    </xf>
    <xf numFmtId="164" fontId="28" fillId="0" borderId="0" xfId="1" applyFont="1"/>
    <xf numFmtId="0" fontId="29" fillId="0" borderId="0" xfId="1" applyNumberFormat="1" applyFont="1" applyFill="1" applyAlignment="1">
      <alignment horizontal="center" vertical="center" wrapText="1"/>
    </xf>
    <xf numFmtId="168" fontId="0" fillId="0" borderId="0" xfId="0" applyNumberFormat="1" applyAlignment="1">
      <alignment horizontal="left"/>
    </xf>
    <xf numFmtId="164" fontId="31" fillId="0" borderId="0" xfId="1" applyFont="1"/>
    <xf numFmtId="169" fontId="32" fillId="0" borderId="0" xfId="0" applyNumberFormat="1" applyFont="1" applyAlignment="1">
      <alignment horizontal="right" vertical="top" shrinkToFit="1"/>
    </xf>
    <xf numFmtId="0" fontId="30" fillId="0" borderId="0" xfId="0" applyFont="1"/>
    <xf numFmtId="164" fontId="2" fillId="2" borderId="0" xfId="1" applyFont="1" applyFill="1"/>
    <xf numFmtId="0" fontId="0" fillId="0" borderId="0" xfId="0" applyAlignment="1">
      <alignment horizontal="left" vertical="top"/>
    </xf>
    <xf numFmtId="0" fontId="34" fillId="5" borderId="10" xfId="0" applyFont="1" applyFill="1" applyBorder="1" applyAlignment="1">
      <alignment horizontal="right" vertical="top" wrapText="1" indent="1"/>
    </xf>
    <xf numFmtId="0" fontId="34" fillId="5" borderId="11" xfId="0" applyFont="1" applyFill="1" applyBorder="1" applyAlignment="1">
      <alignment horizontal="left" vertical="top" wrapText="1" indent="1"/>
    </xf>
    <xf numFmtId="0" fontId="34" fillId="5" borderId="11" xfId="0" applyFont="1" applyFill="1" applyBorder="1" applyAlignment="1">
      <alignment horizontal="left" vertical="top" wrapText="1"/>
    </xf>
    <xf numFmtId="0" fontId="34" fillId="5" borderId="11" xfId="0" applyFont="1" applyFill="1" applyBorder="1" applyAlignment="1">
      <alignment horizontal="right" vertical="top" wrapText="1" indent="1"/>
    </xf>
    <xf numFmtId="0" fontId="34" fillId="5" borderId="12" xfId="0" applyFont="1" applyFill="1" applyBorder="1" applyAlignment="1">
      <alignment horizontal="right" vertical="top" wrapText="1"/>
    </xf>
    <xf numFmtId="0" fontId="0" fillId="0" borderId="13" xfId="0" applyBorder="1" applyAlignment="1">
      <alignment horizontal="left" wrapText="1"/>
    </xf>
    <xf numFmtId="0" fontId="0" fillId="0" borderId="14" xfId="0" applyBorder="1" applyAlignment="1">
      <alignment horizontal="left" wrapText="1"/>
    </xf>
    <xf numFmtId="0" fontId="34" fillId="0" borderId="14" xfId="0" applyFont="1" applyBorder="1" applyAlignment="1">
      <alignment horizontal="left" vertical="top" wrapText="1"/>
    </xf>
    <xf numFmtId="4" fontId="53" fillId="0" borderId="15" xfId="0" applyNumberFormat="1" applyFont="1" applyBorder="1" applyAlignment="1">
      <alignment horizontal="right" vertical="top" shrinkToFit="1"/>
    </xf>
    <xf numFmtId="169" fontId="53" fillId="0" borderId="7" xfId="0" applyNumberFormat="1" applyFont="1" applyBorder="1" applyAlignment="1">
      <alignment horizontal="right" vertical="top" indent="1" shrinkToFit="1"/>
    </xf>
    <xf numFmtId="0" fontId="34" fillId="0" borderId="8" xfId="0" applyFont="1" applyBorder="1" applyAlignment="1">
      <alignment horizontal="left" vertical="top" wrapText="1" indent="1"/>
    </xf>
    <xf numFmtId="169" fontId="53" fillId="0" borderId="8" xfId="0" applyNumberFormat="1" applyFont="1" applyBorder="1" applyAlignment="1">
      <alignment horizontal="left" vertical="top" indent="1" shrinkToFit="1"/>
    </xf>
    <xf numFmtId="0" fontId="0" fillId="0" borderId="8" xfId="0" applyBorder="1" applyAlignment="1">
      <alignment horizontal="left" wrapText="1"/>
    </xf>
    <xf numFmtId="4" fontId="53" fillId="0" borderId="9" xfId="0" applyNumberFormat="1" applyFont="1" applyBorder="1" applyAlignment="1">
      <alignment horizontal="right" vertical="top" shrinkToFit="1"/>
    </xf>
    <xf numFmtId="0" fontId="34" fillId="0" borderId="8" xfId="0" applyFont="1" applyBorder="1" applyAlignment="1">
      <alignment horizontal="left" vertical="top" wrapText="1"/>
    </xf>
    <xf numFmtId="0" fontId="0" fillId="0" borderId="8" xfId="0" applyBorder="1" applyAlignment="1">
      <alignment horizontal="left" vertical="center" wrapText="1"/>
    </xf>
    <xf numFmtId="0" fontId="0" fillId="0" borderId="8" xfId="0" applyBorder="1" applyAlignment="1">
      <alignment horizontal="left" vertical="top" wrapText="1"/>
    </xf>
    <xf numFmtId="4" fontId="53" fillId="0" borderId="8" xfId="0" applyNumberFormat="1" applyFont="1" applyBorder="1" applyAlignment="1">
      <alignment horizontal="right" vertical="top" indent="1" shrinkToFit="1"/>
    </xf>
    <xf numFmtId="164" fontId="5" fillId="0" borderId="0" xfId="3" applyFont="1" applyBorder="1" applyAlignment="1">
      <alignment wrapText="1"/>
    </xf>
    <xf numFmtId="0" fontId="2" fillId="2" borderId="0" xfId="0" applyFont="1" applyFill="1"/>
    <xf numFmtId="0" fontId="20" fillId="0" borderId="0" xfId="1" applyNumberFormat="1" applyFont="1" applyFill="1" applyAlignment="1">
      <alignment horizontal="center" vertical="center" wrapText="1"/>
    </xf>
    <xf numFmtId="0" fontId="13" fillId="6" borderId="0" xfId="1" applyNumberFormat="1" applyFont="1" applyFill="1" applyAlignment="1">
      <alignment horizontal="center" vertical="center" wrapText="1"/>
    </xf>
    <xf numFmtId="43" fontId="30" fillId="0" borderId="0" xfId="0" applyNumberFormat="1" applyFont="1"/>
    <xf numFmtId="43" fontId="2" fillId="7" borderId="0" xfId="0" applyNumberFormat="1" applyFont="1" applyFill="1"/>
    <xf numFmtId="43" fontId="2" fillId="4" borderId="0" xfId="0" applyNumberFormat="1" applyFont="1" applyFill="1"/>
    <xf numFmtId="164" fontId="33" fillId="0" borderId="0" xfId="1" applyFont="1"/>
    <xf numFmtId="43" fontId="33" fillId="0" borderId="0" xfId="0" applyNumberFormat="1" applyFont="1"/>
    <xf numFmtId="0" fontId="33" fillId="0" borderId="0" xfId="0" applyFont="1"/>
    <xf numFmtId="164" fontId="56" fillId="0" borderId="0" xfId="1" applyFont="1" applyFill="1"/>
    <xf numFmtId="43" fontId="56" fillId="0" borderId="0" xfId="0" applyNumberFormat="1" applyFont="1"/>
    <xf numFmtId="43" fontId="30" fillId="7" borderId="0" xfId="0" applyNumberFormat="1" applyFont="1" applyFill="1"/>
    <xf numFmtId="164" fontId="57" fillId="0" borderId="0" xfId="1" applyFont="1" applyFill="1"/>
    <xf numFmtId="164" fontId="58" fillId="0" borderId="0" xfId="1" applyFont="1" applyFill="1"/>
    <xf numFmtId="164" fontId="17" fillId="0" borderId="0" xfId="1" applyFont="1" applyFill="1"/>
    <xf numFmtId="164" fontId="30" fillId="0" borderId="0" xfId="1" applyFont="1"/>
    <xf numFmtId="164" fontId="58" fillId="0" borderId="0" xfId="1" applyFont="1"/>
    <xf numFmtId="43" fontId="30" fillId="4" borderId="0" xfId="0" applyNumberFormat="1" applyFont="1" applyFill="1"/>
    <xf numFmtId="166" fontId="7" fillId="0" borderId="0" xfId="2" applyNumberFormat="1" applyFont="1" applyAlignment="1">
      <alignment horizontal="center"/>
    </xf>
    <xf numFmtId="0" fontId="0" fillId="0" borderId="0" xfId="0" applyAlignment="1">
      <alignment horizontal="left" wrapText="1"/>
    </xf>
    <xf numFmtId="166" fontId="7" fillId="0" borderId="0" xfId="2" applyNumberFormat="1" applyFont="1"/>
    <xf numFmtId="0" fontId="59" fillId="0" borderId="0" xfId="0" applyFont="1" applyAlignment="1">
      <alignment horizontal="left" vertical="top" wrapText="1"/>
    </xf>
    <xf numFmtId="1" fontId="60" fillId="0" borderId="0" xfId="0" applyNumberFormat="1" applyFont="1" applyAlignment="1">
      <alignment horizontal="left" vertical="top" indent="1" shrinkToFit="1"/>
    </xf>
    <xf numFmtId="0" fontId="59" fillId="0" borderId="0" xfId="0" applyFont="1" applyAlignment="1">
      <alignment horizontal="left" vertical="top" wrapText="1" indent="6"/>
    </xf>
    <xf numFmtId="0" fontId="61" fillId="0" borderId="0" xfId="0" applyFont="1" applyAlignment="1">
      <alignment horizontal="right" vertical="top" wrapText="1"/>
    </xf>
    <xf numFmtId="0" fontId="61" fillId="0" borderId="0" xfId="0" applyFont="1" applyAlignment="1">
      <alignment horizontal="left" vertical="top" wrapText="1" indent="1"/>
    </xf>
    <xf numFmtId="0" fontId="59" fillId="0" borderId="0" xfId="0" applyFont="1" applyAlignment="1">
      <alignment vertical="top"/>
    </xf>
    <xf numFmtId="4" fontId="63" fillId="0" borderId="0" xfId="0" applyNumberFormat="1" applyFont="1" applyAlignment="1">
      <alignment horizontal="right" vertical="top" shrinkToFit="1"/>
    </xf>
    <xf numFmtId="0" fontId="59" fillId="0" borderId="0" xfId="0" applyFont="1" applyAlignment="1">
      <alignment vertical="top" wrapText="1"/>
    </xf>
    <xf numFmtId="0" fontId="59" fillId="5" borderId="10" xfId="0" applyFont="1" applyFill="1" applyBorder="1" applyAlignment="1">
      <alignment horizontal="right" vertical="top" wrapText="1"/>
    </xf>
    <xf numFmtId="0" fontId="59" fillId="5" borderId="11" xfId="0" applyFont="1" applyFill="1" applyBorder="1" applyAlignment="1">
      <alignment horizontal="left" vertical="top" wrapText="1" indent="1"/>
    </xf>
    <xf numFmtId="0" fontId="59" fillId="5" borderId="11" xfId="0" applyFont="1" applyFill="1" applyBorder="1" applyAlignment="1">
      <alignment horizontal="left" vertical="top" wrapText="1"/>
    </xf>
    <xf numFmtId="0" fontId="59" fillId="5" borderId="11" xfId="0" applyFont="1" applyFill="1" applyBorder="1" applyAlignment="1">
      <alignment horizontal="center" vertical="top" wrapText="1"/>
    </xf>
    <xf numFmtId="0" fontId="59" fillId="5" borderId="11" xfId="0" applyFont="1" applyFill="1" applyBorder="1" applyAlignment="1">
      <alignment horizontal="right" vertical="top" wrapText="1" indent="2"/>
    </xf>
    <xf numFmtId="0" fontId="59" fillId="5" borderId="12" xfId="0" applyFont="1" applyFill="1" applyBorder="1" applyAlignment="1">
      <alignment horizontal="right" vertical="top" wrapText="1"/>
    </xf>
    <xf numFmtId="0" fontId="59" fillId="0" borderId="14" xfId="0" applyFont="1" applyBorder="1" applyAlignment="1">
      <alignment horizontal="left" vertical="top" wrapText="1"/>
    </xf>
    <xf numFmtId="4" fontId="63" fillId="0" borderId="16" xfId="0" applyNumberFormat="1" applyFont="1" applyBorder="1" applyAlignment="1">
      <alignment horizontal="right" vertical="top" shrinkToFit="1"/>
    </xf>
    <xf numFmtId="169" fontId="60" fillId="0" borderId="7" xfId="0" applyNumberFormat="1" applyFont="1" applyBorder="1" applyAlignment="1">
      <alignment horizontal="right" vertical="top" indent="1" shrinkToFit="1"/>
    </xf>
    <xf numFmtId="0" fontId="59" fillId="0" borderId="8" xfId="0" applyFont="1" applyBorder="1" applyAlignment="1">
      <alignment horizontal="left" vertical="top" wrapText="1"/>
    </xf>
    <xf numFmtId="169" fontId="60" fillId="0" borderId="8" xfId="0" applyNumberFormat="1" applyFont="1" applyBorder="1" applyAlignment="1">
      <alignment horizontal="left" vertical="top" indent="1" shrinkToFit="1"/>
    </xf>
    <xf numFmtId="4" fontId="60" fillId="0" borderId="8" xfId="0" applyNumberFormat="1" applyFont="1" applyBorder="1" applyAlignment="1">
      <alignment horizontal="center" vertical="top" shrinkToFit="1"/>
    </xf>
    <xf numFmtId="1" fontId="60" fillId="0" borderId="8" xfId="0" applyNumberFormat="1" applyFont="1" applyBorder="1" applyAlignment="1">
      <alignment horizontal="right" vertical="top" shrinkToFit="1"/>
    </xf>
    <xf numFmtId="4" fontId="60" fillId="0" borderId="8" xfId="0" applyNumberFormat="1" applyFont="1" applyBorder="1" applyAlignment="1">
      <alignment horizontal="right" vertical="top" indent="2" shrinkToFit="1"/>
    </xf>
    <xf numFmtId="2" fontId="60" fillId="0" borderId="8" xfId="0" applyNumberFormat="1" applyFont="1" applyBorder="1" applyAlignment="1">
      <alignment horizontal="right" vertical="top" indent="2" shrinkToFit="1"/>
    </xf>
    <xf numFmtId="4" fontId="63" fillId="2" borderId="16" xfId="0" applyNumberFormat="1" applyFont="1" applyFill="1" applyBorder="1" applyAlignment="1">
      <alignment horizontal="right" vertical="top" shrinkToFit="1"/>
    </xf>
    <xf numFmtId="164" fontId="10" fillId="0" borderId="0" xfId="1" applyFont="1"/>
    <xf numFmtId="164" fontId="65" fillId="2" borderId="0" xfId="1" applyFont="1" applyFill="1" applyBorder="1"/>
    <xf numFmtId="164" fontId="10" fillId="0" borderId="0" xfId="1" applyFont="1" applyBorder="1"/>
    <xf numFmtId="164" fontId="11" fillId="0" borderId="0" xfId="1" applyFont="1"/>
    <xf numFmtId="166" fontId="66" fillId="0" borderId="0" xfId="2" applyNumberFormat="1" applyFont="1"/>
    <xf numFmtId="165" fontId="10" fillId="0" borderId="0" xfId="1" applyNumberFormat="1" applyFont="1"/>
    <xf numFmtId="164" fontId="67" fillId="2" borderId="0" xfId="1" applyFont="1" applyFill="1" applyBorder="1"/>
    <xf numFmtId="0" fontId="68" fillId="0" borderId="14" xfId="0" applyFont="1" applyBorder="1" applyAlignment="1">
      <alignment horizontal="left" vertical="top" wrapText="1"/>
    </xf>
    <xf numFmtId="0" fontId="68" fillId="0" borderId="8" xfId="0" applyFont="1" applyBorder="1" applyAlignment="1">
      <alignment horizontal="left" vertical="top" wrapText="1"/>
    </xf>
    <xf numFmtId="0" fontId="69" fillId="0" borderId="8" xfId="0" applyFont="1" applyBorder="1" applyAlignment="1">
      <alignment horizontal="left" vertical="top" wrapText="1"/>
    </xf>
    <xf numFmtId="0" fontId="70" fillId="0" borderId="7" xfId="0" applyFont="1" applyBorder="1" applyAlignment="1">
      <alignment vertical="top" wrapText="1"/>
    </xf>
    <xf numFmtId="0" fontId="70" fillId="0" borderId="8" xfId="0" applyFont="1" applyBorder="1" applyAlignment="1">
      <alignment vertical="top" wrapText="1"/>
    </xf>
    <xf numFmtId="0" fontId="70" fillId="0" borderId="9" xfId="0" applyFont="1" applyBorder="1" applyAlignment="1">
      <alignment vertical="top" wrapText="1"/>
    </xf>
    <xf numFmtId="0" fontId="69" fillId="0" borderId="0" xfId="0" applyFont="1" applyAlignment="1">
      <alignment horizontal="left" vertical="top"/>
    </xf>
    <xf numFmtId="0" fontId="68" fillId="0" borderId="0" xfId="0" applyFont="1" applyAlignment="1">
      <alignment vertical="top" wrapText="1"/>
    </xf>
    <xf numFmtId="1" fontId="71" fillId="0" borderId="0" xfId="0" applyNumberFormat="1" applyFont="1" applyAlignment="1">
      <alignment vertical="top" shrinkToFit="1"/>
    </xf>
    <xf numFmtId="0" fontId="70" fillId="0" borderId="0" xfId="0" applyFont="1" applyAlignment="1">
      <alignment vertical="top" wrapText="1"/>
    </xf>
    <xf numFmtId="0" fontId="70" fillId="0" borderId="0" xfId="0" applyFont="1" applyAlignment="1">
      <alignment horizontal="left" vertical="top" wrapText="1"/>
    </xf>
    <xf numFmtId="4" fontId="71" fillId="0" borderId="0" xfId="0" applyNumberFormat="1" applyFont="1" applyAlignment="1">
      <alignment vertical="top" shrinkToFit="1"/>
    </xf>
    <xf numFmtId="0" fontId="68" fillId="5" borderId="10" xfId="0" applyFont="1" applyFill="1" applyBorder="1" applyAlignment="1">
      <alignment horizontal="right" vertical="top" wrapText="1" indent="1"/>
    </xf>
    <xf numFmtId="0" fontId="68" fillId="5" borderId="11" xfId="0" applyFont="1" applyFill="1" applyBorder="1" applyAlignment="1">
      <alignment horizontal="left" vertical="top" wrapText="1"/>
    </xf>
    <xf numFmtId="0" fontId="68" fillId="5" borderId="11" xfId="0" applyFont="1" applyFill="1" applyBorder="1" applyAlignment="1">
      <alignment horizontal="left" vertical="top" wrapText="1" indent="1"/>
    </xf>
    <xf numFmtId="0" fontId="68" fillId="5" borderId="11" xfId="0" applyFont="1" applyFill="1" applyBorder="1" applyAlignment="1">
      <alignment horizontal="center" vertical="top" wrapText="1"/>
    </xf>
    <xf numFmtId="0" fontId="68" fillId="5" borderId="12" xfId="0" applyFont="1" applyFill="1" applyBorder="1" applyAlignment="1">
      <alignment horizontal="right" vertical="top" wrapText="1"/>
    </xf>
    <xf numFmtId="0" fontId="69" fillId="0" borderId="13" xfId="0" applyFont="1" applyBorder="1" applyAlignment="1">
      <alignment horizontal="left" wrapText="1"/>
    </xf>
    <xf numFmtId="0" fontId="69" fillId="0" borderId="14" xfId="0" applyFont="1" applyBorder="1" applyAlignment="1">
      <alignment horizontal="left" wrapText="1"/>
    </xf>
    <xf numFmtId="0" fontId="69" fillId="0" borderId="14" xfId="0" applyFont="1" applyBorder="1" applyAlignment="1">
      <alignment wrapText="1"/>
    </xf>
    <xf numFmtId="169" fontId="71" fillId="0" borderId="7" xfId="0" applyNumberFormat="1" applyFont="1" applyBorder="1" applyAlignment="1">
      <alignment horizontal="right" vertical="top" shrinkToFit="1"/>
    </xf>
    <xf numFmtId="0" fontId="69" fillId="0" borderId="8" xfId="0" applyFont="1" applyBorder="1" applyAlignment="1">
      <alignment vertical="center" wrapText="1"/>
    </xf>
    <xf numFmtId="169" fontId="71" fillId="0" borderId="8" xfId="0" applyNumberFormat="1" applyFont="1" applyBorder="1" applyAlignment="1">
      <alignment horizontal="left" vertical="top" shrinkToFit="1"/>
    </xf>
    <xf numFmtId="4" fontId="71" fillId="0" borderId="8" xfId="0" applyNumberFormat="1" applyFont="1" applyBorder="1" applyAlignment="1">
      <alignment horizontal="center" vertical="top" shrinkToFit="1"/>
    </xf>
    <xf numFmtId="0" fontId="69" fillId="0" borderId="8" xfId="0" applyFont="1" applyBorder="1" applyAlignment="1">
      <alignment horizontal="left" vertical="center" wrapText="1"/>
    </xf>
    <xf numFmtId="2" fontId="71" fillId="0" borderId="8" xfId="0" applyNumberFormat="1" applyFont="1" applyBorder="1" applyAlignment="1">
      <alignment vertical="top" shrinkToFit="1"/>
    </xf>
    <xf numFmtId="1" fontId="71" fillId="0" borderId="8" xfId="0" applyNumberFormat="1" applyFont="1" applyBorder="1" applyAlignment="1">
      <alignment vertical="top" shrinkToFit="1"/>
    </xf>
    <xf numFmtId="0" fontId="69" fillId="0" borderId="8" xfId="0" applyFont="1" applyBorder="1" applyAlignment="1">
      <alignment horizontal="left" wrapText="1"/>
    </xf>
    <xf numFmtId="4" fontId="71" fillId="0" borderId="8" xfId="0" applyNumberFormat="1" applyFont="1" applyBorder="1" applyAlignment="1">
      <alignment vertical="top" shrinkToFit="1"/>
    </xf>
    <xf numFmtId="4" fontId="74" fillId="0" borderId="0" xfId="0" applyNumberFormat="1" applyFont="1" applyAlignment="1">
      <alignment vertical="top" shrinkToFit="1"/>
    </xf>
    <xf numFmtId="4" fontId="74" fillId="2" borderId="0" xfId="0" applyNumberFormat="1" applyFont="1" applyFill="1" applyAlignment="1">
      <alignment vertical="top" shrinkToFit="1"/>
    </xf>
    <xf numFmtId="4" fontId="71" fillId="2" borderId="8" xfId="0" applyNumberFormat="1" applyFont="1" applyFill="1" applyBorder="1" applyAlignment="1">
      <alignment horizontal="center" vertical="top" shrinkToFit="1"/>
    </xf>
    <xf numFmtId="4" fontId="60" fillId="2" borderId="8" xfId="0" applyNumberFormat="1" applyFont="1" applyFill="1" applyBorder="1" applyAlignment="1">
      <alignment horizontal="center" vertical="top" shrinkToFit="1"/>
    </xf>
    <xf numFmtId="0" fontId="68" fillId="5" borderId="11" xfId="0" applyFont="1" applyFill="1" applyBorder="1" applyAlignment="1">
      <alignment vertical="top" wrapText="1"/>
    </xf>
    <xf numFmtId="164" fontId="0" fillId="0" borderId="0" xfId="0" applyNumberFormat="1"/>
    <xf numFmtId="164" fontId="10" fillId="0" borderId="0" xfId="1" applyFont="1" applyFill="1" applyBorder="1"/>
    <xf numFmtId="164" fontId="5" fillId="0" borderId="0" xfId="1" applyFont="1"/>
    <xf numFmtId="166" fontId="3" fillId="0" borderId="0" xfId="2" applyNumberFormat="1" applyAlignment="1">
      <alignment horizontal="center"/>
    </xf>
    <xf numFmtId="164" fontId="3" fillId="0" borderId="0" xfId="1" applyFont="1" applyAlignment="1">
      <alignment horizontal="center"/>
    </xf>
    <xf numFmtId="166" fontId="5" fillId="0" borderId="0" xfId="2" applyNumberFormat="1" applyFont="1" applyAlignment="1">
      <alignment horizontal="center"/>
    </xf>
    <xf numFmtId="164" fontId="5" fillId="0" borderId="0" xfId="1" applyFont="1" applyFill="1" applyBorder="1" applyAlignment="1">
      <alignment horizontal="center"/>
    </xf>
    <xf numFmtId="164" fontId="76" fillId="0" borderId="0" xfId="1" applyFont="1" applyFill="1" applyBorder="1"/>
    <xf numFmtId="164" fontId="78" fillId="0" borderId="0" xfId="1" applyFont="1"/>
    <xf numFmtId="164" fontId="78" fillId="0" borderId="0" xfId="1" applyFont="1" applyFill="1" applyBorder="1"/>
    <xf numFmtId="164" fontId="75" fillId="0" borderId="0" xfId="1" applyFont="1" applyFill="1" applyBorder="1" applyAlignment="1">
      <alignment horizontal="center"/>
    </xf>
    <xf numFmtId="164" fontId="78" fillId="0" borderId="0" xfId="1" applyFont="1" applyAlignment="1">
      <alignment horizontal="center"/>
    </xf>
    <xf numFmtId="164" fontId="75" fillId="0" borderId="0" xfId="1" applyFont="1"/>
    <xf numFmtId="164" fontId="1" fillId="0" borderId="0" xfId="1" applyFont="1"/>
    <xf numFmtId="164" fontId="75" fillId="0" borderId="0" xfId="1" applyFont="1" applyFill="1" applyBorder="1"/>
    <xf numFmtId="164" fontId="67" fillId="2" borderId="0" xfId="1" applyFont="1" applyFill="1"/>
    <xf numFmtId="0" fontId="77" fillId="0" borderId="0" xfId="2" applyFont="1" applyAlignment="1">
      <alignment horizontal="center"/>
    </xf>
    <xf numFmtId="0" fontId="78" fillId="0" borderId="0" xfId="2" applyFont="1" applyAlignment="1">
      <alignment horizontal="center"/>
    </xf>
    <xf numFmtId="14" fontId="78" fillId="0" borderId="0" xfId="2" applyNumberFormat="1" applyFont="1" applyAlignment="1">
      <alignment horizontal="center"/>
    </xf>
    <xf numFmtId="166" fontId="78" fillId="0" borderId="0" xfId="2" applyNumberFormat="1" applyFont="1" applyAlignment="1">
      <alignment horizontal="center"/>
    </xf>
    <xf numFmtId="0" fontId="1" fillId="0" borderId="0" xfId="0" applyFont="1" applyAlignment="1">
      <alignment horizontal="center"/>
    </xf>
    <xf numFmtId="167" fontId="78" fillId="0" borderId="0" xfId="2" applyNumberFormat="1" applyFont="1" applyAlignment="1">
      <alignment horizontal="center"/>
    </xf>
    <xf numFmtId="166" fontId="78" fillId="0" borderId="0" xfId="2" applyNumberFormat="1" applyFont="1"/>
    <xf numFmtId="4" fontId="79" fillId="2" borderId="0" xfId="0" applyNumberFormat="1" applyFont="1" applyFill="1" applyAlignment="1">
      <alignment shrinkToFit="1"/>
    </xf>
    <xf numFmtId="164" fontId="56" fillId="3" borderId="0" xfId="1" applyFont="1" applyFill="1"/>
    <xf numFmtId="164" fontId="0" fillId="3" borderId="0" xfId="1" applyFont="1" applyFill="1"/>
    <xf numFmtId="165" fontId="3" fillId="3" borderId="0" xfId="3" applyNumberFormat="1" applyFont="1" applyFill="1"/>
    <xf numFmtId="166" fontId="3" fillId="3" borderId="0" xfId="2" applyNumberFormat="1" applyFill="1"/>
    <xf numFmtId="164" fontId="3" fillId="3" borderId="0" xfId="1" applyFont="1" applyFill="1" applyBorder="1"/>
    <xf numFmtId="165" fontId="3" fillId="3" borderId="0" xfId="3" applyNumberFormat="1" applyFont="1" applyFill="1" applyAlignment="1"/>
    <xf numFmtId="0" fontId="0" fillId="3" borderId="0" xfId="0" applyFill="1"/>
    <xf numFmtId="164" fontId="0" fillId="0" borderId="8" xfId="1" applyFont="1" applyBorder="1" applyAlignment="1">
      <alignment horizontal="left" vertical="center" wrapText="1"/>
    </xf>
    <xf numFmtId="0" fontId="59" fillId="5" borderId="10" xfId="0" applyFont="1" applyFill="1" applyBorder="1" applyAlignment="1">
      <alignment horizontal="right" vertical="top" wrapText="1" indent="1"/>
    </xf>
    <xf numFmtId="169" fontId="84" fillId="0" borderId="8" xfId="0" applyNumberFormat="1" applyFont="1" applyBorder="1" applyAlignment="1">
      <alignment horizontal="left" vertical="top" indent="1" shrinkToFit="1"/>
    </xf>
    <xf numFmtId="0" fontId="0" fillId="0" borderId="0" xfId="0" applyAlignment="1">
      <alignment vertical="top"/>
    </xf>
    <xf numFmtId="164" fontId="0" fillId="3" borderId="8" xfId="1" applyFont="1" applyFill="1" applyBorder="1" applyAlignment="1">
      <alignment horizontal="left" vertical="center" wrapText="1"/>
    </xf>
    <xf numFmtId="164" fontId="5" fillId="0" borderId="0" xfId="1" applyFont="1" applyAlignment="1">
      <alignment horizontal="center"/>
    </xf>
    <xf numFmtId="164" fontId="5" fillId="0" borderId="0" xfId="1" applyFont="1" applyAlignment="1">
      <alignment horizontal="center" wrapText="1"/>
    </xf>
    <xf numFmtId="0" fontId="2" fillId="0" borderId="0" xfId="1" applyNumberFormat="1" applyFont="1" applyFill="1" applyAlignment="1">
      <alignment horizontal="left" wrapText="1"/>
    </xf>
    <xf numFmtId="164" fontId="2" fillId="2" borderId="8" xfId="1" applyFont="1" applyFill="1" applyBorder="1" applyAlignment="1">
      <alignment horizontal="left" vertical="center" wrapText="1"/>
    </xf>
    <xf numFmtId="166" fontId="78" fillId="2" borderId="0" xfId="2" applyNumberFormat="1" applyFont="1" applyFill="1" applyAlignment="1">
      <alignment horizontal="center"/>
    </xf>
    <xf numFmtId="166" fontId="3" fillId="2" borderId="0" xfId="2" applyNumberFormat="1" applyFill="1"/>
    <xf numFmtId="164" fontId="0" fillId="2" borderId="0" xfId="1" applyFont="1" applyFill="1"/>
    <xf numFmtId="166" fontId="3" fillId="0" borderId="0" xfId="2" applyNumberFormat="1" applyAlignment="1">
      <alignment horizontal="left"/>
    </xf>
    <xf numFmtId="0" fontId="59" fillId="5" borderId="8" xfId="0" applyFont="1" applyFill="1" applyBorder="1" applyAlignment="1">
      <alignment horizontal="left" vertical="top" wrapText="1"/>
    </xf>
    <xf numFmtId="0" fontId="59" fillId="0" borderId="8" xfId="0" applyFont="1" applyBorder="1" applyAlignment="1">
      <alignment vertical="top" wrapText="1"/>
    </xf>
    <xf numFmtId="0" fontId="59" fillId="0" borderId="14" xfId="0" applyFont="1" applyBorder="1" applyAlignment="1">
      <alignment vertical="top" wrapText="1"/>
    </xf>
    <xf numFmtId="0" fontId="61" fillId="0" borderId="0" xfId="0" applyFont="1" applyAlignment="1">
      <alignment vertical="top" wrapText="1"/>
    </xf>
    <xf numFmtId="0" fontId="61" fillId="0" borderId="0" xfId="0" applyFont="1" applyAlignment="1">
      <alignment horizontal="left" vertical="top" wrapText="1"/>
    </xf>
    <xf numFmtId="0" fontId="61" fillId="0" borderId="0" xfId="0" applyFont="1" applyAlignment="1">
      <alignment vertical="top"/>
    </xf>
    <xf numFmtId="0" fontId="59" fillId="5" borderId="8" xfId="0" applyFont="1" applyFill="1" applyBorder="1" applyAlignment="1">
      <alignment vertical="top" wrapText="1"/>
    </xf>
    <xf numFmtId="0" fontId="59" fillId="5" borderId="7" xfId="0" applyFont="1" applyFill="1" applyBorder="1" applyAlignment="1">
      <alignment vertical="top" wrapText="1"/>
    </xf>
    <xf numFmtId="169" fontId="60" fillId="0" borderId="7" xfId="0" applyNumberFormat="1" applyFont="1" applyBorder="1" applyAlignment="1">
      <alignment horizontal="right" vertical="top" shrinkToFit="1"/>
    </xf>
    <xf numFmtId="0" fontId="59" fillId="5" borderId="11" xfId="0" applyFont="1" applyFill="1" applyBorder="1" applyAlignment="1">
      <alignment vertical="top" wrapText="1"/>
    </xf>
    <xf numFmtId="164" fontId="0" fillId="0" borderId="0" xfId="1" applyFont="1" applyAlignment="1">
      <alignment horizontal="left" vertical="top"/>
    </xf>
    <xf numFmtId="164" fontId="59" fillId="5" borderId="11" xfId="1" applyFont="1" applyFill="1" applyBorder="1" applyAlignment="1">
      <alignment horizontal="right" vertical="top" wrapText="1" indent="2"/>
    </xf>
    <xf numFmtId="164" fontId="0" fillId="0" borderId="14" xfId="1" applyFont="1" applyBorder="1" applyAlignment="1">
      <alignment wrapText="1"/>
    </xf>
    <xf numFmtId="164" fontId="0" fillId="0" borderId="8" xfId="1" applyFont="1" applyBorder="1" applyAlignment="1">
      <alignment vertical="center" wrapText="1"/>
    </xf>
    <xf numFmtId="164" fontId="59" fillId="5" borderId="9" xfId="1" applyFont="1" applyFill="1" applyBorder="1" applyAlignment="1">
      <alignment vertical="top" wrapText="1"/>
    </xf>
    <xf numFmtId="164" fontId="61" fillId="0" borderId="0" xfId="1" applyFont="1" applyAlignment="1">
      <alignment vertical="top" wrapText="1"/>
    </xf>
    <xf numFmtId="1" fontId="60" fillId="0" borderId="0" xfId="0" applyNumberFormat="1" applyFont="1" applyAlignment="1">
      <alignment horizontal="left" vertical="top" shrinkToFit="1"/>
    </xf>
    <xf numFmtId="0" fontId="90" fillId="0" borderId="8" xfId="0" applyFont="1" applyBorder="1" applyAlignment="1">
      <alignment vertical="top" wrapText="1"/>
    </xf>
    <xf numFmtId="166" fontId="92" fillId="0" borderId="0" xfId="2" applyNumberFormat="1" applyFont="1"/>
    <xf numFmtId="164" fontId="92" fillId="0" borderId="0" xfId="1" applyFont="1" applyBorder="1"/>
    <xf numFmtId="0" fontId="93" fillId="0" borderId="0" xfId="0" applyFont="1"/>
    <xf numFmtId="165" fontId="3" fillId="0" borderId="17" xfId="3" applyNumberFormat="1" applyFont="1" applyBorder="1" applyAlignment="1"/>
    <xf numFmtId="165" fontId="7" fillId="0" borderId="17" xfId="3" applyNumberFormat="1" applyFont="1" applyBorder="1"/>
    <xf numFmtId="165" fontId="92" fillId="0" borderId="0" xfId="3" applyNumberFormat="1" applyFont="1" applyBorder="1" applyAlignment="1"/>
    <xf numFmtId="166" fontId="5" fillId="2" borderId="0" xfId="2" applyNumberFormat="1" applyFont="1" applyFill="1"/>
    <xf numFmtId="0" fontId="91" fillId="0" borderId="0" xfId="0" applyFont="1"/>
    <xf numFmtId="43" fontId="91" fillId="4" borderId="0" xfId="0" applyNumberFormat="1" applyFont="1" applyFill="1"/>
    <xf numFmtId="0" fontId="0" fillId="0" borderId="0" xfId="1" applyNumberFormat="1" applyFont="1"/>
    <xf numFmtId="0" fontId="62" fillId="0" borderId="0" xfId="0" applyFont="1" applyAlignment="1">
      <alignment vertical="top" wrapText="1"/>
    </xf>
    <xf numFmtId="165" fontId="7" fillId="0" borderId="0" xfId="3" applyNumberFormat="1" applyFont="1" applyBorder="1"/>
    <xf numFmtId="164" fontId="7" fillId="0" borderId="0" xfId="1" applyFont="1" applyBorder="1"/>
    <xf numFmtId="0" fontId="95" fillId="0" borderId="0" xfId="0" applyFont="1"/>
    <xf numFmtId="0" fontId="0" fillId="0" borderId="0" xfId="1" applyNumberFormat="1" applyFont="1" applyAlignment="1">
      <alignment horizontal="left"/>
    </xf>
    <xf numFmtId="0" fontId="0" fillId="0" borderId="0" xfId="0" applyAlignment="1">
      <alignment horizontal="left"/>
    </xf>
    <xf numFmtId="164" fontId="15" fillId="0" borderId="0" xfId="1" applyFont="1" applyAlignment="1">
      <alignment horizontal="left"/>
    </xf>
    <xf numFmtId="43" fontId="8" fillId="0" borderId="0" xfId="0" applyNumberFormat="1" applyFont="1"/>
    <xf numFmtId="164" fontId="16" fillId="0" borderId="0" xfId="1" applyFont="1" applyBorder="1"/>
    <xf numFmtId="164" fontId="15" fillId="0" borderId="0" xfId="1" applyFont="1" applyBorder="1"/>
    <xf numFmtId="164" fontId="21" fillId="0" borderId="0" xfId="1" applyFont="1" applyBorder="1"/>
    <xf numFmtId="0" fontId="14" fillId="0" borderId="18" xfId="0" applyFont="1" applyBorder="1"/>
    <xf numFmtId="165" fontId="65" fillId="0" borderId="0" xfId="3" applyNumberFormat="1" applyFont="1"/>
    <xf numFmtId="164" fontId="65" fillId="0" borderId="0" xfId="1" applyFont="1"/>
    <xf numFmtId="165" fontId="5" fillId="0" borderId="17" xfId="3" applyNumberFormat="1" applyFont="1" applyBorder="1"/>
    <xf numFmtId="0" fontId="117" fillId="0" borderId="0" xfId="0" applyFont="1" applyAlignment="1">
      <alignment horizontal="left" vertical="top"/>
    </xf>
    <xf numFmtId="0" fontId="96" fillId="0" borderId="0" xfId="0" applyFont="1" applyAlignment="1">
      <alignment horizontal="left" vertical="top" wrapText="1"/>
    </xf>
    <xf numFmtId="1" fontId="117" fillId="0" borderId="0" xfId="0" applyNumberFormat="1" applyFont="1" applyAlignment="1">
      <alignment horizontal="left" vertical="top" indent="1" shrinkToFit="1"/>
    </xf>
    <xf numFmtId="0" fontId="96" fillId="0" borderId="0" xfId="0" applyFont="1" applyAlignment="1">
      <alignment horizontal="left" vertical="top" wrapText="1" indent="1"/>
    </xf>
    <xf numFmtId="0" fontId="117" fillId="0" borderId="0" xfId="0" applyFont="1" applyAlignment="1">
      <alignment horizontal="left" wrapText="1"/>
    </xf>
    <xf numFmtId="0" fontId="117" fillId="0" borderId="13" xfId="0" applyFont="1" applyBorder="1" applyAlignment="1">
      <alignment horizontal="left" wrapText="1"/>
    </xf>
    <xf numFmtId="0" fontId="96" fillId="0" borderId="14" xfId="0" applyFont="1" applyBorder="1" applyAlignment="1">
      <alignment horizontal="left" vertical="top" wrapText="1" indent="6"/>
    </xf>
    <xf numFmtId="0" fontId="117" fillId="0" borderId="14" xfId="0" applyFont="1" applyBorder="1" applyAlignment="1">
      <alignment horizontal="left" wrapText="1"/>
    </xf>
    <xf numFmtId="4" fontId="117" fillId="0" borderId="15" xfId="0" applyNumberFormat="1" applyFont="1" applyBorder="1" applyAlignment="1">
      <alignment horizontal="right" vertical="top" shrinkToFit="1"/>
    </xf>
    <xf numFmtId="169" fontId="117" fillId="0" borderId="7" xfId="0" applyNumberFormat="1" applyFont="1" applyBorder="1" applyAlignment="1">
      <alignment horizontal="left" vertical="top" indent="1" shrinkToFit="1"/>
    </xf>
    <xf numFmtId="0" fontId="96" fillId="0" borderId="8" xfId="0" applyFont="1" applyBorder="1" applyAlignment="1">
      <alignment horizontal="left" vertical="top" wrapText="1" indent="6"/>
    </xf>
    <xf numFmtId="169" fontId="117" fillId="0" borderId="8" xfId="0" applyNumberFormat="1" applyFont="1" applyBorder="1" applyAlignment="1">
      <alignment horizontal="left" vertical="top" indent="1" shrinkToFit="1"/>
    </xf>
    <xf numFmtId="4" fontId="117" fillId="0" borderId="8" xfId="0" applyNumberFormat="1" applyFont="1" applyBorder="1" applyAlignment="1">
      <alignment horizontal="center" vertical="top" shrinkToFit="1"/>
    </xf>
    <xf numFmtId="0" fontId="117" fillId="0" borderId="8" xfId="0" applyFont="1" applyBorder="1" applyAlignment="1">
      <alignment horizontal="left" vertical="center" wrapText="1"/>
    </xf>
    <xf numFmtId="4" fontId="117" fillId="0" borderId="9" xfId="0" applyNumberFormat="1" applyFont="1" applyBorder="1" applyAlignment="1">
      <alignment horizontal="right" vertical="top" shrinkToFit="1"/>
    </xf>
    <xf numFmtId="0" fontId="117" fillId="0" borderId="8" xfId="0" applyFont="1" applyBorder="1" applyAlignment="1">
      <alignment horizontal="left" vertical="top" wrapText="1" indent="6"/>
    </xf>
    <xf numFmtId="0" fontId="117" fillId="0" borderId="8" xfId="0" applyFont="1" applyBorder="1" applyAlignment="1">
      <alignment horizontal="left" wrapText="1"/>
    </xf>
    <xf numFmtId="4" fontId="119" fillId="2" borderId="9" xfId="0" applyNumberFormat="1" applyFont="1" applyFill="1" applyBorder="1" applyAlignment="1">
      <alignment horizontal="right" vertical="top" shrinkToFit="1"/>
    </xf>
    <xf numFmtId="4" fontId="117" fillId="0" borderId="0" xfId="0" applyNumberFormat="1" applyFont="1" applyAlignment="1">
      <alignment horizontal="right" vertical="top" shrinkToFit="1"/>
    </xf>
    <xf numFmtId="0" fontId="120" fillId="0" borderId="0" xfId="0" applyFont="1" applyAlignment="1">
      <alignment horizontal="left" vertical="top" wrapText="1"/>
    </xf>
    <xf numFmtId="0" fontId="120" fillId="0" borderId="0" xfId="0" applyFont="1" applyAlignment="1">
      <alignment horizontal="left" vertical="top" indent="6"/>
    </xf>
    <xf numFmtId="0" fontId="120" fillId="5" borderId="10" xfId="0" applyFont="1" applyFill="1" applyBorder="1" applyAlignment="1">
      <alignment horizontal="right" vertical="top" wrapText="1"/>
    </xf>
    <xf numFmtId="0" fontId="120" fillId="5" borderId="11" xfId="0" applyFont="1" applyFill="1" applyBorder="1" applyAlignment="1">
      <alignment horizontal="left" vertical="top" wrapText="1" indent="1"/>
    </xf>
    <xf numFmtId="0" fontId="120" fillId="5" borderId="11" xfId="0" applyFont="1" applyFill="1" applyBorder="1" applyAlignment="1">
      <alignment horizontal="left" vertical="top" wrapText="1"/>
    </xf>
    <xf numFmtId="0" fontId="120" fillId="5" borderId="11" xfId="0" applyFont="1" applyFill="1" applyBorder="1" applyAlignment="1">
      <alignment horizontal="right" vertical="top" wrapText="1" indent="1"/>
    </xf>
    <xf numFmtId="0" fontId="120" fillId="5" borderId="11" xfId="0" applyFont="1" applyFill="1" applyBorder="1" applyAlignment="1">
      <alignment horizontal="right" vertical="top" wrapText="1" indent="2"/>
    </xf>
    <xf numFmtId="0" fontId="120" fillId="5" borderId="12" xfId="0" applyFont="1" applyFill="1" applyBorder="1" applyAlignment="1">
      <alignment horizontal="right" vertical="top" wrapText="1"/>
    </xf>
    <xf numFmtId="0" fontId="120" fillId="0" borderId="14" xfId="0" applyFont="1" applyBorder="1" applyAlignment="1">
      <alignment horizontal="left" vertical="top" wrapText="1"/>
    </xf>
    <xf numFmtId="4" fontId="60" fillId="0" borderId="15" xfId="0" applyNumberFormat="1" applyFont="1" applyBorder="1" applyAlignment="1">
      <alignment horizontal="right" vertical="top" shrinkToFit="1"/>
    </xf>
    <xf numFmtId="1" fontId="60" fillId="0" borderId="8" xfId="0" applyNumberFormat="1" applyFont="1" applyBorder="1" applyAlignment="1">
      <alignment horizontal="left" vertical="top" indent="3" shrinkToFit="1"/>
    </xf>
    <xf numFmtId="0" fontId="61" fillId="0" borderId="0" xfId="0" applyFont="1" applyAlignment="1">
      <alignment horizontal="center" vertical="top" wrapText="1"/>
    </xf>
    <xf numFmtId="0" fontId="96" fillId="0" borderId="8" xfId="0" applyFont="1" applyBorder="1" applyAlignment="1">
      <alignment vertical="top" wrapText="1"/>
    </xf>
    <xf numFmtId="4" fontId="117" fillId="2" borderId="0" xfId="0" applyNumberFormat="1" applyFont="1" applyFill="1" applyAlignment="1">
      <alignment horizontal="right" vertical="top" shrinkToFit="1"/>
    </xf>
    <xf numFmtId="164" fontId="0" fillId="0" borderId="0" xfId="1" applyFont="1" applyFill="1"/>
    <xf numFmtId="0" fontId="24" fillId="0" borderId="0" xfId="0" applyFont="1" applyAlignment="1">
      <alignment horizontal="center"/>
    </xf>
    <xf numFmtId="0" fontId="25" fillId="2" borderId="0" xfId="0" applyFont="1" applyFill="1" applyAlignment="1">
      <alignment horizontal="center"/>
    </xf>
    <xf numFmtId="0" fontId="13" fillId="0" borderId="0" xfId="1" applyNumberFormat="1" applyFont="1" applyAlignment="1">
      <alignment horizontal="center" vertical="center" wrapText="1"/>
    </xf>
    <xf numFmtId="0" fontId="2" fillId="2" borderId="0" xfId="0" applyFont="1" applyFill="1" applyAlignment="1">
      <alignment horizontal="center"/>
    </xf>
    <xf numFmtId="0" fontId="30" fillId="0" borderId="0" xfId="0" applyFont="1" applyAlignment="1">
      <alignment horizontal="left"/>
    </xf>
    <xf numFmtId="1" fontId="53" fillId="0" borderId="8" xfId="0" applyNumberFormat="1" applyFont="1" applyBorder="1" applyAlignment="1">
      <alignment horizontal="right" vertical="top" shrinkToFit="1"/>
    </xf>
    <xf numFmtId="4" fontId="53" fillId="0" borderId="8" xfId="0" applyNumberFormat="1" applyFont="1" applyBorder="1" applyAlignment="1">
      <alignment horizontal="right" vertical="top" indent="2" shrinkToFit="1"/>
    </xf>
    <xf numFmtId="0" fontId="34" fillId="5" borderId="7" xfId="0" applyFont="1" applyFill="1" applyBorder="1" applyAlignment="1">
      <alignment horizontal="left" vertical="top" wrapText="1"/>
    </xf>
    <xf numFmtId="0" fontId="34" fillId="5" borderId="8" xfId="0" applyFont="1" applyFill="1" applyBorder="1" applyAlignment="1">
      <alignment horizontal="left" vertical="top" wrapText="1"/>
    </xf>
    <xf numFmtId="0" fontId="34" fillId="5" borderId="9" xfId="0" applyFont="1" applyFill="1" applyBorder="1" applyAlignment="1">
      <alignment horizontal="left" vertical="top" wrapText="1"/>
    </xf>
    <xf numFmtId="0" fontId="0" fillId="0" borderId="8" xfId="0" applyBorder="1" applyAlignment="1">
      <alignment horizontal="left" vertical="center" wrapText="1"/>
    </xf>
    <xf numFmtId="2" fontId="53" fillId="0" borderId="8" xfId="0" applyNumberFormat="1" applyFont="1" applyBorder="1" applyAlignment="1">
      <alignment horizontal="right" vertical="top" indent="2" shrinkToFit="1"/>
    </xf>
    <xf numFmtId="0" fontId="0" fillId="0" borderId="8" xfId="0" applyBorder="1" applyAlignment="1">
      <alignment horizontal="left" wrapText="1"/>
    </xf>
    <xf numFmtId="0" fontId="0" fillId="0" borderId="14" xfId="0" applyBorder="1" applyAlignment="1">
      <alignment horizontal="left" wrapText="1"/>
    </xf>
    <xf numFmtId="0" fontId="34" fillId="0" borderId="0" xfId="0" applyFont="1" applyAlignment="1">
      <alignment horizontal="left" vertical="top" wrapText="1"/>
    </xf>
    <xf numFmtId="0" fontId="0" fillId="0" borderId="0" xfId="0" applyAlignment="1">
      <alignment horizontal="left" wrapText="1"/>
    </xf>
    <xf numFmtId="0" fontId="34" fillId="0" borderId="0" xfId="0" applyFont="1" applyAlignment="1">
      <alignment horizontal="left" vertical="top" wrapText="1" indent="6"/>
    </xf>
    <xf numFmtId="4" fontId="53" fillId="0" borderId="0" xfId="0" applyNumberFormat="1" applyFont="1" applyAlignment="1">
      <alignment horizontal="right" vertical="top" shrinkToFit="1"/>
    </xf>
    <xf numFmtId="0" fontId="34" fillId="5" borderId="11" xfId="0" applyFont="1" applyFill="1" applyBorder="1" applyAlignment="1">
      <alignment horizontal="left" vertical="top" wrapText="1" indent="1"/>
    </xf>
    <xf numFmtId="0" fontId="34" fillId="5" borderId="11" xfId="0" applyFont="1" applyFill="1" applyBorder="1" applyAlignment="1">
      <alignment horizontal="right" vertical="top" wrapText="1" indent="2"/>
    </xf>
    <xf numFmtId="0" fontId="34" fillId="0" borderId="0" xfId="0" applyFont="1" applyAlignment="1">
      <alignment horizontal="left" vertical="top" wrapText="1" indent="1"/>
    </xf>
    <xf numFmtId="0" fontId="34" fillId="0" borderId="7" xfId="0" applyFont="1" applyBorder="1" applyAlignment="1">
      <alignment horizontal="center" vertical="top" wrapText="1"/>
    </xf>
    <xf numFmtId="0" fontId="34" fillId="0" borderId="8" xfId="0" applyFont="1" applyBorder="1" applyAlignment="1">
      <alignment horizontal="center" vertical="top" wrapText="1"/>
    </xf>
    <xf numFmtId="0" fontId="34" fillId="0" borderId="9" xfId="0" applyFont="1" applyBorder="1" applyAlignment="1">
      <alignment horizontal="center" vertical="top" wrapText="1"/>
    </xf>
    <xf numFmtId="1" fontId="53" fillId="0" borderId="0" xfId="0" applyNumberFormat="1" applyFont="1" applyAlignment="1">
      <alignment horizontal="left" vertical="top" indent="1" shrinkToFit="1"/>
    </xf>
    <xf numFmtId="0" fontId="54" fillId="0" borderId="0" xfId="0" applyFont="1" applyAlignment="1">
      <alignment horizontal="left" vertical="top" wrapText="1" indent="6"/>
    </xf>
    <xf numFmtId="0" fontId="34" fillId="0" borderId="0" xfId="0" applyFont="1" applyAlignment="1">
      <alignment horizontal="right" vertical="top" wrapText="1"/>
    </xf>
    <xf numFmtId="0" fontId="59" fillId="5" borderId="7" xfId="0" applyFont="1" applyFill="1" applyBorder="1" applyAlignment="1">
      <alignment horizontal="left" vertical="top" wrapText="1"/>
    </xf>
    <xf numFmtId="0" fontId="59" fillId="5" borderId="8" xfId="0" applyFont="1" applyFill="1" applyBorder="1" applyAlignment="1">
      <alignment horizontal="left" vertical="top" wrapText="1"/>
    </xf>
    <xf numFmtId="0" fontId="59" fillId="5" borderId="15" xfId="0" applyFont="1" applyFill="1" applyBorder="1" applyAlignment="1">
      <alignment horizontal="left" vertical="top" wrapText="1"/>
    </xf>
    <xf numFmtId="0" fontId="69" fillId="0" borderId="14" xfId="0" applyFont="1" applyBorder="1" applyAlignment="1">
      <alignment horizontal="left" wrapText="1"/>
    </xf>
    <xf numFmtId="0" fontId="69" fillId="0" borderId="0" xfId="0" applyFont="1" applyAlignment="1">
      <alignment horizontal="left" wrapText="1"/>
    </xf>
    <xf numFmtId="0" fontId="68" fillId="5" borderId="11" xfId="0" applyFont="1" applyFill="1" applyBorder="1" applyAlignment="1">
      <alignment horizontal="left" vertical="top" wrapText="1"/>
    </xf>
    <xf numFmtId="0" fontId="5" fillId="0" borderId="0" xfId="0" applyFont="1" applyAlignment="1">
      <alignment horizontal="left" vertical="top" wrapText="1"/>
    </xf>
    <xf numFmtId="0" fontId="87" fillId="0" borderId="0" xfId="0" applyFont="1" applyAlignment="1">
      <alignment horizontal="left" vertical="top" wrapText="1" indent="1"/>
    </xf>
    <xf numFmtId="0" fontId="5" fillId="0" borderId="0" xfId="0" applyFont="1" applyAlignment="1">
      <alignment horizontal="left" vertical="top" wrapText="1" indent="6"/>
    </xf>
    <xf numFmtId="0" fontId="82" fillId="0" borderId="7" xfId="0" applyFont="1" applyBorder="1" applyAlignment="1">
      <alignment horizontal="center" vertical="top" wrapText="1"/>
    </xf>
    <xf numFmtId="0" fontId="82" fillId="0" borderId="8" xfId="0" applyFont="1" applyBorder="1" applyAlignment="1">
      <alignment horizontal="center" vertical="top" wrapText="1"/>
    </xf>
    <xf numFmtId="0" fontId="82" fillId="0" borderId="9" xfId="0" applyFont="1" applyBorder="1" applyAlignment="1">
      <alignment horizontal="center" vertical="top" wrapText="1"/>
    </xf>
    <xf numFmtId="0" fontId="5" fillId="0" borderId="11" xfId="0" applyFont="1" applyBorder="1" applyAlignment="1">
      <alignment horizontal="left" vertical="top" wrapText="1"/>
    </xf>
    <xf numFmtId="1" fontId="86" fillId="0" borderId="0" xfId="0" applyNumberFormat="1" applyFont="1" applyAlignment="1">
      <alignment horizontal="left" vertical="top" indent="1" shrinkToFit="1"/>
    </xf>
    <xf numFmtId="0" fontId="61" fillId="0" borderId="0" xfId="0" applyFont="1" applyAlignment="1">
      <alignment horizontal="right" vertical="top" wrapText="1"/>
    </xf>
    <xf numFmtId="0" fontId="59" fillId="0" borderId="14" xfId="0" applyFont="1" applyBorder="1" applyAlignment="1">
      <alignment vertical="top" wrapText="1"/>
    </xf>
    <xf numFmtId="0" fontId="59" fillId="5" borderId="11" xfId="0" applyFont="1" applyFill="1" applyBorder="1" applyAlignment="1">
      <alignment horizontal="left" vertical="top" wrapText="1"/>
    </xf>
    <xf numFmtId="0" fontId="59" fillId="5" borderId="11" xfId="0" applyFont="1" applyFill="1" applyBorder="1" applyAlignment="1">
      <alignment horizontal="right" vertical="top" wrapText="1" indent="2"/>
    </xf>
    <xf numFmtId="0" fontId="59" fillId="0" borderId="8" xfId="0" applyFont="1" applyBorder="1" applyAlignment="1">
      <alignment vertical="top" wrapText="1"/>
    </xf>
    <xf numFmtId="164" fontId="0" fillId="0" borderId="8" xfId="1" applyFont="1" applyBorder="1" applyAlignment="1">
      <alignment horizontal="left" vertical="center" wrapText="1"/>
    </xf>
    <xf numFmtId="0" fontId="0" fillId="0" borderId="8" xfId="0" applyBorder="1" applyAlignment="1">
      <alignment vertical="top" wrapText="1"/>
    </xf>
    <xf numFmtId="0" fontId="59" fillId="3" borderId="8" xfId="0" applyFont="1" applyFill="1" applyBorder="1" applyAlignment="1">
      <alignment vertical="top" wrapText="1"/>
    </xf>
    <xf numFmtId="0" fontId="0" fillId="0" borderId="0" xfId="0" applyAlignment="1">
      <alignment horizontal="left" vertical="top" wrapText="1"/>
    </xf>
    <xf numFmtId="0" fontId="59" fillId="5" borderId="9" xfId="0" applyFont="1" applyFill="1" applyBorder="1" applyAlignment="1">
      <alignment horizontal="left" vertical="top" wrapText="1"/>
    </xf>
    <xf numFmtId="0" fontId="61" fillId="0" borderId="0" xfId="0" applyFont="1" applyAlignment="1">
      <alignment horizontal="left" vertical="top" wrapText="1" indent="1"/>
    </xf>
    <xf numFmtId="0" fontId="59" fillId="0" borderId="0" xfId="0" applyFont="1" applyAlignment="1">
      <alignment horizontal="left" vertical="top" wrapText="1"/>
    </xf>
    <xf numFmtId="0" fontId="59" fillId="0" borderId="0" xfId="0" applyFont="1" applyAlignment="1">
      <alignment horizontal="left" vertical="top" wrapText="1" indent="6"/>
    </xf>
    <xf numFmtId="2" fontId="117" fillId="0" borderId="8" xfId="0" applyNumberFormat="1" applyFont="1" applyBorder="1" applyAlignment="1">
      <alignment horizontal="center" vertical="top" shrinkToFit="1"/>
    </xf>
    <xf numFmtId="0" fontId="117" fillId="5" borderId="7" xfId="0" applyFont="1" applyFill="1" applyBorder="1" applyAlignment="1">
      <alignment horizontal="left" vertical="center" wrapText="1"/>
    </xf>
    <xf numFmtId="0" fontId="117" fillId="5" borderId="8" xfId="0" applyFont="1" applyFill="1" applyBorder="1" applyAlignment="1">
      <alignment horizontal="left" vertical="center" wrapText="1"/>
    </xf>
    <xf numFmtId="0" fontId="117" fillId="5" borderId="9" xfId="0" applyFont="1" applyFill="1" applyBorder="1" applyAlignment="1">
      <alignment horizontal="left" vertical="center" wrapText="1"/>
    </xf>
    <xf numFmtId="0" fontId="117" fillId="0" borderId="8" xfId="0" applyFont="1" applyBorder="1" applyAlignment="1">
      <alignment horizontal="left" vertical="center" wrapText="1"/>
    </xf>
    <xf numFmtId="0" fontId="117" fillId="0" borderId="14" xfId="0" applyFont="1" applyBorder="1" applyAlignment="1">
      <alignment horizontal="left" wrapText="1"/>
    </xf>
    <xf numFmtId="0" fontId="96" fillId="0" borderId="7" xfId="0" applyFont="1" applyBorder="1" applyAlignment="1">
      <alignment horizontal="center" vertical="top" wrapText="1"/>
    </xf>
    <xf numFmtId="0" fontId="96" fillId="0" borderId="8" xfId="0" applyFont="1" applyBorder="1" applyAlignment="1">
      <alignment horizontal="center" vertical="top" wrapText="1"/>
    </xf>
    <xf numFmtId="0" fontId="96" fillId="0" borderId="9" xfId="0" applyFont="1" applyBorder="1" applyAlignment="1">
      <alignment horizontal="center" vertical="top" wrapText="1"/>
    </xf>
    <xf numFmtId="0" fontId="118" fillId="0" borderId="0" xfId="0" applyFont="1" applyAlignment="1">
      <alignment horizontal="left" vertical="top" wrapText="1" indent="6"/>
    </xf>
    <xf numFmtId="0" fontId="96" fillId="0" borderId="0" xfId="0" applyFont="1" applyAlignment="1">
      <alignment horizontal="right" vertical="top" wrapText="1"/>
    </xf>
    <xf numFmtId="0" fontId="96" fillId="0" borderId="0" xfId="0" applyFont="1" applyAlignment="1">
      <alignment horizontal="left" vertical="top" wrapText="1" indent="6"/>
    </xf>
    <xf numFmtId="4" fontId="117" fillId="0" borderId="0" xfId="0" applyNumberFormat="1" applyFont="1" applyAlignment="1">
      <alignment horizontal="right" vertical="top" shrinkToFit="1"/>
    </xf>
    <xf numFmtId="4" fontId="117" fillId="2" borderId="0" xfId="0" applyNumberFormat="1" applyFont="1" applyFill="1" applyAlignment="1">
      <alignment horizontal="right" vertical="top" shrinkToFit="1"/>
    </xf>
    <xf numFmtId="2" fontId="117" fillId="0" borderId="0" xfId="0" applyNumberFormat="1" applyFont="1" applyAlignment="1">
      <alignment horizontal="right" vertical="top" shrinkToFit="1"/>
    </xf>
    <xf numFmtId="0" fontId="117" fillId="5" borderId="10" xfId="0" applyFont="1" applyFill="1" applyBorder="1" applyAlignment="1">
      <alignment horizontal="left" wrapText="1"/>
    </xf>
    <xf numFmtId="0" fontId="117" fillId="5" borderId="11" xfId="0" applyFont="1" applyFill="1" applyBorder="1" applyAlignment="1">
      <alignment horizontal="left" wrapText="1"/>
    </xf>
    <xf numFmtId="0" fontId="117" fillId="5" borderId="12" xfId="0" applyFont="1" applyFill="1" applyBorder="1" applyAlignment="1">
      <alignment horizontal="left" wrapText="1"/>
    </xf>
    <xf numFmtId="0" fontId="120" fillId="5" borderId="7" xfId="0" applyFont="1" applyFill="1" applyBorder="1" applyAlignment="1">
      <alignment horizontal="left" vertical="top" wrapText="1"/>
    </xf>
    <xf numFmtId="0" fontId="120" fillId="5" borderId="8" xfId="0" applyFont="1" applyFill="1" applyBorder="1" applyAlignment="1">
      <alignment horizontal="left" vertical="top" wrapText="1"/>
    </xf>
    <xf numFmtId="0" fontId="120" fillId="5" borderId="9" xfId="0" applyFont="1" applyFill="1" applyBorder="1" applyAlignment="1">
      <alignment horizontal="left" vertical="top" wrapText="1"/>
    </xf>
    <xf numFmtId="0" fontId="9" fillId="2" borderId="0" xfId="0" applyFont="1" applyFill="1" applyAlignment="1">
      <alignment horizontal="center"/>
    </xf>
    <xf numFmtId="0" fontId="0" fillId="0" borderId="0" xfId="0" applyAlignment="1">
      <alignment horizontal="left"/>
    </xf>
    <xf numFmtId="166" fontId="3" fillId="3" borderId="0" xfId="2" applyNumberFormat="1" applyFill="1" applyAlignment="1">
      <alignment horizontal="center"/>
    </xf>
    <xf numFmtId="0" fontId="12" fillId="0" borderId="0" xfId="0" applyFont="1" applyAlignment="1">
      <alignment horizontal="center"/>
    </xf>
  </cellXfs>
  <cellStyles count="4">
    <cellStyle name="Comma" xfId="1" builtinId="3"/>
    <cellStyle name="Comma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jpeg"/></Relationships>
</file>

<file path=xl/drawings/drawing1.xml><?xml version="1.0" encoding="utf-8"?>
<xdr:wsDr xmlns:xdr="http://schemas.openxmlformats.org/drawingml/2006/spreadsheetDrawing" xmlns:a="http://schemas.openxmlformats.org/drawingml/2006/main">
  <xdr:oneCellAnchor>
    <xdr:from>
      <xdr:col>12</xdr:col>
      <xdr:colOff>506730</xdr:colOff>
      <xdr:row>2</xdr:row>
      <xdr:rowOff>95250</xdr:rowOff>
    </xdr:from>
    <xdr:ext cx="978407" cy="978407"/>
    <xdr:pic>
      <xdr:nvPicPr>
        <xdr:cNvPr id="2" name="image1.jpeg">
          <a:extLst>
            <a:ext uri="{FF2B5EF4-FFF2-40B4-BE49-F238E27FC236}">
              <a16:creationId xmlns:a16="http://schemas.microsoft.com/office/drawing/2014/main" id="{2A53295E-2BFA-4565-8F8B-DF39374A04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8255" y="476250"/>
          <a:ext cx="978407" cy="978407"/>
        </a:xfrm>
        <a:prstGeom prst="rect">
          <a:avLst/>
        </a:prstGeom>
      </xdr:spPr>
    </xdr:pic>
    <xdr:clientData/>
  </xdr:oneCellAnchor>
  <xdr:oneCellAnchor>
    <xdr:from>
      <xdr:col>0</xdr:col>
      <xdr:colOff>50196</xdr:colOff>
      <xdr:row>0</xdr:row>
      <xdr:rowOff>254222</xdr:rowOff>
    </xdr:from>
    <xdr:ext cx="83819" cy="76200"/>
    <xdr:pic>
      <xdr:nvPicPr>
        <xdr:cNvPr id="3" name="image2.jpeg">
          <a:extLst>
            <a:ext uri="{FF2B5EF4-FFF2-40B4-BE49-F238E27FC236}">
              <a16:creationId xmlns:a16="http://schemas.microsoft.com/office/drawing/2014/main" id="{98EC761A-F0BB-47E2-95F5-8C9F52E8D8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96" y="187547"/>
          <a:ext cx="83819" cy="762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1330325</xdr:colOff>
      <xdr:row>0</xdr:row>
      <xdr:rowOff>142875</xdr:rowOff>
    </xdr:from>
    <xdr:ext cx="975868" cy="975868"/>
    <xdr:pic>
      <xdr:nvPicPr>
        <xdr:cNvPr id="3" name="image1.jpeg">
          <a:extLst>
            <a:ext uri="{FF2B5EF4-FFF2-40B4-BE49-F238E27FC236}">
              <a16:creationId xmlns:a16="http://schemas.microsoft.com/office/drawing/2014/main" id="{4EBA0E9E-EF2B-44D0-B8B3-D32CCB0AD7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0025" y="142875"/>
          <a:ext cx="975868" cy="975868"/>
        </a:xfrm>
        <a:prstGeom prst="rect">
          <a:avLst/>
        </a:prstGeom>
      </xdr:spPr>
    </xdr:pic>
    <xdr:clientData/>
  </xdr:oneCellAnchor>
  <xdr:oneCellAnchor>
    <xdr:from>
      <xdr:col>0</xdr:col>
      <xdr:colOff>50800</xdr:colOff>
      <xdr:row>0</xdr:row>
      <xdr:rowOff>256159</xdr:rowOff>
    </xdr:from>
    <xdr:ext cx="82550" cy="71120"/>
    <xdr:pic>
      <xdr:nvPicPr>
        <xdr:cNvPr id="4" name="image2.png">
          <a:extLst>
            <a:ext uri="{FF2B5EF4-FFF2-40B4-BE49-F238E27FC236}">
              <a16:creationId xmlns:a16="http://schemas.microsoft.com/office/drawing/2014/main" id="{FB12682A-AED8-4C05-8A2C-862DC26BD5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800" y="256159"/>
          <a:ext cx="82550" cy="7112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10</xdr:col>
      <xdr:colOff>273050</xdr:colOff>
      <xdr:row>0</xdr:row>
      <xdr:rowOff>457200</xdr:rowOff>
    </xdr:from>
    <xdr:ext cx="975868" cy="975868"/>
    <xdr:pic>
      <xdr:nvPicPr>
        <xdr:cNvPr id="2" name="image1.jpeg">
          <a:extLst>
            <a:ext uri="{FF2B5EF4-FFF2-40B4-BE49-F238E27FC236}">
              <a16:creationId xmlns:a16="http://schemas.microsoft.com/office/drawing/2014/main" id="{C3BE2A2A-F2EA-4CD3-94A6-79303AA366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40600" y="457200"/>
          <a:ext cx="975868" cy="975868"/>
        </a:xfrm>
        <a:prstGeom prst="rect">
          <a:avLst/>
        </a:prstGeom>
      </xdr:spPr>
    </xdr:pic>
    <xdr:clientData/>
  </xdr:oneCellAnchor>
  <xdr:oneCellAnchor>
    <xdr:from>
      <xdr:col>0</xdr:col>
      <xdr:colOff>50800</xdr:colOff>
      <xdr:row>0</xdr:row>
      <xdr:rowOff>256159</xdr:rowOff>
    </xdr:from>
    <xdr:ext cx="82550" cy="71120"/>
    <xdr:pic>
      <xdr:nvPicPr>
        <xdr:cNvPr id="3" name="image2.png">
          <a:extLst>
            <a:ext uri="{FF2B5EF4-FFF2-40B4-BE49-F238E27FC236}">
              <a16:creationId xmlns:a16="http://schemas.microsoft.com/office/drawing/2014/main" id="{83F08217-3FDB-48BD-B469-41C0D1DD47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800" y="256159"/>
          <a:ext cx="82550" cy="7112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577850</xdr:colOff>
      <xdr:row>2</xdr:row>
      <xdr:rowOff>19050</xdr:rowOff>
    </xdr:from>
    <xdr:ext cx="975868" cy="975868"/>
    <xdr:pic>
      <xdr:nvPicPr>
        <xdr:cNvPr id="2" name="image1.jpeg">
          <a:extLst>
            <a:ext uri="{FF2B5EF4-FFF2-40B4-BE49-F238E27FC236}">
              <a16:creationId xmlns:a16="http://schemas.microsoft.com/office/drawing/2014/main" id="{287E1821-5C03-4484-88B3-9FDAAB59B9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7850" y="400050"/>
          <a:ext cx="975868" cy="975868"/>
        </a:xfrm>
        <a:prstGeom prst="rect">
          <a:avLst/>
        </a:prstGeom>
      </xdr:spPr>
    </xdr:pic>
    <xdr:clientData/>
  </xdr:oneCellAnchor>
  <xdr:oneCellAnchor>
    <xdr:from>
      <xdr:col>0</xdr:col>
      <xdr:colOff>50800</xdr:colOff>
      <xdr:row>0</xdr:row>
      <xdr:rowOff>256159</xdr:rowOff>
    </xdr:from>
    <xdr:ext cx="82550" cy="71120"/>
    <xdr:pic>
      <xdr:nvPicPr>
        <xdr:cNvPr id="3" name="image2.png">
          <a:extLst>
            <a:ext uri="{FF2B5EF4-FFF2-40B4-BE49-F238E27FC236}">
              <a16:creationId xmlns:a16="http://schemas.microsoft.com/office/drawing/2014/main" id="{90DBE33F-C802-4868-92A2-271F607E33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800" y="160909"/>
          <a:ext cx="82550" cy="7112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306705</xdr:colOff>
      <xdr:row>1</xdr:row>
      <xdr:rowOff>152400</xdr:rowOff>
    </xdr:from>
    <xdr:ext cx="978407" cy="978407"/>
    <xdr:pic>
      <xdr:nvPicPr>
        <xdr:cNvPr id="2" name="image1.jpeg">
          <a:extLst>
            <a:ext uri="{FF2B5EF4-FFF2-40B4-BE49-F238E27FC236}">
              <a16:creationId xmlns:a16="http://schemas.microsoft.com/office/drawing/2014/main" id="{5A846BCE-ADA5-418B-B1B2-E63737C4E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9180" y="314325"/>
          <a:ext cx="978407" cy="978407"/>
        </a:xfrm>
        <a:prstGeom prst="rect">
          <a:avLst/>
        </a:prstGeom>
      </xdr:spPr>
    </xdr:pic>
    <xdr:clientData/>
  </xdr:oneCellAnchor>
  <xdr:oneCellAnchor>
    <xdr:from>
      <xdr:col>0</xdr:col>
      <xdr:colOff>50196</xdr:colOff>
      <xdr:row>0</xdr:row>
      <xdr:rowOff>254222</xdr:rowOff>
    </xdr:from>
    <xdr:ext cx="83819" cy="76200"/>
    <xdr:pic>
      <xdr:nvPicPr>
        <xdr:cNvPr id="3" name="image2.jpeg">
          <a:extLst>
            <a:ext uri="{FF2B5EF4-FFF2-40B4-BE49-F238E27FC236}">
              <a16:creationId xmlns:a16="http://schemas.microsoft.com/office/drawing/2014/main" id="{83721C12-E163-4365-B35F-28EC792FA8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96" y="254222"/>
          <a:ext cx="83819" cy="76200"/>
        </a:xfrm>
        <a:prstGeom prst="rect">
          <a:avLst/>
        </a:prstGeom>
      </xdr:spPr>
    </xdr:pic>
    <xdr:clientData/>
  </xdr:oneCellAnchor>
  <xdr:oneCellAnchor>
    <xdr:from>
      <xdr:col>0</xdr:col>
      <xdr:colOff>149571</xdr:colOff>
      <xdr:row>7</xdr:row>
      <xdr:rowOff>82295</xdr:rowOff>
    </xdr:from>
    <xdr:ext cx="430625" cy="65722"/>
    <xdr:pic>
      <xdr:nvPicPr>
        <xdr:cNvPr id="4" name="image3.png">
          <a:extLst>
            <a:ext uri="{FF2B5EF4-FFF2-40B4-BE49-F238E27FC236}">
              <a16:creationId xmlns:a16="http://schemas.microsoft.com/office/drawing/2014/main" id="{2F14EEB1-C7B4-4B46-BB6E-F312487C89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571" y="2520695"/>
          <a:ext cx="430625" cy="65722"/>
        </a:xfrm>
        <a:prstGeom prst="rect">
          <a:avLst/>
        </a:prstGeom>
      </xdr:spPr>
    </xdr:pic>
    <xdr:clientData/>
  </xdr:oneCellAnchor>
  <xdr:oneCellAnchor>
    <xdr:from>
      <xdr:col>0</xdr:col>
      <xdr:colOff>745074</xdr:colOff>
      <xdr:row>7</xdr:row>
      <xdr:rowOff>80867</xdr:rowOff>
    </xdr:from>
    <xdr:ext cx="420052" cy="67151"/>
    <xdr:pic>
      <xdr:nvPicPr>
        <xdr:cNvPr id="5" name="image4.png">
          <a:extLst>
            <a:ext uri="{FF2B5EF4-FFF2-40B4-BE49-F238E27FC236}">
              <a16:creationId xmlns:a16="http://schemas.microsoft.com/office/drawing/2014/main" id="{9A443D4B-84B4-4AE9-A66C-C1ECC8354A8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5074" y="2519267"/>
          <a:ext cx="420052" cy="67151"/>
        </a:xfrm>
        <a:prstGeom prst="rect">
          <a:avLst/>
        </a:prstGeom>
      </xdr:spPr>
    </xdr:pic>
    <xdr:clientData/>
  </xdr:oneCellAnchor>
  <xdr:oneCellAnchor>
    <xdr:from>
      <xdr:col>1</xdr:col>
      <xdr:colOff>559781</xdr:colOff>
      <xdr:row>7</xdr:row>
      <xdr:rowOff>81914</xdr:rowOff>
    </xdr:from>
    <xdr:ext cx="815435" cy="66103"/>
    <xdr:pic>
      <xdr:nvPicPr>
        <xdr:cNvPr id="6" name="image5.png">
          <a:extLst>
            <a:ext uri="{FF2B5EF4-FFF2-40B4-BE49-F238E27FC236}">
              <a16:creationId xmlns:a16="http://schemas.microsoft.com/office/drawing/2014/main" id="{68C479AF-44E9-4283-B2DD-183695FF464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83706" y="2520314"/>
          <a:ext cx="815435" cy="66103"/>
        </a:xfrm>
        <a:prstGeom prst="rect">
          <a:avLst/>
        </a:prstGeom>
      </xdr:spPr>
    </xdr:pic>
    <xdr:clientData/>
  </xdr:oneCellAnchor>
  <xdr:oneCellAnchor>
    <xdr:from>
      <xdr:col>2</xdr:col>
      <xdr:colOff>113439</xdr:colOff>
      <xdr:row>7</xdr:row>
      <xdr:rowOff>81914</xdr:rowOff>
    </xdr:from>
    <xdr:ext cx="427577" cy="66103"/>
    <xdr:pic>
      <xdr:nvPicPr>
        <xdr:cNvPr id="7" name="image6.png">
          <a:extLst>
            <a:ext uri="{FF2B5EF4-FFF2-40B4-BE49-F238E27FC236}">
              <a16:creationId xmlns:a16="http://schemas.microsoft.com/office/drawing/2014/main" id="{FAF08153-5CA0-4F87-8401-02C6A5B2049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523389" y="2520314"/>
          <a:ext cx="427577" cy="66103"/>
        </a:xfrm>
        <a:prstGeom prst="rect">
          <a:avLst/>
        </a:prstGeom>
      </xdr:spPr>
    </xdr:pic>
    <xdr:clientData/>
  </xdr:oneCellAnchor>
  <xdr:oneCellAnchor>
    <xdr:from>
      <xdr:col>3</xdr:col>
      <xdr:colOff>308480</xdr:colOff>
      <xdr:row>7</xdr:row>
      <xdr:rowOff>82391</xdr:rowOff>
    </xdr:from>
    <xdr:ext cx="319182" cy="80962"/>
    <xdr:pic>
      <xdr:nvPicPr>
        <xdr:cNvPr id="8" name="image7.png">
          <a:extLst>
            <a:ext uri="{FF2B5EF4-FFF2-40B4-BE49-F238E27FC236}">
              <a16:creationId xmlns:a16="http://schemas.microsoft.com/office/drawing/2014/main" id="{8F0E4E04-4680-4D49-A701-F9F9F5222AE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528055" y="2520791"/>
          <a:ext cx="319182" cy="80962"/>
        </a:xfrm>
        <a:prstGeom prst="rect">
          <a:avLst/>
        </a:prstGeom>
      </xdr:spPr>
    </xdr:pic>
    <xdr:clientData/>
  </xdr:oneCellAnchor>
  <xdr:oneCellAnchor>
    <xdr:from>
      <xdr:col>4</xdr:col>
      <xdr:colOff>3553</xdr:colOff>
      <xdr:row>7</xdr:row>
      <xdr:rowOff>81914</xdr:rowOff>
    </xdr:from>
    <xdr:ext cx="468058" cy="66103"/>
    <xdr:pic>
      <xdr:nvPicPr>
        <xdr:cNvPr id="9" name="image8.png">
          <a:extLst>
            <a:ext uri="{FF2B5EF4-FFF2-40B4-BE49-F238E27FC236}">
              <a16:creationId xmlns:a16="http://schemas.microsoft.com/office/drawing/2014/main" id="{723A2180-BA47-4308-9749-C929DD51A9B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128003" y="2520314"/>
          <a:ext cx="468058" cy="66103"/>
        </a:xfrm>
        <a:prstGeom prst="rect">
          <a:avLst/>
        </a:prstGeom>
      </xdr:spPr>
    </xdr:pic>
    <xdr:clientData/>
  </xdr:oneCellAnchor>
  <xdr:oneCellAnchor>
    <xdr:from>
      <xdr:col>6</xdr:col>
      <xdr:colOff>340770</xdr:colOff>
      <xdr:row>7</xdr:row>
      <xdr:rowOff>81914</xdr:rowOff>
    </xdr:from>
    <xdr:ext cx="331374" cy="66103"/>
    <xdr:pic>
      <xdr:nvPicPr>
        <xdr:cNvPr id="10" name="image9.png">
          <a:extLst>
            <a:ext uri="{FF2B5EF4-FFF2-40B4-BE49-F238E27FC236}">
              <a16:creationId xmlns:a16="http://schemas.microsoft.com/office/drawing/2014/main" id="{3E38237D-FAC6-4A79-BCA1-2A2F8771514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189120" y="2520314"/>
          <a:ext cx="331374" cy="66103"/>
        </a:xfrm>
        <a:prstGeom prst="rect">
          <a:avLst/>
        </a:prstGeom>
      </xdr:spPr>
    </xdr:pic>
    <xdr:clientData/>
  </xdr:oneCellAnchor>
  <xdr:oneCellAnchor>
    <xdr:from>
      <xdr:col>0</xdr:col>
      <xdr:colOff>25746</xdr:colOff>
      <xdr:row>16</xdr:row>
      <xdr:rowOff>86253</xdr:rowOff>
    </xdr:from>
    <xdr:ext cx="896619" cy="66040"/>
    <xdr:grpSp>
      <xdr:nvGrpSpPr>
        <xdr:cNvPr id="11" name="Group 11">
          <a:extLst>
            <a:ext uri="{FF2B5EF4-FFF2-40B4-BE49-F238E27FC236}">
              <a16:creationId xmlns:a16="http://schemas.microsoft.com/office/drawing/2014/main" id="{E434682E-98E1-4810-83C6-1BC2ECC50877}"/>
            </a:ext>
          </a:extLst>
        </xdr:cNvPr>
        <xdr:cNvGrpSpPr/>
      </xdr:nvGrpSpPr>
      <xdr:grpSpPr>
        <a:xfrm>
          <a:off x="25746" y="4296303"/>
          <a:ext cx="896619" cy="66040"/>
          <a:chOff x="0" y="0"/>
          <a:chExt cx="896619" cy="66040"/>
        </a:xfrm>
      </xdr:grpSpPr>
      <xdr:pic>
        <xdr:nvPicPr>
          <xdr:cNvPr id="12" name="image10.png">
            <a:extLst>
              <a:ext uri="{FF2B5EF4-FFF2-40B4-BE49-F238E27FC236}">
                <a16:creationId xmlns:a16="http://schemas.microsoft.com/office/drawing/2014/main" id="{1EBDFE2F-168E-A563-F792-237B79CC5C9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177165" cy="64103"/>
          </a:xfrm>
          <a:prstGeom prst="rect">
            <a:avLst/>
          </a:prstGeom>
        </xdr:spPr>
      </xdr:pic>
      <xdr:sp macro="" textlink="">
        <xdr:nvSpPr>
          <xdr:cNvPr id="13" name="Shape 13">
            <a:extLst>
              <a:ext uri="{FF2B5EF4-FFF2-40B4-BE49-F238E27FC236}">
                <a16:creationId xmlns:a16="http://schemas.microsoft.com/office/drawing/2014/main" id="{18DCFFE5-6C5E-3A53-1591-A8A1B2713452}"/>
              </a:ext>
            </a:extLst>
          </xdr:cNvPr>
          <xdr:cNvSpPr/>
        </xdr:nvSpPr>
        <xdr:spPr>
          <a:xfrm>
            <a:off x="209264" y="6"/>
            <a:ext cx="687705" cy="66040"/>
          </a:xfrm>
          <a:custGeom>
            <a:avLst/>
            <a:gdLst/>
            <a:ahLst/>
            <a:cxnLst/>
            <a:rect l="0" t="0" r="0" b="0"/>
            <a:pathLst>
              <a:path w="687705" h="66040">
                <a:moveTo>
                  <a:pt x="62572" y="32004"/>
                </a:moveTo>
                <a:lnTo>
                  <a:pt x="62001" y="25196"/>
                </a:lnTo>
                <a:lnTo>
                  <a:pt x="60286" y="18669"/>
                </a:lnTo>
                <a:lnTo>
                  <a:pt x="57429" y="12712"/>
                </a:lnTo>
                <a:lnTo>
                  <a:pt x="55816" y="10668"/>
                </a:lnTo>
                <a:lnTo>
                  <a:pt x="53428" y="7620"/>
                </a:lnTo>
                <a:lnTo>
                  <a:pt x="48856" y="4191"/>
                </a:lnTo>
                <a:lnTo>
                  <a:pt x="48856" y="24384"/>
                </a:lnTo>
                <a:lnTo>
                  <a:pt x="48856" y="39624"/>
                </a:lnTo>
                <a:lnTo>
                  <a:pt x="47332" y="45720"/>
                </a:lnTo>
                <a:lnTo>
                  <a:pt x="44284" y="48768"/>
                </a:lnTo>
                <a:lnTo>
                  <a:pt x="39712" y="51816"/>
                </a:lnTo>
                <a:lnTo>
                  <a:pt x="36664" y="54864"/>
                </a:lnTo>
                <a:lnTo>
                  <a:pt x="25996" y="54864"/>
                </a:lnTo>
                <a:lnTo>
                  <a:pt x="21336" y="51816"/>
                </a:lnTo>
                <a:lnTo>
                  <a:pt x="15240" y="45720"/>
                </a:lnTo>
                <a:lnTo>
                  <a:pt x="13716" y="39624"/>
                </a:lnTo>
                <a:lnTo>
                  <a:pt x="13716" y="24384"/>
                </a:lnTo>
                <a:lnTo>
                  <a:pt x="15240" y="19812"/>
                </a:lnTo>
                <a:lnTo>
                  <a:pt x="18288" y="15240"/>
                </a:lnTo>
                <a:lnTo>
                  <a:pt x="21336" y="12192"/>
                </a:lnTo>
                <a:lnTo>
                  <a:pt x="25996" y="10668"/>
                </a:lnTo>
                <a:lnTo>
                  <a:pt x="36664" y="10668"/>
                </a:lnTo>
                <a:lnTo>
                  <a:pt x="41236" y="12192"/>
                </a:lnTo>
                <a:lnTo>
                  <a:pt x="44284" y="15240"/>
                </a:lnTo>
                <a:lnTo>
                  <a:pt x="47332" y="19812"/>
                </a:lnTo>
                <a:lnTo>
                  <a:pt x="48856" y="24384"/>
                </a:lnTo>
                <a:lnTo>
                  <a:pt x="48856" y="4191"/>
                </a:lnTo>
                <a:lnTo>
                  <a:pt x="47332" y="3048"/>
                </a:lnTo>
                <a:lnTo>
                  <a:pt x="39712" y="0"/>
                </a:lnTo>
                <a:lnTo>
                  <a:pt x="21336" y="0"/>
                </a:lnTo>
                <a:lnTo>
                  <a:pt x="0" y="25908"/>
                </a:lnTo>
                <a:lnTo>
                  <a:pt x="0" y="42672"/>
                </a:lnTo>
                <a:lnTo>
                  <a:pt x="3048" y="50292"/>
                </a:lnTo>
                <a:lnTo>
                  <a:pt x="9144" y="56388"/>
                </a:lnTo>
                <a:lnTo>
                  <a:pt x="13716" y="62585"/>
                </a:lnTo>
                <a:lnTo>
                  <a:pt x="21336" y="65633"/>
                </a:lnTo>
                <a:lnTo>
                  <a:pt x="41236" y="65633"/>
                </a:lnTo>
                <a:lnTo>
                  <a:pt x="47332" y="62585"/>
                </a:lnTo>
                <a:lnTo>
                  <a:pt x="53428" y="56388"/>
                </a:lnTo>
                <a:lnTo>
                  <a:pt x="54673" y="54864"/>
                </a:lnTo>
                <a:lnTo>
                  <a:pt x="57429" y="51511"/>
                </a:lnTo>
                <a:lnTo>
                  <a:pt x="60286" y="45910"/>
                </a:lnTo>
                <a:lnTo>
                  <a:pt x="62001" y="39458"/>
                </a:lnTo>
                <a:lnTo>
                  <a:pt x="62572" y="32004"/>
                </a:lnTo>
                <a:close/>
              </a:path>
              <a:path w="687705" h="66040">
                <a:moveTo>
                  <a:pt x="116103" y="0"/>
                </a:moveTo>
                <a:lnTo>
                  <a:pt x="71818" y="0"/>
                </a:lnTo>
                <a:lnTo>
                  <a:pt x="71818" y="64096"/>
                </a:lnTo>
                <a:lnTo>
                  <a:pt x="85534" y="64096"/>
                </a:lnTo>
                <a:lnTo>
                  <a:pt x="85534" y="36576"/>
                </a:lnTo>
                <a:lnTo>
                  <a:pt x="111531" y="36576"/>
                </a:lnTo>
                <a:lnTo>
                  <a:pt x="111531" y="25908"/>
                </a:lnTo>
                <a:lnTo>
                  <a:pt x="85534" y="25908"/>
                </a:lnTo>
                <a:lnTo>
                  <a:pt x="85534" y="10668"/>
                </a:lnTo>
                <a:lnTo>
                  <a:pt x="116103" y="10668"/>
                </a:lnTo>
                <a:lnTo>
                  <a:pt x="116103" y="0"/>
                </a:lnTo>
                <a:close/>
              </a:path>
              <a:path w="687705" h="66040">
                <a:moveTo>
                  <a:pt x="200025" y="41148"/>
                </a:moveTo>
                <a:lnTo>
                  <a:pt x="169545" y="22860"/>
                </a:lnTo>
                <a:lnTo>
                  <a:pt x="166497" y="21336"/>
                </a:lnTo>
                <a:lnTo>
                  <a:pt x="164973" y="19812"/>
                </a:lnTo>
                <a:lnTo>
                  <a:pt x="163449" y="19812"/>
                </a:lnTo>
                <a:lnTo>
                  <a:pt x="161925" y="18288"/>
                </a:lnTo>
                <a:lnTo>
                  <a:pt x="161925" y="15240"/>
                </a:lnTo>
                <a:lnTo>
                  <a:pt x="166497" y="10668"/>
                </a:lnTo>
                <a:lnTo>
                  <a:pt x="180213" y="10668"/>
                </a:lnTo>
                <a:lnTo>
                  <a:pt x="183261" y="13716"/>
                </a:lnTo>
                <a:lnTo>
                  <a:pt x="184785" y="16764"/>
                </a:lnTo>
                <a:lnTo>
                  <a:pt x="184785" y="19812"/>
                </a:lnTo>
                <a:lnTo>
                  <a:pt x="198501" y="18288"/>
                </a:lnTo>
                <a:lnTo>
                  <a:pt x="196977" y="12192"/>
                </a:lnTo>
                <a:lnTo>
                  <a:pt x="196469" y="10668"/>
                </a:lnTo>
                <a:lnTo>
                  <a:pt x="195453" y="7620"/>
                </a:lnTo>
                <a:lnTo>
                  <a:pt x="190881" y="4572"/>
                </a:lnTo>
                <a:lnTo>
                  <a:pt x="187833" y="1524"/>
                </a:lnTo>
                <a:lnTo>
                  <a:pt x="181737" y="0"/>
                </a:lnTo>
                <a:lnTo>
                  <a:pt x="164973" y="0"/>
                </a:lnTo>
                <a:lnTo>
                  <a:pt x="160299" y="1524"/>
                </a:lnTo>
                <a:lnTo>
                  <a:pt x="157251" y="3048"/>
                </a:lnTo>
                <a:lnTo>
                  <a:pt x="152679" y="7620"/>
                </a:lnTo>
                <a:lnTo>
                  <a:pt x="149631" y="13716"/>
                </a:lnTo>
                <a:lnTo>
                  <a:pt x="149631" y="22860"/>
                </a:lnTo>
                <a:lnTo>
                  <a:pt x="152679" y="25908"/>
                </a:lnTo>
                <a:lnTo>
                  <a:pt x="155727" y="30480"/>
                </a:lnTo>
                <a:lnTo>
                  <a:pt x="158775" y="32004"/>
                </a:lnTo>
                <a:lnTo>
                  <a:pt x="163449" y="35052"/>
                </a:lnTo>
                <a:lnTo>
                  <a:pt x="171069" y="36576"/>
                </a:lnTo>
                <a:lnTo>
                  <a:pt x="175641" y="38100"/>
                </a:lnTo>
                <a:lnTo>
                  <a:pt x="178689" y="38100"/>
                </a:lnTo>
                <a:lnTo>
                  <a:pt x="180213" y="39624"/>
                </a:lnTo>
                <a:lnTo>
                  <a:pt x="183261" y="39624"/>
                </a:lnTo>
                <a:lnTo>
                  <a:pt x="186309" y="42672"/>
                </a:lnTo>
                <a:lnTo>
                  <a:pt x="186309" y="50292"/>
                </a:lnTo>
                <a:lnTo>
                  <a:pt x="183261" y="51816"/>
                </a:lnTo>
                <a:lnTo>
                  <a:pt x="181737" y="53340"/>
                </a:lnTo>
                <a:lnTo>
                  <a:pt x="178689" y="54864"/>
                </a:lnTo>
                <a:lnTo>
                  <a:pt x="171069" y="54864"/>
                </a:lnTo>
                <a:lnTo>
                  <a:pt x="164973" y="51816"/>
                </a:lnTo>
                <a:lnTo>
                  <a:pt x="163449" y="50292"/>
                </a:lnTo>
                <a:lnTo>
                  <a:pt x="160299" y="45720"/>
                </a:lnTo>
                <a:lnTo>
                  <a:pt x="160299" y="42672"/>
                </a:lnTo>
                <a:lnTo>
                  <a:pt x="148107" y="44196"/>
                </a:lnTo>
                <a:lnTo>
                  <a:pt x="148107" y="50292"/>
                </a:lnTo>
                <a:lnTo>
                  <a:pt x="151155" y="56388"/>
                </a:lnTo>
                <a:lnTo>
                  <a:pt x="155727" y="59436"/>
                </a:lnTo>
                <a:lnTo>
                  <a:pt x="160299" y="64109"/>
                </a:lnTo>
                <a:lnTo>
                  <a:pt x="166497" y="65633"/>
                </a:lnTo>
                <a:lnTo>
                  <a:pt x="180213" y="65633"/>
                </a:lnTo>
                <a:lnTo>
                  <a:pt x="184785" y="64109"/>
                </a:lnTo>
                <a:lnTo>
                  <a:pt x="187833" y="62585"/>
                </a:lnTo>
                <a:lnTo>
                  <a:pt x="192405" y="60960"/>
                </a:lnTo>
                <a:lnTo>
                  <a:pt x="196977" y="56388"/>
                </a:lnTo>
                <a:lnTo>
                  <a:pt x="197739" y="54864"/>
                </a:lnTo>
                <a:lnTo>
                  <a:pt x="198501" y="53340"/>
                </a:lnTo>
                <a:lnTo>
                  <a:pt x="200025" y="48768"/>
                </a:lnTo>
                <a:lnTo>
                  <a:pt x="200025" y="41148"/>
                </a:lnTo>
                <a:close/>
              </a:path>
              <a:path w="687705" h="66040">
                <a:moveTo>
                  <a:pt x="256590" y="0"/>
                </a:moveTo>
                <a:lnTo>
                  <a:pt x="206209" y="0"/>
                </a:lnTo>
                <a:lnTo>
                  <a:pt x="206209" y="10668"/>
                </a:lnTo>
                <a:lnTo>
                  <a:pt x="224497" y="10668"/>
                </a:lnTo>
                <a:lnTo>
                  <a:pt x="224497" y="64096"/>
                </a:lnTo>
                <a:lnTo>
                  <a:pt x="238213" y="64096"/>
                </a:lnTo>
                <a:lnTo>
                  <a:pt x="238213" y="10668"/>
                </a:lnTo>
                <a:lnTo>
                  <a:pt x="256590" y="10668"/>
                </a:lnTo>
                <a:lnTo>
                  <a:pt x="256590" y="0"/>
                </a:lnTo>
                <a:close/>
              </a:path>
              <a:path w="687705" h="66040">
                <a:moveTo>
                  <a:pt x="322224" y="64096"/>
                </a:moveTo>
                <a:lnTo>
                  <a:pt x="316636" y="50292"/>
                </a:lnTo>
                <a:lnTo>
                  <a:pt x="312331" y="39624"/>
                </a:lnTo>
                <a:lnTo>
                  <a:pt x="302475" y="15240"/>
                </a:lnTo>
                <a:lnTo>
                  <a:pt x="299364" y="7543"/>
                </a:lnTo>
                <a:lnTo>
                  <a:pt x="299364" y="39624"/>
                </a:lnTo>
                <a:lnTo>
                  <a:pt x="280974" y="39624"/>
                </a:lnTo>
                <a:lnTo>
                  <a:pt x="290220" y="15240"/>
                </a:lnTo>
                <a:lnTo>
                  <a:pt x="299364" y="39624"/>
                </a:lnTo>
                <a:lnTo>
                  <a:pt x="299364" y="7543"/>
                </a:lnTo>
                <a:lnTo>
                  <a:pt x="296316" y="0"/>
                </a:lnTo>
                <a:lnTo>
                  <a:pt x="282498" y="0"/>
                </a:lnTo>
                <a:lnTo>
                  <a:pt x="258114" y="64096"/>
                </a:lnTo>
                <a:lnTo>
                  <a:pt x="271830" y="64096"/>
                </a:lnTo>
                <a:lnTo>
                  <a:pt x="277926" y="50292"/>
                </a:lnTo>
                <a:lnTo>
                  <a:pt x="302412" y="50292"/>
                </a:lnTo>
                <a:lnTo>
                  <a:pt x="308508" y="64096"/>
                </a:lnTo>
                <a:lnTo>
                  <a:pt x="322224" y="64096"/>
                </a:lnTo>
                <a:close/>
              </a:path>
              <a:path w="687705" h="66040">
                <a:moveTo>
                  <a:pt x="375653" y="0"/>
                </a:moveTo>
                <a:lnTo>
                  <a:pt x="323748" y="0"/>
                </a:lnTo>
                <a:lnTo>
                  <a:pt x="323748" y="10668"/>
                </a:lnTo>
                <a:lnTo>
                  <a:pt x="343560" y="10668"/>
                </a:lnTo>
                <a:lnTo>
                  <a:pt x="343560" y="64096"/>
                </a:lnTo>
                <a:lnTo>
                  <a:pt x="355841" y="64096"/>
                </a:lnTo>
                <a:lnTo>
                  <a:pt x="355841" y="10668"/>
                </a:lnTo>
                <a:lnTo>
                  <a:pt x="375653" y="10668"/>
                </a:lnTo>
                <a:lnTo>
                  <a:pt x="375653" y="0"/>
                </a:lnTo>
                <a:close/>
              </a:path>
              <a:path w="687705" h="66040">
                <a:moveTo>
                  <a:pt x="432142" y="53428"/>
                </a:moveTo>
                <a:lnTo>
                  <a:pt x="395478" y="53428"/>
                </a:lnTo>
                <a:lnTo>
                  <a:pt x="395478" y="36664"/>
                </a:lnTo>
                <a:lnTo>
                  <a:pt x="427570" y="36664"/>
                </a:lnTo>
                <a:lnTo>
                  <a:pt x="427570" y="25908"/>
                </a:lnTo>
                <a:lnTo>
                  <a:pt x="395478" y="25908"/>
                </a:lnTo>
                <a:lnTo>
                  <a:pt x="395478" y="10668"/>
                </a:lnTo>
                <a:lnTo>
                  <a:pt x="430618" y="10668"/>
                </a:lnTo>
                <a:lnTo>
                  <a:pt x="430618" y="0"/>
                </a:lnTo>
                <a:lnTo>
                  <a:pt x="383286" y="0"/>
                </a:lnTo>
                <a:lnTo>
                  <a:pt x="383286" y="64096"/>
                </a:lnTo>
                <a:lnTo>
                  <a:pt x="432142" y="64096"/>
                </a:lnTo>
                <a:lnTo>
                  <a:pt x="432142" y="53428"/>
                </a:lnTo>
                <a:close/>
              </a:path>
              <a:path w="687705" h="66040">
                <a:moveTo>
                  <a:pt x="503961" y="0"/>
                </a:moveTo>
                <a:lnTo>
                  <a:pt x="484060" y="0"/>
                </a:lnTo>
                <a:lnTo>
                  <a:pt x="473392" y="44284"/>
                </a:lnTo>
                <a:lnTo>
                  <a:pt x="461200" y="0"/>
                </a:lnTo>
                <a:lnTo>
                  <a:pt x="442912" y="0"/>
                </a:lnTo>
                <a:lnTo>
                  <a:pt x="442912" y="64096"/>
                </a:lnTo>
                <a:lnTo>
                  <a:pt x="455104" y="64096"/>
                </a:lnTo>
                <a:lnTo>
                  <a:pt x="455104" y="13716"/>
                </a:lnTo>
                <a:lnTo>
                  <a:pt x="467296" y="64096"/>
                </a:lnTo>
                <a:lnTo>
                  <a:pt x="479488" y="64096"/>
                </a:lnTo>
                <a:lnTo>
                  <a:pt x="491769" y="13716"/>
                </a:lnTo>
                <a:lnTo>
                  <a:pt x="491769" y="64096"/>
                </a:lnTo>
                <a:lnTo>
                  <a:pt x="503961" y="64096"/>
                </a:lnTo>
                <a:lnTo>
                  <a:pt x="503961" y="0"/>
                </a:lnTo>
                <a:close/>
              </a:path>
              <a:path w="687705" h="66040">
                <a:moveTo>
                  <a:pt x="565010" y="53428"/>
                </a:moveTo>
                <a:lnTo>
                  <a:pt x="529958" y="53428"/>
                </a:lnTo>
                <a:lnTo>
                  <a:pt x="529958" y="36664"/>
                </a:lnTo>
                <a:lnTo>
                  <a:pt x="561962" y="36664"/>
                </a:lnTo>
                <a:lnTo>
                  <a:pt x="561962" y="25908"/>
                </a:lnTo>
                <a:lnTo>
                  <a:pt x="529958" y="25908"/>
                </a:lnTo>
                <a:lnTo>
                  <a:pt x="529958" y="10668"/>
                </a:lnTo>
                <a:lnTo>
                  <a:pt x="563486" y="10668"/>
                </a:lnTo>
                <a:lnTo>
                  <a:pt x="563486" y="0"/>
                </a:lnTo>
                <a:lnTo>
                  <a:pt x="516153" y="0"/>
                </a:lnTo>
                <a:lnTo>
                  <a:pt x="516153" y="64096"/>
                </a:lnTo>
                <a:lnTo>
                  <a:pt x="565010" y="64096"/>
                </a:lnTo>
                <a:lnTo>
                  <a:pt x="565010" y="53428"/>
                </a:lnTo>
                <a:close/>
              </a:path>
              <a:path w="687705" h="66040">
                <a:moveTo>
                  <a:pt x="626160" y="0"/>
                </a:moveTo>
                <a:lnTo>
                  <a:pt x="615403" y="0"/>
                </a:lnTo>
                <a:lnTo>
                  <a:pt x="615403" y="42672"/>
                </a:lnTo>
                <a:lnTo>
                  <a:pt x="589495" y="0"/>
                </a:lnTo>
                <a:lnTo>
                  <a:pt x="575779" y="0"/>
                </a:lnTo>
                <a:lnTo>
                  <a:pt x="575779" y="64096"/>
                </a:lnTo>
                <a:lnTo>
                  <a:pt x="587971" y="64096"/>
                </a:lnTo>
                <a:lnTo>
                  <a:pt x="587971" y="22860"/>
                </a:lnTo>
                <a:lnTo>
                  <a:pt x="613879" y="64096"/>
                </a:lnTo>
                <a:lnTo>
                  <a:pt x="626160" y="64096"/>
                </a:lnTo>
                <a:lnTo>
                  <a:pt x="626160" y="0"/>
                </a:lnTo>
                <a:close/>
              </a:path>
              <a:path w="687705" h="66040">
                <a:moveTo>
                  <a:pt x="687222" y="0"/>
                </a:moveTo>
                <a:lnTo>
                  <a:pt x="635317" y="0"/>
                </a:lnTo>
                <a:lnTo>
                  <a:pt x="635317" y="10668"/>
                </a:lnTo>
                <a:lnTo>
                  <a:pt x="655129" y="10668"/>
                </a:lnTo>
                <a:lnTo>
                  <a:pt x="655129" y="64096"/>
                </a:lnTo>
                <a:lnTo>
                  <a:pt x="667410" y="64096"/>
                </a:lnTo>
                <a:lnTo>
                  <a:pt x="667410" y="10668"/>
                </a:lnTo>
                <a:lnTo>
                  <a:pt x="687222" y="10668"/>
                </a:lnTo>
                <a:lnTo>
                  <a:pt x="687222" y="0"/>
                </a:lnTo>
                <a:close/>
              </a:path>
            </a:pathLst>
          </a:custGeom>
          <a:solidFill>
            <a:srgbClr val="FFFFFF"/>
          </a:solidFill>
        </xdr:spPr>
      </xdr:sp>
    </xdr:grpSp>
    <xdr:clientData/>
  </xdr:oneCellAnchor>
</xdr:wsDr>
</file>

<file path=xl/drawings/drawing6.xml><?xml version="1.0" encoding="utf-8"?>
<xdr:wsDr xmlns:xdr="http://schemas.openxmlformats.org/drawingml/2006/spreadsheetDrawing" xmlns:a="http://schemas.openxmlformats.org/drawingml/2006/main">
  <xdr:oneCellAnchor>
    <xdr:from>
      <xdr:col>10</xdr:col>
      <xdr:colOff>244475</xdr:colOff>
      <xdr:row>0</xdr:row>
      <xdr:rowOff>114300</xdr:rowOff>
    </xdr:from>
    <xdr:ext cx="975868" cy="975868"/>
    <xdr:pic>
      <xdr:nvPicPr>
        <xdr:cNvPr id="2" name="image2.jpeg">
          <a:extLst>
            <a:ext uri="{FF2B5EF4-FFF2-40B4-BE49-F238E27FC236}">
              <a16:creationId xmlns:a16="http://schemas.microsoft.com/office/drawing/2014/main" id="{053BBAEE-F3CD-4EA9-9582-63AC7F445A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0850" y="114300"/>
          <a:ext cx="975868" cy="97586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OneDrive%20-%20hull.ac.uk\Desktop\YOUTH\STAR%20ENITONS\1.%20EHS%20-%202022%20&amp;%202023\ANALYSIS%20OF%20CONTRIBUTION%20OF%20STAR%20ENITONS%2093%20-%202022.xlsx" TargetMode="External"/><Relationship Id="rId1" Type="http://schemas.openxmlformats.org/officeDocument/2006/relationships/externalLinkPath" Target="file:///C:\Users\User\OneDrive%20-%20hull.ac.uk\Desktop\YOUTH\STAR%20ENITONS\1.%20EHS%20-%202022%20&amp;%202023\ANALYSIS%20OF%20CONTRIBUTION%20OF%20STAR%20ENITONS%2093%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sent"/>
      <sheetName val="Cash in Bank"/>
      <sheetName val="Analysis"/>
      <sheetName val="Contribution"/>
      <sheetName val="Registration"/>
      <sheetName val="Annual due"/>
      <sheetName val="Roll Call"/>
      <sheetName val="Sale of form"/>
      <sheetName val="Fund from Eleco"/>
      <sheetName val="James"/>
      <sheetName val="Kroboh"/>
      <sheetName val="Benjamin"/>
      <sheetName val="Contribution (2)"/>
    </sheetNames>
    <sheetDataSet>
      <sheetData sheetId="0" refreshError="1"/>
      <sheetData sheetId="1" refreshError="1"/>
      <sheetData sheetId="2" refreshError="1"/>
      <sheetData sheetId="3" refreshError="1"/>
      <sheetData sheetId="4" refreshError="1">
        <row r="55">
          <cell r="C55">
            <v>8000</v>
          </cell>
        </row>
      </sheetData>
      <sheetData sheetId="5" refreshError="1">
        <row r="16">
          <cell r="E16">
            <v>183000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mailto:firstcontact@firstbanknigeria.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firstcontact@firstbankniger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D10A7-41CD-4C2A-987B-8E694303578D}">
  <sheetPr>
    <tabColor rgb="FF92D050"/>
  </sheetPr>
  <dimension ref="A1:L31"/>
  <sheetViews>
    <sheetView workbookViewId="0">
      <selection activeCell="D30" sqref="D30"/>
    </sheetView>
  </sheetViews>
  <sheetFormatPr defaultRowHeight="15"/>
  <cols>
    <col min="1" max="1" width="3.85546875" customWidth="1"/>
    <col min="2" max="2" width="39.42578125" customWidth="1"/>
    <col min="3" max="3" width="10.7109375" customWidth="1"/>
    <col min="4" max="4" width="18.7109375" style="8" customWidth="1"/>
    <col min="5" max="5" width="14.140625" customWidth="1"/>
    <col min="6" max="6" width="11.5703125" bestFit="1" customWidth="1"/>
    <col min="7" max="7" width="13.28515625" bestFit="1" customWidth="1"/>
    <col min="8" max="8" width="12.42578125" customWidth="1"/>
    <col min="11" max="11" width="18.7109375" customWidth="1"/>
    <col min="12" max="12" width="15.5703125" style="8" customWidth="1"/>
  </cols>
  <sheetData>
    <row r="1" spans="1:7" ht="19.5">
      <c r="B1" s="308" t="s">
        <v>138</v>
      </c>
      <c r="C1" s="308"/>
      <c r="D1" s="308"/>
      <c r="E1" s="57"/>
    </row>
    <row r="2" spans="1:7" ht="18.75" customHeight="1">
      <c r="B2" s="309" t="s">
        <v>137</v>
      </c>
      <c r="C2" s="309"/>
      <c r="D2" s="309"/>
      <c r="E2" t="s">
        <v>136</v>
      </c>
    </row>
    <row r="3" spans="1:7" ht="19.5">
      <c r="B3" s="58"/>
      <c r="C3" s="58"/>
      <c r="D3" s="58"/>
      <c r="E3" s="57"/>
    </row>
    <row r="4" spans="1:7" ht="15.75">
      <c r="A4" s="33"/>
      <c r="B4" s="33"/>
      <c r="C4" s="43"/>
      <c r="D4" s="310" t="s">
        <v>135</v>
      </c>
    </row>
    <row r="5" spans="1:7" ht="17.25">
      <c r="A5" s="34"/>
      <c r="B5" s="56" t="s">
        <v>134</v>
      </c>
      <c r="C5" s="43" t="s">
        <v>133</v>
      </c>
      <c r="D5" s="310"/>
    </row>
    <row r="6" spans="1:7" ht="17.25">
      <c r="A6" s="34"/>
      <c r="B6" s="50" t="s">
        <v>5</v>
      </c>
      <c r="C6" s="49">
        <v>1</v>
      </c>
      <c r="D6" s="54">
        <v>54000</v>
      </c>
    </row>
    <row r="7" spans="1:7" ht="17.25">
      <c r="A7" s="34"/>
      <c r="B7" s="50" t="s">
        <v>132</v>
      </c>
      <c r="C7" s="49">
        <v>1</v>
      </c>
      <c r="D7" s="54">
        <v>543000</v>
      </c>
      <c r="E7" s="8"/>
      <c r="F7" s="55"/>
      <c r="G7" s="55"/>
    </row>
    <row r="8" spans="1:7" ht="17.25">
      <c r="A8" s="34"/>
      <c r="B8" s="50" t="s">
        <v>8</v>
      </c>
      <c r="C8" s="49">
        <v>2</v>
      </c>
      <c r="D8" s="54">
        <v>11000</v>
      </c>
    </row>
    <row r="9" spans="1:7" ht="17.25">
      <c r="A9" s="34"/>
      <c r="B9" s="50" t="s">
        <v>131</v>
      </c>
      <c r="C9" s="49">
        <v>3</v>
      </c>
      <c r="D9" s="54">
        <v>314640</v>
      </c>
      <c r="F9" s="55"/>
    </row>
    <row r="10" spans="1:7" ht="17.25">
      <c r="A10" s="34"/>
      <c r="B10" s="50" t="s">
        <v>130</v>
      </c>
      <c r="C10" s="49">
        <v>4</v>
      </c>
      <c r="D10" s="54">
        <v>10000</v>
      </c>
    </row>
    <row r="11" spans="1:7" ht="17.25">
      <c r="A11" s="34"/>
      <c r="B11" s="50" t="s">
        <v>129</v>
      </c>
      <c r="C11" s="49">
        <v>5</v>
      </c>
      <c r="D11" s="54">
        <v>22460</v>
      </c>
      <c r="G11" s="8">
        <v>18800</v>
      </c>
    </row>
    <row r="12" spans="1:7" ht="17.25">
      <c r="A12" s="34"/>
      <c r="B12" s="50" t="s">
        <v>128</v>
      </c>
      <c r="C12" s="49">
        <v>6</v>
      </c>
      <c r="D12" s="54">
        <v>215000</v>
      </c>
      <c r="G12" s="55">
        <f>SUM(G11:G11)</f>
        <v>18800</v>
      </c>
    </row>
    <row r="13" spans="1:7" ht="17.25">
      <c r="A13" s="34"/>
      <c r="B13" s="50" t="s">
        <v>31</v>
      </c>
      <c r="C13" s="49">
        <v>7</v>
      </c>
      <c r="D13" s="54">
        <v>50000</v>
      </c>
    </row>
    <row r="14" spans="1:7" ht="18">
      <c r="A14" s="34"/>
      <c r="B14" s="50" t="s">
        <v>127</v>
      </c>
      <c r="C14" s="49">
        <v>8</v>
      </c>
      <c r="D14" s="53">
        <v>3900000</v>
      </c>
    </row>
    <row r="15" spans="1:7" ht="18">
      <c r="A15" s="34"/>
      <c r="B15" s="47" t="s">
        <v>126</v>
      </c>
      <c r="C15" s="43"/>
      <c r="D15" s="46">
        <f>SUM(D6:D14)</f>
        <v>5120100</v>
      </c>
    </row>
    <row r="16" spans="1:7" ht="17.25">
      <c r="A16" s="32"/>
      <c r="B16" s="50"/>
      <c r="C16" s="51"/>
      <c r="D16" s="45"/>
    </row>
    <row r="17" spans="1:4" ht="17.25">
      <c r="A17" s="32"/>
      <c r="B17" s="52" t="s">
        <v>125</v>
      </c>
      <c r="C17" s="51"/>
      <c r="D17" s="45"/>
    </row>
    <row r="18" spans="1:4" ht="17.25">
      <c r="A18" s="34"/>
      <c r="B18" s="50" t="s">
        <v>34</v>
      </c>
      <c r="C18" s="49">
        <v>9</v>
      </c>
      <c r="D18" s="45">
        <v>1955140</v>
      </c>
    </row>
    <row r="19" spans="1:4" s="24" customFormat="1" ht="18.75">
      <c r="B19" s="50" t="s">
        <v>19</v>
      </c>
      <c r="C19" s="49">
        <v>10</v>
      </c>
      <c r="D19" s="45">
        <v>8000</v>
      </c>
    </row>
    <row r="20" spans="1:4" s="24" customFormat="1" ht="18.75">
      <c r="B20" s="50" t="s">
        <v>20</v>
      </c>
      <c r="C20" s="49">
        <v>11</v>
      </c>
      <c r="D20" s="45">
        <v>414500</v>
      </c>
    </row>
    <row r="21" spans="1:4" s="24" customFormat="1" ht="18.75">
      <c r="B21" s="50" t="s">
        <v>35</v>
      </c>
      <c r="C21" s="49">
        <v>12</v>
      </c>
      <c r="D21" s="45">
        <v>1500000</v>
      </c>
    </row>
    <row r="22" spans="1:4" s="24" customFormat="1" ht="18.75">
      <c r="B22" s="50" t="s">
        <v>22</v>
      </c>
      <c r="C22" s="49">
        <v>13</v>
      </c>
      <c r="D22" s="45">
        <v>39000</v>
      </c>
    </row>
    <row r="23" spans="1:4" ht="17.25">
      <c r="A23" s="32"/>
      <c r="B23" s="50" t="s">
        <v>28</v>
      </c>
      <c r="C23" s="49">
        <v>14</v>
      </c>
      <c r="D23" s="45">
        <v>100000</v>
      </c>
    </row>
    <row r="24" spans="1:4" s="24" customFormat="1" ht="18.75">
      <c r="B24" s="50" t="s">
        <v>25</v>
      </c>
      <c r="C24" s="49">
        <v>15</v>
      </c>
      <c r="D24" s="45">
        <v>12206.960000000001</v>
      </c>
    </row>
    <row r="25" spans="1:4" s="24" customFormat="1" ht="18.75">
      <c r="B25" s="50" t="s">
        <v>26</v>
      </c>
      <c r="C25" s="49">
        <v>15</v>
      </c>
      <c r="D25" s="45">
        <v>200000</v>
      </c>
    </row>
    <row r="26" spans="1:4" s="24" customFormat="1" ht="18.75">
      <c r="B26" s="50" t="s">
        <v>27</v>
      </c>
      <c r="C26" s="49">
        <v>15</v>
      </c>
      <c r="D26" s="45">
        <v>100000</v>
      </c>
    </row>
    <row r="27" spans="1:4" s="24" customFormat="1" ht="20.25">
      <c r="B27" s="50" t="s">
        <v>40</v>
      </c>
      <c r="C27" s="49">
        <v>15</v>
      </c>
      <c r="D27" s="48">
        <v>15000</v>
      </c>
    </row>
    <row r="28" spans="1:4" s="24" customFormat="1" ht="20.25">
      <c r="B28" s="47" t="s">
        <v>32</v>
      </c>
      <c r="D28" s="46">
        <f>SUM(D18:D27)</f>
        <v>4343846.96</v>
      </c>
    </row>
    <row r="29" spans="1:4" ht="17.25">
      <c r="A29" s="32"/>
      <c r="B29" s="41"/>
      <c r="C29" s="43"/>
      <c r="D29" s="45"/>
    </row>
    <row r="30" spans="1:4" ht="17.25">
      <c r="A30" s="32"/>
      <c r="B30" t="s">
        <v>124</v>
      </c>
      <c r="C30" s="43"/>
      <c r="D30" s="44">
        <f>D15-D28</f>
        <v>776253.04</v>
      </c>
    </row>
    <row r="31" spans="1:4" ht="17.25">
      <c r="A31" s="32"/>
      <c r="B31" s="41"/>
      <c r="C31" s="43"/>
      <c r="D31" s="42"/>
    </row>
  </sheetData>
  <mergeCells count="3">
    <mergeCell ref="B1:D1"/>
    <mergeCell ref="B2:D2"/>
    <mergeCell ref="D4:D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84342-3F9C-4368-A08A-AAC3FE4D792E}">
  <sheetPr>
    <tabColor rgb="FF00B050"/>
  </sheetPr>
  <dimension ref="A1:P203"/>
  <sheetViews>
    <sheetView zoomScaleNormal="100" workbookViewId="0">
      <pane ySplit="5" topLeftCell="A115" activePane="bottomLeft" state="frozen"/>
      <selection activeCell="L24" sqref="L24"/>
      <selection pane="bottomLeft" activeCell="C118" sqref="C118:C120"/>
    </sheetView>
  </sheetViews>
  <sheetFormatPr defaultRowHeight="15"/>
  <cols>
    <col min="1" max="1" width="9.7109375" bestFit="1" customWidth="1"/>
    <col min="2" max="2" width="24.5703125" customWidth="1"/>
    <col min="3" max="3" width="13.85546875" style="8" customWidth="1"/>
    <col min="4" max="4" width="5.28515625" customWidth="1"/>
    <col min="5" max="5" width="14" customWidth="1"/>
    <col min="6" max="6" width="12.42578125" customWidth="1"/>
    <col min="7" max="7" width="10.28515625" customWidth="1"/>
    <col min="8" max="8" width="13.85546875" customWidth="1"/>
    <col min="9" max="9" width="11.85546875" customWidth="1"/>
    <col min="10" max="10" width="11.140625" customWidth="1"/>
    <col min="11" max="11" width="11.7109375" customWidth="1"/>
    <col min="12" max="12" width="11.5703125" customWidth="1"/>
    <col min="13" max="13" width="10.42578125" customWidth="1"/>
  </cols>
  <sheetData>
    <row r="1" spans="1:16" ht="15.75">
      <c r="A1" s="1" t="s">
        <v>4</v>
      </c>
      <c r="B1" s="1"/>
      <c r="C1" s="2"/>
      <c r="D1" s="3"/>
      <c r="E1" s="3"/>
      <c r="F1" s="3"/>
      <c r="G1" s="3"/>
      <c r="H1" s="3"/>
      <c r="I1" s="3"/>
      <c r="J1" s="3"/>
      <c r="K1" s="3"/>
      <c r="L1" s="3"/>
    </row>
    <row r="2" spans="1:16">
      <c r="A2" s="4" t="s">
        <v>36</v>
      </c>
      <c r="B2" s="4"/>
      <c r="C2" s="5"/>
      <c r="D2" s="3"/>
      <c r="E2" s="3"/>
      <c r="F2" s="6"/>
      <c r="G2" s="7"/>
      <c r="H2" s="3"/>
      <c r="I2" s="3"/>
      <c r="J2" s="3"/>
      <c r="K2" s="3"/>
      <c r="L2" s="3"/>
    </row>
    <row r="3" spans="1:16">
      <c r="C3" s="8">
        <v>543000</v>
      </c>
      <c r="E3" s="3"/>
      <c r="F3" s="6"/>
      <c r="G3" s="7"/>
      <c r="H3" s="9"/>
      <c r="I3" s="9"/>
      <c r="J3" s="9"/>
      <c r="K3" s="3"/>
      <c r="L3" s="9"/>
      <c r="N3" s="3"/>
    </row>
    <row r="4" spans="1:16" ht="24" customHeight="1">
      <c r="A4" s="10" t="s">
        <v>0</v>
      </c>
      <c r="B4" s="10"/>
      <c r="C4" s="11" t="s">
        <v>1</v>
      </c>
      <c r="D4" s="3"/>
      <c r="E4" s="25" t="s">
        <v>5</v>
      </c>
      <c r="F4" s="25" t="s">
        <v>6</v>
      </c>
      <c r="G4" s="25" t="s">
        <v>8</v>
      </c>
      <c r="H4" s="26" t="s">
        <v>257</v>
      </c>
      <c r="I4" s="9" t="s">
        <v>15</v>
      </c>
      <c r="J4" s="9"/>
      <c r="K4" s="26" t="s">
        <v>17</v>
      </c>
      <c r="L4" s="26" t="s">
        <v>33</v>
      </c>
      <c r="M4" s="26" t="s">
        <v>31</v>
      </c>
      <c r="N4" s="26"/>
      <c r="O4" s="9"/>
      <c r="P4" s="9"/>
    </row>
    <row r="5" spans="1:16">
      <c r="A5" s="12"/>
      <c r="B5" s="12"/>
      <c r="C5" s="5"/>
      <c r="D5" s="13"/>
      <c r="E5" s="14">
        <v>1</v>
      </c>
      <c r="F5" s="14">
        <v>2</v>
      </c>
      <c r="G5" s="14">
        <v>3</v>
      </c>
      <c r="H5" s="14">
        <v>4</v>
      </c>
      <c r="I5" s="14">
        <v>5</v>
      </c>
      <c r="J5" s="14">
        <v>6</v>
      </c>
      <c r="K5" s="14">
        <v>7</v>
      </c>
      <c r="L5" s="14">
        <v>8</v>
      </c>
      <c r="M5" s="14">
        <v>9</v>
      </c>
      <c r="N5" s="14">
        <v>10</v>
      </c>
      <c r="O5" s="14">
        <v>27</v>
      </c>
      <c r="P5" s="14">
        <v>28</v>
      </c>
    </row>
    <row r="6" spans="1:16">
      <c r="A6" s="15">
        <v>45299</v>
      </c>
      <c r="B6" s="15" t="s">
        <v>85</v>
      </c>
      <c r="C6" s="5">
        <v>12000</v>
      </c>
      <c r="D6" s="13">
        <v>2</v>
      </c>
      <c r="E6" s="7">
        <f t="shared" ref="E6:E72" si="0">IF($D6=$E$5,$C6,0)</f>
        <v>0</v>
      </c>
      <c r="F6" s="7">
        <f t="shared" ref="F6:F72" si="1">IF($D6=$F$5,$C6,0)</f>
        <v>12000</v>
      </c>
      <c r="G6" s="7">
        <f t="shared" ref="G6:G73" si="2">IF($D6=$G$5,$C6,0)</f>
        <v>0</v>
      </c>
      <c r="H6" s="7">
        <f t="shared" ref="H6:H73" si="3">IF($D6=$H$5,$C6,0)</f>
        <v>0</v>
      </c>
      <c r="I6" s="7">
        <f t="shared" ref="I6:I73" si="4">IF($D6=$I$5,$C6,0)</f>
        <v>0</v>
      </c>
      <c r="J6" s="7">
        <f t="shared" ref="J6:J73" si="5">IF($D6=$J$5,$C6,0)</f>
        <v>0</v>
      </c>
      <c r="K6" s="7">
        <f t="shared" ref="K6:K73" si="6">IF($D6=$K$5,$C6,0)</f>
        <v>0</v>
      </c>
      <c r="L6" s="7">
        <f t="shared" ref="L6:L73" si="7">IF($D6=$L$5,$C6,0)</f>
        <v>0</v>
      </c>
      <c r="M6" s="7">
        <f t="shared" ref="M6:M73" si="8">IF($D6=$M$5,$C6,0)</f>
        <v>0</v>
      </c>
      <c r="N6" s="7">
        <f t="shared" ref="N6:N73" si="9">IF($D6=$N$5,$C6,0)</f>
        <v>0</v>
      </c>
      <c r="O6" s="7">
        <f t="shared" ref="O6:O73" si="10">IF($D6=$O$5,$C6,0)</f>
        <v>0</v>
      </c>
      <c r="P6" s="7">
        <f t="shared" ref="P6:P73" si="11">IF($D6=$P$5,$C6,0)</f>
        <v>0</v>
      </c>
    </row>
    <row r="7" spans="1:16" ht="16.5">
      <c r="A7" s="15"/>
      <c r="B7" s="15"/>
      <c r="C7" s="146">
        <v>0</v>
      </c>
      <c r="D7" s="16"/>
      <c r="E7" s="146">
        <f t="shared" si="0"/>
        <v>0</v>
      </c>
      <c r="F7" s="146">
        <f t="shared" si="1"/>
        <v>0</v>
      </c>
      <c r="G7" s="146">
        <f t="shared" si="2"/>
        <v>0</v>
      </c>
      <c r="H7" s="151">
        <f t="shared" si="3"/>
        <v>0</v>
      </c>
      <c r="I7" s="146">
        <f t="shared" si="4"/>
        <v>0</v>
      </c>
      <c r="J7" s="146">
        <f t="shared" si="5"/>
        <v>0</v>
      </c>
      <c r="K7" s="146">
        <f t="shared" si="6"/>
        <v>0</v>
      </c>
      <c r="L7" s="146">
        <f t="shared" si="7"/>
        <v>0</v>
      </c>
      <c r="M7" s="146">
        <f t="shared" si="8"/>
        <v>0</v>
      </c>
      <c r="N7" s="146">
        <f t="shared" si="9"/>
        <v>0</v>
      </c>
      <c r="O7" s="146">
        <f t="shared" si="10"/>
        <v>0</v>
      </c>
      <c r="P7" s="7">
        <f t="shared" si="11"/>
        <v>0</v>
      </c>
    </row>
    <row r="8" spans="1:16" ht="17.25">
      <c r="A8" s="15"/>
      <c r="B8" s="15"/>
      <c r="C8" s="152">
        <f>SUM(C6:C7)</f>
        <v>12000</v>
      </c>
      <c r="D8" s="18">
        <v>7</v>
      </c>
      <c r="E8" s="29">
        <f>SUM(E6:E7)</f>
        <v>0</v>
      </c>
      <c r="F8" s="29">
        <f t="shared" ref="F8:M8" si="12">SUM(F6:F7)</f>
        <v>12000</v>
      </c>
      <c r="G8" s="29">
        <f t="shared" si="12"/>
        <v>0</v>
      </c>
      <c r="H8" s="29">
        <f t="shared" si="12"/>
        <v>0</v>
      </c>
      <c r="I8" s="29">
        <f t="shared" si="12"/>
        <v>0</v>
      </c>
      <c r="J8" s="29">
        <f t="shared" si="12"/>
        <v>0</v>
      </c>
      <c r="K8" s="29">
        <f t="shared" si="12"/>
        <v>0</v>
      </c>
      <c r="L8" s="29">
        <f t="shared" si="12"/>
        <v>0</v>
      </c>
      <c r="M8" s="29">
        <f t="shared" si="12"/>
        <v>0</v>
      </c>
      <c r="N8" s="29">
        <f t="shared" si="9"/>
        <v>0</v>
      </c>
      <c r="O8" s="29">
        <f t="shared" si="10"/>
        <v>0</v>
      </c>
      <c r="P8" s="7">
        <f t="shared" si="11"/>
        <v>0</v>
      </c>
    </row>
    <row r="9" spans="1:16">
      <c r="A9" s="15"/>
      <c r="B9" s="119" t="s">
        <v>228</v>
      </c>
      <c r="C9" s="5"/>
      <c r="D9" s="13"/>
      <c r="E9" s="7">
        <f t="shared" si="0"/>
        <v>0</v>
      </c>
      <c r="F9" s="7">
        <f t="shared" si="1"/>
        <v>0</v>
      </c>
      <c r="G9" s="7">
        <f t="shared" si="2"/>
        <v>0</v>
      </c>
      <c r="H9" s="7">
        <f t="shared" si="3"/>
        <v>0</v>
      </c>
      <c r="I9" s="7">
        <f t="shared" si="4"/>
        <v>0</v>
      </c>
      <c r="J9" s="7">
        <f t="shared" si="5"/>
        <v>0</v>
      </c>
      <c r="K9" s="7">
        <f t="shared" si="6"/>
        <v>0</v>
      </c>
      <c r="L9" s="7">
        <f t="shared" si="7"/>
        <v>0</v>
      </c>
      <c r="M9" s="7">
        <f t="shared" si="8"/>
        <v>0</v>
      </c>
      <c r="N9" s="7">
        <f t="shared" si="9"/>
        <v>0</v>
      </c>
      <c r="O9" s="7">
        <f t="shared" si="10"/>
        <v>0</v>
      </c>
      <c r="P9" s="7">
        <f t="shared" si="11"/>
        <v>0</v>
      </c>
    </row>
    <row r="10" spans="1:16">
      <c r="A10" s="15">
        <v>45335</v>
      </c>
      <c r="B10" s="15" t="s">
        <v>98</v>
      </c>
      <c r="C10" s="5">
        <v>2000</v>
      </c>
      <c r="D10" s="16">
        <v>2</v>
      </c>
      <c r="E10" s="7">
        <f t="shared" si="0"/>
        <v>0</v>
      </c>
      <c r="F10" s="7">
        <f t="shared" si="1"/>
        <v>2000</v>
      </c>
      <c r="G10" s="7">
        <f t="shared" si="2"/>
        <v>0</v>
      </c>
      <c r="H10" s="7">
        <f t="shared" si="3"/>
        <v>0</v>
      </c>
      <c r="I10" s="7">
        <f t="shared" si="4"/>
        <v>0</v>
      </c>
      <c r="J10" s="7">
        <f t="shared" si="5"/>
        <v>0</v>
      </c>
      <c r="K10" s="7">
        <f t="shared" si="6"/>
        <v>0</v>
      </c>
      <c r="L10" s="7">
        <f t="shared" si="7"/>
        <v>0</v>
      </c>
      <c r="M10" s="7">
        <f t="shared" si="8"/>
        <v>0</v>
      </c>
      <c r="N10" s="7">
        <f t="shared" si="9"/>
        <v>0</v>
      </c>
      <c r="O10" s="7">
        <f t="shared" si="10"/>
        <v>0</v>
      </c>
      <c r="P10" s="7">
        <f t="shared" si="11"/>
        <v>0</v>
      </c>
    </row>
    <row r="11" spans="1:16">
      <c r="A11" s="15">
        <v>45338</v>
      </c>
      <c r="B11" s="15" t="s">
        <v>112</v>
      </c>
      <c r="C11" s="5">
        <v>5000</v>
      </c>
      <c r="D11" s="13">
        <v>2</v>
      </c>
      <c r="E11" s="7">
        <f t="shared" si="0"/>
        <v>0</v>
      </c>
      <c r="F11" s="7">
        <f t="shared" si="1"/>
        <v>5000</v>
      </c>
      <c r="G11" s="7">
        <f t="shared" si="2"/>
        <v>0</v>
      </c>
      <c r="H11" s="7">
        <f t="shared" si="3"/>
        <v>0</v>
      </c>
      <c r="I11" s="7">
        <f t="shared" si="4"/>
        <v>0</v>
      </c>
      <c r="J11" s="7">
        <f t="shared" si="5"/>
        <v>0</v>
      </c>
      <c r="K11" s="7">
        <f t="shared" si="6"/>
        <v>0</v>
      </c>
      <c r="L11" s="7">
        <f t="shared" si="7"/>
        <v>0</v>
      </c>
      <c r="M11" s="7">
        <f t="shared" si="8"/>
        <v>0</v>
      </c>
      <c r="N11" s="7">
        <f t="shared" si="9"/>
        <v>0</v>
      </c>
      <c r="O11" s="7">
        <f t="shared" si="10"/>
        <v>0</v>
      </c>
      <c r="P11" s="7">
        <f t="shared" si="11"/>
        <v>0</v>
      </c>
    </row>
    <row r="12" spans="1:16">
      <c r="A12" s="15">
        <v>45339</v>
      </c>
      <c r="B12" s="15" t="s">
        <v>254</v>
      </c>
      <c r="C12" s="5">
        <v>10000</v>
      </c>
      <c r="D12" s="13">
        <v>4</v>
      </c>
      <c r="E12" s="7">
        <f t="shared" si="0"/>
        <v>0</v>
      </c>
      <c r="F12" s="7">
        <f t="shared" si="1"/>
        <v>0</v>
      </c>
      <c r="G12" s="7">
        <f t="shared" si="2"/>
        <v>0</v>
      </c>
      <c r="H12" s="7">
        <f t="shared" si="3"/>
        <v>10000</v>
      </c>
      <c r="I12" s="7">
        <f t="shared" si="4"/>
        <v>0</v>
      </c>
      <c r="J12" s="7">
        <f t="shared" si="5"/>
        <v>0</v>
      </c>
      <c r="K12" s="7">
        <f t="shared" si="6"/>
        <v>0</v>
      </c>
      <c r="L12" s="7">
        <f t="shared" si="7"/>
        <v>0</v>
      </c>
      <c r="M12" s="7">
        <f t="shared" si="8"/>
        <v>0</v>
      </c>
      <c r="N12" s="7">
        <f t="shared" si="9"/>
        <v>0</v>
      </c>
      <c r="O12" s="7">
        <f t="shared" si="10"/>
        <v>0</v>
      </c>
      <c r="P12" s="7">
        <f t="shared" si="11"/>
        <v>0</v>
      </c>
    </row>
    <row r="13" spans="1:16">
      <c r="A13" s="15">
        <v>45339</v>
      </c>
      <c r="B13" s="15" t="s">
        <v>60</v>
      </c>
      <c r="C13" s="5">
        <v>20000</v>
      </c>
      <c r="D13" s="16">
        <v>2</v>
      </c>
      <c r="E13" s="7">
        <f t="shared" si="0"/>
        <v>0</v>
      </c>
      <c r="F13" s="7">
        <f t="shared" si="1"/>
        <v>20000</v>
      </c>
      <c r="G13" s="7">
        <f t="shared" si="2"/>
        <v>0</v>
      </c>
      <c r="H13" s="7">
        <f t="shared" si="3"/>
        <v>0</v>
      </c>
      <c r="I13" s="7">
        <f t="shared" si="4"/>
        <v>0</v>
      </c>
      <c r="J13" s="7">
        <f t="shared" si="5"/>
        <v>0</v>
      </c>
      <c r="K13" s="7">
        <f t="shared" si="6"/>
        <v>0</v>
      </c>
      <c r="L13" s="7">
        <f t="shared" si="7"/>
        <v>0</v>
      </c>
      <c r="M13" s="7">
        <f t="shared" si="8"/>
        <v>0</v>
      </c>
      <c r="N13" s="7">
        <f t="shared" si="9"/>
        <v>0</v>
      </c>
      <c r="O13" s="7">
        <f t="shared" si="10"/>
        <v>0</v>
      </c>
      <c r="P13" s="7">
        <f t="shared" si="11"/>
        <v>0</v>
      </c>
    </row>
    <row r="14" spans="1:16">
      <c r="A14" s="15">
        <v>45339</v>
      </c>
      <c r="B14" s="15" t="s">
        <v>60</v>
      </c>
      <c r="C14" s="5">
        <v>20000</v>
      </c>
      <c r="D14" s="13">
        <v>4</v>
      </c>
      <c r="E14" s="7">
        <f t="shared" si="0"/>
        <v>0</v>
      </c>
      <c r="F14" s="7">
        <f t="shared" si="1"/>
        <v>0</v>
      </c>
      <c r="G14" s="7">
        <f t="shared" si="2"/>
        <v>0</v>
      </c>
      <c r="H14" s="7">
        <f t="shared" si="3"/>
        <v>20000</v>
      </c>
      <c r="I14" s="7">
        <f t="shared" si="4"/>
        <v>0</v>
      </c>
      <c r="J14" s="7">
        <f t="shared" si="5"/>
        <v>0</v>
      </c>
      <c r="K14" s="7">
        <f t="shared" si="6"/>
        <v>0</v>
      </c>
      <c r="L14" s="7">
        <f t="shared" si="7"/>
        <v>0</v>
      </c>
      <c r="M14" s="7">
        <f t="shared" si="8"/>
        <v>0</v>
      </c>
      <c r="N14" s="7">
        <f t="shared" si="9"/>
        <v>0</v>
      </c>
      <c r="O14" s="7">
        <f t="shared" si="10"/>
        <v>0</v>
      </c>
      <c r="P14" s="7">
        <f t="shared" si="11"/>
        <v>0</v>
      </c>
    </row>
    <row r="15" spans="1:16">
      <c r="A15" s="15">
        <v>45340</v>
      </c>
      <c r="B15" s="15" t="s">
        <v>48</v>
      </c>
      <c r="C15" s="5">
        <v>5000</v>
      </c>
      <c r="D15" s="13">
        <v>4</v>
      </c>
      <c r="E15" s="7">
        <f t="shared" si="0"/>
        <v>0</v>
      </c>
      <c r="F15" s="7">
        <f t="shared" si="1"/>
        <v>0</v>
      </c>
      <c r="G15" s="7">
        <f t="shared" si="2"/>
        <v>0</v>
      </c>
      <c r="H15" s="7">
        <f t="shared" si="3"/>
        <v>5000</v>
      </c>
      <c r="I15" s="7">
        <f t="shared" si="4"/>
        <v>0</v>
      </c>
      <c r="J15" s="7">
        <f t="shared" si="5"/>
        <v>0</v>
      </c>
      <c r="K15" s="7">
        <f t="shared" si="6"/>
        <v>0</v>
      </c>
      <c r="L15" s="7">
        <f t="shared" si="7"/>
        <v>0</v>
      </c>
      <c r="M15" s="7">
        <f t="shared" si="8"/>
        <v>0</v>
      </c>
      <c r="N15" s="7">
        <f t="shared" si="9"/>
        <v>0</v>
      </c>
      <c r="O15" s="7">
        <f t="shared" si="10"/>
        <v>0</v>
      </c>
      <c r="P15" s="7">
        <f t="shared" si="11"/>
        <v>0</v>
      </c>
    </row>
    <row r="16" spans="1:16">
      <c r="A16" s="15">
        <v>45341</v>
      </c>
      <c r="B16" s="15" t="s">
        <v>259</v>
      </c>
      <c r="C16" s="5">
        <v>2000</v>
      </c>
      <c r="D16" s="13">
        <v>2</v>
      </c>
      <c r="E16" s="7">
        <f t="shared" si="0"/>
        <v>0</v>
      </c>
      <c r="F16" s="7">
        <f t="shared" si="1"/>
        <v>2000</v>
      </c>
      <c r="G16" s="7">
        <f t="shared" si="2"/>
        <v>0</v>
      </c>
      <c r="H16" s="7">
        <f t="shared" si="3"/>
        <v>0</v>
      </c>
      <c r="I16" s="7">
        <f t="shared" si="4"/>
        <v>0</v>
      </c>
      <c r="J16" s="7">
        <f t="shared" si="5"/>
        <v>0</v>
      </c>
      <c r="K16" s="7">
        <f t="shared" si="6"/>
        <v>0</v>
      </c>
      <c r="L16" s="7">
        <f t="shared" si="7"/>
        <v>0</v>
      </c>
      <c r="M16" s="7">
        <f t="shared" si="8"/>
        <v>0</v>
      </c>
      <c r="N16" s="7">
        <f t="shared" si="9"/>
        <v>0</v>
      </c>
      <c r="O16" s="7">
        <f t="shared" si="10"/>
        <v>0</v>
      </c>
      <c r="P16" s="7">
        <f t="shared" si="11"/>
        <v>0</v>
      </c>
    </row>
    <row r="17" spans="1:16">
      <c r="A17" s="15">
        <v>45348</v>
      </c>
      <c r="B17" s="15" t="s">
        <v>92</v>
      </c>
      <c r="C17" s="5">
        <v>4000</v>
      </c>
      <c r="D17" s="13">
        <v>4</v>
      </c>
      <c r="E17" s="7">
        <f>IF($D17=$E$5,$C17,0)</f>
        <v>0</v>
      </c>
      <c r="F17" s="7">
        <f t="shared" si="1"/>
        <v>0</v>
      </c>
      <c r="G17" s="7">
        <f t="shared" si="2"/>
        <v>0</v>
      </c>
      <c r="H17" s="7">
        <f t="shared" si="3"/>
        <v>4000</v>
      </c>
      <c r="I17" s="7">
        <f t="shared" si="4"/>
        <v>0</v>
      </c>
      <c r="J17" s="7">
        <f t="shared" si="5"/>
        <v>0</v>
      </c>
      <c r="K17" s="7">
        <f t="shared" si="6"/>
        <v>0</v>
      </c>
      <c r="L17" s="7">
        <f t="shared" si="7"/>
        <v>0</v>
      </c>
      <c r="M17" s="7">
        <f t="shared" si="8"/>
        <v>0</v>
      </c>
      <c r="N17" s="7">
        <f t="shared" si="9"/>
        <v>0</v>
      </c>
      <c r="O17" s="7">
        <f t="shared" si="10"/>
        <v>0</v>
      </c>
      <c r="P17" s="7">
        <f t="shared" si="11"/>
        <v>0</v>
      </c>
    </row>
    <row r="18" spans="1:16">
      <c r="A18" s="15">
        <v>45348</v>
      </c>
      <c r="B18" s="15" t="s">
        <v>111</v>
      </c>
      <c r="C18" s="5">
        <v>5000</v>
      </c>
      <c r="D18" s="13">
        <v>4</v>
      </c>
      <c r="E18" s="7">
        <f t="shared" si="0"/>
        <v>0</v>
      </c>
      <c r="F18" s="7">
        <f t="shared" si="1"/>
        <v>0</v>
      </c>
      <c r="G18" s="7">
        <f t="shared" si="2"/>
        <v>0</v>
      </c>
      <c r="H18" s="7">
        <f t="shared" si="3"/>
        <v>5000</v>
      </c>
      <c r="I18" s="7">
        <f t="shared" si="4"/>
        <v>0</v>
      </c>
      <c r="J18" s="7">
        <f t="shared" si="5"/>
        <v>0</v>
      </c>
      <c r="K18" s="7">
        <f t="shared" si="6"/>
        <v>0</v>
      </c>
      <c r="L18" s="7">
        <f t="shared" si="7"/>
        <v>0</v>
      </c>
      <c r="M18" s="7">
        <f t="shared" si="8"/>
        <v>0</v>
      </c>
      <c r="N18" s="7">
        <f t="shared" si="9"/>
        <v>0</v>
      </c>
      <c r="O18" s="7">
        <f t="shared" si="10"/>
        <v>0</v>
      </c>
      <c r="P18" s="7">
        <f t="shared" si="11"/>
        <v>0</v>
      </c>
    </row>
    <row r="19" spans="1:16">
      <c r="A19" s="15">
        <v>45350</v>
      </c>
      <c r="B19" s="15" t="s">
        <v>255</v>
      </c>
      <c r="C19" s="5">
        <v>5000</v>
      </c>
      <c r="D19" s="13">
        <v>4</v>
      </c>
      <c r="E19" s="7">
        <f t="shared" si="0"/>
        <v>0</v>
      </c>
      <c r="F19" s="7">
        <f t="shared" si="1"/>
        <v>0</v>
      </c>
      <c r="G19" s="7">
        <f t="shared" si="2"/>
        <v>0</v>
      </c>
      <c r="H19" s="7">
        <f t="shared" si="3"/>
        <v>5000</v>
      </c>
      <c r="I19" s="7">
        <f t="shared" si="4"/>
        <v>0</v>
      </c>
      <c r="J19" s="7">
        <f t="shared" si="5"/>
        <v>0</v>
      </c>
      <c r="K19" s="7">
        <f t="shared" si="6"/>
        <v>0</v>
      </c>
      <c r="L19" s="7">
        <f t="shared" si="7"/>
        <v>0</v>
      </c>
      <c r="M19" s="7">
        <f t="shared" si="8"/>
        <v>0</v>
      </c>
      <c r="N19" s="7">
        <f t="shared" si="9"/>
        <v>0</v>
      </c>
      <c r="O19" s="7">
        <f t="shared" si="10"/>
        <v>0</v>
      </c>
      <c r="P19" s="7">
        <f t="shared" si="11"/>
        <v>0</v>
      </c>
    </row>
    <row r="20" spans="1:16">
      <c r="A20" s="15">
        <v>45350</v>
      </c>
      <c r="B20" s="15" t="s">
        <v>85</v>
      </c>
      <c r="C20" s="5">
        <v>3000</v>
      </c>
      <c r="D20" s="13">
        <v>4</v>
      </c>
      <c r="E20" s="7">
        <f>IF($D20=$E$5,$C20,0)</f>
        <v>0</v>
      </c>
      <c r="F20" s="7">
        <f t="shared" si="1"/>
        <v>0</v>
      </c>
      <c r="G20" s="7">
        <f t="shared" si="2"/>
        <v>0</v>
      </c>
      <c r="H20" s="7">
        <f t="shared" si="3"/>
        <v>3000</v>
      </c>
      <c r="I20" s="7">
        <f t="shared" si="4"/>
        <v>0</v>
      </c>
      <c r="J20" s="7">
        <f t="shared" si="5"/>
        <v>0</v>
      </c>
      <c r="K20" s="7">
        <f t="shared" si="6"/>
        <v>0</v>
      </c>
      <c r="L20" s="7">
        <f t="shared" si="7"/>
        <v>0</v>
      </c>
      <c r="M20" s="7">
        <f t="shared" si="8"/>
        <v>0</v>
      </c>
      <c r="N20" s="7">
        <f t="shared" si="9"/>
        <v>0</v>
      </c>
      <c r="O20" s="7">
        <f t="shared" si="10"/>
        <v>0</v>
      </c>
      <c r="P20" s="7">
        <f t="shared" si="11"/>
        <v>0</v>
      </c>
    </row>
    <row r="21" spans="1:16" ht="16.5">
      <c r="A21" s="15">
        <v>45351</v>
      </c>
      <c r="B21" s="15" t="s">
        <v>258</v>
      </c>
      <c r="C21" s="146">
        <v>3000</v>
      </c>
      <c r="D21" s="13">
        <v>4</v>
      </c>
      <c r="E21" s="146">
        <f>IF($D21=$E$5,$C21,0)</f>
        <v>0</v>
      </c>
      <c r="F21" s="146">
        <f t="shared" si="1"/>
        <v>0</v>
      </c>
      <c r="G21" s="146">
        <f t="shared" si="2"/>
        <v>0</v>
      </c>
      <c r="H21" s="151">
        <f t="shared" si="3"/>
        <v>3000</v>
      </c>
      <c r="I21" s="146">
        <f t="shared" si="4"/>
        <v>0</v>
      </c>
      <c r="J21" s="146">
        <f t="shared" si="5"/>
        <v>0</v>
      </c>
      <c r="K21" s="146">
        <f t="shared" si="6"/>
        <v>0</v>
      </c>
      <c r="L21" s="146">
        <f t="shared" si="7"/>
        <v>0</v>
      </c>
      <c r="M21" s="146">
        <f t="shared" si="8"/>
        <v>0</v>
      </c>
      <c r="N21" s="146">
        <f t="shared" si="9"/>
        <v>0</v>
      </c>
      <c r="O21" s="146">
        <f t="shared" si="10"/>
        <v>0</v>
      </c>
      <c r="P21" s="7">
        <f t="shared" si="11"/>
        <v>0</v>
      </c>
    </row>
    <row r="22" spans="1:16" ht="17.25">
      <c r="A22" s="15"/>
      <c r="B22" s="15"/>
      <c r="C22" s="152">
        <f>SUM(C10:C21)</f>
        <v>84000</v>
      </c>
      <c r="D22" s="18">
        <v>7</v>
      </c>
      <c r="E22" s="29">
        <f>SUM(E10:E21)</f>
        <v>0</v>
      </c>
      <c r="F22" s="29">
        <f>SUM(F10:F21)</f>
        <v>29000</v>
      </c>
      <c r="G22" s="29">
        <f t="shared" ref="G22:M22" si="13">SUM(G10:G21)</f>
        <v>0</v>
      </c>
      <c r="H22" s="149">
        <f t="shared" si="13"/>
        <v>55000</v>
      </c>
      <c r="I22" s="29">
        <f t="shared" si="13"/>
        <v>0</v>
      </c>
      <c r="J22" s="29">
        <f t="shared" si="13"/>
        <v>0</v>
      </c>
      <c r="K22" s="29">
        <f t="shared" si="13"/>
        <v>0</v>
      </c>
      <c r="L22" s="29">
        <f t="shared" si="13"/>
        <v>0</v>
      </c>
      <c r="M22" s="29">
        <f t="shared" si="13"/>
        <v>0</v>
      </c>
      <c r="N22" s="29">
        <f t="shared" si="9"/>
        <v>0</v>
      </c>
      <c r="O22" s="29">
        <f t="shared" si="10"/>
        <v>0</v>
      </c>
      <c r="P22" s="7">
        <f t="shared" si="11"/>
        <v>0</v>
      </c>
    </row>
    <row r="23" spans="1:16">
      <c r="A23" s="15"/>
      <c r="B23" s="119" t="s">
        <v>229</v>
      </c>
      <c r="C23" s="5"/>
      <c r="D23" s="18">
        <v>8</v>
      </c>
      <c r="E23" s="7"/>
      <c r="F23" s="7"/>
      <c r="G23" s="7"/>
      <c r="H23" s="7"/>
      <c r="I23" s="7"/>
      <c r="J23" s="7"/>
      <c r="K23" s="7"/>
      <c r="L23" s="7"/>
      <c r="M23" s="7"/>
      <c r="N23" s="7"/>
      <c r="O23" s="7"/>
      <c r="P23" s="7"/>
    </row>
    <row r="24" spans="1:16">
      <c r="A24" s="15">
        <v>45352</v>
      </c>
      <c r="B24" s="15" t="s">
        <v>66</v>
      </c>
      <c r="C24" s="5">
        <v>7000</v>
      </c>
      <c r="D24" s="13">
        <v>4</v>
      </c>
      <c r="E24" s="7">
        <f>IF($D24=$E$5,$C24,0)</f>
        <v>0</v>
      </c>
      <c r="F24" s="7">
        <f t="shared" si="1"/>
        <v>0</v>
      </c>
      <c r="G24" s="7">
        <f t="shared" si="2"/>
        <v>0</v>
      </c>
      <c r="H24" s="7">
        <f t="shared" si="3"/>
        <v>7000</v>
      </c>
      <c r="I24" s="7">
        <f t="shared" si="4"/>
        <v>0</v>
      </c>
      <c r="J24" s="7">
        <f t="shared" si="5"/>
        <v>0</v>
      </c>
      <c r="K24" s="7">
        <f t="shared" si="6"/>
        <v>0</v>
      </c>
      <c r="L24" s="7">
        <f t="shared" si="7"/>
        <v>0</v>
      </c>
      <c r="M24" s="7">
        <f t="shared" si="8"/>
        <v>0</v>
      </c>
      <c r="N24" s="7">
        <f t="shared" si="9"/>
        <v>0</v>
      </c>
      <c r="O24" s="7">
        <f t="shared" si="10"/>
        <v>0</v>
      </c>
      <c r="P24" s="7">
        <f t="shared" si="11"/>
        <v>0</v>
      </c>
    </row>
    <row r="25" spans="1:16">
      <c r="A25" s="15">
        <v>45352</v>
      </c>
      <c r="B25" s="15" t="s">
        <v>260</v>
      </c>
      <c r="C25" s="5">
        <v>4000</v>
      </c>
      <c r="D25" s="13">
        <v>2</v>
      </c>
      <c r="E25" s="7">
        <f t="shared" si="0"/>
        <v>0</v>
      </c>
      <c r="F25" s="7">
        <f t="shared" si="1"/>
        <v>4000</v>
      </c>
      <c r="G25" s="7">
        <f t="shared" si="2"/>
        <v>0</v>
      </c>
      <c r="H25" s="7">
        <f t="shared" si="3"/>
        <v>0</v>
      </c>
      <c r="I25" s="7">
        <f t="shared" si="4"/>
        <v>0</v>
      </c>
      <c r="J25" s="7">
        <f t="shared" si="5"/>
        <v>0</v>
      </c>
      <c r="K25" s="7">
        <f t="shared" si="6"/>
        <v>0</v>
      </c>
      <c r="L25" s="7">
        <f t="shared" si="7"/>
        <v>0</v>
      </c>
      <c r="M25" s="7">
        <f t="shared" si="8"/>
        <v>0</v>
      </c>
      <c r="N25" s="7">
        <f t="shared" si="9"/>
        <v>0</v>
      </c>
      <c r="O25" s="7">
        <f t="shared" si="10"/>
        <v>0</v>
      </c>
      <c r="P25" s="7">
        <f t="shared" si="11"/>
        <v>0</v>
      </c>
    </row>
    <row r="26" spans="1:16">
      <c r="A26" s="15">
        <v>45352</v>
      </c>
      <c r="B26" s="31" t="s">
        <v>98</v>
      </c>
      <c r="C26" s="5">
        <v>5000</v>
      </c>
      <c r="D26" s="13">
        <v>4</v>
      </c>
      <c r="E26" s="7">
        <f t="shared" si="0"/>
        <v>0</v>
      </c>
      <c r="F26" s="7">
        <f t="shared" si="1"/>
        <v>0</v>
      </c>
      <c r="G26" s="7">
        <f t="shared" si="2"/>
        <v>0</v>
      </c>
      <c r="H26" s="7">
        <f t="shared" si="3"/>
        <v>5000</v>
      </c>
      <c r="I26" s="7">
        <f t="shared" si="4"/>
        <v>0</v>
      </c>
      <c r="J26" s="7">
        <f t="shared" si="5"/>
        <v>0</v>
      </c>
      <c r="K26" s="7">
        <f t="shared" si="6"/>
        <v>0</v>
      </c>
      <c r="L26" s="7">
        <f t="shared" si="7"/>
        <v>0</v>
      </c>
      <c r="M26" s="7">
        <f t="shared" si="8"/>
        <v>0</v>
      </c>
      <c r="N26" s="7">
        <f t="shared" si="9"/>
        <v>0</v>
      </c>
      <c r="O26" s="7">
        <f t="shared" si="10"/>
        <v>0</v>
      </c>
      <c r="P26" s="7">
        <f t="shared" si="11"/>
        <v>0</v>
      </c>
    </row>
    <row r="27" spans="1:16">
      <c r="A27" s="15">
        <v>45354</v>
      </c>
      <c r="B27" s="15" t="s">
        <v>313</v>
      </c>
      <c r="C27" s="5">
        <v>3000</v>
      </c>
      <c r="D27" s="13">
        <v>4</v>
      </c>
      <c r="E27" s="7">
        <f t="shared" si="0"/>
        <v>0</v>
      </c>
      <c r="F27" s="7">
        <f t="shared" si="1"/>
        <v>0</v>
      </c>
      <c r="G27" s="7">
        <f t="shared" si="2"/>
        <v>0</v>
      </c>
      <c r="H27" s="7">
        <f t="shared" si="3"/>
        <v>3000</v>
      </c>
      <c r="I27" s="7">
        <f t="shared" si="4"/>
        <v>0</v>
      </c>
      <c r="J27" s="7">
        <f t="shared" si="5"/>
        <v>0</v>
      </c>
      <c r="K27" s="7">
        <f t="shared" si="6"/>
        <v>0</v>
      </c>
      <c r="L27" s="7">
        <f t="shared" si="7"/>
        <v>0</v>
      </c>
      <c r="M27" s="7">
        <f t="shared" si="8"/>
        <v>0</v>
      </c>
      <c r="N27" s="7">
        <f t="shared" si="9"/>
        <v>0</v>
      </c>
      <c r="O27" s="7">
        <f t="shared" si="10"/>
        <v>0</v>
      </c>
      <c r="P27" s="7">
        <f t="shared" si="11"/>
        <v>0</v>
      </c>
    </row>
    <row r="28" spans="1:16">
      <c r="A28" s="15">
        <v>45355</v>
      </c>
      <c r="B28" s="15" t="s">
        <v>370</v>
      </c>
      <c r="C28" s="5">
        <v>5000</v>
      </c>
      <c r="D28" s="13">
        <v>5</v>
      </c>
      <c r="E28" s="7">
        <f t="shared" si="0"/>
        <v>0</v>
      </c>
      <c r="F28" s="7">
        <f t="shared" si="1"/>
        <v>0</v>
      </c>
      <c r="G28" s="7">
        <f t="shared" si="2"/>
        <v>0</v>
      </c>
      <c r="H28" s="7">
        <f t="shared" si="3"/>
        <v>0</v>
      </c>
      <c r="I28" s="7">
        <f t="shared" si="4"/>
        <v>5000</v>
      </c>
      <c r="J28" s="7">
        <f t="shared" si="5"/>
        <v>0</v>
      </c>
      <c r="K28" s="7">
        <f t="shared" si="6"/>
        <v>0</v>
      </c>
      <c r="L28" s="7">
        <f t="shared" si="7"/>
        <v>0</v>
      </c>
      <c r="M28" s="7">
        <f t="shared" si="8"/>
        <v>0</v>
      </c>
      <c r="N28" s="7">
        <f t="shared" si="9"/>
        <v>0</v>
      </c>
      <c r="O28" s="7">
        <f t="shared" si="10"/>
        <v>0</v>
      </c>
      <c r="P28" s="7">
        <f t="shared" si="11"/>
        <v>0</v>
      </c>
    </row>
    <row r="29" spans="1:16">
      <c r="A29" s="15">
        <v>45358</v>
      </c>
      <c r="B29" s="15" t="s">
        <v>314</v>
      </c>
      <c r="C29" s="5">
        <v>10000</v>
      </c>
      <c r="D29" s="13">
        <v>4</v>
      </c>
      <c r="E29" s="7">
        <f t="shared" si="0"/>
        <v>0</v>
      </c>
      <c r="F29" s="7">
        <f t="shared" si="1"/>
        <v>0</v>
      </c>
      <c r="G29" s="7">
        <f t="shared" si="2"/>
        <v>0</v>
      </c>
      <c r="H29" s="7">
        <f t="shared" si="3"/>
        <v>10000</v>
      </c>
      <c r="I29" s="7">
        <f t="shared" si="4"/>
        <v>0</v>
      </c>
      <c r="J29" s="7">
        <f t="shared" si="5"/>
        <v>0</v>
      </c>
      <c r="K29" s="7">
        <f t="shared" si="6"/>
        <v>0</v>
      </c>
      <c r="L29" s="7">
        <f t="shared" si="7"/>
        <v>0</v>
      </c>
      <c r="M29" s="7">
        <f t="shared" si="8"/>
        <v>0</v>
      </c>
      <c r="N29" s="7">
        <f t="shared" si="9"/>
        <v>0</v>
      </c>
      <c r="O29" s="7">
        <f t="shared" si="10"/>
        <v>0</v>
      </c>
      <c r="P29" s="7">
        <f t="shared" si="11"/>
        <v>0</v>
      </c>
    </row>
    <row r="30" spans="1:16">
      <c r="A30" s="15">
        <v>45364</v>
      </c>
      <c r="B30" s="15" t="s">
        <v>121</v>
      </c>
      <c r="C30" s="5">
        <v>3000</v>
      </c>
      <c r="D30" s="13">
        <v>4</v>
      </c>
      <c r="E30" s="7">
        <f t="shared" si="0"/>
        <v>0</v>
      </c>
      <c r="F30" s="7">
        <f t="shared" si="1"/>
        <v>0</v>
      </c>
      <c r="G30" s="7">
        <f t="shared" si="2"/>
        <v>0</v>
      </c>
      <c r="H30" s="7">
        <f t="shared" si="3"/>
        <v>3000</v>
      </c>
      <c r="I30" s="7">
        <f t="shared" si="4"/>
        <v>0</v>
      </c>
      <c r="J30" s="7">
        <f t="shared" si="5"/>
        <v>0</v>
      </c>
      <c r="K30" s="7">
        <f t="shared" si="6"/>
        <v>0</v>
      </c>
      <c r="L30" s="7">
        <f t="shared" si="7"/>
        <v>0</v>
      </c>
      <c r="M30" s="7">
        <f t="shared" si="8"/>
        <v>0</v>
      </c>
      <c r="N30" s="7">
        <f t="shared" si="9"/>
        <v>0</v>
      </c>
      <c r="O30" s="7">
        <f t="shared" si="10"/>
        <v>0</v>
      </c>
      <c r="P30" s="7">
        <f t="shared" si="11"/>
        <v>0</v>
      </c>
    </row>
    <row r="31" spans="1:16">
      <c r="A31" s="15">
        <v>45365</v>
      </c>
      <c r="B31" s="15" t="s">
        <v>315</v>
      </c>
      <c r="C31" s="5">
        <v>10000</v>
      </c>
      <c r="D31" s="13">
        <v>4</v>
      </c>
      <c r="E31" s="7">
        <f t="shared" si="0"/>
        <v>0</v>
      </c>
      <c r="F31" s="7">
        <f t="shared" si="1"/>
        <v>0</v>
      </c>
      <c r="G31" s="7">
        <f t="shared" si="2"/>
        <v>0</v>
      </c>
      <c r="H31" s="7">
        <f t="shared" si="3"/>
        <v>10000</v>
      </c>
      <c r="I31" s="7">
        <f t="shared" si="4"/>
        <v>0</v>
      </c>
      <c r="J31" s="7">
        <f t="shared" si="5"/>
        <v>0</v>
      </c>
      <c r="K31" s="7">
        <f t="shared" si="6"/>
        <v>0</v>
      </c>
      <c r="L31" s="7">
        <f t="shared" si="7"/>
        <v>0</v>
      </c>
      <c r="M31" s="7">
        <f t="shared" si="8"/>
        <v>0</v>
      </c>
      <c r="N31" s="7">
        <f t="shared" si="9"/>
        <v>0</v>
      </c>
      <c r="O31" s="7">
        <f t="shared" si="10"/>
        <v>0</v>
      </c>
      <c r="P31" s="7">
        <f t="shared" si="11"/>
        <v>0</v>
      </c>
    </row>
    <row r="32" spans="1:16">
      <c r="A32" s="15">
        <v>45368</v>
      </c>
      <c r="B32" s="15" t="s">
        <v>120</v>
      </c>
      <c r="C32" s="5">
        <v>31680</v>
      </c>
      <c r="D32" s="13">
        <v>4</v>
      </c>
      <c r="E32" s="7">
        <f t="shared" si="0"/>
        <v>0</v>
      </c>
      <c r="F32" s="7">
        <f t="shared" si="1"/>
        <v>0</v>
      </c>
      <c r="G32" s="7">
        <f t="shared" si="2"/>
        <v>0</v>
      </c>
      <c r="H32" s="7">
        <f t="shared" si="3"/>
        <v>31680</v>
      </c>
      <c r="I32" s="7">
        <f t="shared" si="4"/>
        <v>0</v>
      </c>
      <c r="J32" s="7">
        <f t="shared" si="5"/>
        <v>0</v>
      </c>
      <c r="K32" s="7">
        <f t="shared" si="6"/>
        <v>0</v>
      </c>
      <c r="L32" s="7">
        <f t="shared" si="7"/>
        <v>0</v>
      </c>
      <c r="M32" s="7">
        <f t="shared" si="8"/>
        <v>0</v>
      </c>
      <c r="N32" s="7">
        <f t="shared" si="9"/>
        <v>0</v>
      </c>
      <c r="O32" s="7">
        <f t="shared" si="10"/>
        <v>0</v>
      </c>
      <c r="P32" s="7">
        <f t="shared" si="11"/>
        <v>0</v>
      </c>
    </row>
    <row r="33" spans="1:16">
      <c r="A33" s="15">
        <v>45372</v>
      </c>
      <c r="B33" s="15" t="s">
        <v>317</v>
      </c>
      <c r="C33" s="17">
        <v>5000</v>
      </c>
      <c r="D33" s="13">
        <v>4</v>
      </c>
      <c r="E33" s="7">
        <f t="shared" si="0"/>
        <v>0</v>
      </c>
      <c r="F33" s="7">
        <f t="shared" si="1"/>
        <v>0</v>
      </c>
      <c r="G33" s="7">
        <f t="shared" si="2"/>
        <v>0</v>
      </c>
      <c r="H33" s="7">
        <f t="shared" si="3"/>
        <v>5000</v>
      </c>
      <c r="I33" s="7">
        <f t="shared" si="4"/>
        <v>0</v>
      </c>
      <c r="J33" s="7">
        <f t="shared" si="5"/>
        <v>0</v>
      </c>
      <c r="K33" s="7">
        <f t="shared" si="6"/>
        <v>0</v>
      </c>
      <c r="L33" s="7">
        <f t="shared" si="7"/>
        <v>0</v>
      </c>
      <c r="M33" s="7">
        <f t="shared" si="8"/>
        <v>0</v>
      </c>
      <c r="N33" s="7">
        <f t="shared" si="9"/>
        <v>0</v>
      </c>
      <c r="O33" s="7">
        <f t="shared" si="10"/>
        <v>0</v>
      </c>
      <c r="P33" s="7">
        <f t="shared" si="11"/>
        <v>0</v>
      </c>
    </row>
    <row r="34" spans="1:16">
      <c r="A34" s="15">
        <v>45372</v>
      </c>
      <c r="B34" s="15" t="s">
        <v>318</v>
      </c>
      <c r="C34" s="17">
        <v>3000</v>
      </c>
      <c r="D34" s="13">
        <v>4</v>
      </c>
      <c r="E34" s="7">
        <f t="shared" si="0"/>
        <v>0</v>
      </c>
      <c r="F34" s="7">
        <f t="shared" si="1"/>
        <v>0</v>
      </c>
      <c r="G34" s="7">
        <f t="shared" si="2"/>
        <v>0</v>
      </c>
      <c r="H34" s="7">
        <f t="shared" si="3"/>
        <v>3000</v>
      </c>
      <c r="I34" s="7">
        <f t="shared" si="4"/>
        <v>0</v>
      </c>
      <c r="J34" s="7">
        <f t="shared" si="5"/>
        <v>0</v>
      </c>
      <c r="K34" s="7">
        <f t="shared" si="6"/>
        <v>0</v>
      </c>
      <c r="L34" s="7">
        <f t="shared" si="7"/>
        <v>0</v>
      </c>
      <c r="M34" s="7">
        <f t="shared" si="8"/>
        <v>0</v>
      </c>
      <c r="N34" s="7">
        <f t="shared" si="9"/>
        <v>0</v>
      </c>
      <c r="O34" s="7">
        <f t="shared" si="10"/>
        <v>0</v>
      </c>
      <c r="P34" s="7">
        <f t="shared" si="11"/>
        <v>0</v>
      </c>
    </row>
    <row r="35" spans="1:16">
      <c r="A35" s="15">
        <v>45374</v>
      </c>
      <c r="B35" s="15" t="s">
        <v>319</v>
      </c>
      <c r="C35" s="5">
        <v>5000</v>
      </c>
      <c r="D35" s="13">
        <v>4</v>
      </c>
      <c r="E35" s="7">
        <f t="shared" si="0"/>
        <v>0</v>
      </c>
      <c r="F35" s="7">
        <f t="shared" si="1"/>
        <v>0</v>
      </c>
      <c r="G35" s="7">
        <f t="shared" si="2"/>
        <v>0</v>
      </c>
      <c r="H35" s="7">
        <f t="shared" si="3"/>
        <v>5000</v>
      </c>
      <c r="I35" s="7">
        <f t="shared" si="4"/>
        <v>0</v>
      </c>
      <c r="J35" s="7">
        <f t="shared" si="5"/>
        <v>0</v>
      </c>
      <c r="K35" s="7">
        <f t="shared" si="6"/>
        <v>0</v>
      </c>
      <c r="L35" s="7">
        <f t="shared" si="7"/>
        <v>0</v>
      </c>
      <c r="M35" s="7">
        <f t="shared" si="8"/>
        <v>0</v>
      </c>
      <c r="N35" s="7">
        <f t="shared" si="9"/>
        <v>0</v>
      </c>
      <c r="O35" s="7">
        <f t="shared" si="10"/>
        <v>0</v>
      </c>
      <c r="P35" s="7">
        <f t="shared" si="11"/>
        <v>0</v>
      </c>
    </row>
    <row r="36" spans="1:16">
      <c r="A36" s="15">
        <v>45375</v>
      </c>
      <c r="B36" s="15" t="s">
        <v>55</v>
      </c>
      <c r="C36" s="17">
        <v>5000</v>
      </c>
      <c r="D36" s="13">
        <v>4</v>
      </c>
      <c r="E36" s="7">
        <f t="shared" si="0"/>
        <v>0</v>
      </c>
      <c r="F36" s="7">
        <f t="shared" si="1"/>
        <v>0</v>
      </c>
      <c r="G36" s="7">
        <f t="shared" si="2"/>
        <v>0</v>
      </c>
      <c r="H36" s="7">
        <f t="shared" si="3"/>
        <v>5000</v>
      </c>
      <c r="I36" s="7">
        <f t="shared" si="4"/>
        <v>0</v>
      </c>
      <c r="J36" s="7">
        <f t="shared" si="5"/>
        <v>0</v>
      </c>
      <c r="K36" s="7">
        <f t="shared" si="6"/>
        <v>0</v>
      </c>
      <c r="L36" s="7">
        <f t="shared" si="7"/>
        <v>0</v>
      </c>
      <c r="M36" s="7">
        <f t="shared" si="8"/>
        <v>0</v>
      </c>
      <c r="N36" s="7">
        <f t="shared" si="9"/>
        <v>0</v>
      </c>
      <c r="O36" s="7">
        <f t="shared" si="10"/>
        <v>0</v>
      </c>
      <c r="P36" s="7">
        <f t="shared" si="11"/>
        <v>0</v>
      </c>
    </row>
    <row r="37" spans="1:16">
      <c r="A37" s="15">
        <v>45378</v>
      </c>
      <c r="B37" s="15" t="s">
        <v>62</v>
      </c>
      <c r="C37" s="17">
        <v>3000</v>
      </c>
      <c r="D37" s="13">
        <v>4</v>
      </c>
      <c r="E37" s="7">
        <f t="shared" si="0"/>
        <v>0</v>
      </c>
      <c r="F37" s="7">
        <f t="shared" si="1"/>
        <v>0</v>
      </c>
      <c r="G37" s="7">
        <f t="shared" si="2"/>
        <v>0</v>
      </c>
      <c r="H37" s="7">
        <f t="shared" si="3"/>
        <v>3000</v>
      </c>
      <c r="I37" s="7">
        <f t="shared" si="4"/>
        <v>0</v>
      </c>
      <c r="J37" s="7">
        <f t="shared" si="5"/>
        <v>0</v>
      </c>
      <c r="K37" s="7">
        <f t="shared" si="6"/>
        <v>0</v>
      </c>
      <c r="L37" s="7">
        <f t="shared" si="7"/>
        <v>0</v>
      </c>
      <c r="M37" s="7">
        <f t="shared" si="8"/>
        <v>0</v>
      </c>
      <c r="N37" s="7">
        <f t="shared" si="9"/>
        <v>0</v>
      </c>
      <c r="O37" s="7">
        <f t="shared" si="10"/>
        <v>0</v>
      </c>
      <c r="P37" s="7">
        <f t="shared" si="11"/>
        <v>0</v>
      </c>
    </row>
    <row r="38" spans="1:16">
      <c r="A38" s="15">
        <v>45382</v>
      </c>
      <c r="B38" s="15" t="s">
        <v>321</v>
      </c>
      <c r="C38" s="17">
        <v>5000</v>
      </c>
      <c r="D38" s="13">
        <v>4</v>
      </c>
      <c r="E38" s="7">
        <f t="shared" si="0"/>
        <v>0</v>
      </c>
      <c r="F38" s="7">
        <f t="shared" si="1"/>
        <v>0</v>
      </c>
      <c r="G38" s="7">
        <f t="shared" si="2"/>
        <v>0</v>
      </c>
      <c r="H38" s="7">
        <f t="shared" si="3"/>
        <v>5000</v>
      </c>
      <c r="I38" s="7">
        <f t="shared" si="4"/>
        <v>0</v>
      </c>
      <c r="J38" s="7">
        <f t="shared" si="5"/>
        <v>0</v>
      </c>
      <c r="K38" s="7">
        <f t="shared" si="6"/>
        <v>0</v>
      </c>
      <c r="L38" s="7">
        <f t="shared" si="7"/>
        <v>0</v>
      </c>
      <c r="M38" s="7">
        <f t="shared" si="8"/>
        <v>0</v>
      </c>
      <c r="N38" s="7">
        <f t="shared" si="9"/>
        <v>0</v>
      </c>
      <c r="O38" s="7">
        <f t="shared" si="10"/>
        <v>0</v>
      </c>
      <c r="P38" s="7">
        <f t="shared" si="11"/>
        <v>0</v>
      </c>
    </row>
    <row r="39" spans="1:16">
      <c r="A39" s="15">
        <v>45382</v>
      </c>
      <c r="B39" s="15" t="s">
        <v>322</v>
      </c>
      <c r="C39" s="17">
        <v>10000</v>
      </c>
      <c r="D39" s="13">
        <v>4</v>
      </c>
      <c r="E39" s="7">
        <f t="shared" si="0"/>
        <v>0</v>
      </c>
      <c r="F39" s="7">
        <f t="shared" si="1"/>
        <v>0</v>
      </c>
      <c r="G39" s="7">
        <f t="shared" si="2"/>
        <v>0</v>
      </c>
      <c r="H39" s="7">
        <f t="shared" si="3"/>
        <v>10000</v>
      </c>
      <c r="I39" s="7">
        <f t="shared" si="4"/>
        <v>0</v>
      </c>
      <c r="J39" s="7">
        <f t="shared" si="5"/>
        <v>0</v>
      </c>
      <c r="K39" s="7">
        <f t="shared" si="6"/>
        <v>0</v>
      </c>
      <c r="L39" s="7">
        <f t="shared" si="7"/>
        <v>0</v>
      </c>
      <c r="M39" s="7">
        <f t="shared" si="8"/>
        <v>0</v>
      </c>
      <c r="N39" s="7">
        <f t="shared" si="9"/>
        <v>0</v>
      </c>
      <c r="O39" s="7">
        <f t="shared" si="10"/>
        <v>0</v>
      </c>
      <c r="P39" s="7">
        <f t="shared" si="11"/>
        <v>0</v>
      </c>
    </row>
    <row r="40" spans="1:16">
      <c r="A40" s="15"/>
      <c r="B40" s="15"/>
      <c r="C40" s="17"/>
      <c r="D40" s="18"/>
      <c r="E40" s="7">
        <f t="shared" si="0"/>
        <v>0</v>
      </c>
      <c r="F40" s="7">
        <f t="shared" si="1"/>
        <v>0</v>
      </c>
      <c r="G40" s="7">
        <f t="shared" si="2"/>
        <v>0</v>
      </c>
      <c r="H40" s="7">
        <f t="shared" si="3"/>
        <v>0</v>
      </c>
      <c r="I40" s="7">
        <f t="shared" si="4"/>
        <v>0</v>
      </c>
      <c r="J40" s="7">
        <f t="shared" si="5"/>
        <v>0</v>
      </c>
      <c r="K40" s="7">
        <f t="shared" si="6"/>
        <v>0</v>
      </c>
      <c r="L40" s="7">
        <f t="shared" si="7"/>
        <v>0</v>
      </c>
      <c r="M40" s="7">
        <f t="shared" si="8"/>
        <v>0</v>
      </c>
      <c r="N40" s="7">
        <f t="shared" si="9"/>
        <v>0</v>
      </c>
      <c r="O40" s="7">
        <f t="shared" si="10"/>
        <v>0</v>
      </c>
      <c r="P40" s="7">
        <f t="shared" si="11"/>
        <v>0</v>
      </c>
    </row>
    <row r="41" spans="1:16" ht="18" thickBot="1">
      <c r="A41" s="19"/>
      <c r="B41" s="19"/>
      <c r="C41" s="152">
        <f>SUM(C24:C40)</f>
        <v>114680</v>
      </c>
      <c r="D41" s="20"/>
      <c r="E41" s="21">
        <f t="shared" ref="E41:P41" si="14">SUM(E24:E40)</f>
        <v>0</v>
      </c>
      <c r="F41" s="21">
        <f t="shared" si="14"/>
        <v>4000</v>
      </c>
      <c r="G41" s="21">
        <f t="shared" si="14"/>
        <v>0</v>
      </c>
      <c r="H41" s="21">
        <f t="shared" si="14"/>
        <v>105680</v>
      </c>
      <c r="I41" s="21">
        <f t="shared" si="14"/>
        <v>5000</v>
      </c>
      <c r="J41" s="21">
        <f t="shared" si="14"/>
        <v>0</v>
      </c>
      <c r="K41" s="21">
        <f t="shared" si="14"/>
        <v>0</v>
      </c>
      <c r="L41" s="21">
        <f t="shared" si="14"/>
        <v>0</v>
      </c>
      <c r="M41" s="21">
        <f t="shared" si="14"/>
        <v>0</v>
      </c>
      <c r="N41" s="21">
        <f t="shared" si="14"/>
        <v>0</v>
      </c>
      <c r="O41" s="21">
        <f t="shared" si="14"/>
        <v>0</v>
      </c>
      <c r="P41" s="21">
        <f t="shared" si="14"/>
        <v>0</v>
      </c>
    </row>
    <row r="42" spans="1:16" ht="15.75" thickTop="1">
      <c r="A42" s="15"/>
      <c r="B42" s="15"/>
      <c r="C42" s="5">
        <f>SUM(E41:M41)</f>
        <v>114680</v>
      </c>
      <c r="D42" s="13"/>
      <c r="E42" s="7">
        <f t="shared" si="0"/>
        <v>0</v>
      </c>
      <c r="F42" s="7">
        <f t="shared" si="1"/>
        <v>0</v>
      </c>
      <c r="G42" s="7">
        <f t="shared" si="2"/>
        <v>0</v>
      </c>
      <c r="H42" s="7">
        <f t="shared" si="3"/>
        <v>0</v>
      </c>
      <c r="I42" s="7">
        <f t="shared" si="4"/>
        <v>0</v>
      </c>
      <c r="J42" s="7">
        <f t="shared" si="5"/>
        <v>0</v>
      </c>
      <c r="K42" s="7">
        <f t="shared" si="6"/>
        <v>0</v>
      </c>
      <c r="L42" s="7">
        <f t="shared" si="7"/>
        <v>0</v>
      </c>
      <c r="M42" s="7">
        <f t="shared" si="8"/>
        <v>0</v>
      </c>
      <c r="N42" s="7">
        <f t="shared" si="9"/>
        <v>0</v>
      </c>
      <c r="O42" s="7">
        <f t="shared" si="10"/>
        <v>0</v>
      </c>
      <c r="P42" s="7">
        <f t="shared" si="11"/>
        <v>0</v>
      </c>
    </row>
    <row r="43" spans="1:16">
      <c r="A43" s="15"/>
      <c r="B43" s="119" t="s">
        <v>320</v>
      </c>
      <c r="C43" s="17">
        <f>C41-C42</f>
        <v>0</v>
      </c>
      <c r="D43" s="18"/>
      <c r="E43" s="7">
        <f t="shared" si="0"/>
        <v>0</v>
      </c>
      <c r="F43" s="7">
        <f t="shared" si="1"/>
        <v>0</v>
      </c>
      <c r="G43" s="7">
        <f t="shared" si="2"/>
        <v>0</v>
      </c>
      <c r="H43" s="7">
        <f t="shared" si="3"/>
        <v>0</v>
      </c>
      <c r="I43" s="7">
        <f t="shared" si="4"/>
        <v>0</v>
      </c>
      <c r="J43" s="7">
        <f t="shared" si="5"/>
        <v>0</v>
      </c>
      <c r="K43" s="7">
        <f t="shared" si="6"/>
        <v>0</v>
      </c>
      <c r="L43" s="7">
        <f t="shared" si="7"/>
        <v>0</v>
      </c>
      <c r="M43" s="7">
        <f t="shared" si="8"/>
        <v>0</v>
      </c>
      <c r="N43" s="7">
        <f t="shared" si="9"/>
        <v>0</v>
      </c>
      <c r="O43" s="7">
        <f t="shared" si="10"/>
        <v>0</v>
      </c>
      <c r="P43" s="7">
        <f t="shared" si="11"/>
        <v>0</v>
      </c>
    </row>
    <row r="44" spans="1:16">
      <c r="A44" s="15">
        <v>45384</v>
      </c>
      <c r="B44" s="15" t="s">
        <v>59</v>
      </c>
      <c r="C44" s="17">
        <v>5000</v>
      </c>
      <c r="D44" s="13">
        <v>4</v>
      </c>
      <c r="E44" s="7">
        <f t="shared" si="0"/>
        <v>0</v>
      </c>
      <c r="F44" s="7">
        <f t="shared" si="1"/>
        <v>0</v>
      </c>
      <c r="G44" s="7">
        <f t="shared" si="2"/>
        <v>0</v>
      </c>
      <c r="H44" s="7">
        <f t="shared" si="3"/>
        <v>5000</v>
      </c>
      <c r="I44" s="7">
        <f t="shared" si="4"/>
        <v>0</v>
      </c>
      <c r="J44" s="7">
        <f t="shared" si="5"/>
        <v>0</v>
      </c>
      <c r="K44" s="7">
        <f t="shared" si="6"/>
        <v>0</v>
      </c>
      <c r="L44" s="7">
        <f t="shared" si="7"/>
        <v>0</v>
      </c>
      <c r="M44" s="7">
        <f t="shared" si="8"/>
        <v>0</v>
      </c>
      <c r="N44" s="7">
        <f t="shared" si="9"/>
        <v>0</v>
      </c>
      <c r="O44" s="7">
        <f t="shared" si="10"/>
        <v>0</v>
      </c>
      <c r="P44" s="7">
        <f t="shared" si="11"/>
        <v>0</v>
      </c>
    </row>
    <row r="45" spans="1:16">
      <c r="A45" s="15">
        <v>45385</v>
      </c>
      <c r="B45" s="15" t="s">
        <v>54</v>
      </c>
      <c r="C45" s="5">
        <v>3000</v>
      </c>
      <c r="D45" s="13">
        <v>4</v>
      </c>
      <c r="E45" s="7">
        <f t="shared" si="0"/>
        <v>0</v>
      </c>
      <c r="F45" s="7">
        <f t="shared" si="1"/>
        <v>0</v>
      </c>
      <c r="G45" s="7">
        <f t="shared" si="2"/>
        <v>0</v>
      </c>
      <c r="H45" s="7">
        <f t="shared" si="3"/>
        <v>3000</v>
      </c>
      <c r="I45" s="7">
        <f t="shared" si="4"/>
        <v>0</v>
      </c>
      <c r="J45" s="7">
        <f t="shared" si="5"/>
        <v>0</v>
      </c>
      <c r="K45" s="7">
        <f t="shared" si="6"/>
        <v>0</v>
      </c>
      <c r="L45" s="7">
        <f t="shared" si="7"/>
        <v>0</v>
      </c>
      <c r="M45" s="7">
        <f t="shared" si="8"/>
        <v>0</v>
      </c>
      <c r="N45" s="7">
        <f t="shared" si="9"/>
        <v>0</v>
      </c>
      <c r="O45" s="7">
        <f t="shared" si="10"/>
        <v>0</v>
      </c>
      <c r="P45" s="7">
        <f t="shared" si="11"/>
        <v>0</v>
      </c>
    </row>
    <row r="46" spans="1:16">
      <c r="A46" s="15">
        <v>45385</v>
      </c>
      <c r="B46" s="15" t="s">
        <v>374</v>
      </c>
      <c r="C46" s="5">
        <v>3000</v>
      </c>
      <c r="D46" s="13">
        <v>4</v>
      </c>
      <c r="E46" s="7">
        <f t="shared" si="0"/>
        <v>0</v>
      </c>
      <c r="F46" s="7">
        <f t="shared" si="1"/>
        <v>0</v>
      </c>
      <c r="G46" s="7">
        <f t="shared" si="2"/>
        <v>0</v>
      </c>
      <c r="H46" s="7">
        <f t="shared" si="3"/>
        <v>3000</v>
      </c>
      <c r="I46" s="7">
        <f t="shared" si="4"/>
        <v>0</v>
      </c>
      <c r="J46" s="7">
        <f t="shared" si="5"/>
        <v>0</v>
      </c>
      <c r="K46" s="7">
        <f t="shared" si="6"/>
        <v>0</v>
      </c>
      <c r="L46" s="7">
        <f t="shared" si="7"/>
        <v>0</v>
      </c>
      <c r="M46" s="7">
        <f t="shared" si="8"/>
        <v>0</v>
      </c>
      <c r="N46" s="7">
        <f t="shared" si="9"/>
        <v>0</v>
      </c>
      <c r="O46" s="7">
        <f t="shared" si="10"/>
        <v>0</v>
      </c>
      <c r="P46" s="7">
        <f t="shared" si="11"/>
        <v>0</v>
      </c>
    </row>
    <row r="47" spans="1:16">
      <c r="A47" s="15">
        <v>45385</v>
      </c>
      <c r="B47" s="15" t="s">
        <v>57</v>
      </c>
      <c r="C47" s="5">
        <v>100000</v>
      </c>
      <c r="D47" s="13">
        <v>4</v>
      </c>
      <c r="E47" s="7">
        <f t="shared" si="0"/>
        <v>0</v>
      </c>
      <c r="F47" s="7">
        <f t="shared" si="1"/>
        <v>0</v>
      </c>
      <c r="G47" s="7">
        <f t="shared" si="2"/>
        <v>0</v>
      </c>
      <c r="H47" s="7">
        <f t="shared" si="3"/>
        <v>100000</v>
      </c>
      <c r="I47" s="7">
        <f t="shared" si="4"/>
        <v>0</v>
      </c>
      <c r="J47" s="7">
        <f t="shared" si="5"/>
        <v>0</v>
      </c>
      <c r="K47" s="7">
        <f t="shared" si="6"/>
        <v>0</v>
      </c>
      <c r="L47" s="7">
        <f t="shared" si="7"/>
        <v>0</v>
      </c>
      <c r="M47" s="7">
        <f t="shared" si="8"/>
        <v>0</v>
      </c>
      <c r="N47" s="7">
        <f t="shared" si="9"/>
        <v>0</v>
      </c>
      <c r="O47" s="7">
        <f t="shared" si="10"/>
        <v>0</v>
      </c>
      <c r="P47" s="7">
        <f t="shared" si="11"/>
        <v>0</v>
      </c>
    </row>
    <row r="48" spans="1:16">
      <c r="A48" s="15">
        <v>45385</v>
      </c>
      <c r="B48" s="15" t="s">
        <v>373</v>
      </c>
      <c r="C48" s="17">
        <v>5000</v>
      </c>
      <c r="D48" s="13">
        <v>4</v>
      </c>
      <c r="E48" s="7">
        <f t="shared" si="0"/>
        <v>0</v>
      </c>
      <c r="F48" s="7">
        <f t="shared" si="1"/>
        <v>0</v>
      </c>
      <c r="G48" s="7">
        <f t="shared" si="2"/>
        <v>0</v>
      </c>
      <c r="H48" s="7">
        <f t="shared" si="3"/>
        <v>5000</v>
      </c>
      <c r="I48" s="7">
        <f t="shared" si="4"/>
        <v>0</v>
      </c>
      <c r="J48" s="7">
        <f t="shared" si="5"/>
        <v>0</v>
      </c>
      <c r="K48" s="7">
        <f t="shared" si="6"/>
        <v>0</v>
      </c>
      <c r="L48" s="7">
        <f t="shared" si="7"/>
        <v>0</v>
      </c>
      <c r="M48" s="7">
        <f t="shared" si="8"/>
        <v>0</v>
      </c>
      <c r="N48" s="7">
        <f t="shared" si="9"/>
        <v>0</v>
      </c>
      <c r="O48" s="7">
        <f t="shared" si="10"/>
        <v>0</v>
      </c>
      <c r="P48" s="7">
        <f t="shared" si="11"/>
        <v>0</v>
      </c>
    </row>
    <row r="49" spans="1:16">
      <c r="A49" s="15">
        <v>45388</v>
      </c>
      <c r="B49" s="15" t="s">
        <v>84</v>
      </c>
      <c r="C49" s="5">
        <v>3000</v>
      </c>
      <c r="D49" s="13">
        <v>4</v>
      </c>
      <c r="E49" s="7">
        <f t="shared" si="0"/>
        <v>0</v>
      </c>
      <c r="F49" s="7">
        <f t="shared" si="1"/>
        <v>0</v>
      </c>
      <c r="G49" s="7">
        <f t="shared" si="2"/>
        <v>0</v>
      </c>
      <c r="H49" s="7">
        <f t="shared" si="3"/>
        <v>3000</v>
      </c>
      <c r="I49" s="7">
        <f t="shared" si="4"/>
        <v>0</v>
      </c>
      <c r="J49" s="7">
        <f t="shared" si="5"/>
        <v>0</v>
      </c>
      <c r="K49" s="7">
        <f t="shared" si="6"/>
        <v>0</v>
      </c>
      <c r="L49" s="7">
        <f t="shared" si="7"/>
        <v>0</v>
      </c>
      <c r="M49" s="7">
        <f t="shared" si="8"/>
        <v>0</v>
      </c>
      <c r="N49" s="7">
        <f t="shared" si="9"/>
        <v>0</v>
      </c>
      <c r="O49" s="7">
        <f t="shared" si="10"/>
        <v>0</v>
      </c>
      <c r="P49" s="7">
        <f t="shared" si="11"/>
        <v>0</v>
      </c>
    </row>
    <row r="50" spans="1:16">
      <c r="A50" s="15">
        <v>45391</v>
      </c>
      <c r="B50" s="15" t="s">
        <v>383</v>
      </c>
      <c r="C50" s="5">
        <v>15000</v>
      </c>
      <c r="D50" s="13">
        <v>4</v>
      </c>
      <c r="E50" s="7">
        <f t="shared" si="0"/>
        <v>0</v>
      </c>
      <c r="F50" s="7">
        <f t="shared" si="1"/>
        <v>0</v>
      </c>
      <c r="G50" s="7">
        <f t="shared" si="2"/>
        <v>0</v>
      </c>
      <c r="H50" s="7">
        <f t="shared" si="3"/>
        <v>15000</v>
      </c>
      <c r="I50" s="7">
        <f t="shared" si="4"/>
        <v>0</v>
      </c>
      <c r="J50" s="7">
        <f t="shared" si="5"/>
        <v>0</v>
      </c>
      <c r="K50" s="7">
        <f t="shared" si="6"/>
        <v>0</v>
      </c>
      <c r="L50" s="7">
        <f t="shared" si="7"/>
        <v>0</v>
      </c>
      <c r="M50" s="7">
        <f t="shared" si="8"/>
        <v>0</v>
      </c>
      <c r="N50" s="7">
        <f t="shared" si="9"/>
        <v>0</v>
      </c>
      <c r="O50" s="7">
        <f t="shared" si="10"/>
        <v>0</v>
      </c>
      <c r="P50" s="7">
        <f t="shared" si="11"/>
        <v>0</v>
      </c>
    </row>
    <row r="51" spans="1:16">
      <c r="A51" s="15">
        <v>45391</v>
      </c>
      <c r="B51" s="15" t="s">
        <v>392</v>
      </c>
      <c r="C51" s="5">
        <v>15000</v>
      </c>
      <c r="D51" s="13">
        <v>4</v>
      </c>
      <c r="E51" s="7">
        <f t="shared" si="0"/>
        <v>0</v>
      </c>
      <c r="F51" s="7">
        <f t="shared" si="1"/>
        <v>0</v>
      </c>
      <c r="G51" s="7">
        <f t="shared" si="2"/>
        <v>0</v>
      </c>
      <c r="H51" s="7">
        <f t="shared" si="3"/>
        <v>15000</v>
      </c>
      <c r="I51" s="7">
        <f t="shared" si="4"/>
        <v>0</v>
      </c>
      <c r="J51" s="7">
        <f t="shared" si="5"/>
        <v>0</v>
      </c>
      <c r="K51" s="7">
        <f t="shared" si="6"/>
        <v>0</v>
      </c>
      <c r="L51" s="7">
        <f t="shared" si="7"/>
        <v>0</v>
      </c>
      <c r="M51" s="7">
        <f t="shared" si="8"/>
        <v>0</v>
      </c>
      <c r="N51" s="7">
        <f t="shared" si="9"/>
        <v>0</v>
      </c>
      <c r="O51" s="7">
        <f t="shared" si="10"/>
        <v>0</v>
      </c>
      <c r="P51" s="7">
        <f t="shared" si="11"/>
        <v>0</v>
      </c>
    </row>
    <row r="52" spans="1:16">
      <c r="A52" s="15">
        <v>45391</v>
      </c>
      <c r="B52" s="15" t="s">
        <v>96</v>
      </c>
      <c r="C52" s="5">
        <v>5250</v>
      </c>
      <c r="D52" s="13">
        <v>4</v>
      </c>
      <c r="E52" s="7">
        <f t="shared" si="0"/>
        <v>0</v>
      </c>
      <c r="F52" s="7">
        <f t="shared" si="1"/>
        <v>0</v>
      </c>
      <c r="G52" s="7">
        <f t="shared" si="2"/>
        <v>0</v>
      </c>
      <c r="H52" s="7">
        <f t="shared" si="3"/>
        <v>5250</v>
      </c>
      <c r="I52" s="7">
        <f t="shared" si="4"/>
        <v>0</v>
      </c>
      <c r="J52" s="7">
        <f t="shared" si="5"/>
        <v>0</v>
      </c>
      <c r="K52" s="7">
        <f t="shared" si="6"/>
        <v>0</v>
      </c>
      <c r="L52" s="7">
        <f t="shared" si="7"/>
        <v>0</v>
      </c>
      <c r="M52" s="7">
        <f t="shared" si="8"/>
        <v>0</v>
      </c>
      <c r="N52" s="7">
        <f t="shared" si="9"/>
        <v>0</v>
      </c>
      <c r="O52" s="7">
        <f t="shared" si="10"/>
        <v>0</v>
      </c>
      <c r="P52" s="7">
        <f t="shared" si="11"/>
        <v>0</v>
      </c>
    </row>
    <row r="53" spans="1:16">
      <c r="A53" s="15">
        <v>45391</v>
      </c>
      <c r="B53" s="15" t="s">
        <v>396</v>
      </c>
      <c r="C53" s="17">
        <v>4000</v>
      </c>
      <c r="D53" s="13">
        <v>2</v>
      </c>
      <c r="E53" s="7">
        <f t="shared" si="0"/>
        <v>0</v>
      </c>
      <c r="F53" s="213">
        <f t="shared" si="1"/>
        <v>4000</v>
      </c>
      <c r="G53" s="7">
        <f t="shared" si="2"/>
        <v>0</v>
      </c>
      <c r="H53" s="7">
        <f t="shared" si="3"/>
        <v>0</v>
      </c>
      <c r="I53" s="7">
        <f t="shared" si="4"/>
        <v>0</v>
      </c>
      <c r="J53" s="7">
        <f t="shared" si="5"/>
        <v>0</v>
      </c>
      <c r="K53" s="7">
        <f t="shared" si="6"/>
        <v>0</v>
      </c>
      <c r="L53" s="7">
        <f t="shared" si="7"/>
        <v>0</v>
      </c>
      <c r="M53" s="7">
        <f t="shared" si="8"/>
        <v>0</v>
      </c>
      <c r="N53" s="7">
        <f t="shared" si="9"/>
        <v>0</v>
      </c>
      <c r="O53" s="7">
        <f t="shared" si="10"/>
        <v>0</v>
      </c>
      <c r="P53" s="7">
        <f t="shared" si="11"/>
        <v>0</v>
      </c>
    </row>
    <row r="54" spans="1:16">
      <c r="A54" s="15">
        <v>45391</v>
      </c>
      <c r="B54" s="15" t="s">
        <v>30</v>
      </c>
      <c r="C54" s="17">
        <v>4000</v>
      </c>
      <c r="D54" s="13">
        <v>2</v>
      </c>
      <c r="E54" s="7">
        <f t="shared" si="0"/>
        <v>0</v>
      </c>
      <c r="F54" s="213">
        <f t="shared" si="1"/>
        <v>4000</v>
      </c>
      <c r="G54" s="7">
        <f t="shared" si="2"/>
        <v>0</v>
      </c>
      <c r="H54" s="7">
        <f t="shared" si="3"/>
        <v>0</v>
      </c>
      <c r="I54" s="7">
        <f t="shared" si="4"/>
        <v>0</v>
      </c>
      <c r="J54" s="7">
        <f t="shared" si="5"/>
        <v>0</v>
      </c>
      <c r="K54" s="7">
        <f t="shared" si="6"/>
        <v>0</v>
      </c>
      <c r="L54" s="7">
        <f t="shared" si="7"/>
        <v>0</v>
      </c>
      <c r="M54" s="7">
        <f t="shared" si="8"/>
        <v>0</v>
      </c>
      <c r="N54" s="7">
        <f t="shared" si="9"/>
        <v>0</v>
      </c>
      <c r="O54" s="7">
        <f t="shared" si="10"/>
        <v>0</v>
      </c>
      <c r="P54" s="7">
        <f t="shared" si="11"/>
        <v>0</v>
      </c>
    </row>
    <row r="55" spans="1:16">
      <c r="A55" s="15">
        <v>45398</v>
      </c>
      <c r="B55" s="15" t="s">
        <v>394</v>
      </c>
      <c r="C55" s="17">
        <v>5000</v>
      </c>
      <c r="D55" s="18">
        <v>5</v>
      </c>
      <c r="E55" s="7">
        <f t="shared" si="0"/>
        <v>0</v>
      </c>
      <c r="F55" s="7">
        <f t="shared" si="1"/>
        <v>0</v>
      </c>
      <c r="G55" s="7">
        <f t="shared" si="2"/>
        <v>0</v>
      </c>
      <c r="H55" s="7">
        <f t="shared" si="3"/>
        <v>0</v>
      </c>
      <c r="I55" s="7">
        <f t="shared" si="4"/>
        <v>5000</v>
      </c>
      <c r="J55" s="7">
        <f t="shared" si="5"/>
        <v>0</v>
      </c>
      <c r="K55" s="7">
        <f t="shared" si="6"/>
        <v>0</v>
      </c>
      <c r="L55" s="7">
        <f t="shared" si="7"/>
        <v>0</v>
      </c>
      <c r="M55" s="7">
        <f t="shared" si="8"/>
        <v>0</v>
      </c>
      <c r="N55" s="7">
        <f t="shared" si="9"/>
        <v>0</v>
      </c>
      <c r="O55" s="7">
        <f t="shared" si="10"/>
        <v>0</v>
      </c>
      <c r="P55" s="7">
        <f t="shared" si="11"/>
        <v>0</v>
      </c>
    </row>
    <row r="56" spans="1:16">
      <c r="A56" s="15">
        <v>45398</v>
      </c>
      <c r="B56" s="15" t="s">
        <v>395</v>
      </c>
      <c r="C56" s="5">
        <v>26000</v>
      </c>
      <c r="D56" s="13">
        <v>2</v>
      </c>
      <c r="E56" s="7">
        <f t="shared" si="0"/>
        <v>0</v>
      </c>
      <c r="F56" s="7">
        <f t="shared" si="1"/>
        <v>26000</v>
      </c>
      <c r="G56" s="7">
        <f t="shared" si="2"/>
        <v>0</v>
      </c>
      <c r="H56" s="7">
        <f t="shared" si="3"/>
        <v>0</v>
      </c>
      <c r="I56" s="7">
        <f t="shared" si="4"/>
        <v>0</v>
      </c>
      <c r="J56" s="7">
        <f t="shared" si="5"/>
        <v>0</v>
      </c>
      <c r="K56" s="7">
        <f t="shared" si="6"/>
        <v>0</v>
      </c>
      <c r="L56" s="7">
        <f t="shared" si="7"/>
        <v>0</v>
      </c>
      <c r="M56" s="7">
        <f t="shared" si="8"/>
        <v>0</v>
      </c>
      <c r="N56" s="7">
        <f t="shared" si="9"/>
        <v>0</v>
      </c>
      <c r="O56" s="7">
        <f t="shared" si="10"/>
        <v>0</v>
      </c>
      <c r="P56" s="7">
        <f t="shared" si="11"/>
        <v>0</v>
      </c>
    </row>
    <row r="57" spans="1:16" s="217" customFormat="1">
      <c r="A57" s="214">
        <v>45399</v>
      </c>
      <c r="B57" s="214" t="s">
        <v>254</v>
      </c>
      <c r="C57" s="215">
        <v>5000</v>
      </c>
      <c r="D57" s="216">
        <v>4</v>
      </c>
      <c r="E57" s="213">
        <f t="shared" si="0"/>
        <v>0</v>
      </c>
      <c r="F57" s="213">
        <f t="shared" si="1"/>
        <v>0</v>
      </c>
      <c r="G57" s="213">
        <f t="shared" si="2"/>
        <v>0</v>
      </c>
      <c r="H57" s="213">
        <f t="shared" si="3"/>
        <v>5000</v>
      </c>
      <c r="I57" s="213">
        <f t="shared" si="4"/>
        <v>0</v>
      </c>
      <c r="J57" s="213">
        <f t="shared" si="5"/>
        <v>0</v>
      </c>
      <c r="K57" s="213">
        <f t="shared" si="6"/>
        <v>0</v>
      </c>
      <c r="L57" s="213">
        <f t="shared" si="7"/>
        <v>0</v>
      </c>
      <c r="M57" s="213">
        <f t="shared" si="8"/>
        <v>0</v>
      </c>
      <c r="N57" s="213">
        <f t="shared" si="9"/>
        <v>0</v>
      </c>
      <c r="O57" s="213">
        <f t="shared" si="10"/>
        <v>0</v>
      </c>
      <c r="P57" s="213">
        <f t="shared" si="11"/>
        <v>0</v>
      </c>
    </row>
    <row r="58" spans="1:16">
      <c r="A58" s="15">
        <v>45400</v>
      </c>
      <c r="B58" s="15" t="s">
        <v>318</v>
      </c>
      <c r="C58" s="5">
        <v>3000</v>
      </c>
      <c r="D58" s="13">
        <v>4</v>
      </c>
      <c r="E58" s="7">
        <f t="shared" si="0"/>
        <v>0</v>
      </c>
      <c r="F58" s="7">
        <f t="shared" si="1"/>
        <v>0</v>
      </c>
      <c r="G58" s="7">
        <f t="shared" si="2"/>
        <v>0</v>
      </c>
      <c r="H58" s="7">
        <f t="shared" si="3"/>
        <v>3000</v>
      </c>
      <c r="I58" s="7">
        <f t="shared" si="4"/>
        <v>0</v>
      </c>
      <c r="J58" s="7">
        <f t="shared" si="5"/>
        <v>0</v>
      </c>
      <c r="K58" s="7">
        <f t="shared" si="6"/>
        <v>0</v>
      </c>
      <c r="L58" s="7">
        <f t="shared" si="7"/>
        <v>0</v>
      </c>
      <c r="M58" s="7">
        <f t="shared" si="8"/>
        <v>0</v>
      </c>
      <c r="N58" s="7">
        <f t="shared" si="9"/>
        <v>0</v>
      </c>
      <c r="O58" s="7">
        <f t="shared" si="10"/>
        <v>0</v>
      </c>
      <c r="P58" s="7">
        <f t="shared" si="11"/>
        <v>0</v>
      </c>
    </row>
    <row r="59" spans="1:16">
      <c r="A59" s="15">
        <v>45401</v>
      </c>
      <c r="B59" s="15" t="s">
        <v>98</v>
      </c>
      <c r="C59" s="5">
        <v>5000</v>
      </c>
      <c r="D59" s="13">
        <v>4</v>
      </c>
      <c r="E59" s="7">
        <f t="shared" si="0"/>
        <v>0</v>
      </c>
      <c r="F59" s="7">
        <f t="shared" si="1"/>
        <v>0</v>
      </c>
      <c r="G59" s="7">
        <f t="shared" si="2"/>
        <v>0</v>
      </c>
      <c r="H59" s="7">
        <f t="shared" si="3"/>
        <v>5000</v>
      </c>
      <c r="I59" s="7">
        <f t="shared" si="4"/>
        <v>0</v>
      </c>
      <c r="J59" s="7">
        <f t="shared" si="5"/>
        <v>0</v>
      </c>
      <c r="K59" s="7">
        <f t="shared" si="6"/>
        <v>0</v>
      </c>
      <c r="L59" s="7">
        <f t="shared" si="7"/>
        <v>0</v>
      </c>
      <c r="M59" s="7">
        <f t="shared" si="8"/>
        <v>0</v>
      </c>
      <c r="N59" s="7">
        <f t="shared" si="9"/>
        <v>0</v>
      </c>
      <c r="O59" s="7">
        <f t="shared" si="10"/>
        <v>0</v>
      </c>
      <c r="P59" s="7">
        <f t="shared" si="11"/>
        <v>0</v>
      </c>
    </row>
    <row r="60" spans="1:16">
      <c r="A60" s="15">
        <v>45401</v>
      </c>
      <c r="B60" s="15" t="s">
        <v>54</v>
      </c>
      <c r="C60" s="5">
        <v>3000</v>
      </c>
      <c r="D60" s="13">
        <v>4</v>
      </c>
      <c r="E60" s="7">
        <f t="shared" si="0"/>
        <v>0</v>
      </c>
      <c r="F60" s="7">
        <f t="shared" si="1"/>
        <v>0</v>
      </c>
      <c r="G60" s="7">
        <f t="shared" si="2"/>
        <v>0</v>
      </c>
      <c r="H60" s="7">
        <f t="shared" si="3"/>
        <v>3000</v>
      </c>
      <c r="I60" s="7">
        <f t="shared" si="4"/>
        <v>0</v>
      </c>
      <c r="J60" s="7">
        <f t="shared" si="5"/>
        <v>0</v>
      </c>
      <c r="K60" s="7">
        <f t="shared" si="6"/>
        <v>0</v>
      </c>
      <c r="L60" s="7">
        <f t="shared" si="7"/>
        <v>0</v>
      </c>
      <c r="M60" s="7">
        <f t="shared" si="8"/>
        <v>0</v>
      </c>
      <c r="N60" s="7">
        <f t="shared" si="9"/>
        <v>0</v>
      </c>
      <c r="O60" s="7">
        <f t="shared" si="10"/>
        <v>0</v>
      </c>
      <c r="P60" s="7">
        <f t="shared" si="11"/>
        <v>0</v>
      </c>
    </row>
    <row r="61" spans="1:16">
      <c r="A61" s="15">
        <v>45404</v>
      </c>
      <c r="B61" s="15" t="s">
        <v>85</v>
      </c>
      <c r="C61" s="5">
        <v>3000</v>
      </c>
      <c r="D61" s="13">
        <v>4</v>
      </c>
      <c r="E61" s="7">
        <f t="shared" si="0"/>
        <v>0</v>
      </c>
      <c r="F61" s="7">
        <f t="shared" si="1"/>
        <v>0</v>
      </c>
      <c r="G61" s="7">
        <f t="shared" si="2"/>
        <v>0</v>
      </c>
      <c r="H61" s="7">
        <f t="shared" si="3"/>
        <v>3000</v>
      </c>
      <c r="I61" s="7">
        <f t="shared" si="4"/>
        <v>0</v>
      </c>
      <c r="J61" s="7">
        <f t="shared" si="5"/>
        <v>0</v>
      </c>
      <c r="K61" s="7">
        <f t="shared" si="6"/>
        <v>0</v>
      </c>
      <c r="L61" s="7">
        <f t="shared" si="7"/>
        <v>0</v>
      </c>
      <c r="M61" s="7">
        <f t="shared" si="8"/>
        <v>0</v>
      </c>
      <c r="N61" s="7">
        <f t="shared" si="9"/>
        <v>0</v>
      </c>
      <c r="O61" s="7">
        <f t="shared" si="10"/>
        <v>0</v>
      </c>
      <c r="P61" s="7">
        <f t="shared" si="11"/>
        <v>0</v>
      </c>
    </row>
    <row r="62" spans="1:16">
      <c r="A62" s="15">
        <v>45404</v>
      </c>
      <c r="B62" s="15" t="s">
        <v>111</v>
      </c>
      <c r="C62" s="5">
        <v>5000</v>
      </c>
      <c r="D62" s="13">
        <v>4</v>
      </c>
      <c r="E62" s="7">
        <f t="shared" si="0"/>
        <v>0</v>
      </c>
      <c r="F62" s="7">
        <f t="shared" si="1"/>
        <v>0</v>
      </c>
      <c r="G62" s="7">
        <f t="shared" si="2"/>
        <v>0</v>
      </c>
      <c r="H62" s="7">
        <f t="shared" si="3"/>
        <v>5000</v>
      </c>
      <c r="I62" s="7">
        <f t="shared" si="4"/>
        <v>0</v>
      </c>
      <c r="J62" s="7">
        <f t="shared" si="5"/>
        <v>0</v>
      </c>
      <c r="K62" s="7">
        <f t="shared" si="6"/>
        <v>0</v>
      </c>
      <c r="L62" s="7">
        <f t="shared" si="7"/>
        <v>0</v>
      </c>
      <c r="M62" s="7">
        <f t="shared" si="8"/>
        <v>0</v>
      </c>
      <c r="N62" s="7">
        <f t="shared" si="9"/>
        <v>0</v>
      </c>
      <c r="O62" s="7">
        <f t="shared" si="10"/>
        <v>0</v>
      </c>
      <c r="P62" s="7">
        <f t="shared" si="11"/>
        <v>0</v>
      </c>
    </row>
    <row r="63" spans="1:16">
      <c r="A63" s="15">
        <v>45408</v>
      </c>
      <c r="B63" s="15" t="s">
        <v>258</v>
      </c>
      <c r="C63" s="5">
        <v>3000</v>
      </c>
      <c r="D63" s="13">
        <v>4</v>
      </c>
      <c r="E63" s="7">
        <f>IF($D63=$E$5,$C63,0)</f>
        <v>0</v>
      </c>
      <c r="F63" s="7">
        <f t="shared" si="1"/>
        <v>0</v>
      </c>
      <c r="G63" s="7">
        <f t="shared" si="2"/>
        <v>0</v>
      </c>
      <c r="H63" s="7">
        <f t="shared" si="3"/>
        <v>3000</v>
      </c>
      <c r="I63" s="7">
        <f t="shared" si="4"/>
        <v>0</v>
      </c>
      <c r="J63" s="7">
        <f t="shared" si="5"/>
        <v>0</v>
      </c>
      <c r="K63" s="7">
        <f t="shared" si="6"/>
        <v>0</v>
      </c>
      <c r="L63" s="7">
        <f t="shared" si="7"/>
        <v>0</v>
      </c>
      <c r="M63" s="7">
        <f t="shared" si="8"/>
        <v>0</v>
      </c>
      <c r="N63" s="7">
        <f t="shared" si="9"/>
        <v>0</v>
      </c>
      <c r="O63" s="7">
        <f t="shared" si="10"/>
        <v>0</v>
      </c>
      <c r="P63" s="7">
        <f t="shared" si="11"/>
        <v>0</v>
      </c>
    </row>
    <row r="64" spans="1:16">
      <c r="A64" s="15">
        <v>45408</v>
      </c>
      <c r="B64" s="15" t="s">
        <v>118</v>
      </c>
      <c r="C64" s="5">
        <v>2500</v>
      </c>
      <c r="D64" s="13">
        <v>4</v>
      </c>
      <c r="E64" s="7">
        <f t="shared" si="0"/>
        <v>0</v>
      </c>
      <c r="F64" s="7">
        <f t="shared" si="1"/>
        <v>0</v>
      </c>
      <c r="G64" s="7">
        <f t="shared" si="2"/>
        <v>0</v>
      </c>
      <c r="H64" s="7">
        <f t="shared" si="3"/>
        <v>2500</v>
      </c>
      <c r="I64" s="7">
        <f t="shared" si="4"/>
        <v>0</v>
      </c>
      <c r="J64" s="7">
        <f t="shared" si="5"/>
        <v>0</v>
      </c>
      <c r="K64" s="7">
        <f t="shared" si="6"/>
        <v>0</v>
      </c>
      <c r="L64" s="7">
        <f t="shared" si="7"/>
        <v>0</v>
      </c>
      <c r="M64" s="7">
        <f t="shared" si="8"/>
        <v>0</v>
      </c>
      <c r="N64" s="7">
        <f t="shared" si="9"/>
        <v>0</v>
      </c>
      <c r="O64" s="7">
        <f t="shared" si="10"/>
        <v>0</v>
      </c>
      <c r="P64" s="7">
        <f t="shared" si="11"/>
        <v>0</v>
      </c>
    </row>
    <row r="65" spans="1:16">
      <c r="A65" s="15">
        <v>45412</v>
      </c>
      <c r="B65" s="15" t="s">
        <v>313</v>
      </c>
      <c r="C65" s="5">
        <v>2000</v>
      </c>
      <c r="D65" s="13">
        <v>4</v>
      </c>
      <c r="E65" s="7">
        <f t="shared" si="0"/>
        <v>0</v>
      </c>
      <c r="F65" s="7">
        <f t="shared" si="1"/>
        <v>0</v>
      </c>
      <c r="G65" s="7">
        <f t="shared" si="2"/>
        <v>0</v>
      </c>
      <c r="H65" s="7">
        <f t="shared" si="3"/>
        <v>2000</v>
      </c>
      <c r="I65" s="7">
        <f t="shared" si="4"/>
        <v>0</v>
      </c>
      <c r="J65" s="7">
        <f t="shared" si="5"/>
        <v>0</v>
      </c>
      <c r="K65" s="7">
        <f t="shared" si="6"/>
        <v>0</v>
      </c>
      <c r="L65" s="7">
        <f t="shared" si="7"/>
        <v>0</v>
      </c>
      <c r="M65" s="7">
        <f t="shared" si="8"/>
        <v>0</v>
      </c>
      <c r="N65" s="7">
        <f t="shared" si="9"/>
        <v>0</v>
      </c>
      <c r="O65" s="7">
        <f t="shared" si="10"/>
        <v>0</v>
      </c>
      <c r="P65" s="7">
        <f t="shared" si="11"/>
        <v>0</v>
      </c>
    </row>
    <row r="66" spans="1:16">
      <c r="A66" s="15">
        <v>45412</v>
      </c>
      <c r="B66" s="15" t="s">
        <v>112</v>
      </c>
      <c r="C66" s="5">
        <v>5000</v>
      </c>
      <c r="D66" s="13">
        <v>4</v>
      </c>
      <c r="E66" s="7">
        <f t="shared" si="0"/>
        <v>0</v>
      </c>
      <c r="F66" s="7">
        <f t="shared" si="1"/>
        <v>0</v>
      </c>
      <c r="G66" s="7">
        <f t="shared" si="2"/>
        <v>0</v>
      </c>
      <c r="H66" s="7">
        <f t="shared" si="3"/>
        <v>5000</v>
      </c>
      <c r="I66" s="7">
        <f t="shared" si="4"/>
        <v>0</v>
      </c>
      <c r="J66" s="7">
        <f t="shared" si="5"/>
        <v>0</v>
      </c>
      <c r="K66" s="7">
        <f t="shared" si="6"/>
        <v>0</v>
      </c>
      <c r="L66" s="7">
        <f t="shared" si="7"/>
        <v>0</v>
      </c>
      <c r="M66" s="7">
        <f t="shared" si="8"/>
        <v>0</v>
      </c>
      <c r="N66" s="7">
        <f t="shared" si="9"/>
        <v>0</v>
      </c>
      <c r="O66" s="7">
        <f t="shared" si="10"/>
        <v>0</v>
      </c>
      <c r="P66" s="7">
        <f t="shared" si="11"/>
        <v>0</v>
      </c>
    </row>
    <row r="67" spans="1:16" ht="14.25" customHeight="1">
      <c r="A67" s="15">
        <v>45412</v>
      </c>
      <c r="B67" s="15" t="s">
        <v>68</v>
      </c>
      <c r="C67" s="5">
        <v>5000</v>
      </c>
      <c r="D67" s="13">
        <v>4</v>
      </c>
      <c r="E67" s="7">
        <f t="shared" si="0"/>
        <v>0</v>
      </c>
      <c r="F67" s="7">
        <f t="shared" si="1"/>
        <v>0</v>
      </c>
      <c r="G67" s="7">
        <f t="shared" si="2"/>
        <v>0</v>
      </c>
      <c r="H67" s="7">
        <f t="shared" si="3"/>
        <v>5000</v>
      </c>
      <c r="I67" s="7">
        <f t="shared" si="4"/>
        <v>0</v>
      </c>
      <c r="J67" s="7">
        <f t="shared" si="5"/>
        <v>0</v>
      </c>
      <c r="K67" s="7">
        <f t="shared" si="6"/>
        <v>0</v>
      </c>
      <c r="L67" s="7">
        <f t="shared" si="7"/>
        <v>0</v>
      </c>
      <c r="M67" s="7">
        <f t="shared" si="8"/>
        <v>0</v>
      </c>
      <c r="N67" s="7">
        <f t="shared" si="9"/>
        <v>0</v>
      </c>
      <c r="O67" s="7">
        <f t="shared" si="10"/>
        <v>0</v>
      </c>
      <c r="P67" s="7">
        <f t="shared" si="11"/>
        <v>0</v>
      </c>
    </row>
    <row r="68" spans="1:16">
      <c r="A68" s="15">
        <v>45412</v>
      </c>
      <c r="B68" s="15" t="s">
        <v>528</v>
      </c>
      <c r="C68" s="5">
        <v>-4000</v>
      </c>
      <c r="D68" s="13">
        <v>4</v>
      </c>
      <c r="E68" s="7">
        <f t="shared" si="0"/>
        <v>0</v>
      </c>
      <c r="F68" s="7">
        <f t="shared" si="1"/>
        <v>0</v>
      </c>
      <c r="G68" s="7">
        <f t="shared" si="2"/>
        <v>0</v>
      </c>
      <c r="H68" s="7">
        <f t="shared" si="3"/>
        <v>-4000</v>
      </c>
      <c r="I68" s="7">
        <f t="shared" si="4"/>
        <v>0</v>
      </c>
      <c r="J68" s="7">
        <f t="shared" si="5"/>
        <v>0</v>
      </c>
      <c r="K68" s="7">
        <f t="shared" si="6"/>
        <v>0</v>
      </c>
      <c r="L68" s="7">
        <f t="shared" si="7"/>
        <v>0</v>
      </c>
      <c r="M68" s="7">
        <f t="shared" si="8"/>
        <v>0</v>
      </c>
      <c r="N68" s="7">
        <f t="shared" si="9"/>
        <v>0</v>
      </c>
      <c r="O68" s="7">
        <f t="shared" si="10"/>
        <v>0</v>
      </c>
      <c r="P68" s="7">
        <f t="shared" si="11"/>
        <v>0</v>
      </c>
    </row>
    <row r="69" spans="1:16">
      <c r="A69" s="15">
        <v>45412</v>
      </c>
      <c r="B69" s="15" t="s">
        <v>529</v>
      </c>
      <c r="C69" s="5">
        <v>-31193</v>
      </c>
      <c r="D69" s="13">
        <v>4</v>
      </c>
      <c r="E69" s="7">
        <f t="shared" si="0"/>
        <v>0</v>
      </c>
      <c r="F69" s="7">
        <f t="shared" si="1"/>
        <v>0</v>
      </c>
      <c r="G69" s="7">
        <f t="shared" si="2"/>
        <v>0</v>
      </c>
      <c r="H69" s="7">
        <f t="shared" si="3"/>
        <v>-31193</v>
      </c>
      <c r="I69" s="7">
        <f t="shared" si="4"/>
        <v>0</v>
      </c>
      <c r="J69" s="7">
        <f t="shared" si="5"/>
        <v>0</v>
      </c>
      <c r="K69" s="7">
        <f t="shared" si="6"/>
        <v>0</v>
      </c>
      <c r="L69" s="7">
        <f t="shared" si="7"/>
        <v>0</v>
      </c>
      <c r="M69" s="7">
        <f t="shared" si="8"/>
        <v>0</v>
      </c>
      <c r="N69" s="7">
        <f t="shared" si="9"/>
        <v>0</v>
      </c>
      <c r="O69" s="7">
        <f t="shared" si="10"/>
        <v>0</v>
      </c>
      <c r="P69" s="7">
        <f t="shared" si="11"/>
        <v>0</v>
      </c>
    </row>
    <row r="70" spans="1:16">
      <c r="A70" s="15">
        <v>45412</v>
      </c>
      <c r="B70" s="15" t="s">
        <v>529</v>
      </c>
      <c r="C70" s="5">
        <v>31193</v>
      </c>
      <c r="D70" s="13">
        <v>7</v>
      </c>
      <c r="E70" s="7">
        <f t="shared" si="0"/>
        <v>0</v>
      </c>
      <c r="F70" s="7">
        <f t="shared" si="1"/>
        <v>0</v>
      </c>
      <c r="G70" s="7">
        <f t="shared" si="2"/>
        <v>0</v>
      </c>
      <c r="H70" s="7">
        <f t="shared" si="3"/>
        <v>0</v>
      </c>
      <c r="I70" s="7">
        <f t="shared" si="4"/>
        <v>0</v>
      </c>
      <c r="J70" s="7">
        <f t="shared" si="5"/>
        <v>0</v>
      </c>
      <c r="K70" s="7">
        <f t="shared" si="6"/>
        <v>31193</v>
      </c>
      <c r="L70" s="7">
        <f t="shared" si="7"/>
        <v>0</v>
      </c>
      <c r="M70" s="7">
        <f t="shared" si="8"/>
        <v>0</v>
      </c>
      <c r="N70" s="7">
        <f t="shared" si="9"/>
        <v>0</v>
      </c>
      <c r="O70" s="7">
        <f t="shared" si="10"/>
        <v>0</v>
      </c>
      <c r="P70" s="7">
        <f t="shared" si="11"/>
        <v>0</v>
      </c>
    </row>
    <row r="71" spans="1:16">
      <c r="A71" s="15">
        <v>45412</v>
      </c>
      <c r="B71" s="15" t="s">
        <v>528</v>
      </c>
      <c r="C71" s="5">
        <v>4000</v>
      </c>
      <c r="D71" s="13">
        <v>2</v>
      </c>
      <c r="E71" s="7">
        <f t="shared" si="0"/>
        <v>0</v>
      </c>
      <c r="F71" s="7">
        <f t="shared" si="1"/>
        <v>4000</v>
      </c>
      <c r="G71" s="7">
        <f t="shared" si="2"/>
        <v>0</v>
      </c>
      <c r="H71" s="7">
        <f t="shared" si="3"/>
        <v>0</v>
      </c>
      <c r="I71" s="7">
        <f t="shared" si="4"/>
        <v>0</v>
      </c>
      <c r="J71" s="7">
        <f t="shared" si="5"/>
        <v>0</v>
      </c>
      <c r="K71" s="7">
        <f t="shared" si="6"/>
        <v>0</v>
      </c>
      <c r="L71" s="7">
        <f t="shared" si="7"/>
        <v>0</v>
      </c>
      <c r="M71" s="7">
        <f t="shared" si="8"/>
        <v>0</v>
      </c>
      <c r="N71" s="7">
        <f t="shared" si="9"/>
        <v>0</v>
      </c>
      <c r="O71" s="7">
        <f t="shared" si="10"/>
        <v>0</v>
      </c>
      <c r="P71" s="7">
        <f t="shared" si="11"/>
        <v>0</v>
      </c>
    </row>
    <row r="72" spans="1:16">
      <c r="A72" s="15" t="s">
        <v>30</v>
      </c>
      <c r="B72" s="215">
        <v>4000</v>
      </c>
      <c r="C72" s="215"/>
      <c r="D72" s="13"/>
      <c r="E72" s="7">
        <f t="shared" si="0"/>
        <v>0</v>
      </c>
      <c r="F72" s="7">
        <f t="shared" si="1"/>
        <v>0</v>
      </c>
      <c r="G72" s="7">
        <f t="shared" si="2"/>
        <v>0</v>
      </c>
      <c r="H72" s="7">
        <f t="shared" si="3"/>
        <v>0</v>
      </c>
      <c r="I72" s="7">
        <f t="shared" si="4"/>
        <v>0</v>
      </c>
      <c r="J72" s="7">
        <f t="shared" si="5"/>
        <v>0</v>
      </c>
      <c r="K72" s="7">
        <f t="shared" si="6"/>
        <v>0</v>
      </c>
      <c r="L72" s="7">
        <f t="shared" si="7"/>
        <v>0</v>
      </c>
      <c r="M72" s="7">
        <f t="shared" si="8"/>
        <v>0</v>
      </c>
      <c r="N72" s="7">
        <f t="shared" si="9"/>
        <v>0</v>
      </c>
      <c r="O72" s="7">
        <f t="shared" si="10"/>
        <v>0</v>
      </c>
      <c r="P72" s="7">
        <f t="shared" si="11"/>
        <v>0</v>
      </c>
    </row>
    <row r="73" spans="1:16" ht="16.5">
      <c r="A73" s="15"/>
      <c r="B73" s="15"/>
      <c r="C73" s="146">
        <v>0</v>
      </c>
      <c r="D73" s="13"/>
      <c r="E73" s="7">
        <f>IF($D73=$E$5,#REF!,0)</f>
        <v>0</v>
      </c>
      <c r="F73" s="7">
        <f>IF($D73=$F$5,#REF!,0)</f>
        <v>0</v>
      </c>
      <c r="G73" s="7">
        <f t="shared" si="2"/>
        <v>0</v>
      </c>
      <c r="H73" s="7">
        <f t="shared" si="3"/>
        <v>0</v>
      </c>
      <c r="I73" s="7">
        <f t="shared" si="4"/>
        <v>0</v>
      </c>
      <c r="J73" s="7">
        <f t="shared" si="5"/>
        <v>0</v>
      </c>
      <c r="K73" s="7">
        <f t="shared" si="6"/>
        <v>0</v>
      </c>
      <c r="L73" s="7">
        <f t="shared" si="7"/>
        <v>0</v>
      </c>
      <c r="M73" s="7">
        <f t="shared" si="8"/>
        <v>0</v>
      </c>
      <c r="N73" s="7">
        <f t="shared" si="9"/>
        <v>0</v>
      </c>
      <c r="O73" s="7">
        <f t="shared" si="10"/>
        <v>0</v>
      </c>
      <c r="P73" s="7">
        <f t="shared" si="11"/>
        <v>0</v>
      </c>
    </row>
    <row r="74" spans="1:16" ht="18" thickBot="1">
      <c r="A74" s="19"/>
      <c r="B74" s="19"/>
      <c r="C74" s="152">
        <f>SUM(C44:C73)</f>
        <v>234750</v>
      </c>
      <c r="D74" s="20"/>
      <c r="E74" s="21">
        <f t="shared" ref="E74:P74" si="15">SUM(E44:E73)</f>
        <v>0</v>
      </c>
      <c r="F74" s="21">
        <f t="shared" si="15"/>
        <v>38000</v>
      </c>
      <c r="G74" s="21">
        <f t="shared" si="15"/>
        <v>0</v>
      </c>
      <c r="H74" s="21">
        <f t="shared" si="15"/>
        <v>160557</v>
      </c>
      <c r="I74" s="21">
        <f t="shared" si="15"/>
        <v>5000</v>
      </c>
      <c r="J74" s="21">
        <f t="shared" si="15"/>
        <v>0</v>
      </c>
      <c r="K74" s="21">
        <f t="shared" si="15"/>
        <v>31193</v>
      </c>
      <c r="L74" s="21">
        <f t="shared" si="15"/>
        <v>0</v>
      </c>
      <c r="M74" s="21">
        <f t="shared" si="15"/>
        <v>0</v>
      </c>
      <c r="N74" s="21">
        <f t="shared" si="15"/>
        <v>0</v>
      </c>
      <c r="O74" s="21">
        <f t="shared" si="15"/>
        <v>0</v>
      </c>
      <c r="P74" s="21">
        <f t="shared" si="15"/>
        <v>0</v>
      </c>
    </row>
    <row r="75" spans="1:16" ht="15.75" thickTop="1">
      <c r="A75" s="19"/>
      <c r="B75" s="19"/>
      <c r="C75" s="5">
        <f>SUM(E74:M74)</f>
        <v>234750</v>
      </c>
      <c r="D75" s="13"/>
      <c r="E75" s="7"/>
      <c r="F75" s="7"/>
      <c r="G75" s="6"/>
      <c r="H75" s="7"/>
      <c r="I75" s="7"/>
      <c r="J75" s="7"/>
      <c r="K75" s="7"/>
      <c r="L75" s="7"/>
    </row>
    <row r="76" spans="1:16">
      <c r="A76" s="19"/>
      <c r="B76" s="19"/>
      <c r="C76" s="5">
        <f>C74-C75</f>
        <v>0</v>
      </c>
      <c r="D76" s="13"/>
      <c r="E76" s="7"/>
      <c r="F76" s="7"/>
      <c r="G76" s="6"/>
      <c r="H76" s="7"/>
      <c r="I76" s="7"/>
      <c r="J76" s="7"/>
      <c r="K76" s="7"/>
      <c r="L76" s="7"/>
    </row>
    <row r="77" spans="1:16">
      <c r="A77" s="15"/>
      <c r="B77" s="119" t="s">
        <v>440</v>
      </c>
      <c r="C77" s="17"/>
      <c r="D77" s="18"/>
      <c r="E77" s="7">
        <f t="shared" ref="E77:E106" si="16">IF($D77=$E$5,$C77,0)</f>
        <v>0</v>
      </c>
      <c r="F77" s="7">
        <f t="shared" ref="F77:F107" si="17">IF($D77=$F$5,$C77,0)</f>
        <v>0</v>
      </c>
      <c r="G77" s="7">
        <f t="shared" ref="G77:G107" si="18">IF($D77=$G$5,$C77,0)</f>
        <v>0</v>
      </c>
      <c r="H77" s="7">
        <f t="shared" ref="H77:H107" si="19">IF($D77=$H$5,$C77,0)</f>
        <v>0</v>
      </c>
      <c r="I77" s="7">
        <f t="shared" ref="I77:I107" si="20">IF($D77=$I$5,$C77,0)</f>
        <v>0</v>
      </c>
      <c r="J77" s="7">
        <f t="shared" ref="J77:J107" si="21">IF($D77=$J$5,$C77,0)</f>
        <v>0</v>
      </c>
      <c r="K77" s="7">
        <f t="shared" ref="K77:K107" si="22">IF($D77=$K$5,$C77,0)</f>
        <v>0</v>
      </c>
      <c r="L77" s="7">
        <f t="shared" ref="L77:L107" si="23">IF($D77=$L$5,$C77,0)</f>
        <v>0</v>
      </c>
      <c r="M77" s="7">
        <f t="shared" ref="M77:M107" si="24">IF($D77=$M$5,$C77,0)</f>
        <v>0</v>
      </c>
      <c r="N77" s="7">
        <f t="shared" ref="N77:N107" si="25">IF($D77=$N$5,$C77,0)</f>
        <v>0</v>
      </c>
      <c r="O77" s="7">
        <f t="shared" ref="O77:O107" si="26">IF($D77=$O$5,$C77,0)</f>
        <v>0</v>
      </c>
      <c r="P77" s="7">
        <f t="shared" ref="P77:P107" si="27">IF($D77=$P$5,$C77,0)</f>
        <v>0</v>
      </c>
    </row>
    <row r="78" spans="1:16">
      <c r="A78" s="15">
        <v>45414</v>
      </c>
      <c r="B78" s="15" t="s">
        <v>60</v>
      </c>
      <c r="C78" s="5">
        <v>10000</v>
      </c>
      <c r="D78" s="13">
        <v>4</v>
      </c>
      <c r="E78" s="7">
        <f t="shared" si="16"/>
        <v>0</v>
      </c>
      <c r="F78" s="7">
        <f t="shared" si="17"/>
        <v>0</v>
      </c>
      <c r="G78" s="7">
        <f t="shared" si="18"/>
        <v>0</v>
      </c>
      <c r="H78" s="7">
        <f t="shared" si="19"/>
        <v>10000</v>
      </c>
      <c r="I78" s="7">
        <f t="shared" si="20"/>
        <v>0</v>
      </c>
      <c r="J78" s="7">
        <f t="shared" si="21"/>
        <v>0</v>
      </c>
      <c r="K78" s="7">
        <f t="shared" si="22"/>
        <v>0</v>
      </c>
      <c r="L78" s="7">
        <f t="shared" si="23"/>
        <v>0</v>
      </c>
      <c r="M78" s="7">
        <f t="shared" si="24"/>
        <v>0</v>
      </c>
      <c r="N78" s="7">
        <f t="shared" si="25"/>
        <v>0</v>
      </c>
      <c r="O78" s="7">
        <f t="shared" si="26"/>
        <v>0</v>
      </c>
      <c r="P78" s="7">
        <f t="shared" si="27"/>
        <v>0</v>
      </c>
    </row>
    <row r="79" spans="1:16">
      <c r="A79" s="15">
        <v>45414</v>
      </c>
      <c r="B79" s="15" t="s">
        <v>374</v>
      </c>
      <c r="C79" s="5">
        <v>4000</v>
      </c>
      <c r="D79" s="13">
        <v>4</v>
      </c>
      <c r="E79" s="7">
        <f t="shared" si="16"/>
        <v>0</v>
      </c>
      <c r="F79" s="7">
        <f t="shared" si="17"/>
        <v>0</v>
      </c>
      <c r="G79" s="7">
        <f t="shared" si="18"/>
        <v>0</v>
      </c>
      <c r="H79" s="7">
        <f t="shared" si="19"/>
        <v>4000</v>
      </c>
      <c r="I79" s="7">
        <f t="shared" si="20"/>
        <v>0</v>
      </c>
      <c r="J79" s="7">
        <f t="shared" si="21"/>
        <v>0</v>
      </c>
      <c r="K79" s="7">
        <f t="shared" si="22"/>
        <v>0</v>
      </c>
      <c r="L79" s="7">
        <f t="shared" si="23"/>
        <v>0</v>
      </c>
      <c r="M79" s="7">
        <f t="shared" si="24"/>
        <v>0</v>
      </c>
      <c r="N79" s="7">
        <f t="shared" si="25"/>
        <v>0</v>
      </c>
      <c r="O79" s="7">
        <f t="shared" si="26"/>
        <v>0</v>
      </c>
      <c r="P79" s="7">
        <f t="shared" si="27"/>
        <v>0</v>
      </c>
    </row>
    <row r="80" spans="1:16">
      <c r="A80" s="15">
        <v>45414</v>
      </c>
      <c r="B80" s="15" t="s">
        <v>313</v>
      </c>
      <c r="C80" s="5">
        <v>5000</v>
      </c>
      <c r="D80" s="13">
        <v>2</v>
      </c>
      <c r="E80" s="7">
        <f t="shared" si="16"/>
        <v>0</v>
      </c>
      <c r="F80" s="7">
        <f t="shared" si="17"/>
        <v>5000</v>
      </c>
      <c r="G80" s="7">
        <f t="shared" si="18"/>
        <v>0</v>
      </c>
      <c r="H80" s="7">
        <f t="shared" si="19"/>
        <v>0</v>
      </c>
      <c r="I80" s="7">
        <f t="shared" si="20"/>
        <v>0</v>
      </c>
      <c r="J80" s="7">
        <f t="shared" si="21"/>
        <v>0</v>
      </c>
      <c r="K80" s="7">
        <f t="shared" si="22"/>
        <v>0</v>
      </c>
      <c r="L80" s="7">
        <f t="shared" si="23"/>
        <v>0</v>
      </c>
      <c r="M80" s="7">
        <f t="shared" si="24"/>
        <v>0</v>
      </c>
      <c r="N80" s="7">
        <f t="shared" si="25"/>
        <v>0</v>
      </c>
      <c r="O80" s="7">
        <f t="shared" si="26"/>
        <v>0</v>
      </c>
      <c r="P80" s="7">
        <f t="shared" si="27"/>
        <v>0</v>
      </c>
    </row>
    <row r="81" spans="1:16">
      <c r="A81" s="15">
        <v>45415</v>
      </c>
      <c r="B81" s="15" t="s">
        <v>62</v>
      </c>
      <c r="C81" s="5">
        <v>5000</v>
      </c>
      <c r="D81" s="13">
        <v>4</v>
      </c>
      <c r="E81" s="7">
        <f t="shared" si="16"/>
        <v>0</v>
      </c>
      <c r="F81" s="7">
        <f t="shared" si="17"/>
        <v>0</v>
      </c>
      <c r="G81" s="7">
        <f t="shared" si="18"/>
        <v>0</v>
      </c>
      <c r="H81" s="7">
        <f t="shared" si="19"/>
        <v>5000</v>
      </c>
      <c r="I81" s="7">
        <f t="shared" si="20"/>
        <v>0</v>
      </c>
      <c r="J81" s="7">
        <f t="shared" si="21"/>
        <v>0</v>
      </c>
      <c r="K81" s="7">
        <f t="shared" si="22"/>
        <v>0</v>
      </c>
      <c r="L81" s="7">
        <f t="shared" si="23"/>
        <v>0</v>
      </c>
      <c r="M81" s="7">
        <f t="shared" si="24"/>
        <v>0</v>
      </c>
      <c r="N81" s="7">
        <f t="shared" si="25"/>
        <v>0</v>
      </c>
      <c r="O81" s="7">
        <f t="shared" si="26"/>
        <v>0</v>
      </c>
      <c r="P81" s="7">
        <f t="shared" si="27"/>
        <v>0</v>
      </c>
    </row>
    <row r="82" spans="1:16">
      <c r="A82" s="15">
        <v>45415</v>
      </c>
      <c r="B82" s="15" t="s">
        <v>59</v>
      </c>
      <c r="C82" s="5">
        <v>10000</v>
      </c>
      <c r="D82" s="13">
        <v>4</v>
      </c>
      <c r="E82" s="7">
        <f t="shared" si="16"/>
        <v>0</v>
      </c>
      <c r="F82" s="7">
        <f t="shared" si="17"/>
        <v>0</v>
      </c>
      <c r="G82" s="7">
        <f t="shared" si="18"/>
        <v>0</v>
      </c>
      <c r="H82" s="7">
        <f t="shared" si="19"/>
        <v>10000</v>
      </c>
      <c r="I82" s="7">
        <f t="shared" si="20"/>
        <v>0</v>
      </c>
      <c r="J82" s="7">
        <f t="shared" si="21"/>
        <v>0</v>
      </c>
      <c r="K82" s="7">
        <f t="shared" si="22"/>
        <v>0</v>
      </c>
      <c r="L82" s="7">
        <f t="shared" si="23"/>
        <v>0</v>
      </c>
      <c r="M82" s="7">
        <f t="shared" si="24"/>
        <v>0</v>
      </c>
      <c r="N82" s="7">
        <f t="shared" si="25"/>
        <v>0</v>
      </c>
      <c r="O82" s="7">
        <f t="shared" si="26"/>
        <v>0</v>
      </c>
      <c r="P82" s="7">
        <f t="shared" si="27"/>
        <v>0</v>
      </c>
    </row>
    <row r="83" spans="1:16">
      <c r="A83" s="15">
        <v>45415</v>
      </c>
      <c r="B83" s="15" t="s">
        <v>317</v>
      </c>
      <c r="C83" s="5">
        <v>3000</v>
      </c>
      <c r="D83" s="13">
        <v>4</v>
      </c>
      <c r="E83" s="7">
        <f t="shared" si="16"/>
        <v>0</v>
      </c>
      <c r="F83" s="7">
        <f t="shared" si="17"/>
        <v>0</v>
      </c>
      <c r="G83" s="7">
        <f t="shared" si="18"/>
        <v>0</v>
      </c>
      <c r="H83" s="7">
        <f t="shared" si="19"/>
        <v>3000</v>
      </c>
      <c r="I83" s="7">
        <f t="shared" si="20"/>
        <v>0</v>
      </c>
      <c r="J83" s="7">
        <f t="shared" si="21"/>
        <v>0</v>
      </c>
      <c r="K83" s="7">
        <f t="shared" si="22"/>
        <v>0</v>
      </c>
      <c r="L83" s="7">
        <f t="shared" si="23"/>
        <v>0</v>
      </c>
      <c r="M83" s="7">
        <f t="shared" si="24"/>
        <v>0</v>
      </c>
      <c r="N83" s="7">
        <f t="shared" si="25"/>
        <v>0</v>
      </c>
      <c r="O83" s="7">
        <f t="shared" si="26"/>
        <v>0</v>
      </c>
      <c r="P83" s="7">
        <f t="shared" si="27"/>
        <v>0</v>
      </c>
    </row>
    <row r="84" spans="1:16">
      <c r="A84" s="15">
        <v>45415</v>
      </c>
      <c r="B84" s="15" t="s">
        <v>57</v>
      </c>
      <c r="C84" s="5">
        <v>20000</v>
      </c>
      <c r="D84" s="13">
        <v>4</v>
      </c>
      <c r="E84" s="7">
        <f t="shared" si="16"/>
        <v>0</v>
      </c>
      <c r="F84" s="7">
        <f t="shared" si="17"/>
        <v>0</v>
      </c>
      <c r="G84" s="7">
        <f t="shared" si="18"/>
        <v>0</v>
      </c>
      <c r="H84" s="7">
        <f t="shared" si="19"/>
        <v>20000</v>
      </c>
      <c r="I84" s="7">
        <f t="shared" si="20"/>
        <v>0</v>
      </c>
      <c r="J84" s="7">
        <f t="shared" si="21"/>
        <v>0</v>
      </c>
      <c r="K84" s="7">
        <f t="shared" si="22"/>
        <v>0</v>
      </c>
      <c r="L84" s="7">
        <f t="shared" si="23"/>
        <v>0</v>
      </c>
      <c r="M84" s="7">
        <f t="shared" si="24"/>
        <v>0</v>
      </c>
      <c r="N84" s="7">
        <f t="shared" si="25"/>
        <v>0</v>
      </c>
      <c r="O84" s="7">
        <f t="shared" si="26"/>
        <v>0</v>
      </c>
      <c r="P84" s="7">
        <f t="shared" si="27"/>
        <v>0</v>
      </c>
    </row>
    <row r="85" spans="1:16">
      <c r="A85" s="15">
        <v>45418</v>
      </c>
      <c r="B85" s="15" t="s">
        <v>455</v>
      </c>
      <c r="C85" s="5">
        <v>5000</v>
      </c>
      <c r="D85" s="13">
        <v>4</v>
      </c>
      <c r="E85" s="7">
        <f t="shared" si="16"/>
        <v>0</v>
      </c>
      <c r="F85" s="7">
        <f t="shared" si="17"/>
        <v>0</v>
      </c>
      <c r="G85" s="7">
        <f t="shared" si="18"/>
        <v>0</v>
      </c>
      <c r="H85" s="7">
        <f t="shared" si="19"/>
        <v>5000</v>
      </c>
      <c r="I85" s="7">
        <f t="shared" si="20"/>
        <v>0</v>
      </c>
      <c r="J85" s="7">
        <f t="shared" si="21"/>
        <v>0</v>
      </c>
      <c r="K85" s="7">
        <f t="shared" si="22"/>
        <v>0</v>
      </c>
      <c r="L85" s="7">
        <f t="shared" si="23"/>
        <v>0</v>
      </c>
      <c r="M85" s="7">
        <f t="shared" si="24"/>
        <v>0</v>
      </c>
      <c r="N85" s="7">
        <f t="shared" si="25"/>
        <v>0</v>
      </c>
      <c r="O85" s="7">
        <f t="shared" si="26"/>
        <v>0</v>
      </c>
      <c r="P85" s="7">
        <f t="shared" si="27"/>
        <v>0</v>
      </c>
    </row>
    <row r="86" spans="1:16">
      <c r="A86" s="15">
        <v>45418</v>
      </c>
      <c r="B86" s="15" t="s">
        <v>456</v>
      </c>
      <c r="C86" s="5">
        <v>5000</v>
      </c>
      <c r="D86" s="13">
        <v>4</v>
      </c>
      <c r="E86" s="7">
        <f t="shared" si="16"/>
        <v>0</v>
      </c>
      <c r="F86" s="7">
        <f t="shared" si="17"/>
        <v>0</v>
      </c>
      <c r="G86" s="7">
        <f t="shared" si="18"/>
        <v>0</v>
      </c>
      <c r="H86" s="7">
        <f t="shared" si="19"/>
        <v>5000</v>
      </c>
      <c r="I86" s="7">
        <f t="shared" si="20"/>
        <v>0</v>
      </c>
      <c r="J86" s="7">
        <f t="shared" si="21"/>
        <v>0</v>
      </c>
      <c r="K86" s="7">
        <f t="shared" si="22"/>
        <v>0</v>
      </c>
      <c r="L86" s="7">
        <f t="shared" si="23"/>
        <v>0</v>
      </c>
      <c r="M86" s="7">
        <f t="shared" si="24"/>
        <v>0</v>
      </c>
      <c r="N86" s="7">
        <f t="shared" si="25"/>
        <v>0</v>
      </c>
      <c r="O86" s="7">
        <f t="shared" si="26"/>
        <v>0</v>
      </c>
      <c r="P86" s="7">
        <f t="shared" si="27"/>
        <v>0</v>
      </c>
    </row>
    <row r="87" spans="1:16">
      <c r="A87" s="15">
        <v>45418</v>
      </c>
      <c r="B87" s="15" t="s">
        <v>48</v>
      </c>
      <c r="C87" s="5">
        <v>5000</v>
      </c>
      <c r="D87" s="13">
        <v>4</v>
      </c>
      <c r="E87" s="7">
        <f t="shared" si="16"/>
        <v>0</v>
      </c>
      <c r="F87" s="7">
        <f t="shared" si="17"/>
        <v>0</v>
      </c>
      <c r="G87" s="7">
        <f t="shared" si="18"/>
        <v>0</v>
      </c>
      <c r="H87" s="7">
        <f t="shared" si="19"/>
        <v>5000</v>
      </c>
      <c r="I87" s="7">
        <f t="shared" si="20"/>
        <v>0</v>
      </c>
      <c r="J87" s="7">
        <f t="shared" si="21"/>
        <v>0</v>
      </c>
      <c r="K87" s="7">
        <f t="shared" si="22"/>
        <v>0</v>
      </c>
      <c r="L87" s="7">
        <f t="shared" si="23"/>
        <v>0</v>
      </c>
      <c r="M87" s="7">
        <f t="shared" si="24"/>
        <v>0</v>
      </c>
      <c r="N87" s="7">
        <f t="shared" si="25"/>
        <v>0</v>
      </c>
      <c r="O87" s="7">
        <f t="shared" si="26"/>
        <v>0</v>
      </c>
      <c r="P87" s="7">
        <f t="shared" si="27"/>
        <v>0</v>
      </c>
    </row>
    <row r="88" spans="1:16">
      <c r="A88" s="15">
        <v>45418</v>
      </c>
      <c r="B88" s="15" t="s">
        <v>92</v>
      </c>
      <c r="C88" s="5">
        <v>5000</v>
      </c>
      <c r="D88" s="13">
        <v>4</v>
      </c>
      <c r="E88" s="7">
        <f t="shared" si="16"/>
        <v>0</v>
      </c>
      <c r="F88" s="7">
        <f t="shared" si="17"/>
        <v>0</v>
      </c>
      <c r="G88" s="7">
        <f t="shared" si="18"/>
        <v>0</v>
      </c>
      <c r="H88" s="7">
        <f t="shared" si="19"/>
        <v>5000</v>
      </c>
      <c r="I88" s="7">
        <f t="shared" si="20"/>
        <v>0</v>
      </c>
      <c r="J88" s="7">
        <f t="shared" si="21"/>
        <v>0</v>
      </c>
      <c r="K88" s="7">
        <f t="shared" si="22"/>
        <v>0</v>
      </c>
      <c r="L88" s="7">
        <f t="shared" si="23"/>
        <v>0</v>
      </c>
      <c r="M88" s="7">
        <f t="shared" si="24"/>
        <v>0</v>
      </c>
      <c r="N88" s="7">
        <f t="shared" si="25"/>
        <v>0</v>
      </c>
      <c r="O88" s="7">
        <f t="shared" si="26"/>
        <v>0</v>
      </c>
      <c r="P88" s="7">
        <f t="shared" si="27"/>
        <v>0</v>
      </c>
    </row>
    <row r="89" spans="1:16">
      <c r="A89" s="15">
        <v>45418</v>
      </c>
      <c r="B89" s="15" t="s">
        <v>55</v>
      </c>
      <c r="C89" s="5">
        <v>5000</v>
      </c>
      <c r="D89" s="13">
        <v>4</v>
      </c>
      <c r="E89" s="7">
        <f t="shared" si="16"/>
        <v>0</v>
      </c>
      <c r="F89" s="7">
        <f t="shared" si="17"/>
        <v>0</v>
      </c>
      <c r="G89" s="7">
        <f t="shared" si="18"/>
        <v>0</v>
      </c>
      <c r="H89" s="7">
        <f t="shared" si="19"/>
        <v>5000</v>
      </c>
      <c r="I89" s="7">
        <f t="shared" si="20"/>
        <v>0</v>
      </c>
      <c r="J89" s="7">
        <f t="shared" si="21"/>
        <v>0</v>
      </c>
      <c r="K89" s="7">
        <f t="shared" si="22"/>
        <v>0</v>
      </c>
      <c r="L89" s="7">
        <f t="shared" si="23"/>
        <v>0</v>
      </c>
      <c r="M89" s="7">
        <f t="shared" si="24"/>
        <v>0</v>
      </c>
      <c r="N89" s="7">
        <f t="shared" si="25"/>
        <v>0</v>
      </c>
      <c r="O89" s="7">
        <f t="shared" si="26"/>
        <v>0</v>
      </c>
      <c r="P89" s="7">
        <f t="shared" si="27"/>
        <v>0</v>
      </c>
    </row>
    <row r="90" spans="1:16">
      <c r="A90" s="15">
        <v>45418</v>
      </c>
      <c r="B90" s="15" t="s">
        <v>457</v>
      </c>
      <c r="C90" s="5">
        <v>5000</v>
      </c>
      <c r="D90" s="13">
        <v>4</v>
      </c>
      <c r="E90" s="7">
        <f t="shared" si="16"/>
        <v>0</v>
      </c>
      <c r="F90" s="7">
        <f t="shared" si="17"/>
        <v>0</v>
      </c>
      <c r="G90" s="7">
        <f t="shared" si="18"/>
        <v>0</v>
      </c>
      <c r="H90" s="7">
        <f t="shared" si="19"/>
        <v>5000</v>
      </c>
      <c r="I90" s="7">
        <f t="shared" si="20"/>
        <v>0</v>
      </c>
      <c r="J90" s="7">
        <f t="shared" si="21"/>
        <v>0</v>
      </c>
      <c r="K90" s="7">
        <f t="shared" si="22"/>
        <v>0</v>
      </c>
      <c r="L90" s="7">
        <f t="shared" si="23"/>
        <v>0</v>
      </c>
      <c r="M90" s="7">
        <f t="shared" si="24"/>
        <v>0</v>
      </c>
      <c r="N90" s="7">
        <f t="shared" si="25"/>
        <v>0</v>
      </c>
      <c r="O90" s="7">
        <f t="shared" si="26"/>
        <v>0</v>
      </c>
      <c r="P90" s="7">
        <f t="shared" si="27"/>
        <v>0</v>
      </c>
    </row>
    <row r="91" spans="1:16">
      <c r="A91" s="15">
        <v>45418</v>
      </c>
      <c r="B91" s="15" t="s">
        <v>66</v>
      </c>
      <c r="C91" s="5">
        <v>10000</v>
      </c>
      <c r="D91" s="13">
        <v>4</v>
      </c>
      <c r="E91" s="7">
        <f t="shared" si="16"/>
        <v>0</v>
      </c>
      <c r="F91" s="7">
        <f t="shared" si="17"/>
        <v>0</v>
      </c>
      <c r="G91" s="7">
        <f t="shared" si="18"/>
        <v>0</v>
      </c>
      <c r="H91" s="7">
        <f t="shared" si="19"/>
        <v>10000</v>
      </c>
      <c r="I91" s="7">
        <f t="shared" si="20"/>
        <v>0</v>
      </c>
      <c r="J91" s="7">
        <f t="shared" si="21"/>
        <v>0</v>
      </c>
      <c r="K91" s="7">
        <f t="shared" si="22"/>
        <v>0</v>
      </c>
      <c r="L91" s="7">
        <f t="shared" si="23"/>
        <v>0</v>
      </c>
      <c r="M91" s="7">
        <f t="shared" si="24"/>
        <v>0</v>
      </c>
      <c r="N91" s="7">
        <f t="shared" si="25"/>
        <v>0</v>
      </c>
      <c r="O91" s="7">
        <f t="shared" si="26"/>
        <v>0</v>
      </c>
      <c r="P91" s="7">
        <f t="shared" si="27"/>
        <v>0</v>
      </c>
    </row>
    <row r="92" spans="1:16">
      <c r="A92" s="15">
        <v>45418</v>
      </c>
      <c r="B92" s="15" t="s">
        <v>322</v>
      </c>
      <c r="C92" s="17">
        <v>20000</v>
      </c>
      <c r="D92" s="13">
        <v>4</v>
      </c>
      <c r="E92" s="7">
        <f t="shared" si="16"/>
        <v>0</v>
      </c>
      <c r="F92" s="7">
        <f t="shared" si="17"/>
        <v>0</v>
      </c>
      <c r="G92" s="7">
        <f t="shared" si="18"/>
        <v>0</v>
      </c>
      <c r="H92" s="7">
        <f t="shared" si="19"/>
        <v>20000</v>
      </c>
      <c r="I92" s="7">
        <f t="shared" si="20"/>
        <v>0</v>
      </c>
      <c r="J92" s="7">
        <f t="shared" si="21"/>
        <v>0</v>
      </c>
      <c r="K92" s="7">
        <f t="shared" si="22"/>
        <v>0</v>
      </c>
      <c r="L92" s="7">
        <f t="shared" si="23"/>
        <v>0</v>
      </c>
      <c r="M92" s="7">
        <f t="shared" si="24"/>
        <v>0</v>
      </c>
      <c r="N92" s="7">
        <f t="shared" si="25"/>
        <v>0</v>
      </c>
      <c r="O92" s="7">
        <f t="shared" si="26"/>
        <v>0</v>
      </c>
      <c r="P92" s="7">
        <f t="shared" si="27"/>
        <v>0</v>
      </c>
    </row>
    <row r="93" spans="1:16">
      <c r="A93" s="15">
        <v>45422</v>
      </c>
      <c r="B93" s="15" t="s">
        <v>524</v>
      </c>
      <c r="C93" s="5">
        <v>5000</v>
      </c>
      <c r="D93" s="13">
        <v>4</v>
      </c>
      <c r="E93" s="7">
        <f t="shared" si="16"/>
        <v>0</v>
      </c>
      <c r="F93" s="7">
        <f t="shared" si="17"/>
        <v>0</v>
      </c>
      <c r="G93" s="7">
        <f t="shared" si="18"/>
        <v>0</v>
      </c>
      <c r="H93" s="7">
        <f t="shared" si="19"/>
        <v>5000</v>
      </c>
      <c r="I93" s="7">
        <f t="shared" si="20"/>
        <v>0</v>
      </c>
      <c r="J93" s="7">
        <f t="shared" si="21"/>
        <v>0</v>
      </c>
      <c r="K93" s="7">
        <f t="shared" si="22"/>
        <v>0</v>
      </c>
      <c r="L93" s="7">
        <f t="shared" si="23"/>
        <v>0</v>
      </c>
      <c r="M93" s="7">
        <f t="shared" si="24"/>
        <v>0</v>
      </c>
      <c r="N93" s="7">
        <f t="shared" si="25"/>
        <v>0</v>
      </c>
      <c r="O93" s="7">
        <f t="shared" si="26"/>
        <v>0</v>
      </c>
      <c r="P93" s="7">
        <f t="shared" si="27"/>
        <v>0</v>
      </c>
    </row>
    <row r="94" spans="1:16">
      <c r="A94" s="15">
        <v>45422</v>
      </c>
      <c r="B94" s="15" t="s">
        <v>96</v>
      </c>
      <c r="C94" s="5">
        <v>5200</v>
      </c>
      <c r="D94" s="13">
        <v>4</v>
      </c>
      <c r="E94" s="7">
        <f t="shared" si="16"/>
        <v>0</v>
      </c>
      <c r="F94" s="7">
        <f t="shared" si="17"/>
        <v>0</v>
      </c>
      <c r="G94" s="7">
        <f t="shared" si="18"/>
        <v>0</v>
      </c>
      <c r="H94" s="7">
        <f t="shared" si="19"/>
        <v>5200</v>
      </c>
      <c r="I94" s="7">
        <f t="shared" si="20"/>
        <v>0</v>
      </c>
      <c r="J94" s="7">
        <f t="shared" si="21"/>
        <v>0</v>
      </c>
      <c r="K94" s="7">
        <f t="shared" si="22"/>
        <v>0</v>
      </c>
      <c r="L94" s="7">
        <f t="shared" si="23"/>
        <v>0</v>
      </c>
      <c r="M94" s="7">
        <f t="shared" si="24"/>
        <v>0</v>
      </c>
      <c r="N94" s="7">
        <f t="shared" si="25"/>
        <v>0</v>
      </c>
      <c r="O94" s="7">
        <f t="shared" si="26"/>
        <v>0</v>
      </c>
      <c r="P94" s="7">
        <f t="shared" si="27"/>
        <v>0</v>
      </c>
    </row>
    <row r="95" spans="1:16">
      <c r="A95" s="15">
        <v>45422</v>
      </c>
      <c r="B95" s="15" t="s">
        <v>121</v>
      </c>
      <c r="C95" s="17">
        <v>3000</v>
      </c>
      <c r="D95" s="13">
        <v>4</v>
      </c>
      <c r="E95" s="7">
        <f t="shared" si="16"/>
        <v>0</v>
      </c>
      <c r="F95" s="7">
        <f t="shared" si="17"/>
        <v>0</v>
      </c>
      <c r="G95" s="7">
        <f t="shared" si="18"/>
        <v>0</v>
      </c>
      <c r="H95" s="7">
        <f t="shared" si="19"/>
        <v>3000</v>
      </c>
      <c r="I95" s="7">
        <f t="shared" si="20"/>
        <v>0</v>
      </c>
      <c r="J95" s="7">
        <f t="shared" si="21"/>
        <v>0</v>
      </c>
      <c r="K95" s="7">
        <f t="shared" si="22"/>
        <v>0</v>
      </c>
      <c r="L95" s="7">
        <f t="shared" si="23"/>
        <v>0</v>
      </c>
      <c r="M95" s="7">
        <f t="shared" si="24"/>
        <v>0</v>
      </c>
      <c r="N95" s="7">
        <f t="shared" si="25"/>
        <v>0</v>
      </c>
      <c r="O95" s="7">
        <f t="shared" si="26"/>
        <v>0</v>
      </c>
      <c r="P95" s="7">
        <f t="shared" si="27"/>
        <v>0</v>
      </c>
    </row>
    <row r="96" spans="1:16">
      <c r="A96" s="15">
        <v>45422</v>
      </c>
      <c r="B96" s="15" t="s">
        <v>525</v>
      </c>
      <c r="C96" s="5">
        <v>5000</v>
      </c>
      <c r="D96" s="13">
        <v>4</v>
      </c>
      <c r="E96" s="7">
        <f t="shared" si="16"/>
        <v>0</v>
      </c>
      <c r="F96" s="7">
        <f t="shared" si="17"/>
        <v>0</v>
      </c>
      <c r="G96" s="7">
        <f t="shared" si="18"/>
        <v>0</v>
      </c>
      <c r="H96" s="7">
        <f t="shared" si="19"/>
        <v>5000</v>
      </c>
      <c r="I96" s="7">
        <f t="shared" si="20"/>
        <v>0</v>
      </c>
      <c r="J96" s="7">
        <f t="shared" si="21"/>
        <v>0</v>
      </c>
      <c r="K96" s="7">
        <f t="shared" si="22"/>
        <v>0</v>
      </c>
      <c r="L96" s="7">
        <f t="shared" si="23"/>
        <v>0</v>
      </c>
      <c r="M96" s="7">
        <f t="shared" si="24"/>
        <v>0</v>
      </c>
      <c r="N96" s="7">
        <f t="shared" si="25"/>
        <v>0</v>
      </c>
      <c r="O96" s="7">
        <f t="shared" si="26"/>
        <v>0</v>
      </c>
      <c r="P96" s="7">
        <f t="shared" si="27"/>
        <v>0</v>
      </c>
    </row>
    <row r="97" spans="1:16">
      <c r="A97" s="15">
        <v>45422</v>
      </c>
      <c r="B97" s="15" t="s">
        <v>315</v>
      </c>
      <c r="C97" s="17">
        <v>10000</v>
      </c>
      <c r="D97" s="13">
        <v>4</v>
      </c>
      <c r="E97" s="7">
        <f t="shared" si="16"/>
        <v>0</v>
      </c>
      <c r="F97" s="7">
        <f t="shared" si="17"/>
        <v>0</v>
      </c>
      <c r="G97" s="7">
        <f t="shared" si="18"/>
        <v>0</v>
      </c>
      <c r="H97" s="7">
        <f t="shared" si="19"/>
        <v>10000</v>
      </c>
      <c r="I97" s="7">
        <f t="shared" si="20"/>
        <v>0</v>
      </c>
      <c r="J97" s="7">
        <f t="shared" si="21"/>
        <v>0</v>
      </c>
      <c r="K97" s="7">
        <f t="shared" si="22"/>
        <v>0</v>
      </c>
      <c r="L97" s="7">
        <f t="shared" si="23"/>
        <v>0</v>
      </c>
      <c r="M97" s="7">
        <f t="shared" si="24"/>
        <v>0</v>
      </c>
      <c r="N97" s="7">
        <f t="shared" si="25"/>
        <v>0</v>
      </c>
      <c r="O97" s="7">
        <f t="shared" si="26"/>
        <v>0</v>
      </c>
      <c r="P97" s="7">
        <f t="shared" si="27"/>
        <v>0</v>
      </c>
    </row>
    <row r="98" spans="1:16">
      <c r="A98" s="15">
        <v>45428</v>
      </c>
      <c r="B98" s="15" t="s">
        <v>313</v>
      </c>
      <c r="C98" s="5">
        <v>15000</v>
      </c>
      <c r="D98" s="13">
        <v>2</v>
      </c>
      <c r="E98" s="7">
        <f t="shared" si="16"/>
        <v>0</v>
      </c>
      <c r="F98" s="7">
        <f t="shared" si="17"/>
        <v>15000</v>
      </c>
      <c r="G98" s="7">
        <f t="shared" si="18"/>
        <v>0</v>
      </c>
      <c r="H98" s="7">
        <f t="shared" si="19"/>
        <v>0</v>
      </c>
      <c r="I98" s="7">
        <f t="shared" si="20"/>
        <v>0</v>
      </c>
      <c r="J98" s="7">
        <f t="shared" si="21"/>
        <v>0</v>
      </c>
      <c r="K98" s="7">
        <f t="shared" si="22"/>
        <v>0</v>
      </c>
      <c r="L98" s="7">
        <f t="shared" si="23"/>
        <v>0</v>
      </c>
      <c r="M98" s="7">
        <f t="shared" si="24"/>
        <v>0</v>
      </c>
      <c r="N98" s="7">
        <f t="shared" si="25"/>
        <v>0</v>
      </c>
      <c r="O98" s="7">
        <f t="shared" si="26"/>
        <v>0</v>
      </c>
      <c r="P98" s="7">
        <f t="shared" si="27"/>
        <v>0</v>
      </c>
    </row>
    <row r="99" spans="1:16">
      <c r="A99" s="15">
        <v>45435</v>
      </c>
      <c r="B99" s="15" t="s">
        <v>92</v>
      </c>
      <c r="C99" s="17">
        <v>6000</v>
      </c>
      <c r="D99" s="13">
        <v>2</v>
      </c>
      <c r="E99" s="7">
        <f t="shared" si="16"/>
        <v>0</v>
      </c>
      <c r="F99" s="7">
        <f t="shared" si="17"/>
        <v>6000</v>
      </c>
      <c r="G99" s="7">
        <f t="shared" si="18"/>
        <v>0</v>
      </c>
      <c r="H99" s="7">
        <f t="shared" si="19"/>
        <v>0</v>
      </c>
      <c r="I99" s="7">
        <f t="shared" si="20"/>
        <v>0</v>
      </c>
      <c r="J99" s="7">
        <f t="shared" si="21"/>
        <v>0</v>
      </c>
      <c r="K99" s="7">
        <f t="shared" si="22"/>
        <v>0</v>
      </c>
      <c r="L99" s="7">
        <f t="shared" si="23"/>
        <v>0</v>
      </c>
      <c r="M99" s="7">
        <f t="shared" si="24"/>
        <v>0</v>
      </c>
      <c r="N99" s="7">
        <f t="shared" si="25"/>
        <v>0</v>
      </c>
      <c r="O99" s="7">
        <f t="shared" si="26"/>
        <v>0</v>
      </c>
      <c r="P99" s="7">
        <f t="shared" si="27"/>
        <v>0</v>
      </c>
    </row>
    <row r="100" spans="1:16">
      <c r="A100" s="15">
        <v>45438</v>
      </c>
      <c r="B100" s="15" t="s">
        <v>527</v>
      </c>
      <c r="C100" s="17">
        <v>12000</v>
      </c>
      <c r="D100" s="13">
        <v>2</v>
      </c>
      <c r="E100" s="7">
        <f t="shared" si="16"/>
        <v>0</v>
      </c>
      <c r="F100" s="7">
        <f t="shared" si="17"/>
        <v>12000</v>
      </c>
      <c r="G100" s="7">
        <f t="shared" si="18"/>
        <v>0</v>
      </c>
      <c r="H100" s="7">
        <f t="shared" si="19"/>
        <v>0</v>
      </c>
      <c r="I100" s="7">
        <f t="shared" si="20"/>
        <v>0</v>
      </c>
      <c r="J100" s="7">
        <f t="shared" si="21"/>
        <v>0</v>
      </c>
      <c r="K100" s="7">
        <f t="shared" si="22"/>
        <v>0</v>
      </c>
      <c r="L100" s="7">
        <f t="shared" si="23"/>
        <v>0</v>
      </c>
      <c r="M100" s="7">
        <f t="shared" si="24"/>
        <v>0</v>
      </c>
      <c r="N100" s="7">
        <f t="shared" si="25"/>
        <v>0</v>
      </c>
      <c r="O100" s="7">
        <f t="shared" si="26"/>
        <v>0</v>
      </c>
      <c r="P100" s="7">
        <f t="shared" si="27"/>
        <v>0</v>
      </c>
    </row>
    <row r="101" spans="1:16">
      <c r="A101" s="15">
        <v>45439</v>
      </c>
      <c r="B101" s="15" t="s">
        <v>313</v>
      </c>
      <c r="C101" s="5">
        <v>5000</v>
      </c>
      <c r="D101" s="13">
        <v>2</v>
      </c>
      <c r="E101" s="7">
        <f t="shared" si="16"/>
        <v>0</v>
      </c>
      <c r="F101" s="7">
        <f t="shared" si="17"/>
        <v>5000</v>
      </c>
      <c r="G101" s="7">
        <f t="shared" si="18"/>
        <v>0</v>
      </c>
      <c r="H101" s="7">
        <f t="shared" si="19"/>
        <v>0</v>
      </c>
      <c r="I101" s="7">
        <f t="shared" si="20"/>
        <v>0</v>
      </c>
      <c r="J101" s="7">
        <f t="shared" si="21"/>
        <v>0</v>
      </c>
      <c r="K101" s="7">
        <f t="shared" si="22"/>
        <v>0</v>
      </c>
      <c r="L101" s="7">
        <f t="shared" si="23"/>
        <v>0</v>
      </c>
      <c r="M101" s="7">
        <f t="shared" si="24"/>
        <v>0</v>
      </c>
      <c r="N101" s="7">
        <f t="shared" si="25"/>
        <v>0</v>
      </c>
      <c r="O101" s="7">
        <f t="shared" si="26"/>
        <v>0</v>
      </c>
      <c r="P101" s="7">
        <f t="shared" si="27"/>
        <v>0</v>
      </c>
    </row>
    <row r="102" spans="1:16">
      <c r="A102" s="15">
        <v>45443</v>
      </c>
      <c r="B102" s="15" t="s">
        <v>98</v>
      </c>
      <c r="C102" s="5">
        <v>9000</v>
      </c>
      <c r="D102" s="13">
        <v>2</v>
      </c>
      <c r="E102" s="7">
        <f t="shared" si="16"/>
        <v>0</v>
      </c>
      <c r="F102" s="7">
        <f t="shared" si="17"/>
        <v>9000</v>
      </c>
      <c r="G102" s="7">
        <f t="shared" si="18"/>
        <v>0</v>
      </c>
      <c r="H102" s="7">
        <f t="shared" si="19"/>
        <v>0</v>
      </c>
      <c r="I102" s="7">
        <f t="shared" si="20"/>
        <v>0</v>
      </c>
      <c r="J102" s="7">
        <f t="shared" si="21"/>
        <v>0</v>
      </c>
      <c r="K102" s="7">
        <f t="shared" si="22"/>
        <v>0</v>
      </c>
      <c r="L102" s="7">
        <f t="shared" si="23"/>
        <v>0</v>
      </c>
      <c r="M102" s="7">
        <f t="shared" si="24"/>
        <v>0</v>
      </c>
      <c r="N102" s="7">
        <f t="shared" si="25"/>
        <v>0</v>
      </c>
      <c r="O102" s="7">
        <f t="shared" si="26"/>
        <v>0</v>
      </c>
      <c r="P102" s="7">
        <f t="shared" si="27"/>
        <v>0</v>
      </c>
    </row>
    <row r="103" spans="1:16">
      <c r="A103" s="15">
        <v>45398</v>
      </c>
      <c r="B103" s="15" t="s">
        <v>531</v>
      </c>
      <c r="C103" s="17">
        <v>-18170</v>
      </c>
      <c r="D103" s="18">
        <v>4</v>
      </c>
      <c r="E103" s="7">
        <f t="shared" si="16"/>
        <v>0</v>
      </c>
      <c r="F103" s="7">
        <f t="shared" si="17"/>
        <v>0</v>
      </c>
      <c r="G103" s="7">
        <f t="shared" si="18"/>
        <v>0</v>
      </c>
      <c r="H103" s="7">
        <f t="shared" si="19"/>
        <v>-18170</v>
      </c>
      <c r="I103" s="7">
        <f t="shared" si="20"/>
        <v>0</v>
      </c>
      <c r="J103" s="7">
        <f t="shared" si="21"/>
        <v>0</v>
      </c>
      <c r="K103" s="7">
        <f t="shared" si="22"/>
        <v>0</v>
      </c>
      <c r="L103" s="7">
        <f t="shared" si="23"/>
        <v>0</v>
      </c>
      <c r="M103" s="7">
        <f t="shared" si="24"/>
        <v>0</v>
      </c>
      <c r="N103" s="7">
        <f t="shared" si="25"/>
        <v>0</v>
      </c>
      <c r="O103" s="7">
        <f t="shared" si="26"/>
        <v>0</v>
      </c>
      <c r="P103" s="7">
        <f t="shared" si="27"/>
        <v>0</v>
      </c>
    </row>
    <row r="104" spans="1:16">
      <c r="A104" s="15">
        <v>45398</v>
      </c>
      <c r="B104" s="15" t="s">
        <v>531</v>
      </c>
      <c r="C104" s="17">
        <v>18170</v>
      </c>
      <c r="D104" s="18">
        <v>7</v>
      </c>
      <c r="E104" s="7">
        <f t="shared" si="16"/>
        <v>0</v>
      </c>
      <c r="F104" s="7">
        <f t="shared" si="17"/>
        <v>0</v>
      </c>
      <c r="G104" s="7">
        <f t="shared" si="18"/>
        <v>0</v>
      </c>
      <c r="H104" s="7">
        <f t="shared" si="19"/>
        <v>0</v>
      </c>
      <c r="I104" s="7">
        <f t="shared" si="20"/>
        <v>0</v>
      </c>
      <c r="J104" s="7">
        <f t="shared" si="21"/>
        <v>0</v>
      </c>
      <c r="K104" s="7">
        <f t="shared" si="22"/>
        <v>18170</v>
      </c>
      <c r="L104" s="7">
        <f t="shared" si="23"/>
        <v>0</v>
      </c>
      <c r="M104" s="7">
        <f t="shared" si="24"/>
        <v>0</v>
      </c>
      <c r="N104" s="7">
        <f t="shared" si="25"/>
        <v>0</v>
      </c>
      <c r="O104" s="7">
        <f t="shared" si="26"/>
        <v>0</v>
      </c>
      <c r="P104" s="7">
        <f t="shared" si="27"/>
        <v>0</v>
      </c>
    </row>
    <row r="105" spans="1:16">
      <c r="A105" s="15">
        <v>45398</v>
      </c>
      <c r="B105" s="15" t="s">
        <v>530</v>
      </c>
      <c r="C105" s="17">
        <v>-2000</v>
      </c>
      <c r="D105" s="18">
        <v>4</v>
      </c>
      <c r="E105" s="7">
        <f t="shared" si="16"/>
        <v>0</v>
      </c>
      <c r="F105" s="7">
        <f t="shared" si="17"/>
        <v>0</v>
      </c>
      <c r="G105" s="7">
        <f t="shared" si="18"/>
        <v>0</v>
      </c>
      <c r="H105" s="7">
        <f t="shared" si="19"/>
        <v>-2000</v>
      </c>
      <c r="I105" s="7">
        <f t="shared" si="20"/>
        <v>0</v>
      </c>
      <c r="J105" s="7">
        <f t="shared" si="21"/>
        <v>0</v>
      </c>
      <c r="K105" s="7">
        <f t="shared" si="22"/>
        <v>0</v>
      </c>
      <c r="L105" s="7">
        <f t="shared" si="23"/>
        <v>0</v>
      </c>
      <c r="M105" s="7">
        <f t="shared" si="24"/>
        <v>0</v>
      </c>
      <c r="N105" s="7">
        <f t="shared" si="25"/>
        <v>0</v>
      </c>
      <c r="O105" s="7">
        <f t="shared" si="26"/>
        <v>0</v>
      </c>
      <c r="P105" s="7">
        <f t="shared" si="27"/>
        <v>0</v>
      </c>
    </row>
    <row r="106" spans="1:16">
      <c r="A106" s="15">
        <v>45398</v>
      </c>
      <c r="B106" s="15" t="s">
        <v>530</v>
      </c>
      <c r="C106" s="17">
        <v>2000</v>
      </c>
      <c r="D106" s="18">
        <v>2</v>
      </c>
      <c r="E106" s="7">
        <f t="shared" si="16"/>
        <v>0</v>
      </c>
      <c r="F106" s="7">
        <f t="shared" si="17"/>
        <v>2000</v>
      </c>
      <c r="G106" s="7">
        <f t="shared" si="18"/>
        <v>0</v>
      </c>
      <c r="H106" s="7">
        <f t="shared" si="19"/>
        <v>0</v>
      </c>
      <c r="I106" s="7">
        <f t="shared" si="20"/>
        <v>0</v>
      </c>
      <c r="J106" s="7">
        <f t="shared" si="21"/>
        <v>0</v>
      </c>
      <c r="K106" s="7">
        <f t="shared" si="22"/>
        <v>0</v>
      </c>
      <c r="L106" s="7">
        <f t="shared" si="23"/>
        <v>0</v>
      </c>
      <c r="M106" s="7">
        <f t="shared" si="24"/>
        <v>0</v>
      </c>
      <c r="N106" s="7">
        <f t="shared" si="25"/>
        <v>0</v>
      </c>
      <c r="O106" s="7">
        <f t="shared" si="26"/>
        <v>0</v>
      </c>
      <c r="P106" s="7">
        <f t="shared" si="27"/>
        <v>0</v>
      </c>
    </row>
    <row r="107" spans="1:16" ht="16.5">
      <c r="A107" s="15"/>
      <c r="B107" s="15"/>
      <c r="C107" s="188">
        <v>0</v>
      </c>
      <c r="D107" s="13"/>
      <c r="E107" s="7">
        <f>IF($D107=$E$5,#REF!,0)</f>
        <v>0</v>
      </c>
      <c r="F107" s="7">
        <f t="shared" si="17"/>
        <v>0</v>
      </c>
      <c r="G107" s="7">
        <f t="shared" si="18"/>
        <v>0</v>
      </c>
      <c r="H107" s="7">
        <f t="shared" si="19"/>
        <v>0</v>
      </c>
      <c r="I107" s="7">
        <f t="shared" si="20"/>
        <v>0</v>
      </c>
      <c r="J107" s="7">
        <f t="shared" si="21"/>
        <v>0</v>
      </c>
      <c r="K107" s="7">
        <f t="shared" si="22"/>
        <v>0</v>
      </c>
      <c r="L107" s="7">
        <f t="shared" si="23"/>
        <v>0</v>
      </c>
      <c r="M107" s="7">
        <f t="shared" si="24"/>
        <v>0</v>
      </c>
      <c r="N107" s="7">
        <f t="shared" si="25"/>
        <v>0</v>
      </c>
      <c r="O107" s="7">
        <f t="shared" si="26"/>
        <v>0</v>
      </c>
      <c r="P107" s="7">
        <f t="shared" si="27"/>
        <v>0</v>
      </c>
    </row>
    <row r="108" spans="1:16" ht="18" thickBot="1">
      <c r="A108" s="19"/>
      <c r="B108" s="15"/>
      <c r="C108" s="152">
        <f>SUM(C78:C107)</f>
        <v>192200</v>
      </c>
      <c r="D108" s="20"/>
      <c r="E108" s="21">
        <f t="shared" ref="E108:P108" si="28">SUM(E78:E107)</f>
        <v>0</v>
      </c>
      <c r="F108" s="21">
        <f t="shared" si="28"/>
        <v>54000</v>
      </c>
      <c r="G108" s="21">
        <f t="shared" si="28"/>
        <v>0</v>
      </c>
      <c r="H108" s="21">
        <f t="shared" si="28"/>
        <v>120030</v>
      </c>
      <c r="I108" s="21">
        <f t="shared" si="28"/>
        <v>0</v>
      </c>
      <c r="J108" s="21">
        <f t="shared" si="28"/>
        <v>0</v>
      </c>
      <c r="K108" s="21">
        <f t="shared" si="28"/>
        <v>18170</v>
      </c>
      <c r="L108" s="21">
        <f t="shared" si="28"/>
        <v>0</v>
      </c>
      <c r="M108" s="21">
        <f t="shared" si="28"/>
        <v>0</v>
      </c>
      <c r="N108" s="21">
        <f t="shared" si="28"/>
        <v>0</v>
      </c>
      <c r="O108" s="21">
        <f t="shared" si="28"/>
        <v>0</v>
      </c>
      <c r="P108" s="21">
        <f t="shared" si="28"/>
        <v>0</v>
      </c>
    </row>
    <row r="109" spans="1:16" ht="15.75" thickTop="1">
      <c r="A109" s="19"/>
      <c r="B109" s="19"/>
      <c r="C109" s="5">
        <f>SUM(E108:M108)</f>
        <v>192200</v>
      </c>
      <c r="D109" s="13"/>
      <c r="E109" s="7"/>
      <c r="F109" s="7"/>
      <c r="G109" s="6"/>
      <c r="H109" s="7"/>
      <c r="I109" s="7"/>
      <c r="J109" s="7"/>
      <c r="K109" s="7"/>
      <c r="L109" s="7"/>
    </row>
    <row r="110" spans="1:16">
      <c r="A110" s="3"/>
      <c r="B110" s="3"/>
      <c r="C110" s="5">
        <f>C108-C109</f>
        <v>0</v>
      </c>
      <c r="D110" s="13"/>
      <c r="E110" s="7"/>
      <c r="F110" s="7"/>
      <c r="G110" s="6"/>
      <c r="H110" s="7"/>
      <c r="I110" s="7"/>
      <c r="J110" s="7"/>
      <c r="K110" s="7"/>
      <c r="L110" s="7"/>
    </row>
    <row r="111" spans="1:16">
      <c r="A111" s="15"/>
      <c r="B111" s="119" t="s">
        <v>595</v>
      </c>
      <c r="C111" s="17"/>
      <c r="D111" s="18"/>
      <c r="E111" s="7">
        <f t="shared" ref="E111:E123" si="29">IF($D111=$E$5,$C111,0)</f>
        <v>0</v>
      </c>
      <c r="F111" s="7">
        <f t="shared" ref="F111:F123" si="30">IF($D111=$F$5,$C111,0)</f>
        <v>0</v>
      </c>
      <c r="G111" s="7">
        <f t="shared" ref="G111:G123" si="31">IF($D111=$G$5,$C111,0)</f>
        <v>0</v>
      </c>
      <c r="H111" s="7">
        <f t="shared" ref="H111:H123" si="32">IF($D111=$H$5,$C111,0)</f>
        <v>0</v>
      </c>
      <c r="I111" s="7">
        <f t="shared" ref="I111:I123" si="33">IF($D111=$I$5,$C111,0)</f>
        <v>0</v>
      </c>
      <c r="J111" s="7">
        <f t="shared" ref="J111:J123" si="34">IF($D111=$J$5,$C111,0)</f>
        <v>0</v>
      </c>
      <c r="K111" s="7">
        <f t="shared" ref="K111:K123" si="35">IF($D111=$K$5,$C111,0)</f>
        <v>0</v>
      </c>
      <c r="L111" s="7">
        <f t="shared" ref="L111:L123" si="36">IF($D111=$L$5,$C111,0)</f>
        <v>0</v>
      </c>
      <c r="M111" s="7">
        <f t="shared" ref="M111:M123" si="37">IF($D111=$M$5,$C111,0)</f>
        <v>0</v>
      </c>
      <c r="N111" s="7">
        <f t="shared" ref="N111:N123" si="38">IF($D111=$N$5,$C111,0)</f>
        <v>0</v>
      </c>
      <c r="O111" s="7">
        <f t="shared" ref="O111:O123" si="39">IF($D111=$O$5,$C111,0)</f>
        <v>0</v>
      </c>
      <c r="P111" s="7">
        <f t="shared" ref="P111:P123" si="40">IF($D111=$P$5,$C111,0)</f>
        <v>0</v>
      </c>
    </row>
    <row r="112" spans="1:16">
      <c r="A112" s="15">
        <v>45448</v>
      </c>
      <c r="B112" s="15" t="s">
        <v>322</v>
      </c>
      <c r="C112" s="5">
        <v>24000</v>
      </c>
      <c r="D112" s="13">
        <v>2</v>
      </c>
      <c r="E112" s="7">
        <f t="shared" si="29"/>
        <v>0</v>
      </c>
      <c r="F112" s="7">
        <f t="shared" si="30"/>
        <v>24000</v>
      </c>
      <c r="G112" s="7">
        <f t="shared" si="31"/>
        <v>0</v>
      </c>
      <c r="H112" s="7">
        <f t="shared" si="32"/>
        <v>0</v>
      </c>
      <c r="I112" s="7">
        <f t="shared" si="33"/>
        <v>0</v>
      </c>
      <c r="J112" s="7">
        <f t="shared" si="34"/>
        <v>0</v>
      </c>
      <c r="K112" s="7">
        <f t="shared" si="35"/>
        <v>0</v>
      </c>
      <c r="L112" s="7">
        <f t="shared" si="36"/>
        <v>0</v>
      </c>
      <c r="M112" s="7">
        <f t="shared" si="37"/>
        <v>0</v>
      </c>
      <c r="N112" s="7">
        <f t="shared" si="38"/>
        <v>0</v>
      </c>
      <c r="O112" s="7">
        <f t="shared" si="39"/>
        <v>0</v>
      </c>
      <c r="P112" s="7">
        <f t="shared" si="40"/>
        <v>0</v>
      </c>
    </row>
    <row r="113" spans="1:16">
      <c r="A113" s="15">
        <v>45464</v>
      </c>
      <c r="B113" s="15" t="s">
        <v>118</v>
      </c>
      <c r="C113" s="5">
        <v>6000</v>
      </c>
      <c r="D113" s="13">
        <v>2</v>
      </c>
      <c r="E113" s="7">
        <f t="shared" si="29"/>
        <v>0</v>
      </c>
      <c r="F113" s="7">
        <f t="shared" si="30"/>
        <v>6000</v>
      </c>
      <c r="G113" s="7">
        <f t="shared" si="31"/>
        <v>0</v>
      </c>
      <c r="H113" s="7">
        <f t="shared" si="32"/>
        <v>0</v>
      </c>
      <c r="I113" s="7">
        <f t="shared" si="33"/>
        <v>0</v>
      </c>
      <c r="J113" s="7">
        <f t="shared" si="34"/>
        <v>0</v>
      </c>
      <c r="K113" s="7">
        <f t="shared" si="35"/>
        <v>0</v>
      </c>
      <c r="L113" s="7">
        <f t="shared" si="36"/>
        <v>0</v>
      </c>
      <c r="M113" s="7">
        <f t="shared" si="37"/>
        <v>0</v>
      </c>
      <c r="N113" s="7">
        <f t="shared" si="38"/>
        <v>0</v>
      </c>
      <c r="O113" s="7">
        <f t="shared" si="39"/>
        <v>0</v>
      </c>
      <c r="P113" s="7">
        <f t="shared" si="40"/>
        <v>0</v>
      </c>
    </row>
    <row r="114" spans="1:16" ht="16.5">
      <c r="A114" s="15"/>
      <c r="B114" s="15"/>
      <c r="C114" s="188">
        <v>0</v>
      </c>
      <c r="D114" s="13"/>
      <c r="E114" s="7">
        <f t="shared" si="29"/>
        <v>0</v>
      </c>
      <c r="F114" s="7">
        <f t="shared" si="30"/>
        <v>0</v>
      </c>
      <c r="G114" s="7">
        <f t="shared" si="31"/>
        <v>0</v>
      </c>
      <c r="H114" s="7">
        <f t="shared" si="32"/>
        <v>0</v>
      </c>
      <c r="I114" s="7">
        <f t="shared" si="33"/>
        <v>0</v>
      </c>
      <c r="J114" s="7">
        <f t="shared" si="34"/>
        <v>0</v>
      </c>
      <c r="K114" s="7">
        <f t="shared" si="35"/>
        <v>0</v>
      </c>
      <c r="L114" s="7">
        <f t="shared" si="36"/>
        <v>0</v>
      </c>
      <c r="M114" s="7">
        <f t="shared" si="37"/>
        <v>0</v>
      </c>
      <c r="N114" s="7">
        <f t="shared" si="38"/>
        <v>0</v>
      </c>
      <c r="O114" s="7">
        <f t="shared" si="39"/>
        <v>0</v>
      </c>
      <c r="P114" s="7">
        <f t="shared" si="40"/>
        <v>0</v>
      </c>
    </row>
    <row r="115" spans="1:16" ht="18" thickBot="1">
      <c r="A115" s="19"/>
      <c r="B115" s="15"/>
      <c r="C115" s="152">
        <f>SUM(C112:C114)</f>
        <v>30000</v>
      </c>
      <c r="D115" s="20"/>
      <c r="E115" s="21">
        <f t="shared" ref="E115:P115" si="41">SUM(E112:E114)</f>
        <v>0</v>
      </c>
      <c r="F115" s="21">
        <f t="shared" si="41"/>
        <v>30000</v>
      </c>
      <c r="G115" s="21">
        <f t="shared" si="41"/>
        <v>0</v>
      </c>
      <c r="H115" s="21">
        <f t="shared" si="41"/>
        <v>0</v>
      </c>
      <c r="I115" s="21">
        <f t="shared" si="41"/>
        <v>0</v>
      </c>
      <c r="J115" s="21">
        <f t="shared" si="41"/>
        <v>0</v>
      </c>
      <c r="K115" s="21">
        <f t="shared" si="41"/>
        <v>0</v>
      </c>
      <c r="L115" s="21">
        <f t="shared" si="41"/>
        <v>0</v>
      </c>
      <c r="M115" s="21">
        <f t="shared" si="41"/>
        <v>0</v>
      </c>
      <c r="N115" s="21">
        <f t="shared" si="41"/>
        <v>0</v>
      </c>
      <c r="O115" s="21">
        <f t="shared" si="41"/>
        <v>0</v>
      </c>
      <c r="P115" s="21">
        <f t="shared" si="41"/>
        <v>0</v>
      </c>
    </row>
    <row r="116" spans="1:16" ht="15.75" thickTop="1">
      <c r="A116" s="15"/>
      <c r="B116" s="15"/>
      <c r="C116" s="5"/>
      <c r="D116" s="13"/>
      <c r="E116" s="7">
        <f t="shared" si="29"/>
        <v>0</v>
      </c>
      <c r="F116" s="7">
        <f t="shared" si="30"/>
        <v>0</v>
      </c>
      <c r="G116" s="7">
        <f t="shared" si="31"/>
        <v>0</v>
      </c>
      <c r="H116" s="7">
        <f t="shared" si="32"/>
        <v>0</v>
      </c>
      <c r="I116" s="7">
        <f t="shared" si="33"/>
        <v>0</v>
      </c>
      <c r="J116" s="7">
        <f t="shared" si="34"/>
        <v>0</v>
      </c>
      <c r="K116" s="7">
        <f t="shared" si="35"/>
        <v>0</v>
      </c>
      <c r="L116" s="7">
        <f t="shared" si="36"/>
        <v>0</v>
      </c>
      <c r="M116" s="7">
        <f t="shared" si="37"/>
        <v>0</v>
      </c>
      <c r="N116" s="7">
        <f t="shared" si="38"/>
        <v>0</v>
      </c>
      <c r="O116" s="7">
        <f t="shared" si="39"/>
        <v>0</v>
      </c>
      <c r="P116" s="7">
        <f t="shared" si="40"/>
        <v>0</v>
      </c>
    </row>
    <row r="117" spans="1:16">
      <c r="A117" s="15"/>
      <c r="B117" s="119" t="s">
        <v>708</v>
      </c>
      <c r="C117" s="17"/>
      <c r="D117" s="18"/>
      <c r="E117" s="7">
        <f t="shared" si="29"/>
        <v>0</v>
      </c>
      <c r="F117" s="7">
        <f t="shared" si="30"/>
        <v>0</v>
      </c>
      <c r="G117" s="7">
        <f t="shared" si="31"/>
        <v>0</v>
      </c>
      <c r="H117" s="7">
        <f t="shared" si="32"/>
        <v>0</v>
      </c>
      <c r="I117" s="7">
        <f t="shared" si="33"/>
        <v>0</v>
      </c>
      <c r="J117" s="7">
        <f t="shared" si="34"/>
        <v>0</v>
      </c>
      <c r="K117" s="7">
        <f t="shared" si="35"/>
        <v>0</v>
      </c>
      <c r="L117" s="7">
        <f t="shared" si="36"/>
        <v>0</v>
      </c>
      <c r="M117" s="7">
        <f t="shared" si="37"/>
        <v>0</v>
      </c>
      <c r="N117" s="7">
        <f t="shared" si="38"/>
        <v>0</v>
      </c>
      <c r="O117" s="7">
        <f t="shared" si="39"/>
        <v>0</v>
      </c>
      <c r="P117" s="7">
        <f t="shared" si="40"/>
        <v>0</v>
      </c>
    </row>
    <row r="118" spans="1:16">
      <c r="A118" s="15">
        <v>45483</v>
      </c>
      <c r="B118" s="15" t="s">
        <v>720</v>
      </c>
      <c r="C118" s="5">
        <v>20000</v>
      </c>
      <c r="D118" s="13">
        <v>2</v>
      </c>
      <c r="E118" s="7">
        <f t="shared" si="29"/>
        <v>0</v>
      </c>
      <c r="F118" s="7">
        <f t="shared" si="30"/>
        <v>20000</v>
      </c>
      <c r="G118" s="7">
        <f t="shared" si="31"/>
        <v>0</v>
      </c>
      <c r="H118" s="7">
        <f t="shared" si="32"/>
        <v>0</v>
      </c>
      <c r="I118" s="7">
        <f t="shared" si="33"/>
        <v>0</v>
      </c>
      <c r="J118" s="7">
        <f t="shared" si="34"/>
        <v>0</v>
      </c>
      <c r="K118" s="7">
        <f t="shared" si="35"/>
        <v>0</v>
      </c>
      <c r="L118" s="7">
        <f t="shared" si="36"/>
        <v>0</v>
      </c>
      <c r="M118" s="7">
        <f t="shared" si="37"/>
        <v>0</v>
      </c>
      <c r="N118" s="7">
        <f t="shared" si="38"/>
        <v>0</v>
      </c>
      <c r="O118" s="7">
        <f t="shared" si="39"/>
        <v>0</v>
      </c>
      <c r="P118" s="7">
        <f t="shared" si="40"/>
        <v>0</v>
      </c>
    </row>
    <row r="119" spans="1:16">
      <c r="A119" s="15">
        <v>45486</v>
      </c>
      <c r="B119" s="15" t="s">
        <v>98</v>
      </c>
      <c r="C119" s="5">
        <v>4000</v>
      </c>
      <c r="D119" s="13">
        <v>2</v>
      </c>
      <c r="E119" s="7">
        <f t="shared" si="29"/>
        <v>0</v>
      </c>
      <c r="F119" s="7">
        <f t="shared" si="30"/>
        <v>4000</v>
      </c>
      <c r="G119" s="7">
        <f t="shared" si="31"/>
        <v>0</v>
      </c>
      <c r="H119" s="7">
        <f t="shared" si="32"/>
        <v>0</v>
      </c>
      <c r="I119" s="7">
        <f t="shared" si="33"/>
        <v>0</v>
      </c>
      <c r="J119" s="7">
        <f t="shared" si="34"/>
        <v>0</v>
      </c>
      <c r="K119" s="7">
        <f t="shared" si="35"/>
        <v>0</v>
      </c>
      <c r="L119" s="7">
        <f t="shared" si="36"/>
        <v>0</v>
      </c>
      <c r="M119" s="7">
        <f t="shared" si="37"/>
        <v>0</v>
      </c>
      <c r="N119" s="7">
        <f t="shared" si="38"/>
        <v>0</v>
      </c>
      <c r="O119" s="7">
        <f t="shared" si="39"/>
        <v>0</v>
      </c>
      <c r="P119" s="7">
        <f t="shared" si="40"/>
        <v>0</v>
      </c>
    </row>
    <row r="120" spans="1:16">
      <c r="A120" s="15">
        <v>45500</v>
      </c>
      <c r="B120" s="15" t="s">
        <v>3</v>
      </c>
      <c r="C120" s="5">
        <v>12000</v>
      </c>
      <c r="D120" s="13">
        <v>2</v>
      </c>
      <c r="E120" s="7">
        <f t="shared" si="29"/>
        <v>0</v>
      </c>
      <c r="F120" s="7">
        <f t="shared" si="30"/>
        <v>12000</v>
      </c>
      <c r="G120" s="7">
        <f t="shared" si="31"/>
        <v>0</v>
      </c>
      <c r="H120" s="7">
        <f t="shared" si="32"/>
        <v>0</v>
      </c>
      <c r="I120" s="7">
        <f t="shared" si="33"/>
        <v>0</v>
      </c>
      <c r="J120" s="7">
        <f t="shared" si="34"/>
        <v>0</v>
      </c>
      <c r="K120" s="7">
        <f t="shared" si="35"/>
        <v>0</v>
      </c>
      <c r="L120" s="7">
        <f t="shared" si="36"/>
        <v>0</v>
      </c>
      <c r="M120" s="7">
        <f t="shared" si="37"/>
        <v>0</v>
      </c>
      <c r="N120" s="7">
        <f t="shared" si="38"/>
        <v>0</v>
      </c>
      <c r="O120" s="7">
        <f t="shared" si="39"/>
        <v>0</v>
      </c>
      <c r="P120" s="7">
        <f t="shared" si="40"/>
        <v>0</v>
      </c>
    </row>
    <row r="121" spans="1:16">
      <c r="A121" s="15"/>
      <c r="B121" s="15"/>
      <c r="C121" s="5"/>
      <c r="D121" s="13"/>
      <c r="E121" s="7">
        <f t="shared" si="29"/>
        <v>0</v>
      </c>
      <c r="F121" s="7">
        <f t="shared" si="30"/>
        <v>0</v>
      </c>
      <c r="G121" s="7">
        <f t="shared" si="31"/>
        <v>0</v>
      </c>
      <c r="H121" s="7">
        <f t="shared" si="32"/>
        <v>0</v>
      </c>
      <c r="I121" s="7">
        <f t="shared" si="33"/>
        <v>0</v>
      </c>
      <c r="J121" s="7">
        <f t="shared" si="34"/>
        <v>0</v>
      </c>
      <c r="K121" s="7">
        <f t="shared" si="35"/>
        <v>0</v>
      </c>
      <c r="L121" s="7">
        <f t="shared" si="36"/>
        <v>0</v>
      </c>
      <c r="M121" s="7">
        <f t="shared" si="37"/>
        <v>0</v>
      </c>
      <c r="N121" s="7">
        <f t="shared" si="38"/>
        <v>0</v>
      </c>
      <c r="O121" s="7">
        <f t="shared" si="39"/>
        <v>0</v>
      </c>
      <c r="P121" s="7">
        <f t="shared" si="40"/>
        <v>0</v>
      </c>
    </row>
    <row r="122" spans="1:16">
      <c r="A122" s="15"/>
      <c r="B122" s="15"/>
      <c r="C122" s="5"/>
      <c r="D122" s="13"/>
      <c r="E122" s="7">
        <f t="shared" si="29"/>
        <v>0</v>
      </c>
      <c r="F122" s="7">
        <f t="shared" si="30"/>
        <v>0</v>
      </c>
      <c r="G122" s="7">
        <f t="shared" si="31"/>
        <v>0</v>
      </c>
      <c r="H122" s="7">
        <f t="shared" si="32"/>
        <v>0</v>
      </c>
      <c r="I122" s="7">
        <f t="shared" si="33"/>
        <v>0</v>
      </c>
      <c r="J122" s="7">
        <f t="shared" si="34"/>
        <v>0</v>
      </c>
      <c r="K122" s="7">
        <f t="shared" si="35"/>
        <v>0</v>
      </c>
      <c r="L122" s="7">
        <f t="shared" si="36"/>
        <v>0</v>
      </c>
      <c r="M122" s="7">
        <f t="shared" si="37"/>
        <v>0</v>
      </c>
      <c r="N122" s="7">
        <f t="shared" si="38"/>
        <v>0</v>
      </c>
      <c r="O122" s="7">
        <f t="shared" si="39"/>
        <v>0</v>
      </c>
      <c r="P122" s="7">
        <f t="shared" si="40"/>
        <v>0</v>
      </c>
    </row>
    <row r="123" spans="1:16" ht="16.5">
      <c r="A123" s="15"/>
      <c r="B123" s="15"/>
      <c r="C123" s="188">
        <v>0</v>
      </c>
      <c r="D123" s="13"/>
      <c r="E123" s="7">
        <f t="shared" si="29"/>
        <v>0</v>
      </c>
      <c r="F123" s="7">
        <f t="shared" si="30"/>
        <v>0</v>
      </c>
      <c r="G123" s="7">
        <f t="shared" si="31"/>
        <v>0</v>
      </c>
      <c r="H123" s="7">
        <f t="shared" si="32"/>
        <v>0</v>
      </c>
      <c r="I123" s="7">
        <f t="shared" si="33"/>
        <v>0</v>
      </c>
      <c r="J123" s="7">
        <f t="shared" si="34"/>
        <v>0</v>
      </c>
      <c r="K123" s="7">
        <f t="shared" si="35"/>
        <v>0</v>
      </c>
      <c r="L123" s="7">
        <f t="shared" si="36"/>
        <v>0</v>
      </c>
      <c r="M123" s="7">
        <f t="shared" si="37"/>
        <v>0</v>
      </c>
      <c r="N123" s="7">
        <f t="shared" si="38"/>
        <v>0</v>
      </c>
      <c r="O123" s="7">
        <f t="shared" si="39"/>
        <v>0</v>
      </c>
      <c r="P123" s="7">
        <f t="shared" si="40"/>
        <v>0</v>
      </c>
    </row>
    <row r="124" spans="1:16" ht="18" thickBot="1">
      <c r="A124" s="19"/>
      <c r="B124" s="15"/>
      <c r="C124" s="152">
        <f>SUM(C118:C123)</f>
        <v>36000</v>
      </c>
      <c r="D124" s="20"/>
      <c r="E124" s="21">
        <f>SUM(E118:E123)</f>
        <v>0</v>
      </c>
      <c r="F124" s="21">
        <f t="shared" ref="F124:P124" si="42">SUM(F118:F123)</f>
        <v>36000</v>
      </c>
      <c r="G124" s="21">
        <f t="shared" si="42"/>
        <v>0</v>
      </c>
      <c r="H124" s="21">
        <f t="shared" si="42"/>
        <v>0</v>
      </c>
      <c r="I124" s="21">
        <f t="shared" si="42"/>
        <v>0</v>
      </c>
      <c r="J124" s="21">
        <f t="shared" si="42"/>
        <v>0</v>
      </c>
      <c r="K124" s="21">
        <f t="shared" si="42"/>
        <v>0</v>
      </c>
      <c r="L124" s="21">
        <f t="shared" si="42"/>
        <v>0</v>
      </c>
      <c r="M124" s="21">
        <f t="shared" si="42"/>
        <v>0</v>
      </c>
      <c r="N124" s="21">
        <f t="shared" si="42"/>
        <v>0</v>
      </c>
      <c r="O124" s="21">
        <f t="shared" si="42"/>
        <v>0</v>
      </c>
      <c r="P124" s="21">
        <f t="shared" si="42"/>
        <v>0</v>
      </c>
    </row>
    <row r="125" spans="1:16" ht="15.75" thickTop="1">
      <c r="A125" s="3"/>
      <c r="B125" s="3"/>
      <c r="C125" s="5"/>
      <c r="D125" s="13"/>
      <c r="E125" s="7"/>
      <c r="F125" s="7"/>
      <c r="G125" s="6"/>
      <c r="H125" s="7"/>
      <c r="I125" s="7"/>
      <c r="J125" s="7"/>
      <c r="K125" s="7"/>
      <c r="L125" s="7"/>
    </row>
    <row r="126" spans="1:16">
      <c r="A126" s="3"/>
      <c r="B126" s="3"/>
      <c r="C126" s="5"/>
      <c r="D126" s="13"/>
      <c r="E126" s="7"/>
      <c r="F126" s="7"/>
      <c r="G126" s="6"/>
      <c r="H126" s="7"/>
      <c r="I126" s="7"/>
      <c r="J126" s="7"/>
      <c r="K126" s="7"/>
      <c r="L126" s="7"/>
    </row>
    <row r="127" spans="1:16" ht="18" thickBot="1">
      <c r="A127" s="19"/>
      <c r="B127" s="15"/>
      <c r="C127" s="152">
        <f>C8+C22+C41+C74+C108+C115+C124</f>
        <v>703630</v>
      </c>
      <c r="D127" s="20"/>
      <c r="E127" s="152">
        <f t="shared" ref="E127:P127" si="43">E8+E22+E41+E74+E108+E115+E124</f>
        <v>0</v>
      </c>
      <c r="F127" s="152">
        <f t="shared" si="43"/>
        <v>203000</v>
      </c>
      <c r="G127" s="152">
        <f t="shared" si="43"/>
        <v>0</v>
      </c>
      <c r="H127" s="152">
        <f t="shared" si="43"/>
        <v>441267</v>
      </c>
      <c r="I127" s="152">
        <f t="shared" si="43"/>
        <v>10000</v>
      </c>
      <c r="J127" s="152">
        <f t="shared" si="43"/>
        <v>0</v>
      </c>
      <c r="K127" s="152">
        <f t="shared" si="43"/>
        <v>49363</v>
      </c>
      <c r="L127" s="152">
        <f t="shared" si="43"/>
        <v>0</v>
      </c>
      <c r="M127" s="152">
        <f t="shared" si="43"/>
        <v>0</v>
      </c>
      <c r="N127" s="152">
        <f t="shared" si="43"/>
        <v>0</v>
      </c>
      <c r="O127" s="152">
        <f t="shared" si="43"/>
        <v>0</v>
      </c>
      <c r="P127" s="152">
        <f t="shared" si="43"/>
        <v>0</v>
      </c>
    </row>
    <row r="128" spans="1:16" ht="15.75" thickTop="1">
      <c r="A128" s="3"/>
      <c r="B128" s="3"/>
      <c r="C128" s="5"/>
      <c r="D128" s="13"/>
      <c r="E128" s="7"/>
      <c r="F128" s="7"/>
      <c r="G128" s="6"/>
      <c r="H128" s="7"/>
      <c r="I128" s="7"/>
      <c r="J128" s="7"/>
      <c r="K128" s="7"/>
      <c r="L128" s="7"/>
    </row>
    <row r="129" spans="1:12">
      <c r="A129" s="3"/>
      <c r="B129" s="3"/>
      <c r="C129" s="5"/>
      <c r="D129" s="3"/>
      <c r="E129" s="7"/>
      <c r="F129" s="7"/>
      <c r="G129" s="6"/>
      <c r="H129" s="7"/>
      <c r="I129" s="7"/>
      <c r="J129" s="7"/>
      <c r="K129" s="7"/>
      <c r="L129" s="7"/>
    </row>
    <row r="130" spans="1:12">
      <c r="A130" s="3"/>
      <c r="B130" s="3"/>
      <c r="C130" s="5"/>
      <c r="D130" s="3"/>
      <c r="E130" s="7"/>
      <c r="F130" s="7"/>
      <c r="G130" s="6"/>
      <c r="H130" s="7"/>
      <c r="I130" s="7"/>
      <c r="J130" s="7"/>
      <c r="K130" s="7"/>
      <c r="L130" s="7"/>
    </row>
    <row r="131" spans="1:12">
      <c r="A131" s="15"/>
      <c r="B131" s="192" t="s">
        <v>158</v>
      </c>
      <c r="C131" s="193" t="s">
        <v>1</v>
      </c>
      <c r="D131" s="3"/>
      <c r="E131" s="7"/>
      <c r="F131" s="7"/>
      <c r="G131" s="6"/>
      <c r="H131" s="7"/>
      <c r="I131" s="7"/>
      <c r="J131" s="7"/>
      <c r="K131" s="7"/>
      <c r="L131" s="7"/>
    </row>
    <row r="132" spans="1:12">
      <c r="A132" s="15"/>
      <c r="B132" s="230" t="s">
        <v>387</v>
      </c>
      <c r="C132" s="191">
        <v>311930</v>
      </c>
      <c r="D132" s="3"/>
      <c r="E132" s="7"/>
      <c r="F132" s="7"/>
      <c r="G132" s="6"/>
      <c r="H132" s="7"/>
      <c r="I132" s="7"/>
      <c r="J132" s="7"/>
      <c r="K132" s="7"/>
      <c r="L132" s="7"/>
    </row>
    <row r="133" spans="1:12" ht="16.5">
      <c r="A133" s="15"/>
      <c r="B133" s="230" t="s">
        <v>17</v>
      </c>
      <c r="C133" s="188">
        <f>-C132*0.1</f>
        <v>-31193</v>
      </c>
      <c r="D133" s="3"/>
      <c r="E133" s="7"/>
      <c r="F133" s="7"/>
      <c r="G133" s="6"/>
      <c r="H133" s="7"/>
      <c r="I133" s="7"/>
      <c r="J133" s="7"/>
      <c r="K133" s="7"/>
      <c r="L133" s="7"/>
    </row>
    <row r="134" spans="1:12">
      <c r="A134" s="15"/>
      <c r="B134" s="230"/>
      <c r="C134" s="5">
        <f>SUM(C132:C133)</f>
        <v>280737</v>
      </c>
      <c r="D134" s="3"/>
      <c r="E134" s="7"/>
      <c r="F134" s="7"/>
      <c r="G134" s="6"/>
      <c r="H134" s="7"/>
      <c r="I134" s="7"/>
      <c r="J134" s="7"/>
      <c r="K134" s="7"/>
      <c r="L134" s="7"/>
    </row>
    <row r="135" spans="1:12" ht="16.5">
      <c r="A135" s="15"/>
      <c r="B135" s="230" t="s">
        <v>385</v>
      </c>
      <c r="C135" s="188">
        <v>-4000</v>
      </c>
      <c r="D135" s="3"/>
      <c r="E135" s="7"/>
      <c r="F135" s="7"/>
      <c r="G135" s="6"/>
      <c r="H135" s="7"/>
      <c r="I135" s="7"/>
      <c r="J135" s="7"/>
      <c r="K135" s="7"/>
      <c r="L135" s="7"/>
    </row>
    <row r="136" spans="1:12">
      <c r="A136" s="15"/>
      <c r="B136" s="230" t="s">
        <v>386</v>
      </c>
      <c r="C136" s="189">
        <f>SUM(C134:C135)</f>
        <v>276737</v>
      </c>
      <c r="D136" s="3"/>
      <c r="E136" s="7"/>
      <c r="F136" s="7"/>
      <c r="G136" s="6"/>
      <c r="H136" s="7"/>
      <c r="I136" s="7"/>
      <c r="J136" s="7"/>
      <c r="K136" s="7"/>
      <c r="L136" s="7"/>
    </row>
    <row r="137" spans="1:12" ht="16.5">
      <c r="A137" s="3"/>
      <c r="B137" s="3"/>
      <c r="C137" s="146">
        <v>-270000</v>
      </c>
      <c r="D137" s="3"/>
      <c r="E137" s="7"/>
      <c r="F137" s="7"/>
      <c r="G137" s="6"/>
      <c r="H137" s="7"/>
      <c r="I137" s="7"/>
      <c r="J137" s="7"/>
      <c r="K137" s="7"/>
      <c r="L137" s="7"/>
    </row>
    <row r="138" spans="1:12">
      <c r="A138" s="3"/>
      <c r="B138" s="3"/>
      <c r="C138" s="5">
        <f>SUM(C136:C137)</f>
        <v>6737</v>
      </c>
      <c r="D138" s="3"/>
      <c r="E138" s="7"/>
      <c r="F138" s="7"/>
      <c r="G138" s="6"/>
      <c r="H138" s="7"/>
      <c r="I138" s="7"/>
      <c r="J138" s="7"/>
      <c r="K138" s="7"/>
      <c r="L138" s="7"/>
    </row>
    <row r="139" spans="1:12">
      <c r="A139" s="3"/>
      <c r="B139" s="3"/>
      <c r="C139" s="5"/>
      <c r="D139" s="3"/>
      <c r="E139" s="7"/>
      <c r="F139" s="7"/>
      <c r="G139" s="6"/>
      <c r="H139" s="7"/>
      <c r="I139" s="7"/>
      <c r="J139" s="7"/>
      <c r="K139" s="7"/>
      <c r="L139" s="7"/>
    </row>
    <row r="140" spans="1:12">
      <c r="D140" s="3"/>
      <c r="E140" s="7"/>
      <c r="F140" s="7"/>
      <c r="G140" s="6"/>
      <c r="H140" s="7"/>
      <c r="I140" s="7"/>
      <c r="J140" s="7"/>
      <c r="K140" s="7"/>
      <c r="L140" s="7"/>
    </row>
    <row r="141" spans="1:12">
      <c r="D141" s="3"/>
      <c r="E141" s="3"/>
      <c r="F141" s="3"/>
      <c r="G141" s="3"/>
      <c r="H141" s="3"/>
      <c r="I141" s="3"/>
      <c r="J141" s="3"/>
      <c r="K141" s="3"/>
      <c r="L141" s="3"/>
    </row>
    <row r="142" spans="1:12">
      <c r="D142" s="3"/>
      <c r="E142" s="3"/>
      <c r="F142" s="3"/>
      <c r="G142" s="3"/>
      <c r="H142" s="3"/>
      <c r="I142" s="3"/>
      <c r="J142" s="3"/>
      <c r="K142" s="3"/>
      <c r="L142" s="3"/>
    </row>
    <row r="143" spans="1:12">
      <c r="D143" s="3"/>
      <c r="E143" s="3"/>
      <c r="F143" s="3"/>
      <c r="G143" s="3"/>
      <c r="H143" s="3"/>
      <c r="I143" s="3"/>
      <c r="J143" s="3"/>
      <c r="K143" s="3"/>
      <c r="L143" s="3"/>
    </row>
    <row r="144" spans="1:12">
      <c r="D144" s="3"/>
      <c r="E144" s="3"/>
      <c r="F144" s="3"/>
      <c r="G144" s="3"/>
      <c r="H144" s="3"/>
      <c r="I144" s="3"/>
      <c r="J144" s="3"/>
      <c r="K144" s="3"/>
      <c r="L144" s="3"/>
    </row>
    <row r="145" spans="4:12">
      <c r="D145" s="3"/>
      <c r="E145" s="3"/>
      <c r="F145" s="3"/>
      <c r="G145" s="3"/>
      <c r="H145" s="3"/>
      <c r="I145" s="3"/>
      <c r="J145" s="3"/>
      <c r="K145" s="3"/>
      <c r="L145" s="3"/>
    </row>
    <row r="146" spans="4:12">
      <c r="D146" s="3"/>
      <c r="E146" s="3"/>
      <c r="F146" s="3"/>
      <c r="G146" s="3"/>
      <c r="H146" s="3"/>
      <c r="I146" s="3"/>
      <c r="J146" s="3"/>
      <c r="K146" s="3"/>
      <c r="L146" s="3"/>
    </row>
    <row r="147" spans="4:12">
      <c r="D147" s="22"/>
      <c r="E147" s="3"/>
      <c r="F147" s="3"/>
      <c r="G147" s="3"/>
      <c r="H147" s="3"/>
      <c r="I147" s="3"/>
      <c r="J147" s="3"/>
      <c r="K147" s="3"/>
      <c r="L147" s="3"/>
    </row>
    <row r="148" spans="4:12">
      <c r="D148" s="3"/>
      <c r="E148" s="3"/>
      <c r="F148" s="3"/>
      <c r="G148" s="3"/>
      <c r="H148" s="3"/>
      <c r="I148" s="3"/>
      <c r="J148" s="3"/>
      <c r="K148" s="3"/>
      <c r="L148" s="3"/>
    </row>
    <row r="149" spans="4:12">
      <c r="D149" s="3"/>
      <c r="E149" s="3"/>
      <c r="F149" s="3"/>
      <c r="G149" s="3"/>
      <c r="H149" s="3"/>
      <c r="I149" s="3"/>
      <c r="J149" s="3"/>
      <c r="K149" s="3"/>
      <c r="L149" s="3"/>
    </row>
    <row r="150" spans="4:12">
      <c r="D150" s="3"/>
      <c r="E150" s="3"/>
      <c r="F150" s="3"/>
      <c r="G150" s="3"/>
      <c r="H150" s="3"/>
      <c r="I150" s="3"/>
      <c r="J150" s="3"/>
      <c r="K150" s="3"/>
      <c r="L150" s="3"/>
    </row>
    <row r="151" spans="4:12">
      <c r="D151" s="3"/>
      <c r="E151" s="3"/>
      <c r="F151" s="3"/>
      <c r="G151" s="3"/>
      <c r="H151" s="3"/>
      <c r="I151" s="3"/>
      <c r="J151" s="3"/>
      <c r="K151" s="3"/>
      <c r="L151" s="3"/>
    </row>
    <row r="152" spans="4:12">
      <c r="D152" s="3"/>
      <c r="E152" s="3"/>
      <c r="F152" s="3"/>
      <c r="G152" s="3"/>
      <c r="H152" s="3"/>
      <c r="I152" s="3"/>
      <c r="J152" s="3"/>
      <c r="K152" s="3"/>
      <c r="L152" s="3"/>
    </row>
    <row r="153" spans="4:12">
      <c r="D153" s="3"/>
      <c r="E153" s="3"/>
      <c r="F153" s="3"/>
      <c r="G153" s="3"/>
      <c r="H153" s="3"/>
      <c r="I153" s="3"/>
      <c r="J153" s="3"/>
      <c r="K153" s="3"/>
      <c r="L153" s="3"/>
    </row>
    <row r="154" spans="4:12">
      <c r="D154" s="3"/>
      <c r="E154" s="3"/>
      <c r="F154" s="3"/>
      <c r="G154" s="3"/>
      <c r="H154" s="3"/>
      <c r="I154" s="3"/>
      <c r="J154" s="3"/>
      <c r="K154" s="3"/>
      <c r="L154" s="3"/>
    </row>
    <row r="155" spans="4:12">
      <c r="D155" s="3"/>
      <c r="E155" s="3"/>
      <c r="F155" s="3"/>
      <c r="G155" s="3"/>
      <c r="H155" s="3"/>
      <c r="I155" s="3"/>
      <c r="J155" s="3"/>
      <c r="K155" s="3"/>
      <c r="L155" s="3"/>
    </row>
    <row r="172" spans="1:12">
      <c r="A172" s="3"/>
      <c r="B172" s="3"/>
      <c r="C172" s="5"/>
      <c r="D172" s="3"/>
      <c r="E172" s="3"/>
      <c r="F172" s="3"/>
      <c r="G172" s="3"/>
      <c r="H172" s="3"/>
      <c r="I172" s="3"/>
      <c r="J172" s="3"/>
      <c r="K172" s="3"/>
      <c r="L172" s="3"/>
    </row>
    <row r="173" spans="1:12">
      <c r="A173" s="3"/>
      <c r="B173" s="3"/>
      <c r="C173" s="5"/>
      <c r="D173" s="3"/>
      <c r="E173" s="3"/>
      <c r="F173" s="3"/>
      <c r="G173" s="3"/>
      <c r="H173" s="3"/>
      <c r="I173" s="3"/>
      <c r="J173" s="3"/>
      <c r="K173" s="3"/>
      <c r="L173" s="3"/>
    </row>
    <row r="174" spans="1:12">
      <c r="A174" s="3"/>
      <c r="B174" s="3"/>
      <c r="C174" s="5"/>
      <c r="D174" s="3"/>
      <c r="E174" s="3"/>
      <c r="F174" s="3"/>
      <c r="G174" s="3"/>
      <c r="H174" s="3"/>
      <c r="I174" s="3"/>
      <c r="J174" s="3"/>
      <c r="K174" s="3"/>
      <c r="L174" s="3"/>
    </row>
    <row r="175" spans="1:12">
      <c r="A175" s="3"/>
      <c r="B175" s="3"/>
      <c r="C175" s="5"/>
      <c r="D175" s="3"/>
      <c r="E175" s="3"/>
      <c r="F175" s="3"/>
      <c r="G175" s="3"/>
      <c r="H175" s="3"/>
      <c r="I175" s="3"/>
      <c r="J175" s="3"/>
      <c r="K175" s="3"/>
      <c r="L175" s="3"/>
    </row>
    <row r="176" spans="1:12">
      <c r="A176" s="3"/>
      <c r="B176" s="3"/>
      <c r="C176" s="5"/>
      <c r="D176" s="3"/>
      <c r="E176" s="3"/>
      <c r="F176" s="3"/>
      <c r="G176" s="3"/>
      <c r="H176" s="3"/>
      <c r="I176" s="3"/>
      <c r="J176" s="3"/>
      <c r="K176" s="3"/>
      <c r="L176" s="3"/>
    </row>
    <row r="177" spans="1:12">
      <c r="A177" s="23"/>
      <c r="B177" s="23"/>
      <c r="C177" s="5"/>
      <c r="D177" s="3"/>
      <c r="E177" s="3"/>
      <c r="F177" s="3"/>
      <c r="G177" s="3"/>
      <c r="H177" s="3"/>
      <c r="I177" s="3"/>
      <c r="J177" s="3"/>
      <c r="K177" s="3"/>
      <c r="L177" s="3"/>
    </row>
    <row r="178" spans="1:12">
      <c r="A178" s="3"/>
      <c r="B178" s="3"/>
      <c r="C178" s="5"/>
      <c r="D178" s="3"/>
      <c r="E178" s="3"/>
      <c r="F178" s="3"/>
      <c r="G178" s="3"/>
      <c r="H178" s="3"/>
      <c r="I178" s="3"/>
      <c r="J178" s="3"/>
      <c r="K178" s="3"/>
      <c r="L178" s="3"/>
    </row>
    <row r="179" spans="1:12">
      <c r="A179" s="3"/>
      <c r="B179" s="3"/>
      <c r="C179" s="5"/>
      <c r="D179" s="3"/>
      <c r="E179" s="3"/>
      <c r="F179" s="3"/>
      <c r="G179" s="3"/>
      <c r="H179" s="3"/>
      <c r="I179" s="3"/>
      <c r="J179" s="3"/>
      <c r="K179" s="3"/>
      <c r="L179" s="3"/>
    </row>
    <row r="180" spans="1:12">
      <c r="A180" s="3"/>
      <c r="B180" s="3"/>
      <c r="C180" s="5"/>
      <c r="D180" s="3"/>
      <c r="E180" s="3"/>
      <c r="F180" s="3"/>
      <c r="G180" s="3"/>
      <c r="H180" s="3"/>
      <c r="I180" s="3"/>
      <c r="J180" s="3"/>
      <c r="K180" s="3"/>
      <c r="L180" s="3"/>
    </row>
    <row r="181" spans="1:12">
      <c r="A181" s="3"/>
      <c r="B181" s="3"/>
      <c r="C181" s="5"/>
      <c r="D181" s="3"/>
      <c r="E181" s="3"/>
      <c r="F181" s="3"/>
      <c r="G181" s="3"/>
      <c r="H181" s="3"/>
      <c r="I181" s="3"/>
      <c r="J181" s="3"/>
      <c r="K181" s="3"/>
      <c r="L181" s="3"/>
    </row>
    <row r="182" spans="1:12">
      <c r="A182" s="3"/>
      <c r="B182" s="3"/>
      <c r="C182" s="5"/>
      <c r="D182" s="3"/>
      <c r="E182" s="3"/>
      <c r="F182" s="3"/>
      <c r="G182" s="3"/>
      <c r="H182" s="3"/>
      <c r="I182" s="3"/>
      <c r="J182" s="3"/>
      <c r="K182" s="3"/>
      <c r="L182" s="3"/>
    </row>
    <row r="183" spans="1:12">
      <c r="A183" s="3"/>
      <c r="B183" s="3"/>
      <c r="C183" s="5"/>
      <c r="D183" s="3"/>
      <c r="E183" s="3"/>
      <c r="F183" s="3"/>
      <c r="G183" s="3"/>
      <c r="H183" s="3"/>
      <c r="I183" s="3"/>
      <c r="J183" s="3"/>
      <c r="K183" s="3"/>
      <c r="L183" s="3"/>
    </row>
    <row r="184" spans="1:12">
      <c r="A184" s="3"/>
      <c r="B184" s="3"/>
      <c r="C184" s="5"/>
      <c r="D184" s="3"/>
      <c r="E184" s="3"/>
      <c r="F184" s="3"/>
      <c r="G184" s="3"/>
      <c r="H184" s="3"/>
      <c r="I184" s="3"/>
      <c r="J184" s="3"/>
      <c r="K184" s="3"/>
      <c r="L184" s="3"/>
    </row>
    <row r="185" spans="1:12">
      <c r="A185" s="3"/>
      <c r="B185" s="3"/>
      <c r="C185" s="5"/>
      <c r="D185" s="3"/>
      <c r="E185" s="3"/>
      <c r="F185" s="3"/>
      <c r="G185" s="3"/>
      <c r="H185" s="3"/>
      <c r="I185" s="3"/>
      <c r="J185" s="3"/>
      <c r="K185" s="3"/>
      <c r="L185" s="3"/>
    </row>
    <row r="186" spans="1:12">
      <c r="A186" s="3"/>
      <c r="B186" s="3"/>
      <c r="C186" s="5"/>
      <c r="D186" s="3"/>
      <c r="E186" s="3"/>
      <c r="F186" s="3"/>
      <c r="G186" s="3"/>
      <c r="H186" s="3"/>
      <c r="I186" s="3"/>
      <c r="J186" s="3"/>
      <c r="K186" s="3"/>
      <c r="L186" s="3"/>
    </row>
    <row r="187" spans="1:12">
      <c r="A187" s="3"/>
      <c r="B187" s="3"/>
      <c r="C187" s="5"/>
      <c r="D187" s="3"/>
      <c r="E187" s="3"/>
      <c r="F187" s="3"/>
      <c r="G187" s="3"/>
      <c r="H187" s="3"/>
      <c r="I187" s="3"/>
      <c r="J187" s="3"/>
      <c r="K187" s="3"/>
      <c r="L187" s="3"/>
    </row>
    <row r="188" spans="1:12">
      <c r="D188" s="3"/>
      <c r="E188" s="3"/>
      <c r="F188" s="3"/>
      <c r="G188" s="3"/>
    </row>
    <row r="189" spans="1:12">
      <c r="D189" s="3"/>
      <c r="E189" s="3"/>
      <c r="F189" s="3"/>
      <c r="G189" s="3"/>
    </row>
    <row r="190" spans="1:12">
      <c r="D190" s="3"/>
      <c r="E190" s="3"/>
      <c r="F190" s="3"/>
      <c r="G190" s="3"/>
    </row>
    <row r="191" spans="1:12">
      <c r="D191" s="3"/>
      <c r="E191" s="3"/>
      <c r="F191" s="3"/>
      <c r="G191" s="3"/>
    </row>
    <row r="192" spans="1:12">
      <c r="D192" s="3"/>
      <c r="E192" s="3"/>
      <c r="F192" s="3"/>
      <c r="G192" s="3"/>
    </row>
    <row r="193" spans="4:7">
      <c r="D193" s="3"/>
      <c r="E193" s="3"/>
      <c r="F193" s="3"/>
      <c r="G193" s="3"/>
    </row>
    <row r="194" spans="4:7">
      <c r="D194" s="3"/>
      <c r="E194" s="3"/>
      <c r="F194" s="3"/>
      <c r="G194" s="3"/>
    </row>
    <row r="195" spans="4:7">
      <c r="D195" s="3"/>
      <c r="E195" s="3"/>
      <c r="F195" s="3"/>
      <c r="G195" s="3"/>
    </row>
    <row r="196" spans="4:7">
      <c r="D196" s="3"/>
      <c r="E196" s="3"/>
      <c r="F196" s="3"/>
      <c r="G196" s="3"/>
    </row>
    <row r="197" spans="4:7">
      <c r="D197" s="3"/>
      <c r="E197" s="3"/>
      <c r="F197" s="3"/>
      <c r="G197" s="3"/>
    </row>
    <row r="198" spans="4:7">
      <c r="D198" s="3"/>
      <c r="E198" s="3"/>
      <c r="F198" s="3"/>
      <c r="G198" s="3"/>
    </row>
    <row r="199" spans="4:7">
      <c r="D199" s="3"/>
      <c r="E199" s="3"/>
      <c r="F199" s="3"/>
      <c r="G199" s="3"/>
    </row>
    <row r="200" spans="4:7">
      <c r="D200" s="3"/>
      <c r="E200" s="3"/>
      <c r="F200" s="3"/>
      <c r="G200" s="3"/>
    </row>
    <row r="201" spans="4:7">
      <c r="D201" s="3"/>
      <c r="E201" s="3"/>
      <c r="F201" s="3"/>
      <c r="G201" s="3"/>
    </row>
    <row r="202" spans="4:7">
      <c r="D202" s="3"/>
      <c r="E202" s="3"/>
      <c r="F202" s="3"/>
      <c r="G202" s="3"/>
    </row>
    <row r="203" spans="4:7">
      <c r="D203" s="3"/>
      <c r="E203" s="3"/>
      <c r="F203" s="3"/>
      <c r="G203" s="3"/>
    </row>
  </sheetData>
  <autoFilter ref="A5:D74" xr:uid="{00000000-0009-0000-0000-000003000000}"/>
  <pageMargins left="0.7" right="0.7" top="0.75" bottom="0.75" header="0.3" footer="0.3"/>
  <pageSetup orientation="portrait" r:id="rId1"/>
  <ignoredErrors>
    <ignoredError sqref="E41:P41 G22:M22 E8:M8 E115:P115" formula="1"/>
  </ignoredErrors>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185"/>
  <sheetViews>
    <sheetView workbookViewId="0">
      <pane ySplit="5" topLeftCell="A89" activePane="bottomLeft" state="frozen"/>
      <selection pane="bottomLeft" activeCell="H98" sqref="H98:J98"/>
    </sheetView>
  </sheetViews>
  <sheetFormatPr defaultRowHeight="15"/>
  <cols>
    <col min="1" max="1" width="9.7109375" bestFit="1" customWidth="1"/>
    <col min="2" max="2" width="23.5703125" customWidth="1"/>
    <col min="3" max="3" width="13.85546875" style="8" customWidth="1"/>
    <col min="4" max="4" width="5.28515625" customWidth="1"/>
    <col min="5" max="5" width="13.140625" customWidth="1"/>
    <col min="7" max="7" width="11.7109375" customWidth="1"/>
    <col min="8" max="8" width="12.140625" style="8" customWidth="1"/>
    <col min="9" max="9" width="11.85546875" customWidth="1"/>
    <col min="10" max="10" width="11" customWidth="1"/>
    <col min="11" max="11" width="10.7109375" bestFit="1" customWidth="1"/>
    <col min="12" max="12" width="10.7109375" customWidth="1"/>
    <col min="13" max="13" width="11.5703125" customWidth="1"/>
    <col min="14" max="14" width="11.28515625" bestFit="1" customWidth="1"/>
    <col min="15" max="15" width="10.28515625" bestFit="1" customWidth="1"/>
  </cols>
  <sheetData>
    <row r="1" spans="1:16" ht="15.75">
      <c r="A1" s="1" t="s">
        <v>4</v>
      </c>
      <c r="B1" s="1"/>
      <c r="C1" s="2"/>
      <c r="D1" s="3"/>
      <c r="E1" s="3"/>
      <c r="F1" s="3"/>
      <c r="G1" s="3"/>
      <c r="H1" s="5"/>
      <c r="I1" s="3"/>
      <c r="J1" s="3"/>
      <c r="K1" s="3"/>
      <c r="L1" s="3"/>
    </row>
    <row r="2" spans="1:16">
      <c r="A2" s="4" t="s">
        <v>37</v>
      </c>
      <c r="B2" s="4"/>
      <c r="C2" s="5"/>
      <c r="D2" s="3"/>
      <c r="E2" s="3"/>
      <c r="F2" s="6"/>
      <c r="G2" s="7"/>
      <c r="H2" s="5"/>
      <c r="I2" s="3"/>
      <c r="J2" s="3"/>
      <c r="K2" s="3"/>
      <c r="L2" s="3"/>
    </row>
    <row r="3" spans="1:16">
      <c r="C3" s="8">
        <v>52500</v>
      </c>
      <c r="E3" s="30"/>
      <c r="F3" s="30"/>
      <c r="G3" s="30"/>
      <c r="H3" s="223"/>
      <c r="I3" s="9"/>
      <c r="J3" s="9"/>
      <c r="K3" s="3"/>
      <c r="L3" s="9"/>
      <c r="N3" s="3"/>
      <c r="O3" s="9"/>
    </row>
    <row r="4" spans="1:16" ht="28.5" customHeight="1">
      <c r="A4" s="10" t="s">
        <v>0</v>
      </c>
      <c r="B4" s="10"/>
      <c r="C4" s="11" t="s">
        <v>1</v>
      </c>
      <c r="D4" s="3"/>
      <c r="E4" s="26" t="s">
        <v>18</v>
      </c>
      <c r="F4" s="28" t="s">
        <v>19</v>
      </c>
      <c r="G4" s="100" t="s">
        <v>312</v>
      </c>
      <c r="H4" s="224" t="s">
        <v>728</v>
      </c>
      <c r="I4" s="25" t="s">
        <v>22</v>
      </c>
      <c r="J4" s="25" t="s">
        <v>729</v>
      </c>
      <c r="K4" s="25" t="s">
        <v>256</v>
      </c>
      <c r="L4" s="25" t="s">
        <v>22</v>
      </c>
      <c r="M4" s="9" t="s">
        <v>729</v>
      </c>
      <c r="N4" s="9" t="s">
        <v>23</v>
      </c>
      <c r="O4" s="25" t="s">
        <v>214</v>
      </c>
      <c r="P4" s="25" t="s">
        <v>41</v>
      </c>
    </row>
    <row r="5" spans="1:16">
      <c r="A5" s="12"/>
      <c r="B5" s="12"/>
      <c r="C5" s="5"/>
      <c r="D5" s="13"/>
      <c r="E5" s="14">
        <v>1</v>
      </c>
      <c r="F5" s="14">
        <v>2</v>
      </c>
      <c r="G5" s="14">
        <v>3</v>
      </c>
      <c r="H5" s="223">
        <v>4</v>
      </c>
      <c r="I5" s="14">
        <v>5</v>
      </c>
      <c r="J5" s="14">
        <v>6</v>
      </c>
      <c r="K5" s="14">
        <v>7</v>
      </c>
      <c r="L5" s="14">
        <v>8</v>
      </c>
      <c r="M5" s="14">
        <v>9</v>
      </c>
      <c r="N5" s="14">
        <v>10</v>
      </c>
      <c r="O5" s="14">
        <v>11</v>
      </c>
      <c r="P5" s="14">
        <v>28</v>
      </c>
    </row>
    <row r="6" spans="1:16">
      <c r="A6" s="15">
        <v>45295</v>
      </c>
      <c r="B6" s="15" t="s">
        <v>57</v>
      </c>
      <c r="C6" s="17">
        <v>50000</v>
      </c>
      <c r="D6" s="16">
        <v>6</v>
      </c>
      <c r="E6" s="5">
        <f t="shared" ref="E6:E67" si="0">IF($D6=$E$5,$C6,0)</f>
        <v>0</v>
      </c>
      <c r="F6" s="5">
        <f t="shared" ref="F6:F67" si="1">IF($D6=$F$5,$C6,0)</f>
        <v>0</v>
      </c>
      <c r="G6" s="5">
        <f t="shared" ref="G6:G75" si="2">IF($D6=$G$5,$C6,0)</f>
        <v>0</v>
      </c>
      <c r="H6" s="5">
        <f t="shared" ref="H6:H75" si="3">IF($D6=$H$5,$C6,0)</f>
        <v>0</v>
      </c>
      <c r="I6" s="5">
        <f t="shared" ref="I6:I21" si="4">IF($D6=$I$5,$C6,0)</f>
        <v>0</v>
      </c>
      <c r="J6" s="5">
        <f t="shared" ref="J6:J21" si="5">IF($D6=$J$5,$C6,0)</f>
        <v>50000</v>
      </c>
      <c r="K6" s="5">
        <f t="shared" ref="K6:K21" si="6">IF($D6=$K$5,$C6,0)</f>
        <v>0</v>
      </c>
      <c r="L6" s="5">
        <f t="shared" ref="L6:L21" si="7">IF($D6=$L$5,$C6,0)</f>
        <v>0</v>
      </c>
      <c r="M6" s="5">
        <f t="shared" ref="M6:M21" si="8">IF($D6=$M$5,$C6,0)</f>
        <v>0</v>
      </c>
      <c r="N6" s="5">
        <f t="shared" ref="N6:N21" si="9">IF($D6=$N$5,$C6,0)</f>
        <v>0</v>
      </c>
      <c r="O6" s="5">
        <f t="shared" ref="O6:O21" si="10">IF($D6=$O$5,$C6,0)</f>
        <v>0</v>
      </c>
      <c r="P6" s="5">
        <f t="shared" ref="P6:P21" si="11">IF($D6=$P$5,$C6,0)</f>
        <v>0</v>
      </c>
    </row>
    <row r="7" spans="1:16">
      <c r="A7" s="15">
        <v>45295</v>
      </c>
      <c r="B7" s="15" t="s">
        <v>3</v>
      </c>
      <c r="C7" s="17">
        <v>50000</v>
      </c>
      <c r="D7" s="16">
        <v>6</v>
      </c>
      <c r="E7" s="5">
        <f t="shared" si="0"/>
        <v>0</v>
      </c>
      <c r="F7" s="5">
        <f t="shared" si="1"/>
        <v>0</v>
      </c>
      <c r="G7" s="5">
        <f t="shared" si="2"/>
        <v>0</v>
      </c>
      <c r="H7" s="5">
        <f t="shared" si="3"/>
        <v>0</v>
      </c>
      <c r="I7" s="5">
        <f t="shared" si="4"/>
        <v>0</v>
      </c>
      <c r="J7" s="5">
        <f t="shared" si="5"/>
        <v>50000</v>
      </c>
      <c r="K7" s="5">
        <f t="shared" si="6"/>
        <v>0</v>
      </c>
      <c r="L7" s="5">
        <f t="shared" si="7"/>
        <v>0</v>
      </c>
      <c r="M7" s="5">
        <f t="shared" si="8"/>
        <v>0</v>
      </c>
      <c r="N7" s="5">
        <f t="shared" si="9"/>
        <v>0</v>
      </c>
      <c r="O7" s="5">
        <f t="shared" si="10"/>
        <v>0</v>
      </c>
      <c r="P7" s="5">
        <f t="shared" si="11"/>
        <v>0</v>
      </c>
    </row>
    <row r="8" spans="1:16">
      <c r="A8" s="15">
        <v>45295</v>
      </c>
      <c r="B8" s="15" t="s">
        <v>215</v>
      </c>
      <c r="C8" s="17">
        <v>60000</v>
      </c>
      <c r="D8" s="13">
        <v>3</v>
      </c>
      <c r="E8" s="5">
        <f t="shared" si="0"/>
        <v>0</v>
      </c>
      <c r="F8" s="5">
        <f t="shared" si="1"/>
        <v>0</v>
      </c>
      <c r="G8" s="5">
        <f t="shared" si="2"/>
        <v>60000</v>
      </c>
      <c r="H8" s="5">
        <f t="shared" si="3"/>
        <v>0</v>
      </c>
      <c r="I8" s="5">
        <f t="shared" si="4"/>
        <v>0</v>
      </c>
      <c r="J8" s="5">
        <f t="shared" si="5"/>
        <v>0</v>
      </c>
      <c r="K8" s="5">
        <f t="shared" si="6"/>
        <v>0</v>
      </c>
      <c r="L8" s="5">
        <f t="shared" si="7"/>
        <v>0</v>
      </c>
      <c r="M8" s="5">
        <f t="shared" si="8"/>
        <v>0</v>
      </c>
      <c r="N8" s="5">
        <f t="shared" si="9"/>
        <v>0</v>
      </c>
      <c r="O8" s="5">
        <f t="shared" si="10"/>
        <v>0</v>
      </c>
      <c r="P8" s="5">
        <f t="shared" si="11"/>
        <v>0</v>
      </c>
    </row>
    <row r="9" spans="1:16">
      <c r="A9" s="15">
        <v>45295</v>
      </c>
      <c r="B9" s="15" t="s">
        <v>216</v>
      </c>
      <c r="C9" s="17">
        <v>5000</v>
      </c>
      <c r="D9" s="13">
        <v>2</v>
      </c>
      <c r="E9" s="5">
        <f t="shared" si="0"/>
        <v>0</v>
      </c>
      <c r="F9" s="5">
        <f t="shared" si="1"/>
        <v>5000</v>
      </c>
      <c r="G9" s="5">
        <f t="shared" si="2"/>
        <v>0</v>
      </c>
      <c r="H9" s="5">
        <f t="shared" si="3"/>
        <v>0</v>
      </c>
      <c r="I9" s="5">
        <f t="shared" si="4"/>
        <v>0</v>
      </c>
      <c r="J9" s="5">
        <f t="shared" si="5"/>
        <v>0</v>
      </c>
      <c r="K9" s="5">
        <f t="shared" si="6"/>
        <v>0</v>
      </c>
      <c r="L9" s="5">
        <f t="shared" si="7"/>
        <v>0</v>
      </c>
      <c r="M9" s="5">
        <f t="shared" si="8"/>
        <v>0</v>
      </c>
      <c r="N9" s="5">
        <f t="shared" si="9"/>
        <v>0</v>
      </c>
      <c r="O9" s="5">
        <f t="shared" si="10"/>
        <v>0</v>
      </c>
      <c r="P9" s="5">
        <f t="shared" si="11"/>
        <v>0</v>
      </c>
    </row>
    <row r="10" spans="1:16">
      <c r="A10" s="15">
        <v>45300</v>
      </c>
      <c r="B10" s="15" t="s">
        <v>217</v>
      </c>
      <c r="C10" s="27">
        <v>50</v>
      </c>
      <c r="D10" s="13">
        <v>4</v>
      </c>
      <c r="E10" s="5">
        <f t="shared" si="0"/>
        <v>0</v>
      </c>
      <c r="F10" s="5">
        <f t="shared" si="1"/>
        <v>0</v>
      </c>
      <c r="G10" s="5">
        <f t="shared" si="2"/>
        <v>0</v>
      </c>
      <c r="H10" s="5">
        <f t="shared" si="3"/>
        <v>50</v>
      </c>
      <c r="I10" s="5">
        <f t="shared" si="4"/>
        <v>0</v>
      </c>
      <c r="J10" s="5">
        <f t="shared" si="5"/>
        <v>0</v>
      </c>
      <c r="K10" s="5">
        <f t="shared" si="6"/>
        <v>0</v>
      </c>
      <c r="L10" s="5">
        <f t="shared" si="7"/>
        <v>0</v>
      </c>
      <c r="M10" s="5">
        <f t="shared" si="8"/>
        <v>0</v>
      </c>
      <c r="N10" s="5">
        <f t="shared" si="9"/>
        <v>0</v>
      </c>
      <c r="O10" s="5">
        <f t="shared" si="10"/>
        <v>0</v>
      </c>
      <c r="P10" s="5">
        <f t="shared" si="11"/>
        <v>0</v>
      </c>
    </row>
    <row r="11" spans="1:16">
      <c r="A11" s="15">
        <v>45314</v>
      </c>
      <c r="B11" s="15" t="s">
        <v>218</v>
      </c>
      <c r="C11" s="17">
        <v>20</v>
      </c>
      <c r="D11" s="13">
        <v>4</v>
      </c>
      <c r="E11" s="5">
        <f t="shared" si="0"/>
        <v>0</v>
      </c>
      <c r="F11" s="5">
        <f t="shared" si="1"/>
        <v>0</v>
      </c>
      <c r="G11" s="5">
        <f t="shared" si="2"/>
        <v>0</v>
      </c>
      <c r="H11" s="5">
        <f t="shared" si="3"/>
        <v>20</v>
      </c>
      <c r="I11" s="5">
        <f t="shared" si="4"/>
        <v>0</v>
      </c>
      <c r="J11" s="5">
        <f t="shared" si="5"/>
        <v>0</v>
      </c>
      <c r="K11" s="5">
        <f t="shared" si="6"/>
        <v>0</v>
      </c>
      <c r="L11" s="5">
        <f t="shared" si="7"/>
        <v>0</v>
      </c>
      <c r="M11" s="5">
        <f t="shared" si="8"/>
        <v>0</v>
      </c>
      <c r="N11" s="5">
        <f t="shared" si="9"/>
        <v>0</v>
      </c>
      <c r="O11" s="5">
        <f t="shared" si="10"/>
        <v>0</v>
      </c>
      <c r="P11" s="5">
        <f t="shared" si="11"/>
        <v>0</v>
      </c>
    </row>
    <row r="12" spans="1:16">
      <c r="A12" s="15">
        <v>45314</v>
      </c>
      <c r="B12" s="15" t="s">
        <v>219</v>
      </c>
      <c r="C12" s="27">
        <v>1.5</v>
      </c>
      <c r="D12" s="13">
        <v>4</v>
      </c>
      <c r="E12" s="5">
        <f t="shared" si="0"/>
        <v>0</v>
      </c>
      <c r="F12" s="5">
        <f t="shared" si="1"/>
        <v>0</v>
      </c>
      <c r="G12" s="5">
        <f t="shared" si="2"/>
        <v>0</v>
      </c>
      <c r="H12" s="5">
        <f t="shared" si="3"/>
        <v>1.5</v>
      </c>
      <c r="I12" s="5">
        <f t="shared" si="4"/>
        <v>0</v>
      </c>
      <c r="J12" s="5">
        <f t="shared" si="5"/>
        <v>0</v>
      </c>
      <c r="K12" s="5">
        <f t="shared" si="6"/>
        <v>0</v>
      </c>
      <c r="L12" s="5">
        <f t="shared" si="7"/>
        <v>0</v>
      </c>
      <c r="M12" s="5">
        <f t="shared" si="8"/>
        <v>0</v>
      </c>
      <c r="N12" s="5">
        <f t="shared" si="9"/>
        <v>0</v>
      </c>
      <c r="O12" s="5">
        <f t="shared" si="10"/>
        <v>0</v>
      </c>
      <c r="P12" s="5">
        <f t="shared" si="11"/>
        <v>0</v>
      </c>
    </row>
    <row r="13" spans="1:16">
      <c r="A13" s="15">
        <v>45318</v>
      </c>
      <c r="B13" s="15" t="s">
        <v>220</v>
      </c>
      <c r="C13" s="27">
        <v>333.84</v>
      </c>
      <c r="D13" s="13">
        <v>4</v>
      </c>
      <c r="E13" s="5">
        <f t="shared" si="0"/>
        <v>0</v>
      </c>
      <c r="F13" s="5">
        <f t="shared" si="1"/>
        <v>0</v>
      </c>
      <c r="G13" s="5">
        <f t="shared" si="2"/>
        <v>0</v>
      </c>
      <c r="H13" s="5">
        <f t="shared" si="3"/>
        <v>333.84</v>
      </c>
      <c r="I13" s="5">
        <f t="shared" si="4"/>
        <v>0</v>
      </c>
      <c r="J13" s="5">
        <f t="shared" si="5"/>
        <v>0</v>
      </c>
      <c r="K13" s="5">
        <f t="shared" si="6"/>
        <v>0</v>
      </c>
      <c r="L13" s="5">
        <f t="shared" si="7"/>
        <v>0</v>
      </c>
      <c r="M13" s="5">
        <f t="shared" si="8"/>
        <v>0</v>
      </c>
      <c r="N13" s="5">
        <f t="shared" si="9"/>
        <v>0</v>
      </c>
      <c r="O13" s="5">
        <f t="shared" si="10"/>
        <v>0</v>
      </c>
      <c r="P13" s="5">
        <f t="shared" si="11"/>
        <v>0</v>
      </c>
    </row>
    <row r="14" spans="1:16">
      <c r="A14" s="15">
        <v>45318</v>
      </c>
      <c r="B14" s="15" t="s">
        <v>221</v>
      </c>
      <c r="C14" s="27">
        <v>25.04</v>
      </c>
      <c r="D14" s="13">
        <v>4</v>
      </c>
      <c r="E14" s="5">
        <f t="shared" si="0"/>
        <v>0</v>
      </c>
      <c r="F14" s="5">
        <f t="shared" si="1"/>
        <v>0</v>
      </c>
      <c r="G14" s="5">
        <f t="shared" si="2"/>
        <v>0</v>
      </c>
      <c r="H14" s="5">
        <f t="shared" si="3"/>
        <v>25.04</v>
      </c>
      <c r="I14" s="5">
        <f t="shared" si="4"/>
        <v>0</v>
      </c>
      <c r="J14" s="5">
        <f t="shared" si="5"/>
        <v>0</v>
      </c>
      <c r="K14" s="5">
        <f t="shared" si="6"/>
        <v>0</v>
      </c>
      <c r="L14" s="5">
        <f t="shared" si="7"/>
        <v>0</v>
      </c>
      <c r="M14" s="5">
        <f t="shared" si="8"/>
        <v>0</v>
      </c>
      <c r="N14" s="5">
        <f t="shared" si="9"/>
        <v>0</v>
      </c>
      <c r="O14" s="5">
        <f t="shared" si="10"/>
        <v>0</v>
      </c>
      <c r="P14" s="5">
        <f t="shared" si="11"/>
        <v>0</v>
      </c>
    </row>
    <row r="15" spans="1:16">
      <c r="A15" s="15">
        <v>45320</v>
      </c>
      <c r="B15" s="15" t="s">
        <v>222</v>
      </c>
      <c r="C15" s="27">
        <v>8000</v>
      </c>
      <c r="D15" s="13">
        <v>3</v>
      </c>
      <c r="E15" s="5">
        <f t="shared" si="0"/>
        <v>0</v>
      </c>
      <c r="F15" s="5">
        <f t="shared" si="1"/>
        <v>0</v>
      </c>
      <c r="G15" s="5">
        <f t="shared" si="2"/>
        <v>8000</v>
      </c>
      <c r="H15" s="5">
        <f t="shared" si="3"/>
        <v>0</v>
      </c>
      <c r="I15" s="5">
        <f t="shared" si="4"/>
        <v>0</v>
      </c>
      <c r="J15" s="5">
        <f t="shared" si="5"/>
        <v>0</v>
      </c>
      <c r="K15" s="5">
        <f t="shared" si="6"/>
        <v>0</v>
      </c>
      <c r="L15" s="5">
        <f t="shared" si="7"/>
        <v>0</v>
      </c>
      <c r="M15" s="5">
        <f t="shared" si="8"/>
        <v>0</v>
      </c>
      <c r="N15" s="5">
        <f t="shared" si="9"/>
        <v>0</v>
      </c>
      <c r="O15" s="5">
        <f t="shared" si="10"/>
        <v>0</v>
      </c>
      <c r="P15" s="5">
        <f t="shared" si="11"/>
        <v>0</v>
      </c>
    </row>
    <row r="16" spans="1:16">
      <c r="A16" s="15">
        <v>45320</v>
      </c>
      <c r="B16" s="15" t="s">
        <v>223</v>
      </c>
      <c r="C16" s="27">
        <v>10000</v>
      </c>
      <c r="D16" s="13">
        <v>3</v>
      </c>
      <c r="E16" s="5">
        <f t="shared" si="0"/>
        <v>0</v>
      </c>
      <c r="F16" s="5">
        <f t="shared" si="1"/>
        <v>0</v>
      </c>
      <c r="G16" s="5">
        <f t="shared" si="2"/>
        <v>10000</v>
      </c>
      <c r="H16" s="5">
        <f t="shared" si="3"/>
        <v>0</v>
      </c>
      <c r="I16" s="5">
        <f t="shared" si="4"/>
        <v>0</v>
      </c>
      <c r="J16" s="5">
        <f t="shared" si="5"/>
        <v>0</v>
      </c>
      <c r="K16" s="5">
        <f t="shared" si="6"/>
        <v>0</v>
      </c>
      <c r="L16" s="5">
        <f t="shared" si="7"/>
        <v>0</v>
      </c>
      <c r="M16" s="5">
        <f t="shared" si="8"/>
        <v>0</v>
      </c>
      <c r="N16" s="5">
        <f t="shared" si="9"/>
        <v>0</v>
      </c>
      <c r="O16" s="5">
        <f t="shared" si="10"/>
        <v>0</v>
      </c>
      <c r="P16" s="5">
        <f t="shared" si="11"/>
        <v>0</v>
      </c>
    </row>
    <row r="17" spans="1:16">
      <c r="A17" s="15">
        <v>45320</v>
      </c>
      <c r="B17" s="15" t="s">
        <v>224</v>
      </c>
      <c r="C17" s="27">
        <v>22000</v>
      </c>
      <c r="D17" s="13">
        <v>3</v>
      </c>
      <c r="E17" s="5">
        <f t="shared" si="0"/>
        <v>0</v>
      </c>
      <c r="F17" s="5">
        <f t="shared" si="1"/>
        <v>0</v>
      </c>
      <c r="G17" s="5">
        <f t="shared" si="2"/>
        <v>22000</v>
      </c>
      <c r="H17" s="5">
        <f t="shared" si="3"/>
        <v>0</v>
      </c>
      <c r="I17" s="5">
        <f t="shared" si="4"/>
        <v>0</v>
      </c>
      <c r="J17" s="5">
        <f t="shared" si="5"/>
        <v>0</v>
      </c>
      <c r="K17" s="5">
        <f t="shared" si="6"/>
        <v>0</v>
      </c>
      <c r="L17" s="5">
        <f t="shared" si="7"/>
        <v>0</v>
      </c>
      <c r="M17" s="5">
        <f t="shared" si="8"/>
        <v>0</v>
      </c>
      <c r="N17" s="5">
        <f t="shared" si="9"/>
        <v>0</v>
      </c>
      <c r="O17" s="5">
        <f t="shared" si="10"/>
        <v>0</v>
      </c>
      <c r="P17" s="5">
        <f t="shared" si="11"/>
        <v>0</v>
      </c>
    </row>
    <row r="18" spans="1:16">
      <c r="A18" s="15">
        <v>45320</v>
      </c>
      <c r="B18" s="15" t="s">
        <v>225</v>
      </c>
      <c r="C18" s="27">
        <v>2000</v>
      </c>
      <c r="D18" s="13">
        <v>3</v>
      </c>
      <c r="E18" s="5">
        <f t="shared" si="0"/>
        <v>0</v>
      </c>
      <c r="F18" s="5">
        <f t="shared" si="1"/>
        <v>0</v>
      </c>
      <c r="G18" s="5">
        <f t="shared" si="2"/>
        <v>2000</v>
      </c>
      <c r="H18" s="5">
        <f t="shared" si="3"/>
        <v>0</v>
      </c>
      <c r="I18" s="5">
        <f t="shared" si="4"/>
        <v>0</v>
      </c>
      <c r="J18" s="5">
        <f t="shared" si="5"/>
        <v>0</v>
      </c>
      <c r="K18" s="5">
        <f t="shared" si="6"/>
        <v>0</v>
      </c>
      <c r="L18" s="5">
        <f t="shared" si="7"/>
        <v>0</v>
      </c>
      <c r="M18" s="5">
        <f t="shared" si="8"/>
        <v>0</v>
      </c>
      <c r="N18" s="5">
        <f t="shared" si="9"/>
        <v>0</v>
      </c>
      <c r="O18" s="5">
        <f t="shared" si="10"/>
        <v>0</v>
      </c>
      <c r="P18" s="5">
        <f t="shared" si="11"/>
        <v>0</v>
      </c>
    </row>
    <row r="19" spans="1:16">
      <c r="A19" s="15">
        <v>45320</v>
      </c>
      <c r="B19" s="15" t="s">
        <v>316</v>
      </c>
      <c r="C19" s="27">
        <v>2000</v>
      </c>
      <c r="D19" s="13">
        <v>3</v>
      </c>
      <c r="E19" s="5">
        <f t="shared" si="0"/>
        <v>0</v>
      </c>
      <c r="F19" s="5">
        <f t="shared" si="1"/>
        <v>0</v>
      </c>
      <c r="G19" s="5">
        <f t="shared" si="2"/>
        <v>2000</v>
      </c>
      <c r="H19" s="5">
        <f t="shared" si="3"/>
        <v>0</v>
      </c>
      <c r="I19" s="5">
        <f t="shared" si="4"/>
        <v>0</v>
      </c>
      <c r="J19" s="5">
        <f t="shared" si="5"/>
        <v>0</v>
      </c>
      <c r="K19" s="5">
        <f t="shared" si="6"/>
        <v>0</v>
      </c>
      <c r="L19" s="5">
        <f t="shared" si="7"/>
        <v>0</v>
      </c>
      <c r="M19" s="5">
        <f t="shared" si="8"/>
        <v>0</v>
      </c>
      <c r="N19" s="5">
        <f t="shared" si="9"/>
        <v>0</v>
      </c>
      <c r="O19" s="5">
        <f t="shared" si="10"/>
        <v>0</v>
      </c>
      <c r="P19" s="5">
        <f t="shared" si="11"/>
        <v>0</v>
      </c>
    </row>
    <row r="20" spans="1:16">
      <c r="A20" s="15">
        <v>45320</v>
      </c>
      <c r="B20" s="15" t="s">
        <v>226</v>
      </c>
      <c r="C20" s="27">
        <v>500</v>
      </c>
      <c r="D20" s="13">
        <v>3</v>
      </c>
      <c r="E20" s="5">
        <f>IF($D20=$E$5,$C20,0)</f>
        <v>0</v>
      </c>
      <c r="F20" s="5">
        <f t="shared" si="1"/>
        <v>0</v>
      </c>
      <c r="G20" s="5">
        <f t="shared" si="2"/>
        <v>500</v>
      </c>
      <c r="H20" s="5">
        <f t="shared" si="3"/>
        <v>0</v>
      </c>
      <c r="I20" s="5">
        <f t="shared" si="4"/>
        <v>0</v>
      </c>
      <c r="J20" s="5">
        <f t="shared" si="5"/>
        <v>0</v>
      </c>
      <c r="K20" s="5">
        <f t="shared" si="6"/>
        <v>0</v>
      </c>
      <c r="L20" s="5">
        <f t="shared" si="7"/>
        <v>0</v>
      </c>
      <c r="M20" s="5">
        <f t="shared" si="8"/>
        <v>0</v>
      </c>
      <c r="N20" s="5">
        <f t="shared" si="9"/>
        <v>0</v>
      </c>
      <c r="O20" s="5">
        <f t="shared" si="10"/>
        <v>0</v>
      </c>
      <c r="P20" s="5">
        <f t="shared" si="11"/>
        <v>0</v>
      </c>
    </row>
    <row r="21" spans="1:16" ht="16.5">
      <c r="B21" s="15" t="s">
        <v>227</v>
      </c>
      <c r="C21" s="148">
        <v>8000</v>
      </c>
      <c r="D21" s="13">
        <v>5</v>
      </c>
      <c r="E21" s="146">
        <f>IF($D21=$E$5,$C21,0)</f>
        <v>0</v>
      </c>
      <c r="F21" s="146">
        <f t="shared" si="1"/>
        <v>0</v>
      </c>
      <c r="G21" s="146">
        <f t="shared" si="2"/>
        <v>0</v>
      </c>
      <c r="H21" s="146">
        <f t="shared" si="3"/>
        <v>0</v>
      </c>
      <c r="I21" s="146">
        <f t="shared" si="4"/>
        <v>8000</v>
      </c>
      <c r="J21" s="146">
        <f t="shared" si="5"/>
        <v>0</v>
      </c>
      <c r="K21" s="146">
        <f t="shared" si="6"/>
        <v>0</v>
      </c>
      <c r="L21" s="146">
        <f t="shared" si="7"/>
        <v>0</v>
      </c>
      <c r="M21" s="146">
        <f t="shared" si="8"/>
        <v>0</v>
      </c>
      <c r="N21" s="146">
        <f t="shared" si="9"/>
        <v>0</v>
      </c>
      <c r="O21" s="146">
        <f t="shared" si="10"/>
        <v>0</v>
      </c>
      <c r="P21" s="5">
        <f t="shared" si="11"/>
        <v>0</v>
      </c>
    </row>
    <row r="22" spans="1:16" ht="16.5">
      <c r="A22" s="15"/>
      <c r="B22" s="15"/>
      <c r="C22" s="147">
        <f>SUM(C6:C21)</f>
        <v>217930.38</v>
      </c>
      <c r="D22" s="13"/>
      <c r="E22" s="29">
        <f t="shared" ref="E22:O22" si="12">SUM(E6:E21)</f>
        <v>0</v>
      </c>
      <c r="F22" s="29">
        <f t="shared" si="12"/>
        <v>5000</v>
      </c>
      <c r="G22" s="29">
        <f t="shared" si="12"/>
        <v>104500</v>
      </c>
      <c r="H22" s="149">
        <f t="shared" si="12"/>
        <v>430.38</v>
      </c>
      <c r="I22" s="29">
        <f t="shared" si="12"/>
        <v>8000</v>
      </c>
      <c r="J22" s="29">
        <f t="shared" si="12"/>
        <v>100000</v>
      </c>
      <c r="K22" s="29">
        <f t="shared" si="12"/>
        <v>0</v>
      </c>
      <c r="L22" s="29">
        <f t="shared" si="12"/>
        <v>0</v>
      </c>
      <c r="M22" s="29">
        <f t="shared" si="12"/>
        <v>0</v>
      </c>
      <c r="N22" s="29">
        <f t="shared" si="12"/>
        <v>0</v>
      </c>
      <c r="O22" s="29">
        <f t="shared" si="12"/>
        <v>0</v>
      </c>
      <c r="P22" s="7"/>
    </row>
    <row r="23" spans="1:16">
      <c r="A23" s="15"/>
      <c r="B23" s="121" t="s">
        <v>228</v>
      </c>
      <c r="C23" s="27"/>
      <c r="D23" s="13"/>
      <c r="E23" s="7">
        <f>IF($D23=$E$5,$C23,0)</f>
        <v>0</v>
      </c>
      <c r="F23" s="7">
        <f t="shared" si="1"/>
        <v>0</v>
      </c>
      <c r="G23" s="7">
        <f t="shared" si="2"/>
        <v>0</v>
      </c>
      <c r="H23" s="5">
        <f t="shared" si="3"/>
        <v>0</v>
      </c>
      <c r="I23" s="7">
        <f t="shared" ref="I23:I48" si="13">IF($D23=$I$5,$C23,0)</f>
        <v>0</v>
      </c>
      <c r="J23" s="7">
        <f t="shared" ref="J23:J48" si="14">IF($D23=$J$5,$C23,0)</f>
        <v>0</v>
      </c>
      <c r="K23" s="7">
        <f t="shared" ref="K23:K48" si="15">IF($D23=$K$5,$C23,0)</f>
        <v>0</v>
      </c>
      <c r="L23" s="7">
        <f t="shared" ref="L23:L48" si="16">IF($D23=$L$5,$C23,0)</f>
        <v>0</v>
      </c>
      <c r="M23" s="7">
        <f t="shared" ref="M23:M48" si="17">IF($D23=$M$5,$C23,0)</f>
        <v>0</v>
      </c>
      <c r="N23" s="7">
        <f t="shared" ref="N23:N48" si="18">IF($D23=$N$5,$C23,0)</f>
        <v>0</v>
      </c>
      <c r="O23" s="7">
        <f t="shared" ref="O23:O48" si="19">IF($D23=$O$5,$C23,0)</f>
        <v>0</v>
      </c>
      <c r="P23" s="7">
        <f t="shared" ref="P23:P75" si="20">IF($D23=$P$5,$C23,0)</f>
        <v>0</v>
      </c>
    </row>
    <row r="24" spans="1:16">
      <c r="A24" s="15">
        <v>45337</v>
      </c>
      <c r="B24" s="15" t="s">
        <v>305</v>
      </c>
      <c r="C24" s="27">
        <v>2000</v>
      </c>
      <c r="D24" s="13">
        <v>5</v>
      </c>
      <c r="E24" s="7">
        <f t="shared" si="0"/>
        <v>0</v>
      </c>
      <c r="F24" s="7">
        <f t="shared" si="1"/>
        <v>0</v>
      </c>
      <c r="G24" s="7">
        <f t="shared" si="2"/>
        <v>0</v>
      </c>
      <c r="H24" s="5">
        <f t="shared" si="3"/>
        <v>0</v>
      </c>
      <c r="I24" s="7">
        <f t="shared" si="13"/>
        <v>2000</v>
      </c>
      <c r="J24" s="7">
        <f t="shared" si="14"/>
        <v>0</v>
      </c>
      <c r="K24" s="7">
        <f t="shared" si="15"/>
        <v>0</v>
      </c>
      <c r="L24" s="7">
        <f t="shared" si="16"/>
        <v>0</v>
      </c>
      <c r="M24" s="7">
        <f t="shared" si="17"/>
        <v>0</v>
      </c>
      <c r="N24" s="7">
        <f t="shared" si="18"/>
        <v>0</v>
      </c>
      <c r="O24" s="7">
        <f t="shared" si="19"/>
        <v>0</v>
      </c>
      <c r="P24" s="7">
        <f t="shared" si="20"/>
        <v>0</v>
      </c>
    </row>
    <row r="25" spans="1:16">
      <c r="A25" s="15">
        <v>45337</v>
      </c>
      <c r="B25" s="15" t="s">
        <v>304</v>
      </c>
      <c r="C25" s="27">
        <v>20000</v>
      </c>
      <c r="D25" s="13">
        <v>5</v>
      </c>
      <c r="E25" s="7">
        <f t="shared" si="0"/>
        <v>0</v>
      </c>
      <c r="F25" s="7">
        <f t="shared" si="1"/>
        <v>0</v>
      </c>
      <c r="G25" s="7">
        <f t="shared" si="2"/>
        <v>0</v>
      </c>
      <c r="H25" s="5">
        <f t="shared" si="3"/>
        <v>0</v>
      </c>
      <c r="I25" s="7">
        <f t="shared" si="13"/>
        <v>20000</v>
      </c>
      <c r="J25" s="7">
        <f t="shared" si="14"/>
        <v>0</v>
      </c>
      <c r="K25" s="7">
        <f t="shared" si="15"/>
        <v>0</v>
      </c>
      <c r="L25" s="7">
        <f t="shared" si="16"/>
        <v>0</v>
      </c>
      <c r="M25" s="7">
        <f t="shared" si="17"/>
        <v>0</v>
      </c>
      <c r="N25" s="7">
        <f t="shared" si="18"/>
        <v>0</v>
      </c>
      <c r="O25" s="7">
        <f t="shared" si="19"/>
        <v>0</v>
      </c>
      <c r="P25" s="7">
        <f t="shared" si="20"/>
        <v>0</v>
      </c>
    </row>
    <row r="26" spans="1:16">
      <c r="A26" s="15">
        <v>45337</v>
      </c>
      <c r="B26" s="15" t="s">
        <v>303</v>
      </c>
      <c r="C26" s="27">
        <v>1900</v>
      </c>
      <c r="D26" s="13">
        <v>2</v>
      </c>
      <c r="E26" s="7">
        <f t="shared" si="0"/>
        <v>0</v>
      </c>
      <c r="F26" s="7">
        <f t="shared" si="1"/>
        <v>1900</v>
      </c>
      <c r="G26" s="7">
        <f t="shared" si="2"/>
        <v>0</v>
      </c>
      <c r="H26" s="5">
        <f t="shared" si="3"/>
        <v>0</v>
      </c>
      <c r="I26" s="7">
        <f t="shared" si="13"/>
        <v>0</v>
      </c>
      <c r="J26" s="7">
        <f t="shared" si="14"/>
        <v>0</v>
      </c>
      <c r="K26" s="7">
        <f t="shared" si="15"/>
        <v>0</v>
      </c>
      <c r="L26" s="7">
        <f t="shared" si="16"/>
        <v>0</v>
      </c>
      <c r="M26" s="7">
        <f t="shared" si="17"/>
        <v>0</v>
      </c>
      <c r="N26" s="7">
        <f t="shared" si="18"/>
        <v>0</v>
      </c>
      <c r="O26" s="7">
        <f t="shared" si="19"/>
        <v>0</v>
      </c>
      <c r="P26" s="7">
        <f t="shared" si="20"/>
        <v>0</v>
      </c>
    </row>
    <row r="27" spans="1:16">
      <c r="A27" s="15">
        <v>45337</v>
      </c>
      <c r="B27" s="15" t="s">
        <v>306</v>
      </c>
      <c r="C27" s="27">
        <v>100</v>
      </c>
      <c r="D27" s="13">
        <v>2</v>
      </c>
      <c r="E27" s="7">
        <f t="shared" si="0"/>
        <v>0</v>
      </c>
      <c r="F27" s="7">
        <f t="shared" si="1"/>
        <v>100</v>
      </c>
      <c r="G27" s="7">
        <f t="shared" si="2"/>
        <v>0</v>
      </c>
      <c r="H27" s="5">
        <f t="shared" si="3"/>
        <v>0</v>
      </c>
      <c r="I27" s="7">
        <f t="shared" si="13"/>
        <v>0</v>
      </c>
      <c r="J27" s="7">
        <f t="shared" si="14"/>
        <v>0</v>
      </c>
      <c r="K27" s="7">
        <f t="shared" si="15"/>
        <v>0</v>
      </c>
      <c r="L27" s="7">
        <f t="shared" si="16"/>
        <v>0</v>
      </c>
      <c r="M27" s="7">
        <f t="shared" si="17"/>
        <v>0</v>
      </c>
      <c r="N27" s="7">
        <f t="shared" si="18"/>
        <v>0</v>
      </c>
      <c r="O27" s="7">
        <f t="shared" si="19"/>
        <v>0</v>
      </c>
      <c r="P27" s="7">
        <f t="shared" si="20"/>
        <v>0</v>
      </c>
    </row>
    <row r="28" spans="1:16">
      <c r="A28" s="15">
        <v>45337</v>
      </c>
      <c r="B28" s="15" t="s">
        <v>311</v>
      </c>
      <c r="C28" s="27">
        <v>4500</v>
      </c>
      <c r="D28" s="13">
        <v>3</v>
      </c>
      <c r="E28" s="7">
        <f t="shared" si="0"/>
        <v>0</v>
      </c>
      <c r="F28" s="7">
        <f t="shared" si="1"/>
        <v>0</v>
      </c>
      <c r="G28" s="7">
        <f t="shared" si="2"/>
        <v>4500</v>
      </c>
      <c r="H28" s="5">
        <f t="shared" si="3"/>
        <v>0</v>
      </c>
      <c r="I28" s="7">
        <f t="shared" si="13"/>
        <v>0</v>
      </c>
      <c r="J28" s="7">
        <f t="shared" si="14"/>
        <v>0</v>
      </c>
      <c r="K28" s="7">
        <f t="shared" si="15"/>
        <v>0</v>
      </c>
      <c r="L28" s="7">
        <f t="shared" si="16"/>
        <v>0</v>
      </c>
      <c r="M28" s="7">
        <f t="shared" si="17"/>
        <v>0</v>
      </c>
      <c r="N28" s="7">
        <f t="shared" si="18"/>
        <v>0</v>
      </c>
      <c r="O28" s="7">
        <f t="shared" si="19"/>
        <v>0</v>
      </c>
      <c r="P28" s="7">
        <f t="shared" si="20"/>
        <v>0</v>
      </c>
    </row>
    <row r="29" spans="1:16">
      <c r="A29" s="15">
        <v>45341</v>
      </c>
      <c r="B29" s="15" t="s">
        <v>300</v>
      </c>
      <c r="C29" s="27">
        <v>100</v>
      </c>
      <c r="D29" s="13">
        <v>4</v>
      </c>
      <c r="E29" s="7">
        <f t="shared" si="0"/>
        <v>0</v>
      </c>
      <c r="F29" s="7">
        <f t="shared" si="1"/>
        <v>0</v>
      </c>
      <c r="G29" s="7">
        <f t="shared" si="2"/>
        <v>0</v>
      </c>
      <c r="H29" s="5">
        <f t="shared" si="3"/>
        <v>100</v>
      </c>
      <c r="I29" s="7">
        <f t="shared" si="13"/>
        <v>0</v>
      </c>
      <c r="J29" s="7">
        <f t="shared" si="14"/>
        <v>0</v>
      </c>
      <c r="K29" s="7">
        <f t="shared" si="15"/>
        <v>0</v>
      </c>
      <c r="L29" s="7">
        <f t="shared" si="16"/>
        <v>0</v>
      </c>
      <c r="M29" s="7">
        <f t="shared" si="17"/>
        <v>0</v>
      </c>
      <c r="N29" s="7">
        <f t="shared" si="18"/>
        <v>0</v>
      </c>
      <c r="O29" s="7">
        <f t="shared" si="19"/>
        <v>0</v>
      </c>
      <c r="P29" s="7">
        <f t="shared" si="20"/>
        <v>0</v>
      </c>
    </row>
    <row r="30" spans="1:16">
      <c r="A30" s="15">
        <v>45345</v>
      </c>
      <c r="B30" s="15" t="s">
        <v>301</v>
      </c>
      <c r="C30" s="27">
        <v>36</v>
      </c>
      <c r="D30" s="13">
        <v>4</v>
      </c>
      <c r="E30" s="7">
        <f t="shared" si="0"/>
        <v>0</v>
      </c>
      <c r="F30" s="7">
        <f t="shared" si="1"/>
        <v>0</v>
      </c>
      <c r="G30" s="7">
        <f t="shared" si="2"/>
        <v>0</v>
      </c>
      <c r="H30" s="5">
        <f t="shared" si="3"/>
        <v>36</v>
      </c>
      <c r="I30" s="7">
        <f t="shared" si="13"/>
        <v>0</v>
      </c>
      <c r="J30" s="7">
        <f t="shared" si="14"/>
        <v>0</v>
      </c>
      <c r="K30" s="7">
        <f t="shared" si="15"/>
        <v>0</v>
      </c>
      <c r="L30" s="7">
        <f t="shared" si="16"/>
        <v>0</v>
      </c>
      <c r="M30" s="7">
        <f t="shared" si="17"/>
        <v>0</v>
      </c>
      <c r="N30" s="7">
        <f t="shared" si="18"/>
        <v>0</v>
      </c>
      <c r="O30" s="7">
        <f t="shared" si="19"/>
        <v>0</v>
      </c>
      <c r="P30" s="7">
        <f t="shared" si="20"/>
        <v>0</v>
      </c>
    </row>
    <row r="31" spans="1:16">
      <c r="A31" s="15">
        <v>45345</v>
      </c>
      <c r="B31" s="15" t="s">
        <v>302</v>
      </c>
      <c r="C31" s="27">
        <v>2.7</v>
      </c>
      <c r="D31" s="13">
        <v>4</v>
      </c>
      <c r="E31" s="7">
        <f t="shared" si="0"/>
        <v>0</v>
      </c>
      <c r="F31" s="7">
        <f t="shared" si="1"/>
        <v>0</v>
      </c>
      <c r="G31" s="7">
        <f t="shared" si="2"/>
        <v>0</v>
      </c>
      <c r="H31" s="5">
        <f t="shared" si="3"/>
        <v>2.7</v>
      </c>
      <c r="I31" s="7">
        <f t="shared" si="13"/>
        <v>0</v>
      </c>
      <c r="J31" s="7">
        <f t="shared" si="14"/>
        <v>0</v>
      </c>
      <c r="K31" s="7">
        <f t="shared" si="15"/>
        <v>0</v>
      </c>
      <c r="L31" s="5">
        <f t="shared" si="16"/>
        <v>0</v>
      </c>
      <c r="M31" s="7">
        <f t="shared" si="17"/>
        <v>0</v>
      </c>
      <c r="N31" s="7">
        <f t="shared" si="18"/>
        <v>0</v>
      </c>
      <c r="O31" s="7">
        <f t="shared" si="19"/>
        <v>0</v>
      </c>
      <c r="P31" s="7">
        <f t="shared" si="20"/>
        <v>0</v>
      </c>
    </row>
    <row r="32" spans="1:16">
      <c r="A32" s="15">
        <v>45348</v>
      </c>
      <c r="B32" s="15" t="s">
        <v>220</v>
      </c>
      <c r="C32" s="27">
        <v>81</v>
      </c>
      <c r="D32" s="13">
        <v>4</v>
      </c>
      <c r="E32" s="7">
        <f t="shared" si="0"/>
        <v>0</v>
      </c>
      <c r="F32" s="7">
        <f t="shared" si="1"/>
        <v>0</v>
      </c>
      <c r="G32" s="7">
        <f t="shared" si="2"/>
        <v>0</v>
      </c>
      <c r="H32" s="5">
        <f t="shared" si="3"/>
        <v>81</v>
      </c>
      <c r="I32" s="7">
        <f t="shared" si="13"/>
        <v>0</v>
      </c>
      <c r="J32" s="7">
        <f t="shared" si="14"/>
        <v>0</v>
      </c>
      <c r="K32" s="7">
        <f t="shared" si="15"/>
        <v>0</v>
      </c>
      <c r="L32" s="7">
        <f t="shared" si="16"/>
        <v>0</v>
      </c>
      <c r="M32" s="7">
        <f t="shared" si="17"/>
        <v>0</v>
      </c>
      <c r="N32" s="7">
        <f t="shared" si="18"/>
        <v>0</v>
      </c>
      <c r="O32" s="5">
        <f t="shared" si="19"/>
        <v>0</v>
      </c>
      <c r="P32" s="7">
        <f t="shared" si="20"/>
        <v>0</v>
      </c>
    </row>
    <row r="33" spans="1:16" ht="16.5">
      <c r="A33" s="15">
        <v>45348</v>
      </c>
      <c r="B33" s="15" t="s">
        <v>221</v>
      </c>
      <c r="C33" s="148">
        <v>6.08</v>
      </c>
      <c r="D33" s="13">
        <v>4</v>
      </c>
      <c r="E33" s="146">
        <f t="shared" si="0"/>
        <v>0</v>
      </c>
      <c r="F33" s="146">
        <f t="shared" si="1"/>
        <v>0</v>
      </c>
      <c r="G33" s="146">
        <f t="shared" si="2"/>
        <v>0</v>
      </c>
      <c r="H33" s="146">
        <f t="shared" si="3"/>
        <v>6.08</v>
      </c>
      <c r="I33" s="146">
        <f t="shared" si="13"/>
        <v>0</v>
      </c>
      <c r="J33" s="146">
        <f t="shared" si="14"/>
        <v>0</v>
      </c>
      <c r="K33" s="146">
        <f t="shared" si="15"/>
        <v>0</v>
      </c>
      <c r="L33" s="146">
        <f t="shared" si="16"/>
        <v>0</v>
      </c>
      <c r="M33" s="146">
        <f t="shared" si="17"/>
        <v>0</v>
      </c>
      <c r="N33" s="146">
        <f t="shared" si="18"/>
        <v>0</v>
      </c>
      <c r="O33" s="146">
        <f t="shared" si="19"/>
        <v>0</v>
      </c>
      <c r="P33" s="7">
        <f t="shared" si="20"/>
        <v>0</v>
      </c>
    </row>
    <row r="34" spans="1:16" ht="16.5">
      <c r="A34" s="15"/>
      <c r="B34" s="15"/>
      <c r="C34" s="147">
        <f>SUM(C24:C33)</f>
        <v>28725.780000000002</v>
      </c>
      <c r="D34" s="13"/>
      <c r="E34" s="29">
        <f t="shared" ref="E34:O34" si="21">SUM(E24:E33)</f>
        <v>0</v>
      </c>
      <c r="F34" s="29">
        <f t="shared" si="21"/>
        <v>2000</v>
      </c>
      <c r="G34" s="29">
        <f t="shared" si="21"/>
        <v>4500</v>
      </c>
      <c r="H34" s="149">
        <f t="shared" si="21"/>
        <v>225.78</v>
      </c>
      <c r="I34" s="29">
        <f t="shared" si="21"/>
        <v>22000</v>
      </c>
      <c r="J34" s="29">
        <f t="shared" si="21"/>
        <v>0</v>
      </c>
      <c r="K34" s="29">
        <f t="shared" si="21"/>
        <v>0</v>
      </c>
      <c r="L34" s="29">
        <f t="shared" si="21"/>
        <v>0</v>
      </c>
      <c r="M34" s="29">
        <f t="shared" si="21"/>
        <v>0</v>
      </c>
      <c r="N34" s="29">
        <f t="shared" si="21"/>
        <v>0</v>
      </c>
      <c r="O34" s="29">
        <f t="shared" si="21"/>
        <v>0</v>
      </c>
      <c r="P34" s="7">
        <f t="shared" si="20"/>
        <v>0</v>
      </c>
    </row>
    <row r="35" spans="1:16">
      <c r="A35" s="15"/>
      <c r="B35" s="15"/>
      <c r="C35" s="27">
        <v>28725.78</v>
      </c>
      <c r="D35" s="13"/>
      <c r="E35" s="7">
        <f t="shared" ref="E35:E48" si="22">IF($D35=$E$5,$C35,0)</f>
        <v>0</v>
      </c>
      <c r="F35" s="7">
        <f t="shared" si="1"/>
        <v>0</v>
      </c>
      <c r="G35" s="7">
        <f t="shared" si="2"/>
        <v>0</v>
      </c>
      <c r="H35" s="5">
        <f t="shared" si="3"/>
        <v>0</v>
      </c>
      <c r="I35" s="7">
        <f t="shared" si="13"/>
        <v>0</v>
      </c>
      <c r="J35" s="7">
        <f t="shared" si="14"/>
        <v>0</v>
      </c>
      <c r="K35" s="7">
        <f t="shared" si="15"/>
        <v>0</v>
      </c>
      <c r="L35" s="7">
        <f t="shared" si="16"/>
        <v>0</v>
      </c>
      <c r="M35" s="7">
        <f t="shared" si="17"/>
        <v>0</v>
      </c>
      <c r="N35" s="7">
        <f t="shared" si="18"/>
        <v>0</v>
      </c>
      <c r="O35" s="7">
        <f t="shared" si="19"/>
        <v>0</v>
      </c>
      <c r="P35" s="7">
        <f t="shared" si="20"/>
        <v>0</v>
      </c>
    </row>
    <row r="36" spans="1:16">
      <c r="A36" s="15"/>
      <c r="B36" s="150"/>
      <c r="C36" s="27"/>
      <c r="D36" s="13"/>
      <c r="E36" s="7">
        <f t="shared" si="22"/>
        <v>0</v>
      </c>
      <c r="F36" s="7">
        <f t="shared" si="1"/>
        <v>0</v>
      </c>
      <c r="G36" s="7">
        <f t="shared" si="2"/>
        <v>0</v>
      </c>
      <c r="H36" s="5">
        <f t="shared" si="3"/>
        <v>0</v>
      </c>
      <c r="I36" s="7">
        <f t="shared" si="13"/>
        <v>0</v>
      </c>
      <c r="J36" s="7">
        <f t="shared" si="14"/>
        <v>0</v>
      </c>
      <c r="K36" s="7">
        <f t="shared" si="15"/>
        <v>0</v>
      </c>
      <c r="L36" s="7">
        <f t="shared" si="16"/>
        <v>0</v>
      </c>
      <c r="M36" s="7">
        <f t="shared" si="17"/>
        <v>0</v>
      </c>
      <c r="N36" s="7">
        <f t="shared" si="18"/>
        <v>0</v>
      </c>
      <c r="O36" s="7">
        <f t="shared" si="19"/>
        <v>0</v>
      </c>
      <c r="P36" s="7">
        <f t="shared" si="20"/>
        <v>0</v>
      </c>
    </row>
    <row r="37" spans="1:16">
      <c r="A37" s="15"/>
      <c r="B37" s="121" t="s">
        <v>229</v>
      </c>
      <c r="C37" s="27"/>
      <c r="D37" s="13"/>
      <c r="E37" s="7">
        <f t="shared" si="22"/>
        <v>0</v>
      </c>
      <c r="F37" s="7">
        <f t="shared" si="1"/>
        <v>0</v>
      </c>
      <c r="G37" s="7">
        <f t="shared" si="2"/>
        <v>0</v>
      </c>
      <c r="H37" s="5">
        <f t="shared" si="3"/>
        <v>0</v>
      </c>
      <c r="I37" s="7">
        <f t="shared" si="13"/>
        <v>0</v>
      </c>
      <c r="J37" s="7">
        <f t="shared" si="14"/>
        <v>0</v>
      </c>
      <c r="K37" s="7">
        <f t="shared" si="15"/>
        <v>0</v>
      </c>
      <c r="L37" s="7">
        <f t="shared" si="16"/>
        <v>0</v>
      </c>
      <c r="M37" s="7">
        <f t="shared" si="17"/>
        <v>0</v>
      </c>
      <c r="N37" s="7">
        <f t="shared" si="18"/>
        <v>0</v>
      </c>
      <c r="O37" s="7">
        <f t="shared" si="19"/>
        <v>0</v>
      </c>
      <c r="P37" s="7">
        <f t="shared" si="20"/>
        <v>0</v>
      </c>
    </row>
    <row r="38" spans="1:16">
      <c r="A38" s="15">
        <v>45355</v>
      </c>
      <c r="B38" s="15" t="s">
        <v>326</v>
      </c>
      <c r="C38" s="27">
        <v>50</v>
      </c>
      <c r="D38" s="13">
        <v>4</v>
      </c>
      <c r="E38" s="7">
        <f t="shared" si="22"/>
        <v>0</v>
      </c>
      <c r="F38" s="7">
        <f t="shared" si="1"/>
        <v>0</v>
      </c>
      <c r="G38" s="7">
        <f t="shared" si="2"/>
        <v>0</v>
      </c>
      <c r="H38" s="5">
        <f t="shared" si="3"/>
        <v>50</v>
      </c>
      <c r="I38" s="7">
        <f t="shared" si="13"/>
        <v>0</v>
      </c>
      <c r="J38" s="7">
        <f t="shared" si="14"/>
        <v>0</v>
      </c>
      <c r="K38" s="7">
        <f t="shared" si="15"/>
        <v>0</v>
      </c>
      <c r="L38" s="7">
        <f t="shared" si="16"/>
        <v>0</v>
      </c>
      <c r="M38" s="7">
        <f t="shared" si="17"/>
        <v>0</v>
      </c>
      <c r="N38" s="7">
        <f t="shared" si="18"/>
        <v>0</v>
      </c>
      <c r="O38" s="7">
        <f t="shared" si="19"/>
        <v>0</v>
      </c>
      <c r="P38" s="7">
        <f t="shared" si="20"/>
        <v>0</v>
      </c>
    </row>
    <row r="39" spans="1:16">
      <c r="A39" s="15">
        <v>45359</v>
      </c>
      <c r="B39" s="15" t="s">
        <v>328</v>
      </c>
      <c r="C39" s="27">
        <v>50</v>
      </c>
      <c r="D39" s="13">
        <v>4</v>
      </c>
      <c r="E39" s="7">
        <f t="shared" si="22"/>
        <v>0</v>
      </c>
      <c r="F39" s="7">
        <f t="shared" si="1"/>
        <v>0</v>
      </c>
      <c r="G39" s="7">
        <f t="shared" si="2"/>
        <v>0</v>
      </c>
      <c r="H39" s="5">
        <f t="shared" si="3"/>
        <v>50</v>
      </c>
      <c r="I39" s="7">
        <f t="shared" si="13"/>
        <v>0</v>
      </c>
      <c r="J39" s="7">
        <f t="shared" si="14"/>
        <v>0</v>
      </c>
      <c r="K39" s="7">
        <f t="shared" si="15"/>
        <v>0</v>
      </c>
      <c r="L39" s="7">
        <f t="shared" si="16"/>
        <v>0</v>
      </c>
      <c r="M39" s="7">
        <f t="shared" si="17"/>
        <v>0</v>
      </c>
      <c r="N39" s="7">
        <f t="shared" si="18"/>
        <v>0</v>
      </c>
      <c r="O39" s="7">
        <f t="shared" si="19"/>
        <v>0</v>
      </c>
      <c r="P39" s="7">
        <f t="shared" si="20"/>
        <v>0</v>
      </c>
    </row>
    <row r="40" spans="1:16">
      <c r="A40" s="15">
        <v>45365</v>
      </c>
      <c r="B40" s="15" t="s">
        <v>365</v>
      </c>
      <c r="C40" s="27">
        <v>7500</v>
      </c>
      <c r="D40" s="13">
        <v>3</v>
      </c>
      <c r="E40" s="7">
        <f t="shared" si="22"/>
        <v>0</v>
      </c>
      <c r="F40" s="7">
        <f t="shared" si="1"/>
        <v>0</v>
      </c>
      <c r="G40" s="7">
        <f t="shared" si="2"/>
        <v>7500</v>
      </c>
      <c r="H40" s="5">
        <f t="shared" si="3"/>
        <v>0</v>
      </c>
      <c r="I40" s="7">
        <f t="shared" si="13"/>
        <v>0</v>
      </c>
      <c r="J40" s="7">
        <f t="shared" si="14"/>
        <v>0</v>
      </c>
      <c r="K40" s="7">
        <f t="shared" si="15"/>
        <v>0</v>
      </c>
      <c r="L40" s="7">
        <f t="shared" si="16"/>
        <v>0</v>
      </c>
      <c r="M40" s="7">
        <f t="shared" si="17"/>
        <v>0</v>
      </c>
      <c r="N40" s="7">
        <f t="shared" si="18"/>
        <v>0</v>
      </c>
      <c r="O40" s="7">
        <f t="shared" si="19"/>
        <v>0</v>
      </c>
      <c r="P40" s="7">
        <f t="shared" si="20"/>
        <v>0</v>
      </c>
    </row>
    <row r="41" spans="1:16">
      <c r="A41" s="15">
        <v>45365</v>
      </c>
      <c r="B41" s="15" t="s">
        <v>366</v>
      </c>
      <c r="C41" s="27">
        <v>5000</v>
      </c>
      <c r="D41" s="13">
        <v>5</v>
      </c>
      <c r="E41" s="7">
        <f t="shared" si="22"/>
        <v>0</v>
      </c>
      <c r="F41" s="7">
        <f t="shared" si="1"/>
        <v>0</v>
      </c>
      <c r="G41" s="7">
        <f t="shared" si="2"/>
        <v>0</v>
      </c>
      <c r="H41" s="5">
        <f t="shared" si="3"/>
        <v>0</v>
      </c>
      <c r="I41" s="7">
        <f t="shared" si="13"/>
        <v>5000</v>
      </c>
      <c r="J41" s="7">
        <f t="shared" si="14"/>
        <v>0</v>
      </c>
      <c r="K41" s="7">
        <f t="shared" si="15"/>
        <v>0</v>
      </c>
      <c r="L41" s="7">
        <f t="shared" si="16"/>
        <v>0</v>
      </c>
      <c r="M41" s="7">
        <f t="shared" si="17"/>
        <v>0</v>
      </c>
      <c r="N41" s="7">
        <f t="shared" si="18"/>
        <v>0</v>
      </c>
      <c r="O41" s="7">
        <f t="shared" si="19"/>
        <v>0</v>
      </c>
      <c r="P41" s="7">
        <f t="shared" si="20"/>
        <v>0</v>
      </c>
    </row>
    <row r="42" spans="1:16">
      <c r="A42" s="15">
        <v>45365</v>
      </c>
      <c r="B42" s="15" t="s">
        <v>367</v>
      </c>
      <c r="C42" s="27">
        <v>1000</v>
      </c>
      <c r="D42" s="13">
        <v>2</v>
      </c>
      <c r="E42" s="7">
        <f t="shared" si="22"/>
        <v>0</v>
      </c>
      <c r="F42" s="7">
        <f t="shared" si="1"/>
        <v>1000</v>
      </c>
      <c r="G42" s="7">
        <f t="shared" si="2"/>
        <v>0</v>
      </c>
      <c r="H42" s="5">
        <f t="shared" si="3"/>
        <v>0</v>
      </c>
      <c r="I42" s="7">
        <f t="shared" si="13"/>
        <v>0</v>
      </c>
      <c r="J42" s="7">
        <f t="shared" si="14"/>
        <v>0</v>
      </c>
      <c r="K42" s="7">
        <f t="shared" si="15"/>
        <v>0</v>
      </c>
      <c r="L42" s="7">
        <f t="shared" si="16"/>
        <v>0</v>
      </c>
      <c r="M42" s="7">
        <f t="shared" si="17"/>
        <v>0</v>
      </c>
      <c r="N42" s="7">
        <f t="shared" si="18"/>
        <v>0</v>
      </c>
      <c r="O42" s="7">
        <f t="shared" si="19"/>
        <v>0</v>
      </c>
      <c r="P42" s="7">
        <f t="shared" si="20"/>
        <v>0</v>
      </c>
    </row>
    <row r="43" spans="1:16">
      <c r="A43" s="15">
        <v>45366</v>
      </c>
      <c r="B43" s="15" t="s">
        <v>330</v>
      </c>
      <c r="C43" s="27">
        <v>50</v>
      </c>
      <c r="D43" s="13">
        <v>4</v>
      </c>
      <c r="E43" s="7">
        <f t="shared" si="22"/>
        <v>0</v>
      </c>
      <c r="F43" s="7">
        <f t="shared" si="1"/>
        <v>0</v>
      </c>
      <c r="G43" s="7">
        <f t="shared" si="2"/>
        <v>0</v>
      </c>
      <c r="H43" s="5">
        <f t="shared" si="3"/>
        <v>50</v>
      </c>
      <c r="I43" s="7">
        <f t="shared" si="13"/>
        <v>0</v>
      </c>
      <c r="J43" s="7">
        <f t="shared" si="14"/>
        <v>0</v>
      </c>
      <c r="K43" s="7">
        <f t="shared" si="15"/>
        <v>0</v>
      </c>
      <c r="L43" s="7">
        <f t="shared" si="16"/>
        <v>0</v>
      </c>
      <c r="M43" s="7">
        <f t="shared" si="17"/>
        <v>0</v>
      </c>
      <c r="N43" s="7">
        <f t="shared" si="18"/>
        <v>0</v>
      </c>
      <c r="O43" s="7">
        <f t="shared" si="19"/>
        <v>0</v>
      </c>
      <c r="P43" s="7">
        <f t="shared" si="20"/>
        <v>0</v>
      </c>
    </row>
    <row r="44" spans="1:16">
      <c r="A44" s="15">
        <v>45370</v>
      </c>
      <c r="B44" s="15" t="s">
        <v>331</v>
      </c>
      <c r="C44" s="27">
        <v>50</v>
      </c>
      <c r="D44" s="13">
        <v>4</v>
      </c>
      <c r="E44" s="7">
        <f t="shared" si="22"/>
        <v>0</v>
      </c>
      <c r="F44" s="7">
        <f t="shared" si="1"/>
        <v>0</v>
      </c>
      <c r="G44" s="7">
        <f t="shared" si="2"/>
        <v>0</v>
      </c>
      <c r="H44" s="5">
        <f t="shared" si="3"/>
        <v>50</v>
      </c>
      <c r="I44" s="7">
        <f t="shared" si="13"/>
        <v>0</v>
      </c>
      <c r="J44" s="7">
        <f t="shared" si="14"/>
        <v>0</v>
      </c>
      <c r="K44" s="7">
        <f t="shared" si="15"/>
        <v>0</v>
      </c>
      <c r="L44" s="7">
        <f t="shared" si="16"/>
        <v>0</v>
      </c>
      <c r="M44" s="7">
        <f t="shared" si="17"/>
        <v>0</v>
      </c>
      <c r="N44" s="7">
        <f t="shared" si="18"/>
        <v>0</v>
      </c>
      <c r="O44" s="7">
        <f t="shared" si="19"/>
        <v>0</v>
      </c>
      <c r="P44" s="7">
        <f t="shared" si="20"/>
        <v>0</v>
      </c>
    </row>
    <row r="45" spans="1:16">
      <c r="A45" s="15">
        <v>45376</v>
      </c>
      <c r="B45" s="15" t="s">
        <v>363</v>
      </c>
      <c r="C45" s="27">
        <v>64</v>
      </c>
      <c r="D45" s="13">
        <v>4</v>
      </c>
      <c r="E45" s="7">
        <f t="shared" si="22"/>
        <v>0</v>
      </c>
      <c r="F45" s="7">
        <f t="shared" si="1"/>
        <v>0</v>
      </c>
      <c r="G45" s="7">
        <f t="shared" si="2"/>
        <v>0</v>
      </c>
      <c r="H45" s="5">
        <f t="shared" si="3"/>
        <v>64</v>
      </c>
      <c r="I45" s="7">
        <f t="shared" si="13"/>
        <v>0</v>
      </c>
      <c r="J45" s="7">
        <f t="shared" si="14"/>
        <v>0</v>
      </c>
      <c r="K45" s="7">
        <f t="shared" si="15"/>
        <v>0</v>
      </c>
      <c r="L45" s="7">
        <f t="shared" si="16"/>
        <v>0</v>
      </c>
      <c r="M45" s="7">
        <f t="shared" si="17"/>
        <v>0</v>
      </c>
      <c r="N45" s="7">
        <f t="shared" si="18"/>
        <v>0</v>
      </c>
      <c r="O45" s="7">
        <f t="shared" si="19"/>
        <v>0</v>
      </c>
      <c r="P45" s="7">
        <f t="shared" si="20"/>
        <v>0</v>
      </c>
    </row>
    <row r="46" spans="1:16">
      <c r="A46" s="15">
        <v>45376</v>
      </c>
      <c r="B46" s="15" t="s">
        <v>364</v>
      </c>
      <c r="C46" s="27">
        <v>4.8</v>
      </c>
      <c r="D46" s="13">
        <v>4</v>
      </c>
      <c r="E46" s="7">
        <f t="shared" si="22"/>
        <v>0</v>
      </c>
      <c r="F46" s="7">
        <f t="shared" si="1"/>
        <v>0</v>
      </c>
      <c r="G46" s="7">
        <f t="shared" si="2"/>
        <v>0</v>
      </c>
      <c r="H46" s="5">
        <f t="shared" si="3"/>
        <v>4.8</v>
      </c>
      <c r="I46" s="7">
        <f t="shared" si="13"/>
        <v>0</v>
      </c>
      <c r="J46" s="7">
        <f t="shared" si="14"/>
        <v>0</v>
      </c>
      <c r="K46" s="7">
        <f t="shared" si="15"/>
        <v>0</v>
      </c>
      <c r="L46" s="7">
        <f t="shared" si="16"/>
        <v>0</v>
      </c>
      <c r="M46" s="7">
        <f t="shared" si="17"/>
        <v>0</v>
      </c>
      <c r="N46" s="7">
        <f t="shared" si="18"/>
        <v>0</v>
      </c>
      <c r="O46" s="7">
        <f t="shared" si="19"/>
        <v>0</v>
      </c>
      <c r="P46" s="7">
        <f t="shared" si="20"/>
        <v>0</v>
      </c>
    </row>
    <row r="47" spans="1:16">
      <c r="A47" s="15">
        <v>45378</v>
      </c>
      <c r="B47" s="15" t="s">
        <v>220</v>
      </c>
      <c r="C47" s="27">
        <v>13.5</v>
      </c>
      <c r="D47" s="13">
        <v>4</v>
      </c>
      <c r="E47" s="7">
        <f t="shared" si="22"/>
        <v>0</v>
      </c>
      <c r="F47" s="7">
        <f t="shared" si="1"/>
        <v>0</v>
      </c>
      <c r="G47" s="7">
        <f t="shared" si="2"/>
        <v>0</v>
      </c>
      <c r="H47" s="5">
        <f t="shared" si="3"/>
        <v>13.5</v>
      </c>
      <c r="I47" s="7">
        <f t="shared" si="13"/>
        <v>0</v>
      </c>
      <c r="J47" s="7">
        <f t="shared" si="14"/>
        <v>0</v>
      </c>
      <c r="K47" s="7">
        <f t="shared" si="15"/>
        <v>0</v>
      </c>
      <c r="L47" s="7">
        <f t="shared" si="16"/>
        <v>0</v>
      </c>
      <c r="M47" s="7">
        <f t="shared" si="17"/>
        <v>0</v>
      </c>
      <c r="N47" s="7">
        <f t="shared" si="18"/>
        <v>0</v>
      </c>
      <c r="O47" s="7">
        <f t="shared" si="19"/>
        <v>0</v>
      </c>
      <c r="P47" s="7">
        <f t="shared" si="20"/>
        <v>0</v>
      </c>
    </row>
    <row r="48" spans="1:16" ht="16.5">
      <c r="A48" s="15">
        <v>45378</v>
      </c>
      <c r="B48" s="15" t="s">
        <v>221</v>
      </c>
      <c r="C48" s="148">
        <v>1.01</v>
      </c>
      <c r="D48" s="13">
        <v>4</v>
      </c>
      <c r="E48" s="146">
        <f t="shared" si="22"/>
        <v>0</v>
      </c>
      <c r="F48" s="146">
        <f t="shared" si="1"/>
        <v>0</v>
      </c>
      <c r="G48" s="146">
        <f t="shared" si="2"/>
        <v>0</v>
      </c>
      <c r="H48" s="146">
        <f t="shared" si="3"/>
        <v>1.01</v>
      </c>
      <c r="I48" s="146">
        <f t="shared" si="13"/>
        <v>0</v>
      </c>
      <c r="J48" s="146">
        <f t="shared" si="14"/>
        <v>0</v>
      </c>
      <c r="K48" s="146">
        <f t="shared" si="15"/>
        <v>0</v>
      </c>
      <c r="L48" s="146">
        <f t="shared" si="16"/>
        <v>0</v>
      </c>
      <c r="M48" s="146">
        <f t="shared" si="17"/>
        <v>0</v>
      </c>
      <c r="N48" s="146">
        <f t="shared" si="18"/>
        <v>0</v>
      </c>
      <c r="O48" s="146">
        <f t="shared" si="19"/>
        <v>0</v>
      </c>
      <c r="P48" s="7">
        <f t="shared" si="20"/>
        <v>0</v>
      </c>
    </row>
    <row r="49" spans="1:16" ht="16.5">
      <c r="A49" s="15"/>
      <c r="B49" s="15"/>
      <c r="C49" s="147">
        <f>SUM(C38:C48)</f>
        <v>13783.31</v>
      </c>
      <c r="D49" s="13"/>
      <c r="E49" s="29">
        <f t="shared" ref="E49:O49" si="23">SUM(E35:E48)</f>
        <v>0</v>
      </c>
      <c r="F49" s="29">
        <f t="shared" si="23"/>
        <v>1000</v>
      </c>
      <c r="G49" s="29">
        <f t="shared" si="23"/>
        <v>7500</v>
      </c>
      <c r="H49" s="149">
        <f t="shared" si="23"/>
        <v>283.31</v>
      </c>
      <c r="I49" s="29">
        <f t="shared" si="23"/>
        <v>5000</v>
      </c>
      <c r="J49" s="29">
        <f t="shared" si="23"/>
        <v>0</v>
      </c>
      <c r="K49" s="29">
        <f t="shared" si="23"/>
        <v>0</v>
      </c>
      <c r="L49" s="29">
        <f t="shared" si="23"/>
        <v>0</v>
      </c>
      <c r="M49" s="29">
        <f t="shared" si="23"/>
        <v>0</v>
      </c>
      <c r="N49" s="29">
        <f t="shared" si="23"/>
        <v>0</v>
      </c>
      <c r="O49" s="29">
        <f t="shared" si="23"/>
        <v>0</v>
      </c>
      <c r="P49" s="7">
        <f t="shared" si="20"/>
        <v>0</v>
      </c>
    </row>
    <row r="50" spans="1:16" ht="16.5">
      <c r="A50" s="15"/>
      <c r="B50" s="15"/>
      <c r="C50" s="27">
        <f>SUM(E49:I49)</f>
        <v>13783.31</v>
      </c>
      <c r="D50" s="13"/>
      <c r="E50" s="29"/>
      <c r="F50" s="29"/>
      <c r="G50" s="29"/>
      <c r="H50" s="149"/>
      <c r="I50" s="29"/>
      <c r="J50" s="29"/>
      <c r="K50" s="29"/>
      <c r="L50" s="29"/>
      <c r="M50" s="29"/>
      <c r="N50" s="29"/>
      <c r="O50" s="29"/>
      <c r="P50" s="7"/>
    </row>
    <row r="51" spans="1:16">
      <c r="A51" s="15"/>
      <c r="B51" s="121" t="s">
        <v>320</v>
      </c>
      <c r="C51" s="27">
        <f>C49-C50</f>
        <v>0</v>
      </c>
      <c r="D51" s="13"/>
      <c r="E51" s="7">
        <f t="shared" si="0"/>
        <v>0</v>
      </c>
      <c r="F51" s="7">
        <f t="shared" si="1"/>
        <v>0</v>
      </c>
      <c r="G51" s="7">
        <f t="shared" si="2"/>
        <v>0</v>
      </c>
      <c r="H51" s="5">
        <f t="shared" si="3"/>
        <v>0</v>
      </c>
      <c r="I51" s="7">
        <f t="shared" ref="I51:I75" si="24">IF($D51=$I$5,$C51,0)</f>
        <v>0</v>
      </c>
      <c r="J51" s="7">
        <f t="shared" ref="J51:J75" si="25">IF($D51=$J$5,$C51,0)</f>
        <v>0</v>
      </c>
      <c r="K51" s="7">
        <f t="shared" ref="K51:K75" si="26">IF($D51=$K$5,$C51,0)</f>
        <v>0</v>
      </c>
      <c r="L51" s="7">
        <f t="shared" ref="L51:L75" si="27">IF($D51=$L$5,$C51,0)</f>
        <v>0</v>
      </c>
      <c r="M51" s="7">
        <f t="shared" ref="M51:M75" si="28">IF($D51=$M$5,$C51,0)</f>
        <v>0</v>
      </c>
      <c r="N51" s="7">
        <f t="shared" ref="N51:N75" si="29">IF($D51=$N$5,$C51,0)</f>
        <v>0</v>
      </c>
      <c r="O51" s="7">
        <f t="shared" ref="O51:O75" si="30">IF($D51=$O$5,$C51,0)</f>
        <v>0</v>
      </c>
      <c r="P51" s="7">
        <f t="shared" si="20"/>
        <v>0</v>
      </c>
    </row>
    <row r="52" spans="1:16">
      <c r="A52" s="15">
        <v>45383</v>
      </c>
      <c r="B52" s="15" t="s">
        <v>436</v>
      </c>
      <c r="C52" s="27">
        <v>50</v>
      </c>
      <c r="D52" s="13">
        <v>4</v>
      </c>
      <c r="E52" s="7">
        <f t="shared" si="0"/>
        <v>0</v>
      </c>
      <c r="F52" s="7">
        <f t="shared" si="1"/>
        <v>0</v>
      </c>
      <c r="G52" s="7">
        <f t="shared" si="2"/>
        <v>0</v>
      </c>
      <c r="H52" s="5">
        <f t="shared" si="3"/>
        <v>50</v>
      </c>
      <c r="I52" s="7">
        <f t="shared" si="24"/>
        <v>0</v>
      </c>
      <c r="J52" s="7">
        <f t="shared" si="25"/>
        <v>0</v>
      </c>
      <c r="K52" s="7">
        <f t="shared" si="26"/>
        <v>0</v>
      </c>
      <c r="L52" s="7">
        <f t="shared" si="27"/>
        <v>0</v>
      </c>
      <c r="M52" s="7">
        <f t="shared" si="28"/>
        <v>0</v>
      </c>
      <c r="N52" s="7">
        <f t="shared" si="29"/>
        <v>0</v>
      </c>
      <c r="O52" s="7">
        <f t="shared" si="30"/>
        <v>0</v>
      </c>
      <c r="P52" s="7">
        <f t="shared" si="20"/>
        <v>0</v>
      </c>
    </row>
    <row r="53" spans="1:16">
      <c r="A53" s="15">
        <v>45386</v>
      </c>
      <c r="B53" s="15" t="s">
        <v>437</v>
      </c>
      <c r="C53" s="27">
        <v>50</v>
      </c>
      <c r="D53" s="13">
        <v>4</v>
      </c>
      <c r="E53" s="7">
        <f t="shared" si="0"/>
        <v>0</v>
      </c>
      <c r="F53" s="7">
        <f t="shared" si="1"/>
        <v>0</v>
      </c>
      <c r="G53" s="7">
        <f t="shared" si="2"/>
        <v>0</v>
      </c>
      <c r="H53" s="5">
        <f t="shared" si="3"/>
        <v>50</v>
      </c>
      <c r="I53" s="7">
        <f t="shared" si="24"/>
        <v>0</v>
      </c>
      <c r="J53" s="7">
        <f t="shared" si="25"/>
        <v>0</v>
      </c>
      <c r="K53" s="7">
        <f t="shared" si="26"/>
        <v>0</v>
      </c>
      <c r="L53" s="7">
        <f t="shared" si="27"/>
        <v>0</v>
      </c>
      <c r="M53" s="7">
        <f t="shared" si="28"/>
        <v>0</v>
      </c>
      <c r="N53" s="7">
        <f t="shared" si="29"/>
        <v>0</v>
      </c>
      <c r="O53" s="7">
        <f t="shared" si="30"/>
        <v>0</v>
      </c>
      <c r="P53" s="7">
        <f t="shared" si="20"/>
        <v>0</v>
      </c>
    </row>
    <row r="54" spans="1:16">
      <c r="A54" s="15">
        <v>45392</v>
      </c>
      <c r="B54" s="15" t="s">
        <v>438</v>
      </c>
      <c r="C54" s="27">
        <v>100</v>
      </c>
      <c r="D54" s="13">
        <v>4</v>
      </c>
      <c r="E54" s="7">
        <f t="shared" si="0"/>
        <v>0</v>
      </c>
      <c r="F54" s="7">
        <f t="shared" si="1"/>
        <v>0</v>
      </c>
      <c r="G54" s="7">
        <f t="shared" si="2"/>
        <v>0</v>
      </c>
      <c r="H54" s="5">
        <f t="shared" si="3"/>
        <v>100</v>
      </c>
      <c r="I54" s="7">
        <f t="shared" si="24"/>
        <v>0</v>
      </c>
      <c r="J54" s="7">
        <f t="shared" si="25"/>
        <v>0</v>
      </c>
      <c r="K54" s="7">
        <f t="shared" si="26"/>
        <v>0</v>
      </c>
      <c r="L54" s="7">
        <f t="shared" si="27"/>
        <v>0</v>
      </c>
      <c r="M54" s="7">
        <f t="shared" si="28"/>
        <v>0</v>
      </c>
      <c r="N54" s="7">
        <f t="shared" si="29"/>
        <v>0</v>
      </c>
      <c r="O54" s="7">
        <f t="shared" si="30"/>
        <v>0</v>
      </c>
      <c r="P54" s="7">
        <f t="shared" si="20"/>
        <v>0</v>
      </c>
    </row>
    <row r="55" spans="1:16">
      <c r="A55" s="15">
        <v>45399</v>
      </c>
      <c r="B55" s="15" t="s">
        <v>439</v>
      </c>
      <c r="C55" s="27">
        <v>50</v>
      </c>
      <c r="D55" s="13">
        <v>4</v>
      </c>
      <c r="E55" s="7">
        <f t="shared" si="0"/>
        <v>0</v>
      </c>
      <c r="F55" s="7">
        <f t="shared" si="1"/>
        <v>0</v>
      </c>
      <c r="G55" s="7">
        <f t="shared" si="2"/>
        <v>0</v>
      </c>
      <c r="H55" s="5">
        <f t="shared" si="3"/>
        <v>50</v>
      </c>
      <c r="I55" s="7">
        <f t="shared" si="24"/>
        <v>0</v>
      </c>
      <c r="J55" s="7">
        <f t="shared" si="25"/>
        <v>0</v>
      </c>
      <c r="K55" s="7">
        <f t="shared" si="26"/>
        <v>0</v>
      </c>
      <c r="L55" s="7">
        <f t="shared" si="27"/>
        <v>0</v>
      </c>
      <c r="M55" s="7">
        <f t="shared" si="28"/>
        <v>0</v>
      </c>
      <c r="N55" s="7">
        <f t="shared" si="29"/>
        <v>0</v>
      </c>
      <c r="O55" s="7">
        <f t="shared" si="30"/>
        <v>0</v>
      </c>
      <c r="P55" s="7">
        <f t="shared" si="20"/>
        <v>0</v>
      </c>
    </row>
    <row r="56" spans="1:16">
      <c r="A56" s="15">
        <v>45405</v>
      </c>
      <c r="B56" s="15" t="s">
        <v>419</v>
      </c>
      <c r="C56" s="27">
        <v>92</v>
      </c>
      <c r="D56" s="13">
        <v>4</v>
      </c>
      <c r="E56" s="7">
        <f t="shared" si="0"/>
        <v>0</v>
      </c>
      <c r="F56" s="7">
        <f t="shared" si="1"/>
        <v>0</v>
      </c>
      <c r="G56" s="7">
        <f t="shared" si="2"/>
        <v>0</v>
      </c>
      <c r="H56" s="5">
        <f t="shared" si="3"/>
        <v>92</v>
      </c>
      <c r="I56" s="7">
        <f t="shared" si="24"/>
        <v>0</v>
      </c>
      <c r="J56" s="7">
        <f t="shared" si="25"/>
        <v>0</v>
      </c>
      <c r="K56" s="7">
        <f t="shared" si="26"/>
        <v>0</v>
      </c>
      <c r="L56" s="7">
        <f t="shared" si="27"/>
        <v>0</v>
      </c>
      <c r="M56" s="7">
        <f t="shared" si="28"/>
        <v>0</v>
      </c>
      <c r="N56" s="7">
        <f t="shared" si="29"/>
        <v>0</v>
      </c>
      <c r="O56" s="7">
        <f t="shared" si="30"/>
        <v>0</v>
      </c>
      <c r="P56" s="7">
        <f t="shared" si="20"/>
        <v>0</v>
      </c>
    </row>
    <row r="57" spans="1:16">
      <c r="A57" s="15">
        <v>45405</v>
      </c>
      <c r="B57" s="15" t="s">
        <v>420</v>
      </c>
      <c r="C57" s="27">
        <v>6.9</v>
      </c>
      <c r="D57" s="13">
        <v>4</v>
      </c>
      <c r="E57" s="7">
        <f t="shared" si="0"/>
        <v>0</v>
      </c>
      <c r="F57" s="7">
        <f t="shared" si="1"/>
        <v>0</v>
      </c>
      <c r="G57" s="7">
        <f t="shared" si="2"/>
        <v>0</v>
      </c>
      <c r="H57" s="5">
        <f t="shared" si="3"/>
        <v>6.9</v>
      </c>
      <c r="I57" s="7">
        <f t="shared" si="24"/>
        <v>0</v>
      </c>
      <c r="J57" s="7">
        <f t="shared" si="25"/>
        <v>0</v>
      </c>
      <c r="K57" s="7">
        <f t="shared" si="26"/>
        <v>0</v>
      </c>
      <c r="L57" s="7">
        <f t="shared" si="27"/>
        <v>0</v>
      </c>
      <c r="M57" s="7">
        <f t="shared" si="28"/>
        <v>0</v>
      </c>
      <c r="N57" s="7">
        <f t="shared" si="29"/>
        <v>0</v>
      </c>
      <c r="O57" s="7">
        <f t="shared" si="30"/>
        <v>0</v>
      </c>
      <c r="P57" s="7">
        <f t="shared" si="20"/>
        <v>0</v>
      </c>
    </row>
    <row r="58" spans="1:16">
      <c r="A58" s="15">
        <v>45407</v>
      </c>
      <c r="B58" s="15" t="s">
        <v>112</v>
      </c>
      <c r="C58" s="27">
        <v>270000</v>
      </c>
      <c r="D58" s="13">
        <v>1</v>
      </c>
      <c r="E58" s="5">
        <f t="shared" si="0"/>
        <v>270000</v>
      </c>
      <c r="F58" s="7">
        <f t="shared" si="1"/>
        <v>0</v>
      </c>
      <c r="G58" s="7">
        <f t="shared" si="2"/>
        <v>0</v>
      </c>
      <c r="H58" s="5">
        <f t="shared" si="3"/>
        <v>0</v>
      </c>
      <c r="I58" s="7">
        <f t="shared" si="24"/>
        <v>0</v>
      </c>
      <c r="J58" s="7">
        <f t="shared" si="25"/>
        <v>0</v>
      </c>
      <c r="K58" s="7">
        <f t="shared" si="26"/>
        <v>0</v>
      </c>
      <c r="L58" s="7">
        <f t="shared" si="27"/>
        <v>0</v>
      </c>
      <c r="M58" s="7">
        <f t="shared" si="28"/>
        <v>0</v>
      </c>
      <c r="N58" s="7">
        <f t="shared" si="29"/>
        <v>0</v>
      </c>
      <c r="O58" s="7">
        <f t="shared" si="30"/>
        <v>0</v>
      </c>
      <c r="P58" s="7">
        <f t="shared" si="20"/>
        <v>0</v>
      </c>
    </row>
    <row r="59" spans="1:16">
      <c r="A59" s="15">
        <v>45409</v>
      </c>
      <c r="B59" s="15" t="s">
        <v>220</v>
      </c>
      <c r="C59" s="27">
        <v>270</v>
      </c>
      <c r="D59" s="13">
        <v>4</v>
      </c>
      <c r="E59" s="7">
        <f t="shared" si="0"/>
        <v>0</v>
      </c>
      <c r="F59" s="7">
        <f t="shared" si="1"/>
        <v>0</v>
      </c>
      <c r="G59" s="7">
        <f t="shared" si="2"/>
        <v>0</v>
      </c>
      <c r="H59" s="5">
        <f t="shared" si="3"/>
        <v>270</v>
      </c>
      <c r="I59" s="7">
        <f t="shared" si="24"/>
        <v>0</v>
      </c>
      <c r="J59" s="7">
        <f t="shared" si="25"/>
        <v>0</v>
      </c>
      <c r="K59" s="7">
        <f t="shared" si="26"/>
        <v>0</v>
      </c>
      <c r="L59" s="7">
        <f t="shared" si="27"/>
        <v>0</v>
      </c>
      <c r="M59" s="7">
        <f t="shared" si="28"/>
        <v>0</v>
      </c>
      <c r="N59" s="7">
        <f t="shared" si="29"/>
        <v>0</v>
      </c>
      <c r="O59" s="7">
        <f t="shared" si="30"/>
        <v>0</v>
      </c>
      <c r="P59" s="7">
        <f t="shared" si="20"/>
        <v>0</v>
      </c>
    </row>
    <row r="60" spans="1:16" ht="16.5">
      <c r="A60" s="15">
        <v>45409</v>
      </c>
      <c r="B60" s="15" t="s">
        <v>221</v>
      </c>
      <c r="C60" s="148">
        <v>20.25</v>
      </c>
      <c r="D60" s="13">
        <v>4</v>
      </c>
      <c r="E60" s="146">
        <f t="shared" si="0"/>
        <v>0</v>
      </c>
      <c r="F60" s="146">
        <f t="shared" si="1"/>
        <v>0</v>
      </c>
      <c r="G60" s="146">
        <f t="shared" si="2"/>
        <v>0</v>
      </c>
      <c r="H60" s="146">
        <f t="shared" si="3"/>
        <v>20.25</v>
      </c>
      <c r="I60" s="146">
        <f t="shared" si="24"/>
        <v>0</v>
      </c>
      <c r="J60" s="146">
        <f t="shared" si="25"/>
        <v>0</v>
      </c>
      <c r="K60" s="146">
        <f t="shared" si="26"/>
        <v>0</v>
      </c>
      <c r="L60" s="146">
        <f t="shared" si="27"/>
        <v>0</v>
      </c>
      <c r="M60" s="146">
        <f t="shared" si="28"/>
        <v>0</v>
      </c>
      <c r="N60" s="146">
        <f t="shared" si="29"/>
        <v>0</v>
      </c>
      <c r="O60" s="146">
        <f t="shared" si="30"/>
        <v>0</v>
      </c>
      <c r="P60" s="7">
        <f t="shared" si="20"/>
        <v>0</v>
      </c>
    </row>
    <row r="61" spans="1:16" ht="16.5">
      <c r="A61" s="15"/>
      <c r="B61" s="15"/>
      <c r="C61" s="147">
        <f>SUM(C52:C60)</f>
        <v>270639.15000000002</v>
      </c>
      <c r="D61" s="13"/>
      <c r="E61" s="149">
        <f t="shared" ref="E61:O61" si="31">SUM(E51:E60)</f>
        <v>270000</v>
      </c>
      <c r="F61" s="149">
        <f t="shared" si="31"/>
        <v>0</v>
      </c>
      <c r="G61" s="149">
        <f t="shared" si="31"/>
        <v>0</v>
      </c>
      <c r="H61" s="149">
        <f t="shared" si="31"/>
        <v>639.15</v>
      </c>
      <c r="I61" s="29">
        <f t="shared" si="31"/>
        <v>0</v>
      </c>
      <c r="J61" s="29">
        <f t="shared" si="31"/>
        <v>0</v>
      </c>
      <c r="K61" s="29">
        <f t="shared" si="31"/>
        <v>0</v>
      </c>
      <c r="L61" s="29">
        <f t="shared" si="31"/>
        <v>0</v>
      </c>
      <c r="M61" s="29">
        <f t="shared" si="31"/>
        <v>0</v>
      </c>
      <c r="N61" s="29">
        <f t="shared" si="31"/>
        <v>0</v>
      </c>
      <c r="O61" s="29">
        <f t="shared" si="31"/>
        <v>0</v>
      </c>
      <c r="P61" s="7">
        <f t="shared" si="20"/>
        <v>0</v>
      </c>
    </row>
    <row r="62" spans="1:16" ht="16.5">
      <c r="A62" s="15"/>
      <c r="B62" s="15"/>
      <c r="C62" s="27">
        <f>SUM(E61:H61)</f>
        <v>270639.15000000002</v>
      </c>
      <c r="D62" s="13"/>
      <c r="E62" s="149"/>
      <c r="F62" s="149"/>
      <c r="G62" s="149"/>
      <c r="H62" s="149"/>
      <c r="I62" s="29"/>
      <c r="J62" s="29"/>
      <c r="K62" s="29"/>
      <c r="L62" s="29"/>
      <c r="M62" s="29"/>
      <c r="N62" s="29"/>
      <c r="O62" s="29"/>
      <c r="P62" s="7">
        <f t="shared" si="20"/>
        <v>0</v>
      </c>
    </row>
    <row r="63" spans="1:16">
      <c r="A63" s="15"/>
      <c r="B63" s="121" t="s">
        <v>440</v>
      </c>
      <c r="C63" s="27">
        <f>C61-C62</f>
        <v>0</v>
      </c>
      <c r="D63" s="13"/>
      <c r="E63" s="7">
        <f t="shared" si="0"/>
        <v>0</v>
      </c>
      <c r="F63" s="7">
        <f t="shared" si="1"/>
        <v>0</v>
      </c>
      <c r="G63" s="7">
        <f t="shared" si="2"/>
        <v>0</v>
      </c>
      <c r="H63" s="5">
        <f t="shared" si="3"/>
        <v>0</v>
      </c>
      <c r="I63" s="7">
        <f t="shared" si="24"/>
        <v>0</v>
      </c>
      <c r="J63" s="7">
        <f t="shared" si="25"/>
        <v>0</v>
      </c>
      <c r="K63" s="7">
        <f t="shared" si="26"/>
        <v>0</v>
      </c>
      <c r="L63" s="7">
        <f t="shared" si="27"/>
        <v>0</v>
      </c>
      <c r="M63" s="7">
        <f t="shared" si="28"/>
        <v>0</v>
      </c>
      <c r="N63" s="7">
        <f t="shared" si="29"/>
        <v>0</v>
      </c>
      <c r="O63" s="7">
        <f t="shared" si="30"/>
        <v>0</v>
      </c>
      <c r="P63" s="7">
        <f t="shared" si="20"/>
        <v>0</v>
      </c>
    </row>
    <row r="64" spans="1:16">
      <c r="A64" s="15">
        <v>45415</v>
      </c>
      <c r="B64" s="15" t="s">
        <v>566</v>
      </c>
      <c r="C64" s="27">
        <v>50</v>
      </c>
      <c r="D64" s="13">
        <v>4</v>
      </c>
      <c r="E64" s="7">
        <f t="shared" si="0"/>
        <v>0</v>
      </c>
      <c r="F64" s="7">
        <f t="shared" si="1"/>
        <v>0</v>
      </c>
      <c r="G64" s="7">
        <f t="shared" si="2"/>
        <v>0</v>
      </c>
      <c r="H64" s="5">
        <f t="shared" si="3"/>
        <v>50</v>
      </c>
      <c r="I64" s="7">
        <f t="shared" si="24"/>
        <v>0</v>
      </c>
      <c r="J64" s="7">
        <f t="shared" si="25"/>
        <v>0</v>
      </c>
      <c r="K64" s="7">
        <f t="shared" si="26"/>
        <v>0</v>
      </c>
      <c r="L64" s="7">
        <f t="shared" si="27"/>
        <v>0</v>
      </c>
      <c r="M64" s="7">
        <f t="shared" si="28"/>
        <v>0</v>
      </c>
      <c r="N64" s="7">
        <f t="shared" si="29"/>
        <v>0</v>
      </c>
      <c r="O64" s="7">
        <f t="shared" si="30"/>
        <v>0</v>
      </c>
      <c r="P64" s="7">
        <f t="shared" si="20"/>
        <v>0</v>
      </c>
    </row>
    <row r="65" spans="1:16">
      <c r="A65" s="15">
        <v>45418</v>
      </c>
      <c r="B65" s="15" t="s">
        <v>567</v>
      </c>
      <c r="C65" s="27">
        <v>100</v>
      </c>
      <c r="D65" s="13">
        <v>4</v>
      </c>
      <c r="E65" s="7">
        <f t="shared" si="0"/>
        <v>0</v>
      </c>
      <c r="F65" s="7">
        <f t="shared" si="1"/>
        <v>0</v>
      </c>
      <c r="G65" s="7">
        <f t="shared" si="2"/>
        <v>0</v>
      </c>
      <c r="H65" s="5">
        <f t="shared" si="3"/>
        <v>100</v>
      </c>
      <c r="I65" s="7">
        <f t="shared" si="24"/>
        <v>0</v>
      </c>
      <c r="J65" s="7">
        <f t="shared" si="25"/>
        <v>0</v>
      </c>
      <c r="K65" s="7">
        <f t="shared" si="26"/>
        <v>0</v>
      </c>
      <c r="L65" s="7">
        <f t="shared" si="27"/>
        <v>0</v>
      </c>
      <c r="M65" s="7">
        <f t="shared" si="28"/>
        <v>0</v>
      </c>
      <c r="N65" s="7">
        <f t="shared" si="29"/>
        <v>0</v>
      </c>
      <c r="O65" s="7">
        <f t="shared" si="30"/>
        <v>0</v>
      </c>
      <c r="P65" s="7">
        <f t="shared" si="20"/>
        <v>0</v>
      </c>
    </row>
    <row r="66" spans="1:16">
      <c r="A66" s="15">
        <v>45419</v>
      </c>
      <c r="B66" s="15" t="s">
        <v>568</v>
      </c>
      <c r="C66" s="27">
        <v>100</v>
      </c>
      <c r="D66" s="13">
        <v>4</v>
      </c>
      <c r="E66" s="7">
        <f t="shared" si="0"/>
        <v>0</v>
      </c>
      <c r="F66" s="7">
        <f t="shared" si="1"/>
        <v>0</v>
      </c>
      <c r="G66" s="7">
        <f t="shared" si="2"/>
        <v>0</v>
      </c>
      <c r="H66" s="5">
        <f t="shared" si="3"/>
        <v>100</v>
      </c>
      <c r="I66" s="7">
        <f t="shared" si="24"/>
        <v>0</v>
      </c>
      <c r="J66" s="7">
        <f t="shared" si="25"/>
        <v>0</v>
      </c>
      <c r="K66" s="7">
        <f t="shared" si="26"/>
        <v>0</v>
      </c>
      <c r="L66" s="7">
        <f t="shared" si="27"/>
        <v>0</v>
      </c>
      <c r="M66" s="7">
        <f t="shared" si="28"/>
        <v>0</v>
      </c>
      <c r="N66" s="7">
        <f t="shared" si="29"/>
        <v>0</v>
      </c>
      <c r="O66" s="7">
        <f t="shared" si="30"/>
        <v>0</v>
      </c>
      <c r="P66" s="7">
        <f t="shared" si="20"/>
        <v>0</v>
      </c>
    </row>
    <row r="67" spans="1:16">
      <c r="A67" s="15">
        <v>45425</v>
      </c>
      <c r="B67" s="15" t="s">
        <v>569</v>
      </c>
      <c r="C67" s="27">
        <v>50</v>
      </c>
      <c r="D67" s="13">
        <v>4</v>
      </c>
      <c r="E67" s="7">
        <f t="shared" si="0"/>
        <v>0</v>
      </c>
      <c r="F67" s="7">
        <f t="shared" si="1"/>
        <v>0</v>
      </c>
      <c r="G67" s="7">
        <f t="shared" si="2"/>
        <v>0</v>
      </c>
      <c r="H67" s="5">
        <f t="shared" si="3"/>
        <v>50</v>
      </c>
      <c r="I67" s="7">
        <f t="shared" si="24"/>
        <v>0</v>
      </c>
      <c r="J67" s="7">
        <f t="shared" si="25"/>
        <v>0</v>
      </c>
      <c r="K67" s="7">
        <f t="shared" si="26"/>
        <v>0</v>
      </c>
      <c r="L67" s="7">
        <f t="shared" si="27"/>
        <v>0</v>
      </c>
      <c r="M67" s="7">
        <f t="shared" si="28"/>
        <v>0</v>
      </c>
      <c r="N67" s="7">
        <f t="shared" si="29"/>
        <v>0</v>
      </c>
      <c r="O67" s="7">
        <f t="shared" si="30"/>
        <v>0</v>
      </c>
      <c r="P67" s="7">
        <f t="shared" si="20"/>
        <v>0</v>
      </c>
    </row>
    <row r="68" spans="1:16">
      <c r="A68" s="15">
        <v>45425</v>
      </c>
      <c r="B68" s="15" t="s">
        <v>570</v>
      </c>
      <c r="C68" s="27">
        <v>161530</v>
      </c>
      <c r="D68" s="13">
        <v>1</v>
      </c>
      <c r="E68" s="7">
        <f t="shared" ref="E68:E75" si="32">IF($D68=$E$5,$C68,0)</f>
        <v>161530</v>
      </c>
      <c r="F68" s="7">
        <f t="shared" ref="F68:F75" si="33">IF($D68=$F$5,$C68,0)</f>
        <v>0</v>
      </c>
      <c r="G68" s="7">
        <f t="shared" si="2"/>
        <v>0</v>
      </c>
      <c r="H68" s="5">
        <f t="shared" si="3"/>
        <v>0</v>
      </c>
      <c r="I68" s="7">
        <f t="shared" si="24"/>
        <v>0</v>
      </c>
      <c r="J68" s="7">
        <f t="shared" si="25"/>
        <v>0</v>
      </c>
      <c r="K68" s="7">
        <f t="shared" si="26"/>
        <v>0</v>
      </c>
      <c r="L68" s="7">
        <f t="shared" si="27"/>
        <v>0</v>
      </c>
      <c r="M68" s="7">
        <f t="shared" si="28"/>
        <v>0</v>
      </c>
      <c r="N68" s="7">
        <f t="shared" si="29"/>
        <v>0</v>
      </c>
      <c r="O68" s="7">
        <f t="shared" si="30"/>
        <v>0</v>
      </c>
      <c r="P68" s="7">
        <f t="shared" si="20"/>
        <v>0</v>
      </c>
    </row>
    <row r="69" spans="1:16">
      <c r="A69" s="15">
        <v>45429</v>
      </c>
      <c r="B69" s="15" t="s">
        <v>571</v>
      </c>
      <c r="C69" s="27">
        <v>50</v>
      </c>
      <c r="D69" s="13">
        <v>4</v>
      </c>
      <c r="E69" s="7">
        <f t="shared" si="32"/>
        <v>0</v>
      </c>
      <c r="F69" s="7">
        <f t="shared" si="33"/>
        <v>0</v>
      </c>
      <c r="G69" s="7">
        <f t="shared" si="2"/>
        <v>0</v>
      </c>
      <c r="H69" s="5">
        <f t="shared" si="3"/>
        <v>50</v>
      </c>
      <c r="I69" s="7">
        <f t="shared" si="24"/>
        <v>0</v>
      </c>
      <c r="J69" s="7">
        <f t="shared" si="25"/>
        <v>0</v>
      </c>
      <c r="K69" s="7">
        <f t="shared" si="26"/>
        <v>0</v>
      </c>
      <c r="L69" s="7">
        <f t="shared" si="27"/>
        <v>0</v>
      </c>
      <c r="M69" s="7">
        <f t="shared" si="28"/>
        <v>0</v>
      </c>
      <c r="N69" s="7">
        <f t="shared" si="29"/>
        <v>0</v>
      </c>
      <c r="O69" s="7">
        <f t="shared" si="30"/>
        <v>0</v>
      </c>
      <c r="P69" s="7">
        <f t="shared" si="20"/>
        <v>0</v>
      </c>
    </row>
    <row r="70" spans="1:16">
      <c r="A70" s="15">
        <v>45436</v>
      </c>
      <c r="B70" s="15" t="s">
        <v>572</v>
      </c>
      <c r="C70" s="27">
        <v>112</v>
      </c>
      <c r="D70" s="13">
        <v>4</v>
      </c>
      <c r="E70" s="5">
        <f t="shared" si="32"/>
        <v>0</v>
      </c>
      <c r="F70" s="7">
        <f t="shared" si="33"/>
        <v>0</v>
      </c>
      <c r="G70" s="7">
        <f t="shared" si="2"/>
        <v>0</v>
      </c>
      <c r="H70" s="5">
        <f t="shared" si="3"/>
        <v>112</v>
      </c>
      <c r="I70" s="7">
        <f t="shared" si="24"/>
        <v>0</v>
      </c>
      <c r="J70" s="7">
        <f t="shared" si="25"/>
        <v>0</v>
      </c>
      <c r="K70" s="7">
        <f t="shared" si="26"/>
        <v>0</v>
      </c>
      <c r="L70" s="7">
        <f t="shared" si="27"/>
        <v>0</v>
      </c>
      <c r="M70" s="7">
        <f t="shared" si="28"/>
        <v>0</v>
      </c>
      <c r="N70" s="7">
        <f t="shared" si="29"/>
        <v>0</v>
      </c>
      <c r="O70" s="7">
        <f t="shared" si="30"/>
        <v>0</v>
      </c>
      <c r="P70" s="7">
        <f t="shared" si="20"/>
        <v>0</v>
      </c>
    </row>
    <row r="71" spans="1:16">
      <c r="A71" s="15">
        <v>45436</v>
      </c>
      <c r="B71" s="15" t="s">
        <v>573</v>
      </c>
      <c r="C71" s="27">
        <v>8.4</v>
      </c>
      <c r="D71" s="13">
        <v>4</v>
      </c>
      <c r="E71" s="7">
        <f t="shared" si="32"/>
        <v>0</v>
      </c>
      <c r="F71" s="7">
        <f t="shared" si="33"/>
        <v>0</v>
      </c>
      <c r="G71" s="7">
        <f t="shared" si="2"/>
        <v>0</v>
      </c>
      <c r="H71" s="5">
        <f t="shared" si="3"/>
        <v>8.4</v>
      </c>
      <c r="I71" s="7">
        <f t="shared" si="24"/>
        <v>0</v>
      </c>
      <c r="J71" s="7">
        <f t="shared" si="25"/>
        <v>0</v>
      </c>
      <c r="K71" s="7">
        <f t="shared" si="26"/>
        <v>0</v>
      </c>
      <c r="L71" s="7">
        <f t="shared" si="27"/>
        <v>0</v>
      </c>
      <c r="M71" s="7">
        <f t="shared" si="28"/>
        <v>0</v>
      </c>
      <c r="N71" s="7">
        <f t="shared" si="29"/>
        <v>0</v>
      </c>
      <c r="O71" s="7">
        <f t="shared" si="30"/>
        <v>0</v>
      </c>
      <c r="P71" s="7">
        <f t="shared" si="20"/>
        <v>0</v>
      </c>
    </row>
    <row r="72" spans="1:16">
      <c r="A72" s="15">
        <v>45439</v>
      </c>
      <c r="B72" s="15" t="s">
        <v>574</v>
      </c>
      <c r="C72" s="27">
        <v>50</v>
      </c>
      <c r="D72" s="13">
        <v>4</v>
      </c>
      <c r="E72" s="7">
        <f t="shared" si="32"/>
        <v>0</v>
      </c>
      <c r="F72" s="7">
        <f t="shared" si="33"/>
        <v>0</v>
      </c>
      <c r="G72" s="7">
        <f t="shared" si="2"/>
        <v>0</v>
      </c>
      <c r="H72" s="5">
        <f t="shared" si="3"/>
        <v>50</v>
      </c>
      <c r="I72" s="7">
        <f t="shared" si="24"/>
        <v>0</v>
      </c>
      <c r="J72" s="7">
        <f t="shared" si="25"/>
        <v>0</v>
      </c>
      <c r="K72" s="7">
        <f t="shared" si="26"/>
        <v>0</v>
      </c>
      <c r="L72" s="7">
        <f t="shared" si="27"/>
        <v>0</v>
      </c>
      <c r="M72" s="7">
        <f t="shared" si="28"/>
        <v>0</v>
      </c>
      <c r="N72" s="7">
        <f t="shared" si="29"/>
        <v>0</v>
      </c>
      <c r="O72" s="7">
        <f t="shared" si="30"/>
        <v>0</v>
      </c>
      <c r="P72" s="7">
        <f t="shared" si="20"/>
        <v>0</v>
      </c>
    </row>
    <row r="73" spans="1:16">
      <c r="A73" s="15">
        <v>45439</v>
      </c>
      <c r="B73" s="15" t="s">
        <v>220</v>
      </c>
      <c r="C73" s="27">
        <v>161.53</v>
      </c>
      <c r="D73" s="13">
        <v>4</v>
      </c>
      <c r="E73" s="7">
        <f t="shared" si="32"/>
        <v>0</v>
      </c>
      <c r="F73" s="7">
        <f t="shared" si="33"/>
        <v>0</v>
      </c>
      <c r="G73" s="7">
        <f t="shared" si="2"/>
        <v>0</v>
      </c>
      <c r="H73" s="5">
        <f t="shared" si="3"/>
        <v>161.53</v>
      </c>
      <c r="I73" s="7">
        <f t="shared" si="24"/>
        <v>0</v>
      </c>
      <c r="J73" s="7">
        <f t="shared" si="25"/>
        <v>0</v>
      </c>
      <c r="K73" s="7">
        <f t="shared" si="26"/>
        <v>0</v>
      </c>
      <c r="L73" s="7">
        <f t="shared" si="27"/>
        <v>0</v>
      </c>
      <c r="M73" s="7">
        <f t="shared" si="28"/>
        <v>0</v>
      </c>
      <c r="N73" s="7">
        <f t="shared" si="29"/>
        <v>0</v>
      </c>
      <c r="O73" s="7">
        <f t="shared" si="30"/>
        <v>0</v>
      </c>
      <c r="P73" s="7">
        <f t="shared" si="20"/>
        <v>0</v>
      </c>
    </row>
    <row r="74" spans="1:16">
      <c r="A74" s="15">
        <v>45439</v>
      </c>
      <c r="B74" s="15" t="s">
        <v>221</v>
      </c>
      <c r="C74" s="27">
        <v>12.11</v>
      </c>
      <c r="D74" s="13">
        <v>4</v>
      </c>
      <c r="E74" s="7">
        <f t="shared" si="32"/>
        <v>0</v>
      </c>
      <c r="F74" s="7">
        <f t="shared" si="33"/>
        <v>0</v>
      </c>
      <c r="G74" s="7">
        <f t="shared" si="2"/>
        <v>0</v>
      </c>
      <c r="H74" s="5">
        <f t="shared" si="3"/>
        <v>12.11</v>
      </c>
      <c r="I74" s="7">
        <f t="shared" si="24"/>
        <v>0</v>
      </c>
      <c r="J74" s="7">
        <f t="shared" si="25"/>
        <v>0</v>
      </c>
      <c r="K74" s="7">
        <f t="shared" si="26"/>
        <v>0</v>
      </c>
      <c r="L74" s="7">
        <f t="shared" si="27"/>
        <v>0</v>
      </c>
      <c r="M74" s="7">
        <f t="shared" si="28"/>
        <v>0</v>
      </c>
      <c r="N74" s="7">
        <f t="shared" si="29"/>
        <v>0</v>
      </c>
      <c r="O74" s="7">
        <f t="shared" si="30"/>
        <v>0</v>
      </c>
      <c r="P74" s="7">
        <f t="shared" si="20"/>
        <v>0</v>
      </c>
    </row>
    <row r="75" spans="1:16" ht="16.5">
      <c r="A75" s="15">
        <v>45441</v>
      </c>
      <c r="B75" s="15" t="s">
        <v>575</v>
      </c>
      <c r="C75" s="148">
        <v>6737</v>
      </c>
      <c r="D75" s="13">
        <v>1</v>
      </c>
      <c r="E75" s="146">
        <f t="shared" si="32"/>
        <v>6737</v>
      </c>
      <c r="F75" s="146">
        <f t="shared" si="33"/>
        <v>0</v>
      </c>
      <c r="G75" s="146">
        <f t="shared" si="2"/>
        <v>0</v>
      </c>
      <c r="H75" s="146">
        <f t="shared" si="3"/>
        <v>0</v>
      </c>
      <c r="I75" s="146">
        <f t="shared" si="24"/>
        <v>0</v>
      </c>
      <c r="J75" s="146">
        <f t="shared" si="25"/>
        <v>0</v>
      </c>
      <c r="K75" s="146">
        <f t="shared" si="26"/>
        <v>0</v>
      </c>
      <c r="L75" s="146">
        <f t="shared" si="27"/>
        <v>0</v>
      </c>
      <c r="M75" s="146">
        <f t="shared" si="28"/>
        <v>0</v>
      </c>
      <c r="N75" s="146">
        <f t="shared" si="29"/>
        <v>0</v>
      </c>
      <c r="O75" s="146">
        <f t="shared" si="30"/>
        <v>0</v>
      </c>
      <c r="P75" s="7">
        <f t="shared" si="20"/>
        <v>0</v>
      </c>
    </row>
    <row r="76" spans="1:16" ht="16.5">
      <c r="A76" s="15"/>
      <c r="B76" s="15"/>
      <c r="C76" s="147">
        <f>SUM(C64:C75)</f>
        <v>168961.03999999998</v>
      </c>
      <c r="D76" s="13"/>
      <c r="E76" s="148">
        <f t="shared" ref="E76:O76" si="34">SUM(E64:E75)</f>
        <v>168267</v>
      </c>
      <c r="F76" s="148">
        <f t="shared" si="34"/>
        <v>0</v>
      </c>
      <c r="G76" s="148">
        <f t="shared" si="34"/>
        <v>0</v>
      </c>
      <c r="H76" s="148">
        <f>SUM(H64:H75)</f>
        <v>694.04</v>
      </c>
      <c r="I76" s="148">
        <f t="shared" si="34"/>
        <v>0</v>
      </c>
      <c r="J76" s="148">
        <f t="shared" si="34"/>
        <v>0</v>
      </c>
      <c r="K76" s="148">
        <f t="shared" si="34"/>
        <v>0</v>
      </c>
      <c r="L76" s="148">
        <f t="shared" si="34"/>
        <v>0</v>
      </c>
      <c r="M76" s="148">
        <f t="shared" si="34"/>
        <v>0</v>
      </c>
      <c r="N76" s="148">
        <f t="shared" si="34"/>
        <v>0</v>
      </c>
      <c r="O76" s="148">
        <f t="shared" si="34"/>
        <v>0</v>
      </c>
      <c r="P76" s="7"/>
    </row>
    <row r="77" spans="1:16" ht="16.5">
      <c r="A77" s="15"/>
      <c r="B77" s="15"/>
      <c r="C77" s="148">
        <f>SUM(E76:P76)</f>
        <v>168961.04</v>
      </c>
      <c r="D77" s="13"/>
      <c r="E77" s="146"/>
      <c r="F77" s="146"/>
      <c r="G77" s="146"/>
      <c r="H77" s="146"/>
      <c r="I77" s="146"/>
      <c r="J77" s="146"/>
      <c r="K77" s="146"/>
      <c r="L77" s="146"/>
      <c r="M77" s="146"/>
      <c r="N77" s="146"/>
      <c r="O77" s="146"/>
      <c r="P77" s="7"/>
    </row>
    <row r="78" spans="1:16">
      <c r="A78" s="15"/>
      <c r="B78" s="121" t="s">
        <v>595</v>
      </c>
      <c r="C78" s="27">
        <f>C76-C77</f>
        <v>0</v>
      </c>
      <c r="D78" s="13"/>
      <c r="E78" s="7">
        <f t="shared" ref="E78:E97" si="35">IF($D78=$E$5,$C78,0)</f>
        <v>0</v>
      </c>
      <c r="F78" s="7">
        <f t="shared" ref="F78:F97" si="36">IF($D78=$F$5,$C78,0)</f>
        <v>0</v>
      </c>
      <c r="G78" s="7">
        <f t="shared" ref="G78:G97" si="37">IF($D78=$G$5,$C78,0)</f>
        <v>0</v>
      </c>
      <c r="H78" s="5">
        <f t="shared" ref="H78:H83" si="38">IF($D78=$H$5,$C78,0)</f>
        <v>0</v>
      </c>
      <c r="I78" s="7">
        <f t="shared" ref="I78:I96" si="39">IF($D78=$I$5,$C78,0)</f>
        <v>0</v>
      </c>
      <c r="J78" s="7">
        <f t="shared" ref="J78:J96" si="40">IF($D78=$J$5,$C78,0)</f>
        <v>0</v>
      </c>
      <c r="K78" s="7">
        <f t="shared" ref="K78:K97" si="41">IF($D78=$K$5,$C78,0)</f>
        <v>0</v>
      </c>
      <c r="L78" s="7">
        <f t="shared" ref="L78:L97" si="42">IF($D78=$L$5,$C78,0)</f>
        <v>0</v>
      </c>
      <c r="M78" s="7">
        <f t="shared" ref="M78:M97" si="43">IF($D78=$M$5,$C78,0)</f>
        <v>0</v>
      </c>
      <c r="N78" s="7">
        <f t="shared" ref="N78:N97" si="44">IF($D78=$N$5,$C78,0)</f>
        <v>0</v>
      </c>
      <c r="O78" s="7">
        <f t="shared" ref="O78:O97" si="45">IF($D78=$O$5,$C78,0)</f>
        <v>0</v>
      </c>
      <c r="P78" s="7">
        <f t="shared" ref="P78:P97" si="46">IF($D78=$P$5,$C78,0)</f>
        <v>0</v>
      </c>
    </row>
    <row r="79" spans="1:16">
      <c r="A79" s="15">
        <v>45449</v>
      </c>
      <c r="B79" s="15" t="s">
        <v>702</v>
      </c>
      <c r="C79" s="27">
        <v>50</v>
      </c>
      <c r="D79" s="13">
        <v>4</v>
      </c>
      <c r="E79" s="7">
        <f t="shared" si="35"/>
        <v>0</v>
      </c>
      <c r="F79" s="7">
        <f t="shared" si="36"/>
        <v>0</v>
      </c>
      <c r="G79" s="7">
        <f t="shared" si="37"/>
        <v>0</v>
      </c>
      <c r="H79" s="5">
        <f t="shared" si="38"/>
        <v>50</v>
      </c>
      <c r="I79" s="7">
        <f t="shared" si="39"/>
        <v>0</v>
      </c>
      <c r="J79" s="7">
        <f t="shared" si="40"/>
        <v>0</v>
      </c>
      <c r="K79" s="7">
        <f t="shared" si="41"/>
        <v>0</v>
      </c>
      <c r="L79" s="7">
        <f t="shared" si="42"/>
        <v>0</v>
      </c>
      <c r="M79" s="7">
        <f t="shared" si="43"/>
        <v>0</v>
      </c>
      <c r="N79" s="7">
        <f t="shared" si="44"/>
        <v>0</v>
      </c>
      <c r="O79" s="7">
        <f t="shared" si="45"/>
        <v>0</v>
      </c>
      <c r="P79" s="7">
        <f t="shared" si="46"/>
        <v>0</v>
      </c>
    </row>
    <row r="80" spans="1:16">
      <c r="A80" s="15">
        <v>45467</v>
      </c>
      <c r="B80" s="15" t="s">
        <v>706</v>
      </c>
      <c r="C80" s="27">
        <v>28</v>
      </c>
      <c r="D80" s="13">
        <v>4</v>
      </c>
      <c r="E80" s="7">
        <f t="shared" si="35"/>
        <v>0</v>
      </c>
      <c r="F80" s="7">
        <f t="shared" si="36"/>
        <v>0</v>
      </c>
      <c r="G80" s="7">
        <f t="shared" si="37"/>
        <v>0</v>
      </c>
      <c r="H80" s="5">
        <f t="shared" si="38"/>
        <v>28</v>
      </c>
      <c r="I80" s="7">
        <f t="shared" si="39"/>
        <v>0</v>
      </c>
      <c r="J80" s="7">
        <f t="shared" si="40"/>
        <v>0</v>
      </c>
      <c r="K80" s="7">
        <f t="shared" si="41"/>
        <v>0</v>
      </c>
      <c r="L80" s="7">
        <f t="shared" si="42"/>
        <v>0</v>
      </c>
      <c r="M80" s="7">
        <f t="shared" si="43"/>
        <v>0</v>
      </c>
      <c r="N80" s="7">
        <f t="shared" si="44"/>
        <v>0</v>
      </c>
      <c r="O80" s="7">
        <f t="shared" si="45"/>
        <v>0</v>
      </c>
      <c r="P80" s="7">
        <f t="shared" si="46"/>
        <v>0</v>
      </c>
    </row>
    <row r="81" spans="1:16">
      <c r="A81" s="15">
        <v>45467</v>
      </c>
      <c r="B81" s="15" t="s">
        <v>707</v>
      </c>
      <c r="C81" s="27">
        <v>2.1</v>
      </c>
      <c r="D81" s="13">
        <v>4</v>
      </c>
      <c r="E81" s="7">
        <f t="shared" si="35"/>
        <v>0</v>
      </c>
      <c r="F81" s="7">
        <f t="shared" si="36"/>
        <v>0</v>
      </c>
      <c r="G81" s="7">
        <f t="shared" si="37"/>
        <v>0</v>
      </c>
      <c r="H81" s="5">
        <f t="shared" si="38"/>
        <v>2.1</v>
      </c>
      <c r="I81" s="7">
        <f t="shared" si="39"/>
        <v>0</v>
      </c>
      <c r="J81" s="7">
        <f t="shared" si="40"/>
        <v>0</v>
      </c>
      <c r="K81" s="7">
        <f t="shared" si="41"/>
        <v>0</v>
      </c>
      <c r="L81" s="7">
        <f t="shared" si="42"/>
        <v>0</v>
      </c>
      <c r="M81" s="7">
        <f t="shared" si="43"/>
        <v>0</v>
      </c>
      <c r="N81" s="7">
        <f t="shared" si="44"/>
        <v>0</v>
      </c>
      <c r="O81" s="7">
        <f t="shared" si="45"/>
        <v>0</v>
      </c>
      <c r="P81" s="7">
        <f t="shared" si="46"/>
        <v>0</v>
      </c>
    </row>
    <row r="82" spans="1:16">
      <c r="A82" s="15">
        <v>45470</v>
      </c>
      <c r="B82" s="15" t="s">
        <v>220</v>
      </c>
      <c r="C82" s="27">
        <v>6.74</v>
      </c>
      <c r="D82" s="13">
        <v>4</v>
      </c>
      <c r="E82" s="7">
        <f t="shared" si="35"/>
        <v>0</v>
      </c>
      <c r="F82" s="7">
        <f t="shared" si="36"/>
        <v>0</v>
      </c>
      <c r="G82" s="7">
        <f t="shared" si="37"/>
        <v>0</v>
      </c>
      <c r="H82" s="5">
        <f t="shared" si="38"/>
        <v>6.74</v>
      </c>
      <c r="I82" s="7">
        <f t="shared" si="39"/>
        <v>0</v>
      </c>
      <c r="J82" s="7">
        <f t="shared" si="40"/>
        <v>0</v>
      </c>
      <c r="K82" s="7">
        <f t="shared" si="41"/>
        <v>0</v>
      </c>
      <c r="L82" s="7">
        <f t="shared" si="42"/>
        <v>0</v>
      </c>
      <c r="M82" s="7">
        <f t="shared" si="43"/>
        <v>0</v>
      </c>
      <c r="N82" s="7">
        <f t="shared" si="44"/>
        <v>0</v>
      </c>
      <c r="O82" s="7">
        <f t="shared" si="45"/>
        <v>0</v>
      </c>
      <c r="P82" s="7">
        <f t="shared" si="46"/>
        <v>0</v>
      </c>
    </row>
    <row r="83" spans="1:16" ht="16.5">
      <c r="A83" s="15">
        <v>45470</v>
      </c>
      <c r="B83" s="15" t="s">
        <v>221</v>
      </c>
      <c r="C83" s="148">
        <v>0.51</v>
      </c>
      <c r="D83" s="13">
        <v>4</v>
      </c>
      <c r="E83" s="148">
        <f t="shared" si="35"/>
        <v>0</v>
      </c>
      <c r="F83" s="148">
        <f t="shared" si="36"/>
        <v>0</v>
      </c>
      <c r="G83" s="148">
        <f t="shared" si="37"/>
        <v>0</v>
      </c>
      <c r="H83" s="148">
        <f t="shared" si="38"/>
        <v>0.51</v>
      </c>
      <c r="I83" s="7">
        <f t="shared" si="39"/>
        <v>0</v>
      </c>
      <c r="J83" s="7">
        <f t="shared" si="40"/>
        <v>0</v>
      </c>
      <c r="K83" s="7">
        <f t="shared" si="41"/>
        <v>0</v>
      </c>
      <c r="L83" s="7">
        <f t="shared" si="42"/>
        <v>0</v>
      </c>
      <c r="M83" s="7">
        <f t="shared" si="43"/>
        <v>0</v>
      </c>
      <c r="N83" s="7">
        <f t="shared" si="44"/>
        <v>0</v>
      </c>
      <c r="O83" s="7">
        <f t="shared" si="45"/>
        <v>0</v>
      </c>
      <c r="P83" s="7">
        <f t="shared" si="46"/>
        <v>0</v>
      </c>
    </row>
    <row r="84" spans="1:16" ht="16.5">
      <c r="A84" s="15"/>
      <c r="B84" s="15"/>
      <c r="C84" s="147">
        <f>SUM(C79:C83)</f>
        <v>87.35</v>
      </c>
      <c r="D84" s="13"/>
      <c r="E84" s="148">
        <f>SUM(E79:E83)</f>
        <v>0</v>
      </c>
      <c r="F84" s="148">
        <f>SUM(F79:F83)</f>
        <v>0</v>
      </c>
      <c r="G84" s="148">
        <f>SUM(G79:G83)</f>
        <v>0</v>
      </c>
      <c r="H84" s="148">
        <f>SUM(H79:H83)</f>
        <v>87.35</v>
      </c>
      <c r="I84" s="148">
        <f t="shared" ref="I84:O84" si="47">SUM(I72:I83)</f>
        <v>0</v>
      </c>
      <c r="J84" s="148">
        <f t="shared" si="47"/>
        <v>0</v>
      </c>
      <c r="K84" s="148">
        <f t="shared" si="47"/>
        <v>0</v>
      </c>
      <c r="L84" s="148">
        <f t="shared" si="47"/>
        <v>0</v>
      </c>
      <c r="M84" s="148">
        <f t="shared" si="47"/>
        <v>0</v>
      </c>
      <c r="N84" s="148">
        <f t="shared" si="47"/>
        <v>0</v>
      </c>
      <c r="O84" s="148">
        <f t="shared" si="47"/>
        <v>0</v>
      </c>
      <c r="P84" s="7"/>
    </row>
    <row r="85" spans="1:16">
      <c r="A85" s="15"/>
      <c r="B85" s="121" t="s">
        <v>708</v>
      </c>
      <c r="C85" s="27"/>
      <c r="D85" s="13"/>
      <c r="E85" s="7">
        <f t="shared" si="35"/>
        <v>0</v>
      </c>
      <c r="F85" s="7">
        <f t="shared" si="36"/>
        <v>0</v>
      </c>
      <c r="G85" s="7">
        <f t="shared" si="37"/>
        <v>0</v>
      </c>
      <c r="H85" s="5">
        <f t="shared" ref="H85:H97" si="48">IF($D85=$H$5,$C85,0)</f>
        <v>0</v>
      </c>
      <c r="I85" s="7">
        <f t="shared" si="39"/>
        <v>0</v>
      </c>
      <c r="J85" s="7">
        <f t="shared" si="40"/>
        <v>0</v>
      </c>
      <c r="K85" s="7">
        <f t="shared" si="41"/>
        <v>0</v>
      </c>
      <c r="L85" s="7">
        <f t="shared" si="42"/>
        <v>0</v>
      </c>
      <c r="M85" s="7">
        <f t="shared" si="43"/>
        <v>0</v>
      </c>
      <c r="N85" s="7">
        <f t="shared" si="44"/>
        <v>0</v>
      </c>
      <c r="O85" s="7">
        <f t="shared" si="45"/>
        <v>0</v>
      </c>
      <c r="P85" s="7">
        <f t="shared" si="46"/>
        <v>0</v>
      </c>
    </row>
    <row r="86" spans="1:16">
      <c r="A86" s="15">
        <v>45481</v>
      </c>
      <c r="B86" s="15" t="s">
        <v>721</v>
      </c>
      <c r="C86" s="27">
        <v>75000</v>
      </c>
      <c r="D86" s="13">
        <v>6</v>
      </c>
      <c r="E86" s="7">
        <f t="shared" si="35"/>
        <v>0</v>
      </c>
      <c r="F86" s="7">
        <f t="shared" si="36"/>
        <v>0</v>
      </c>
      <c r="G86" s="7">
        <f t="shared" si="37"/>
        <v>0</v>
      </c>
      <c r="H86" s="5">
        <f t="shared" si="48"/>
        <v>0</v>
      </c>
      <c r="I86" s="7">
        <f t="shared" si="39"/>
        <v>0</v>
      </c>
      <c r="J86" s="7">
        <f t="shared" si="40"/>
        <v>75000</v>
      </c>
      <c r="K86" s="7">
        <f t="shared" si="41"/>
        <v>0</v>
      </c>
      <c r="L86" s="7">
        <f t="shared" si="42"/>
        <v>0</v>
      </c>
      <c r="M86" s="7">
        <f t="shared" si="43"/>
        <v>0</v>
      </c>
      <c r="N86" s="7">
        <f t="shared" si="44"/>
        <v>0</v>
      </c>
      <c r="O86" s="7">
        <f t="shared" si="45"/>
        <v>0</v>
      </c>
      <c r="P86" s="7">
        <f t="shared" si="46"/>
        <v>0</v>
      </c>
    </row>
    <row r="87" spans="1:16">
      <c r="A87" s="15">
        <v>45481</v>
      </c>
      <c r="B87" s="15" t="s">
        <v>722</v>
      </c>
      <c r="C87" s="27">
        <v>15000</v>
      </c>
      <c r="D87" s="13">
        <v>6</v>
      </c>
      <c r="E87" s="7">
        <f t="shared" si="35"/>
        <v>0</v>
      </c>
      <c r="F87" s="7">
        <f t="shared" si="36"/>
        <v>0</v>
      </c>
      <c r="G87" s="7">
        <f t="shared" si="37"/>
        <v>0</v>
      </c>
      <c r="H87" s="5">
        <f t="shared" si="48"/>
        <v>0</v>
      </c>
      <c r="I87" s="7">
        <f t="shared" si="39"/>
        <v>0</v>
      </c>
      <c r="J87" s="7">
        <f t="shared" si="40"/>
        <v>15000</v>
      </c>
      <c r="K87" s="7">
        <f t="shared" si="41"/>
        <v>0</v>
      </c>
      <c r="L87" s="7">
        <f t="shared" si="42"/>
        <v>0</v>
      </c>
      <c r="M87" s="7">
        <f t="shared" si="43"/>
        <v>0</v>
      </c>
      <c r="N87" s="7">
        <f t="shared" si="44"/>
        <v>0</v>
      </c>
      <c r="O87" s="7">
        <f t="shared" si="45"/>
        <v>0</v>
      </c>
      <c r="P87" s="7">
        <f t="shared" si="46"/>
        <v>0</v>
      </c>
    </row>
    <row r="88" spans="1:16">
      <c r="A88" s="15">
        <v>45481</v>
      </c>
      <c r="B88" s="15" t="s">
        <v>723</v>
      </c>
      <c r="C88" s="27">
        <v>1100</v>
      </c>
      <c r="D88" s="13">
        <v>6</v>
      </c>
      <c r="E88" s="7">
        <f t="shared" si="35"/>
        <v>0</v>
      </c>
      <c r="F88" s="7">
        <f t="shared" si="36"/>
        <v>0</v>
      </c>
      <c r="G88" s="7">
        <f t="shared" si="37"/>
        <v>0</v>
      </c>
      <c r="H88" s="5">
        <f t="shared" si="48"/>
        <v>0</v>
      </c>
      <c r="I88" s="7">
        <f t="shared" si="39"/>
        <v>0</v>
      </c>
      <c r="J88" s="7">
        <f t="shared" si="40"/>
        <v>1100</v>
      </c>
      <c r="K88" s="7">
        <f t="shared" si="41"/>
        <v>0</v>
      </c>
      <c r="L88" s="7">
        <f t="shared" si="42"/>
        <v>0</v>
      </c>
      <c r="M88" s="7">
        <f t="shared" si="43"/>
        <v>0</v>
      </c>
      <c r="N88" s="7">
        <f t="shared" si="44"/>
        <v>0</v>
      </c>
      <c r="O88" s="7">
        <f t="shared" si="45"/>
        <v>0</v>
      </c>
      <c r="P88" s="7">
        <f t="shared" si="46"/>
        <v>0</v>
      </c>
    </row>
    <row r="89" spans="1:16">
      <c r="A89" s="15">
        <v>45481</v>
      </c>
      <c r="B89" s="15" t="s">
        <v>19</v>
      </c>
      <c r="C89" s="27">
        <v>5200</v>
      </c>
      <c r="D89" s="13">
        <v>6</v>
      </c>
      <c r="E89" s="7">
        <f t="shared" si="35"/>
        <v>0</v>
      </c>
      <c r="F89" s="7">
        <f t="shared" si="36"/>
        <v>0</v>
      </c>
      <c r="G89" s="7">
        <f t="shared" si="37"/>
        <v>0</v>
      </c>
      <c r="H89" s="5">
        <f t="shared" si="48"/>
        <v>0</v>
      </c>
      <c r="I89" s="7">
        <f t="shared" si="39"/>
        <v>0</v>
      </c>
      <c r="J89" s="7">
        <f t="shared" si="40"/>
        <v>5200</v>
      </c>
      <c r="K89" s="7">
        <f t="shared" si="41"/>
        <v>0</v>
      </c>
      <c r="L89" s="7">
        <f t="shared" si="42"/>
        <v>0</v>
      </c>
      <c r="M89" s="7">
        <f t="shared" si="43"/>
        <v>0</v>
      </c>
      <c r="N89" s="7">
        <f t="shared" si="44"/>
        <v>0</v>
      </c>
      <c r="O89" s="7">
        <f t="shared" si="45"/>
        <v>0</v>
      </c>
      <c r="P89" s="7">
        <f t="shared" si="46"/>
        <v>0</v>
      </c>
    </row>
    <row r="90" spans="1:16">
      <c r="A90" s="15">
        <v>45484</v>
      </c>
      <c r="B90" s="15" t="s">
        <v>724</v>
      </c>
      <c r="C90" s="27">
        <v>50</v>
      </c>
      <c r="D90" s="13">
        <v>4</v>
      </c>
      <c r="E90" s="7">
        <f t="shared" si="35"/>
        <v>0</v>
      </c>
      <c r="F90" s="7">
        <f t="shared" si="36"/>
        <v>0</v>
      </c>
      <c r="G90" s="7">
        <f t="shared" si="37"/>
        <v>0</v>
      </c>
      <c r="H90" s="5">
        <f t="shared" si="48"/>
        <v>50</v>
      </c>
      <c r="I90" s="7">
        <f t="shared" si="39"/>
        <v>0</v>
      </c>
      <c r="J90" s="7">
        <f t="shared" si="40"/>
        <v>0</v>
      </c>
      <c r="K90" s="7">
        <f t="shared" si="41"/>
        <v>0</v>
      </c>
      <c r="L90" s="7">
        <f t="shared" si="42"/>
        <v>0</v>
      </c>
      <c r="M90" s="7">
        <f t="shared" si="43"/>
        <v>0</v>
      </c>
      <c r="N90" s="7">
        <f t="shared" si="44"/>
        <v>0</v>
      </c>
      <c r="O90" s="7">
        <f t="shared" si="45"/>
        <v>0</v>
      </c>
      <c r="P90" s="7">
        <f t="shared" si="46"/>
        <v>0</v>
      </c>
    </row>
    <row r="91" spans="1:16">
      <c r="A91" s="15">
        <v>45497</v>
      </c>
      <c r="B91" s="15" t="s">
        <v>725</v>
      </c>
      <c r="C91" s="27">
        <v>12</v>
      </c>
      <c r="D91" s="13">
        <v>4</v>
      </c>
      <c r="E91" s="7">
        <f t="shared" si="35"/>
        <v>0</v>
      </c>
      <c r="F91" s="7">
        <f t="shared" si="36"/>
        <v>0</v>
      </c>
      <c r="G91" s="7">
        <f t="shared" si="37"/>
        <v>0</v>
      </c>
      <c r="H91" s="5">
        <f t="shared" si="48"/>
        <v>12</v>
      </c>
      <c r="I91" s="7">
        <f t="shared" si="39"/>
        <v>0</v>
      </c>
      <c r="J91" s="7">
        <f t="shared" si="40"/>
        <v>0</v>
      </c>
      <c r="K91" s="7">
        <f t="shared" si="41"/>
        <v>0</v>
      </c>
      <c r="L91" s="7">
        <f t="shared" si="42"/>
        <v>0</v>
      </c>
      <c r="M91" s="7">
        <f t="shared" si="43"/>
        <v>0</v>
      </c>
      <c r="N91" s="7">
        <f t="shared" si="44"/>
        <v>0</v>
      </c>
      <c r="O91" s="7">
        <f t="shared" si="45"/>
        <v>0</v>
      </c>
      <c r="P91" s="7">
        <f t="shared" si="46"/>
        <v>0</v>
      </c>
    </row>
    <row r="92" spans="1:16">
      <c r="A92" s="15">
        <v>45497</v>
      </c>
      <c r="B92" s="15" t="s">
        <v>726</v>
      </c>
      <c r="C92" s="27">
        <v>0.9</v>
      </c>
      <c r="D92" s="13">
        <v>4</v>
      </c>
      <c r="E92" s="7">
        <f t="shared" si="35"/>
        <v>0</v>
      </c>
      <c r="F92" s="7">
        <f t="shared" si="36"/>
        <v>0</v>
      </c>
      <c r="G92" s="7">
        <f t="shared" si="37"/>
        <v>0</v>
      </c>
      <c r="H92" s="5">
        <f t="shared" si="48"/>
        <v>0.9</v>
      </c>
      <c r="I92" s="7">
        <f t="shared" si="39"/>
        <v>0</v>
      </c>
      <c r="J92" s="7">
        <f t="shared" si="40"/>
        <v>0</v>
      </c>
      <c r="K92" s="7">
        <f t="shared" si="41"/>
        <v>0</v>
      </c>
      <c r="L92" s="7">
        <f t="shared" si="42"/>
        <v>0</v>
      </c>
      <c r="M92" s="7">
        <f t="shared" si="43"/>
        <v>0</v>
      </c>
      <c r="N92" s="7">
        <f t="shared" si="44"/>
        <v>0</v>
      </c>
      <c r="O92" s="7">
        <f t="shared" si="45"/>
        <v>0</v>
      </c>
      <c r="P92" s="7">
        <f t="shared" si="46"/>
        <v>0</v>
      </c>
    </row>
    <row r="93" spans="1:16">
      <c r="A93" s="15">
        <v>45500</v>
      </c>
      <c r="B93" s="15" t="s">
        <v>220</v>
      </c>
      <c r="C93" s="27">
        <v>96.3</v>
      </c>
      <c r="D93" s="13">
        <v>4</v>
      </c>
      <c r="E93" s="7">
        <f t="shared" si="35"/>
        <v>0</v>
      </c>
      <c r="F93" s="7">
        <f t="shared" si="36"/>
        <v>0</v>
      </c>
      <c r="G93" s="7">
        <f t="shared" si="37"/>
        <v>0</v>
      </c>
      <c r="H93" s="5">
        <f t="shared" si="48"/>
        <v>96.3</v>
      </c>
      <c r="I93" s="7">
        <f t="shared" si="39"/>
        <v>0</v>
      </c>
      <c r="J93" s="7">
        <f t="shared" si="40"/>
        <v>0</v>
      </c>
      <c r="K93" s="7">
        <f t="shared" si="41"/>
        <v>0</v>
      </c>
      <c r="L93" s="7">
        <f t="shared" si="42"/>
        <v>0</v>
      </c>
      <c r="M93" s="7">
        <f t="shared" si="43"/>
        <v>0</v>
      </c>
      <c r="N93" s="7">
        <f t="shared" si="44"/>
        <v>0</v>
      </c>
      <c r="O93" s="7">
        <f t="shared" si="45"/>
        <v>0</v>
      </c>
      <c r="P93" s="7">
        <f t="shared" si="46"/>
        <v>0</v>
      </c>
    </row>
    <row r="94" spans="1:16">
      <c r="A94" s="15">
        <v>45500</v>
      </c>
      <c r="B94" s="15" t="s">
        <v>221</v>
      </c>
      <c r="C94" s="27">
        <v>7.22</v>
      </c>
      <c r="D94" s="13">
        <v>4</v>
      </c>
      <c r="E94" s="7">
        <f t="shared" si="35"/>
        <v>0</v>
      </c>
      <c r="F94" s="7">
        <f t="shared" si="36"/>
        <v>0</v>
      </c>
      <c r="G94" s="7">
        <f t="shared" si="37"/>
        <v>0</v>
      </c>
      <c r="H94" s="5">
        <f t="shared" si="48"/>
        <v>7.22</v>
      </c>
      <c r="I94" s="7">
        <f t="shared" si="39"/>
        <v>0</v>
      </c>
      <c r="J94" s="7">
        <f t="shared" si="40"/>
        <v>0</v>
      </c>
      <c r="K94" s="7">
        <f t="shared" si="41"/>
        <v>0</v>
      </c>
      <c r="L94" s="7">
        <f t="shared" si="42"/>
        <v>0</v>
      </c>
      <c r="M94" s="7">
        <f t="shared" si="43"/>
        <v>0</v>
      </c>
      <c r="N94" s="7">
        <f t="shared" si="44"/>
        <v>0</v>
      </c>
      <c r="O94" s="7">
        <f t="shared" si="45"/>
        <v>0</v>
      </c>
      <c r="P94" s="7">
        <f t="shared" si="46"/>
        <v>0</v>
      </c>
    </row>
    <row r="95" spans="1:16">
      <c r="A95" s="15">
        <v>45501</v>
      </c>
      <c r="B95" s="15" t="s">
        <v>727</v>
      </c>
      <c r="C95" s="27">
        <v>50</v>
      </c>
      <c r="D95" s="13">
        <v>4</v>
      </c>
      <c r="E95" s="7">
        <f t="shared" si="35"/>
        <v>0</v>
      </c>
      <c r="F95" s="7">
        <f t="shared" si="36"/>
        <v>0</v>
      </c>
      <c r="G95" s="7">
        <f t="shared" si="37"/>
        <v>0</v>
      </c>
      <c r="H95" s="5">
        <f t="shared" si="48"/>
        <v>50</v>
      </c>
      <c r="I95" s="7">
        <f t="shared" si="39"/>
        <v>0</v>
      </c>
      <c r="J95" s="7">
        <f t="shared" si="40"/>
        <v>0</v>
      </c>
      <c r="K95" s="7">
        <f t="shared" si="41"/>
        <v>0</v>
      </c>
      <c r="L95" s="7">
        <f t="shared" si="42"/>
        <v>0</v>
      </c>
      <c r="M95" s="7">
        <f t="shared" si="43"/>
        <v>0</v>
      </c>
      <c r="N95" s="7">
        <f t="shared" si="44"/>
        <v>0</v>
      </c>
      <c r="O95" s="7">
        <f t="shared" si="45"/>
        <v>0</v>
      </c>
      <c r="P95" s="7">
        <f t="shared" si="46"/>
        <v>0</v>
      </c>
    </row>
    <row r="96" spans="1:16">
      <c r="A96" s="15"/>
      <c r="B96" s="15"/>
      <c r="C96" s="27"/>
      <c r="D96" s="13"/>
      <c r="E96" s="7">
        <f t="shared" si="35"/>
        <v>0</v>
      </c>
      <c r="F96" s="7">
        <f t="shared" si="36"/>
        <v>0</v>
      </c>
      <c r="G96" s="7">
        <f t="shared" si="37"/>
        <v>0</v>
      </c>
      <c r="H96" s="5">
        <f t="shared" si="48"/>
        <v>0</v>
      </c>
      <c r="I96" s="7">
        <f t="shared" si="39"/>
        <v>0</v>
      </c>
      <c r="J96" s="7">
        <f t="shared" si="40"/>
        <v>0</v>
      </c>
      <c r="K96" s="7">
        <f t="shared" si="41"/>
        <v>0</v>
      </c>
      <c r="L96" s="7">
        <f t="shared" si="42"/>
        <v>0</v>
      </c>
      <c r="M96" s="7">
        <f t="shared" si="43"/>
        <v>0</v>
      </c>
      <c r="N96" s="7">
        <f t="shared" si="44"/>
        <v>0</v>
      </c>
      <c r="O96" s="7">
        <f t="shared" si="45"/>
        <v>0</v>
      </c>
      <c r="P96" s="7">
        <f t="shared" si="46"/>
        <v>0</v>
      </c>
    </row>
    <row r="97" spans="1:16" ht="16.5">
      <c r="A97" s="15"/>
      <c r="B97" s="15"/>
      <c r="C97" s="148">
        <v>0</v>
      </c>
      <c r="D97" s="13"/>
      <c r="E97" s="148">
        <f t="shared" si="35"/>
        <v>0</v>
      </c>
      <c r="F97" s="148">
        <f t="shared" si="36"/>
        <v>0</v>
      </c>
      <c r="G97" s="148">
        <f t="shared" si="37"/>
        <v>0</v>
      </c>
      <c r="H97" s="148">
        <f t="shared" si="48"/>
        <v>0</v>
      </c>
      <c r="I97" s="148">
        <f>IF($D97=$H$5,$C97,0)</f>
        <v>0</v>
      </c>
      <c r="J97" s="148">
        <f>IF($D97=$H$5,$C97,0)</f>
        <v>0</v>
      </c>
      <c r="K97" s="7">
        <f t="shared" si="41"/>
        <v>0</v>
      </c>
      <c r="L97" s="7">
        <f t="shared" si="42"/>
        <v>0</v>
      </c>
      <c r="M97" s="7">
        <f t="shared" si="43"/>
        <v>0</v>
      </c>
      <c r="N97" s="7">
        <f t="shared" si="44"/>
        <v>0</v>
      </c>
      <c r="O97" s="7">
        <f t="shared" si="45"/>
        <v>0</v>
      </c>
      <c r="P97" s="7">
        <f t="shared" si="46"/>
        <v>0</v>
      </c>
    </row>
    <row r="98" spans="1:16" ht="16.5">
      <c r="A98" s="15"/>
      <c r="B98" s="15"/>
      <c r="C98" s="147">
        <f>SUM(C86:C97)</f>
        <v>96516.42</v>
      </c>
      <c r="D98" s="13"/>
      <c r="E98" s="148">
        <f>SUM(E86:E97)</f>
        <v>0</v>
      </c>
      <c r="F98" s="148">
        <f>SUM(F86:F97)</f>
        <v>0</v>
      </c>
      <c r="G98" s="148">
        <f>SUM(G86:G97)</f>
        <v>0</v>
      </c>
      <c r="H98" s="148">
        <f>SUM(H86:H97)</f>
        <v>216.42</v>
      </c>
      <c r="I98" s="148">
        <f t="shared" ref="I98:O98" si="49">SUM(I79:I97)</f>
        <v>0</v>
      </c>
      <c r="J98" s="148">
        <f t="shared" si="49"/>
        <v>96300</v>
      </c>
      <c r="K98" s="148">
        <f t="shared" si="49"/>
        <v>0</v>
      </c>
      <c r="L98" s="148">
        <f t="shared" si="49"/>
        <v>0</v>
      </c>
      <c r="M98" s="148">
        <f t="shared" si="49"/>
        <v>0</v>
      </c>
      <c r="N98" s="148">
        <f t="shared" si="49"/>
        <v>0</v>
      </c>
      <c r="O98" s="148">
        <f t="shared" si="49"/>
        <v>0</v>
      </c>
      <c r="P98" s="7"/>
    </row>
    <row r="99" spans="1:16" ht="16.5">
      <c r="A99" s="15"/>
      <c r="B99" s="15"/>
      <c r="C99" s="148">
        <f>SUM(E98:P98)</f>
        <v>96516.42</v>
      </c>
      <c r="D99" s="13"/>
      <c r="E99" s="146"/>
      <c r="F99" s="146"/>
      <c r="G99" s="146"/>
      <c r="H99" s="146"/>
      <c r="I99" s="146"/>
      <c r="J99" s="146"/>
      <c r="K99" s="146"/>
      <c r="L99" s="146"/>
      <c r="M99" s="146"/>
      <c r="N99" s="146"/>
      <c r="O99" s="146"/>
      <c r="P99" s="7"/>
    </row>
    <row r="100" spans="1:16" s="251" customFormat="1" ht="16.5">
      <c r="A100" s="249"/>
      <c r="B100" s="249"/>
      <c r="C100" s="146"/>
      <c r="D100" s="254"/>
      <c r="E100" s="146">
        <v>0</v>
      </c>
      <c r="F100" s="146">
        <v>0</v>
      </c>
      <c r="G100" s="146">
        <v>0</v>
      </c>
      <c r="H100" s="146">
        <v>0</v>
      </c>
      <c r="I100" s="146">
        <v>0</v>
      </c>
      <c r="J100" s="146">
        <v>0</v>
      </c>
      <c r="K100" s="146">
        <v>0</v>
      </c>
      <c r="L100" s="146">
        <v>0</v>
      </c>
      <c r="M100" s="146">
        <v>0</v>
      </c>
      <c r="N100" s="146">
        <v>0</v>
      </c>
      <c r="O100" s="146">
        <v>0</v>
      </c>
      <c r="P100" s="146">
        <v>0</v>
      </c>
    </row>
    <row r="101" spans="1:16" ht="17.25" thickBot="1">
      <c r="A101" s="19"/>
      <c r="B101" s="19" t="s">
        <v>576</v>
      </c>
      <c r="C101" s="147">
        <f>C22+C34+C49+C61+C76+C84+C98</f>
        <v>796643.42999999993</v>
      </c>
      <c r="D101" s="252"/>
      <c r="E101" s="147">
        <f t="shared" ref="E101:J101" si="50">E22+E34+E49+E61+E76+E84+E98</f>
        <v>438267</v>
      </c>
      <c r="F101" s="147">
        <f t="shared" si="50"/>
        <v>8000</v>
      </c>
      <c r="G101" s="147">
        <f t="shared" si="50"/>
        <v>116500</v>
      </c>
      <c r="H101" s="147">
        <f t="shared" si="50"/>
        <v>2576.4299999999998</v>
      </c>
      <c r="I101" s="147">
        <f t="shared" si="50"/>
        <v>35000</v>
      </c>
      <c r="J101" s="147">
        <f t="shared" si="50"/>
        <v>196300</v>
      </c>
      <c r="K101" s="253">
        <f t="shared" ref="K101:P101" si="51">K22+K34+K49+K61+K76</f>
        <v>0</v>
      </c>
      <c r="L101" s="253">
        <f t="shared" si="51"/>
        <v>0</v>
      </c>
      <c r="M101" s="253">
        <f t="shared" si="51"/>
        <v>0</v>
      </c>
      <c r="N101" s="253">
        <f t="shared" si="51"/>
        <v>0</v>
      </c>
      <c r="O101" s="253">
        <f t="shared" si="51"/>
        <v>0</v>
      </c>
      <c r="P101" s="253">
        <f t="shared" si="51"/>
        <v>0</v>
      </c>
    </row>
    <row r="102" spans="1:16" ht="15.75" thickTop="1">
      <c r="A102" s="19"/>
      <c r="B102" s="19"/>
      <c r="C102" s="5">
        <f>SUM(E101:J101)</f>
        <v>796643.43</v>
      </c>
      <c r="D102" s="13"/>
      <c r="E102" s="7"/>
      <c r="F102" s="7"/>
      <c r="G102" s="6"/>
      <c r="H102" s="5"/>
      <c r="I102" s="7"/>
      <c r="J102" s="7"/>
      <c r="K102" s="7"/>
      <c r="L102" s="7"/>
    </row>
    <row r="103" spans="1:16">
      <c r="A103" s="3"/>
      <c r="B103" s="3"/>
      <c r="C103" s="5">
        <f>C101-C102</f>
        <v>0</v>
      </c>
      <c r="D103" s="13"/>
      <c r="E103" s="7"/>
      <c r="F103" s="7"/>
      <c r="G103" s="6"/>
      <c r="H103" s="5"/>
      <c r="I103" s="7"/>
      <c r="J103" s="7"/>
      <c r="K103" s="7"/>
      <c r="L103" s="7"/>
    </row>
    <row r="104" spans="1:16">
      <c r="A104" s="3"/>
      <c r="B104" s="3"/>
      <c r="C104" s="5"/>
      <c r="D104" s="13"/>
      <c r="E104" s="7"/>
      <c r="F104" s="7"/>
      <c r="G104" s="6"/>
      <c r="H104" s="5"/>
      <c r="I104" s="7"/>
      <c r="J104" s="7"/>
      <c r="K104" s="7"/>
      <c r="L104" s="7"/>
    </row>
    <row r="105" spans="1:16">
      <c r="A105" s="3"/>
      <c r="B105" s="3"/>
      <c r="C105" s="5"/>
      <c r="D105" s="13"/>
      <c r="E105" s="7"/>
      <c r="F105" s="7"/>
      <c r="G105" s="6"/>
      <c r="H105" s="5"/>
      <c r="I105" s="7"/>
      <c r="J105" s="7"/>
      <c r="K105" s="7"/>
      <c r="L105" s="7"/>
    </row>
    <row r="106" spans="1:16">
      <c r="A106" s="3"/>
      <c r="B106" s="3"/>
      <c r="C106" s="5"/>
      <c r="D106" s="13"/>
      <c r="E106" s="7"/>
      <c r="F106" s="7"/>
      <c r="G106" s="6"/>
      <c r="H106" s="5"/>
      <c r="I106" s="7"/>
      <c r="J106" s="7"/>
      <c r="K106" s="7"/>
      <c r="L106" s="7"/>
    </row>
    <row r="107" spans="1:16">
      <c r="A107" s="3"/>
      <c r="B107" s="3"/>
      <c r="C107" s="5"/>
      <c r="D107" s="13"/>
      <c r="E107" s="7"/>
      <c r="F107" s="7"/>
      <c r="G107" s="6"/>
      <c r="H107" s="5"/>
      <c r="I107" s="7"/>
      <c r="J107" s="7"/>
      <c r="K107" s="7"/>
      <c r="L107" s="7"/>
    </row>
    <row r="108" spans="1:16">
      <c r="A108" s="3"/>
      <c r="B108" s="3"/>
      <c r="C108" s="5"/>
      <c r="D108" s="13"/>
      <c r="E108" s="7"/>
      <c r="F108" s="7"/>
      <c r="G108" s="6"/>
      <c r="H108" s="5"/>
      <c r="I108" s="7"/>
      <c r="J108" s="7"/>
      <c r="K108" s="7"/>
      <c r="L108" s="7"/>
    </row>
    <row r="109" spans="1:16">
      <c r="A109" s="3"/>
      <c r="B109" s="3"/>
      <c r="C109" s="5"/>
      <c r="D109" s="13"/>
      <c r="E109" s="7"/>
      <c r="F109" s="7"/>
      <c r="G109" s="6"/>
      <c r="H109" s="5"/>
      <c r="I109" s="7"/>
      <c r="J109" s="7"/>
      <c r="K109" s="7"/>
      <c r="L109" s="7"/>
    </row>
    <row r="110" spans="1:16">
      <c r="A110" s="3"/>
      <c r="B110" s="3"/>
      <c r="C110" s="5"/>
      <c r="D110" s="13"/>
      <c r="E110" s="7"/>
      <c r="F110" s="7"/>
      <c r="G110" s="6"/>
      <c r="H110" s="5"/>
      <c r="I110" s="7"/>
      <c r="J110" s="7"/>
      <c r="K110" s="7"/>
      <c r="L110" s="7"/>
    </row>
    <row r="111" spans="1:16">
      <c r="A111" s="3"/>
      <c r="B111" s="3"/>
      <c r="C111" s="5"/>
      <c r="D111" s="3"/>
      <c r="E111" s="7"/>
      <c r="F111" s="7"/>
      <c r="G111" s="6"/>
      <c r="H111" s="5"/>
      <c r="I111" s="7"/>
      <c r="J111" s="7"/>
      <c r="K111" s="7"/>
      <c r="L111" s="7"/>
    </row>
    <row r="112" spans="1:16">
      <c r="A112" s="3"/>
      <c r="B112" s="3"/>
      <c r="C112" s="5"/>
      <c r="D112" s="3"/>
      <c r="E112" s="7"/>
      <c r="F112" s="7"/>
      <c r="G112" s="6"/>
      <c r="H112" s="5"/>
      <c r="I112" s="7"/>
      <c r="J112" s="7"/>
      <c r="K112" s="7"/>
      <c r="L112" s="7"/>
    </row>
    <row r="113" spans="1:12">
      <c r="A113" s="3"/>
      <c r="B113" s="3"/>
      <c r="C113" s="5"/>
      <c r="D113" s="3"/>
      <c r="E113" s="7"/>
      <c r="F113" s="7"/>
      <c r="G113" s="6"/>
      <c r="H113" s="5"/>
      <c r="I113" s="7"/>
      <c r="J113" s="7"/>
      <c r="K113" s="7"/>
      <c r="L113" s="7"/>
    </row>
    <row r="114" spans="1:12">
      <c r="A114" s="3"/>
      <c r="B114" s="3"/>
      <c r="C114" s="5"/>
      <c r="D114" s="3"/>
      <c r="E114" s="7"/>
      <c r="F114" s="7"/>
      <c r="G114" s="6"/>
      <c r="H114" s="5"/>
      <c r="I114" s="7"/>
      <c r="J114" s="7"/>
      <c r="K114" s="7"/>
      <c r="L114" s="7"/>
    </row>
    <row r="115" spans="1:12">
      <c r="A115" s="3"/>
      <c r="B115" s="3"/>
      <c r="C115" s="5"/>
      <c r="D115" s="3"/>
      <c r="E115" s="7"/>
      <c r="F115" s="7"/>
      <c r="G115" s="6"/>
      <c r="H115" s="5"/>
      <c r="I115" s="7"/>
      <c r="J115" s="7"/>
      <c r="K115" s="7"/>
      <c r="L115" s="7"/>
    </row>
    <row r="116" spans="1:12">
      <c r="A116" s="3"/>
      <c r="B116" s="3"/>
      <c r="C116" s="5"/>
      <c r="D116" s="3"/>
      <c r="E116" s="7"/>
      <c r="F116" s="7"/>
      <c r="G116" s="6"/>
      <c r="H116" s="5"/>
      <c r="I116" s="7"/>
      <c r="J116" s="7"/>
      <c r="K116" s="7"/>
      <c r="L116" s="7"/>
    </row>
    <row r="117" spans="1:12">
      <c r="A117" s="3"/>
      <c r="B117" s="3"/>
      <c r="C117" s="5"/>
      <c r="D117" s="3"/>
      <c r="E117" s="7"/>
      <c r="F117" s="7"/>
      <c r="G117" s="6"/>
      <c r="H117" s="5"/>
      <c r="I117" s="7"/>
      <c r="J117" s="7"/>
      <c r="K117" s="7"/>
      <c r="L117" s="7"/>
    </row>
    <row r="118" spans="1:12">
      <c r="A118" s="3"/>
      <c r="B118" s="3"/>
      <c r="C118" s="5"/>
      <c r="D118" s="3"/>
      <c r="E118" s="7"/>
      <c r="F118" s="7"/>
      <c r="G118" s="6"/>
      <c r="H118" s="5"/>
      <c r="I118" s="7"/>
      <c r="J118" s="7"/>
      <c r="K118" s="7"/>
      <c r="L118" s="7"/>
    </row>
    <row r="119" spans="1:12">
      <c r="A119" s="3"/>
      <c r="B119" s="3"/>
      <c r="C119" s="5"/>
      <c r="D119" s="3"/>
      <c r="E119" s="7"/>
      <c r="F119" s="7"/>
      <c r="G119" s="6"/>
      <c r="H119" s="5"/>
      <c r="I119" s="7"/>
      <c r="J119" s="7"/>
      <c r="K119" s="7"/>
      <c r="L119" s="7"/>
    </row>
    <row r="120" spans="1:12">
      <c r="A120" s="3"/>
      <c r="B120" s="3"/>
      <c r="C120" s="5"/>
      <c r="D120" s="3"/>
      <c r="E120" s="7"/>
      <c r="F120" s="7"/>
      <c r="G120" s="6"/>
      <c r="H120" s="5"/>
      <c r="I120" s="7"/>
      <c r="J120" s="7"/>
      <c r="K120" s="7"/>
      <c r="L120" s="7"/>
    </row>
    <row r="121" spans="1:12">
      <c r="A121" s="3"/>
      <c r="B121" s="3"/>
      <c r="C121" s="5"/>
      <c r="D121" s="3"/>
      <c r="E121" s="7"/>
      <c r="F121" s="7"/>
      <c r="G121" s="6"/>
      <c r="H121" s="5"/>
      <c r="I121" s="7"/>
      <c r="J121" s="7"/>
      <c r="K121" s="7"/>
      <c r="L121" s="7"/>
    </row>
    <row r="122" spans="1:12">
      <c r="D122" s="3"/>
      <c r="E122" s="7"/>
      <c r="F122" s="7"/>
      <c r="G122" s="6"/>
      <c r="H122" s="5"/>
      <c r="I122" s="7"/>
      <c r="J122" s="7"/>
      <c r="K122" s="7"/>
      <c r="L122" s="7"/>
    </row>
    <row r="123" spans="1:12">
      <c r="D123" s="3"/>
      <c r="E123" s="3"/>
      <c r="F123" s="3"/>
      <c r="G123" s="3"/>
      <c r="H123" s="5"/>
      <c r="I123" s="3"/>
      <c r="J123" s="3"/>
      <c r="K123" s="3"/>
      <c r="L123" s="3"/>
    </row>
    <row r="124" spans="1:12">
      <c r="D124" s="3"/>
      <c r="E124" s="3"/>
      <c r="F124" s="3"/>
      <c r="G124" s="3"/>
      <c r="H124" s="5"/>
      <c r="I124" s="3"/>
      <c r="J124" s="3"/>
      <c r="K124" s="3"/>
      <c r="L124" s="3"/>
    </row>
    <row r="125" spans="1:12">
      <c r="D125" s="3"/>
      <c r="E125" s="3"/>
      <c r="F125" s="3"/>
      <c r="G125" s="3"/>
      <c r="H125" s="5"/>
      <c r="I125" s="3"/>
      <c r="J125" s="3"/>
      <c r="K125" s="3"/>
      <c r="L125" s="3"/>
    </row>
    <row r="126" spans="1:12">
      <c r="D126" s="3"/>
      <c r="E126" s="3"/>
      <c r="F126" s="3"/>
      <c r="G126" s="3"/>
      <c r="H126" s="5"/>
      <c r="I126" s="3"/>
      <c r="J126" s="3"/>
      <c r="K126" s="3"/>
      <c r="L126" s="3"/>
    </row>
    <row r="127" spans="1:12">
      <c r="D127" s="3"/>
      <c r="E127" s="3"/>
      <c r="F127" s="3"/>
      <c r="G127" s="3"/>
      <c r="H127" s="5"/>
      <c r="I127" s="3"/>
      <c r="J127" s="3"/>
      <c r="K127" s="3"/>
      <c r="L127" s="3"/>
    </row>
    <row r="128" spans="1:12">
      <c r="D128" s="3"/>
      <c r="E128" s="3"/>
      <c r="F128" s="3"/>
      <c r="G128" s="3"/>
      <c r="H128" s="5"/>
      <c r="I128" s="3"/>
      <c r="J128" s="3"/>
      <c r="K128" s="3"/>
      <c r="L128" s="3"/>
    </row>
    <row r="129" spans="4:12">
      <c r="D129" s="22"/>
      <c r="E129" s="3"/>
      <c r="F129" s="3"/>
      <c r="G129" s="3"/>
      <c r="H129" s="5"/>
      <c r="I129" s="3"/>
      <c r="J129" s="3"/>
      <c r="K129" s="3"/>
      <c r="L129" s="3"/>
    </row>
    <row r="130" spans="4:12">
      <c r="D130" s="3"/>
      <c r="E130" s="3"/>
      <c r="F130" s="3"/>
      <c r="G130" s="3"/>
      <c r="H130" s="5"/>
      <c r="I130" s="3"/>
      <c r="J130" s="3"/>
      <c r="K130" s="3"/>
      <c r="L130" s="3"/>
    </row>
    <row r="131" spans="4:12">
      <c r="D131" s="3"/>
      <c r="E131" s="3"/>
      <c r="F131" s="3"/>
      <c r="G131" s="3"/>
      <c r="H131" s="5"/>
      <c r="I131" s="3"/>
      <c r="J131" s="3"/>
      <c r="K131" s="3"/>
      <c r="L131" s="3"/>
    </row>
    <row r="132" spans="4:12">
      <c r="D132" s="3"/>
      <c r="E132" s="3"/>
      <c r="F132" s="3"/>
      <c r="G132" s="3"/>
      <c r="H132" s="5"/>
      <c r="I132" s="3"/>
      <c r="J132" s="3"/>
      <c r="K132" s="3"/>
      <c r="L132" s="3"/>
    </row>
    <row r="133" spans="4:12">
      <c r="D133" s="3"/>
      <c r="E133" s="3"/>
      <c r="F133" s="3"/>
      <c r="G133" s="3"/>
      <c r="H133" s="5"/>
      <c r="I133" s="3"/>
      <c r="J133" s="3"/>
      <c r="K133" s="3"/>
      <c r="L133" s="3"/>
    </row>
    <row r="134" spans="4:12">
      <c r="D134" s="3"/>
      <c r="E134" s="3"/>
      <c r="F134" s="3"/>
      <c r="G134" s="3"/>
      <c r="H134" s="5"/>
      <c r="I134" s="3"/>
      <c r="J134" s="3"/>
      <c r="K134" s="3"/>
      <c r="L134" s="3"/>
    </row>
    <row r="135" spans="4:12">
      <c r="D135" s="3"/>
      <c r="E135" s="3"/>
      <c r="F135" s="3"/>
      <c r="G135" s="3"/>
      <c r="H135" s="5"/>
      <c r="I135" s="3"/>
      <c r="J135" s="3"/>
      <c r="K135" s="3"/>
      <c r="L135" s="3"/>
    </row>
    <row r="136" spans="4:12">
      <c r="D136" s="3"/>
      <c r="E136" s="3"/>
      <c r="F136" s="3"/>
      <c r="G136" s="3"/>
      <c r="H136" s="5"/>
      <c r="I136" s="3"/>
      <c r="J136" s="3"/>
      <c r="K136" s="3"/>
      <c r="L136" s="3"/>
    </row>
    <row r="137" spans="4:12">
      <c r="D137" s="3"/>
      <c r="E137" s="3"/>
      <c r="F137" s="3"/>
      <c r="G137" s="3"/>
      <c r="H137" s="5"/>
      <c r="I137" s="3"/>
      <c r="J137" s="3"/>
      <c r="K137" s="3"/>
      <c r="L137" s="3"/>
    </row>
    <row r="154" spans="1:12">
      <c r="A154" s="3"/>
      <c r="B154" s="3"/>
      <c r="C154" s="5"/>
      <c r="D154" s="3"/>
      <c r="E154" s="3"/>
      <c r="F154" s="3"/>
      <c r="G154" s="3"/>
      <c r="H154" s="5"/>
      <c r="I154" s="3"/>
      <c r="J154" s="3"/>
      <c r="K154" s="3"/>
      <c r="L154" s="3"/>
    </row>
    <row r="155" spans="1:12">
      <c r="A155" s="3"/>
      <c r="B155" s="3"/>
      <c r="C155" s="5"/>
      <c r="D155" s="3"/>
      <c r="E155" s="3"/>
      <c r="F155" s="3"/>
      <c r="G155" s="3"/>
      <c r="H155" s="5"/>
      <c r="I155" s="3"/>
      <c r="J155" s="3"/>
      <c r="K155" s="3"/>
      <c r="L155" s="3"/>
    </row>
    <row r="156" spans="1:12">
      <c r="A156" s="3"/>
      <c r="B156" s="3"/>
      <c r="C156" s="5"/>
      <c r="D156" s="3"/>
      <c r="E156" s="3"/>
      <c r="F156" s="3"/>
      <c r="G156" s="3"/>
      <c r="H156" s="5"/>
      <c r="I156" s="3"/>
      <c r="J156" s="3"/>
      <c r="K156" s="3"/>
      <c r="L156" s="3"/>
    </row>
    <row r="157" spans="1:12">
      <c r="A157" s="3"/>
      <c r="B157" s="3"/>
      <c r="C157" s="5"/>
      <c r="D157" s="3"/>
      <c r="E157" s="3"/>
      <c r="F157" s="3"/>
      <c r="G157" s="3"/>
      <c r="H157" s="5"/>
      <c r="I157" s="3"/>
      <c r="J157" s="3"/>
      <c r="K157" s="3"/>
      <c r="L157" s="3"/>
    </row>
    <row r="158" spans="1:12">
      <c r="A158" s="3"/>
      <c r="B158" s="3"/>
      <c r="C158" s="5"/>
      <c r="D158" s="3"/>
      <c r="E158" s="3"/>
      <c r="F158" s="3"/>
      <c r="G158" s="3"/>
      <c r="H158" s="5"/>
      <c r="I158" s="3"/>
      <c r="J158" s="3"/>
      <c r="K158" s="3"/>
      <c r="L158" s="3"/>
    </row>
    <row r="159" spans="1:12">
      <c r="A159" s="23"/>
      <c r="B159" s="23"/>
      <c r="C159" s="5"/>
      <c r="D159" s="3"/>
      <c r="E159" s="3"/>
      <c r="F159" s="3"/>
      <c r="G159" s="3"/>
      <c r="H159" s="5"/>
      <c r="I159" s="3"/>
      <c r="J159" s="3"/>
      <c r="K159" s="3"/>
      <c r="L159" s="3"/>
    </row>
    <row r="160" spans="1:12">
      <c r="A160" s="3"/>
      <c r="B160" s="3"/>
      <c r="C160" s="5"/>
      <c r="D160" s="3"/>
      <c r="E160" s="3"/>
      <c r="F160" s="3"/>
      <c r="G160" s="3"/>
      <c r="H160" s="5"/>
      <c r="I160" s="3"/>
      <c r="J160" s="3"/>
      <c r="K160" s="3"/>
      <c r="L160" s="3"/>
    </row>
    <row r="161" spans="1:12">
      <c r="A161" s="3"/>
      <c r="B161" s="3"/>
      <c r="C161" s="5"/>
      <c r="D161" s="3"/>
      <c r="E161" s="3"/>
      <c r="F161" s="3"/>
      <c r="G161" s="3"/>
      <c r="H161" s="5"/>
      <c r="I161" s="3"/>
      <c r="J161" s="3"/>
      <c r="K161" s="3"/>
      <c r="L161" s="3"/>
    </row>
    <row r="162" spans="1:12">
      <c r="A162" s="3"/>
      <c r="B162" s="3"/>
      <c r="C162" s="5"/>
      <c r="D162" s="3"/>
      <c r="E162" s="3"/>
      <c r="F162" s="3"/>
      <c r="G162" s="3"/>
      <c r="H162" s="5"/>
      <c r="I162" s="3"/>
      <c r="J162" s="3"/>
      <c r="K162" s="3"/>
      <c r="L162" s="3"/>
    </row>
    <row r="163" spans="1:12">
      <c r="A163" s="3"/>
      <c r="B163" s="3"/>
      <c r="C163" s="5"/>
      <c r="D163" s="3"/>
      <c r="E163" s="3"/>
      <c r="F163" s="3"/>
      <c r="G163" s="3"/>
      <c r="H163" s="5"/>
      <c r="I163" s="3"/>
      <c r="J163" s="3"/>
      <c r="K163" s="3"/>
      <c r="L163" s="3"/>
    </row>
    <row r="164" spans="1:12">
      <c r="A164" s="3"/>
      <c r="B164" s="3"/>
      <c r="C164" s="5"/>
      <c r="D164" s="3"/>
      <c r="E164" s="3"/>
      <c r="F164" s="3"/>
      <c r="G164" s="3"/>
      <c r="H164" s="5"/>
      <c r="I164" s="3"/>
      <c r="J164" s="3"/>
      <c r="K164" s="3"/>
      <c r="L164" s="3"/>
    </row>
    <row r="165" spans="1:12">
      <c r="A165" s="3"/>
      <c r="B165" s="3"/>
      <c r="C165" s="5"/>
      <c r="D165" s="3"/>
      <c r="E165" s="3"/>
      <c r="F165" s="3"/>
      <c r="G165" s="3"/>
      <c r="H165" s="5"/>
      <c r="I165" s="3"/>
      <c r="J165" s="3"/>
      <c r="K165" s="3"/>
      <c r="L165" s="3"/>
    </row>
    <row r="166" spans="1:12">
      <c r="A166" s="3"/>
      <c r="B166" s="3"/>
      <c r="C166" s="5"/>
      <c r="D166" s="3"/>
      <c r="E166" s="3"/>
      <c r="F166" s="3"/>
      <c r="G166" s="3"/>
      <c r="H166" s="5"/>
      <c r="I166" s="3"/>
      <c r="J166" s="3"/>
      <c r="K166" s="3"/>
      <c r="L166" s="3"/>
    </row>
    <row r="167" spans="1:12">
      <c r="A167" s="3"/>
      <c r="B167" s="3"/>
      <c r="C167" s="5"/>
      <c r="D167" s="3"/>
      <c r="E167" s="3"/>
      <c r="F167" s="3"/>
      <c r="G167" s="3"/>
      <c r="H167" s="5"/>
      <c r="I167" s="3"/>
      <c r="J167" s="3"/>
      <c r="K167" s="3"/>
      <c r="L167" s="3"/>
    </row>
    <row r="168" spans="1:12">
      <c r="A168" s="3"/>
      <c r="B168" s="3"/>
      <c r="C168" s="5"/>
      <c r="D168" s="3"/>
      <c r="E168" s="3"/>
      <c r="F168" s="3"/>
      <c r="G168" s="3"/>
      <c r="H168" s="5"/>
      <c r="I168" s="3"/>
      <c r="J168" s="3"/>
      <c r="K168" s="3"/>
      <c r="L168" s="3"/>
    </row>
    <row r="169" spans="1:12">
      <c r="A169" s="3"/>
      <c r="B169" s="3"/>
      <c r="C169" s="5"/>
      <c r="D169" s="3"/>
      <c r="E169" s="3"/>
      <c r="F169" s="3"/>
      <c r="G169" s="3"/>
      <c r="H169" s="5"/>
      <c r="I169" s="3"/>
      <c r="J169" s="3"/>
      <c r="K169" s="3"/>
      <c r="L169" s="3"/>
    </row>
    <row r="170" spans="1:12">
      <c r="D170" s="3"/>
      <c r="E170" s="3"/>
      <c r="F170" s="3"/>
      <c r="G170" s="3"/>
    </row>
    <row r="171" spans="1:12">
      <c r="D171" s="3"/>
      <c r="E171" s="3"/>
      <c r="F171" s="3"/>
      <c r="G171" s="3"/>
    </row>
    <row r="172" spans="1:12">
      <c r="D172" s="3"/>
      <c r="E172" s="3"/>
      <c r="F172" s="3"/>
      <c r="G172" s="3"/>
    </row>
    <row r="173" spans="1:12">
      <c r="D173" s="3"/>
      <c r="E173" s="3"/>
      <c r="F173" s="3"/>
      <c r="G173" s="3"/>
    </row>
    <row r="174" spans="1:12">
      <c r="D174" s="3"/>
      <c r="E174" s="3"/>
      <c r="F174" s="3"/>
      <c r="G174" s="3"/>
    </row>
    <row r="175" spans="1:12">
      <c r="D175" s="3"/>
      <c r="E175" s="3"/>
      <c r="F175" s="3"/>
      <c r="G175" s="3"/>
    </row>
    <row r="176" spans="1:12">
      <c r="D176" s="3"/>
      <c r="E176" s="3"/>
      <c r="F176" s="3"/>
      <c r="G176" s="3"/>
    </row>
    <row r="177" spans="4:7">
      <c r="D177" s="3"/>
      <c r="E177" s="3"/>
      <c r="F177" s="3"/>
      <c r="G177" s="3"/>
    </row>
    <row r="178" spans="4:7">
      <c r="D178" s="3"/>
      <c r="E178" s="3"/>
      <c r="F178" s="3"/>
      <c r="G178" s="3"/>
    </row>
    <row r="179" spans="4:7">
      <c r="D179" s="3"/>
      <c r="E179" s="3"/>
      <c r="F179" s="3"/>
      <c r="G179" s="3"/>
    </row>
    <row r="180" spans="4:7">
      <c r="D180" s="3"/>
      <c r="E180" s="3"/>
      <c r="F180" s="3"/>
      <c r="G180" s="3"/>
    </row>
    <row r="181" spans="4:7">
      <c r="D181" s="3"/>
      <c r="E181" s="3"/>
      <c r="F181" s="3"/>
      <c r="G181" s="3"/>
    </row>
    <row r="182" spans="4:7">
      <c r="D182" s="3"/>
      <c r="E182" s="3"/>
      <c r="F182" s="3"/>
      <c r="G182" s="3"/>
    </row>
    <row r="183" spans="4:7">
      <c r="D183" s="3"/>
      <c r="E183" s="3"/>
      <c r="F183" s="3"/>
      <c r="G183" s="3"/>
    </row>
    <row r="184" spans="4:7">
      <c r="D184" s="3"/>
      <c r="E184" s="3"/>
      <c r="F184" s="3"/>
      <c r="G184" s="3"/>
    </row>
    <row r="185" spans="4:7">
      <c r="D185" s="3"/>
      <c r="E185" s="3"/>
      <c r="F185" s="3"/>
      <c r="G185" s="3"/>
    </row>
  </sheetData>
  <autoFilter ref="A5:D101" xr:uid="{00000000-0009-0000-0000-000004000000}"/>
  <pageMargins left="0.7" right="0.7" top="0.75" bottom="0.75" header="0.3" footer="0.3"/>
  <ignoredErrors>
    <ignoredError sqref="E22:L22 M22:O22 E34:O34 E49:O49 E61:O6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9990-B84D-4F65-BBA5-244F5FC0983A}">
  <dimension ref="A1:G17"/>
  <sheetViews>
    <sheetView workbookViewId="0">
      <selection activeCell="E4" sqref="E4:G4"/>
    </sheetView>
  </sheetViews>
  <sheetFormatPr defaultRowHeight="12.75"/>
  <cols>
    <col min="1" max="1" width="13.85546875" style="274" customWidth="1"/>
    <col min="2" max="2" width="37.28515625" style="274" customWidth="1"/>
    <col min="3" max="3" width="12.140625" style="274" customWidth="1"/>
    <col min="4" max="4" width="13.5703125" style="274" customWidth="1"/>
    <col min="5" max="5" width="1.85546875" style="274" customWidth="1"/>
    <col min="6" max="6" width="9" style="274" customWidth="1"/>
    <col min="7" max="7" width="10.42578125" style="274" customWidth="1"/>
    <col min="8" max="16384" width="9.140625" style="274"/>
  </cols>
  <sheetData>
    <row r="1" spans="1:7">
      <c r="A1" s="368" t="s">
        <v>698</v>
      </c>
      <c r="B1" s="369"/>
      <c r="C1" s="369"/>
      <c r="D1" s="369"/>
      <c r="E1" s="370"/>
    </row>
    <row r="2" spans="1:7">
      <c r="A2" s="275" t="s">
        <v>261</v>
      </c>
      <c r="B2" s="276">
        <v>2023622328</v>
      </c>
      <c r="C2" s="371" t="s">
        <v>339</v>
      </c>
      <c r="D2" s="371"/>
      <c r="E2" s="372" t="s">
        <v>699</v>
      </c>
      <c r="F2" s="372"/>
      <c r="G2" s="372"/>
    </row>
    <row r="3" spans="1:7">
      <c r="A3" s="275" t="s">
        <v>341</v>
      </c>
      <c r="B3" s="277" t="s">
        <v>428</v>
      </c>
      <c r="C3" s="373" t="s">
        <v>266</v>
      </c>
      <c r="D3" s="373"/>
      <c r="E3" s="374">
        <v>713843.38</v>
      </c>
      <c r="F3" s="374"/>
      <c r="G3" s="374"/>
    </row>
    <row r="4" spans="1:7" ht="25.5">
      <c r="A4" s="275" t="s">
        <v>343</v>
      </c>
      <c r="B4" s="277" t="s">
        <v>700</v>
      </c>
      <c r="C4" s="373" t="s">
        <v>269</v>
      </c>
      <c r="D4" s="373"/>
      <c r="E4" s="375">
        <v>743756.03</v>
      </c>
      <c r="F4" s="375"/>
      <c r="G4" s="375"/>
    </row>
    <row r="5" spans="1:7">
      <c r="A5" s="275" t="s">
        <v>345</v>
      </c>
      <c r="B5" s="277" t="s">
        <v>430</v>
      </c>
      <c r="C5" s="373" t="s">
        <v>347</v>
      </c>
      <c r="D5" s="373"/>
      <c r="E5" s="374">
        <v>30000</v>
      </c>
      <c r="F5" s="374"/>
      <c r="G5" s="374"/>
    </row>
    <row r="6" spans="1:7">
      <c r="A6" s="275" t="s">
        <v>348</v>
      </c>
      <c r="B6" s="278"/>
      <c r="C6" s="373" t="s">
        <v>349</v>
      </c>
      <c r="D6" s="373"/>
      <c r="E6" s="376">
        <v>87.35</v>
      </c>
      <c r="F6" s="376"/>
      <c r="G6" s="376"/>
    </row>
    <row r="8" spans="1:7">
      <c r="A8" s="377"/>
      <c r="B8" s="378"/>
      <c r="C8" s="378"/>
      <c r="D8" s="378"/>
      <c r="E8" s="378"/>
      <c r="F8" s="378"/>
      <c r="G8" s="379"/>
    </row>
    <row r="9" spans="1:7">
      <c r="A9" s="279"/>
      <c r="B9" s="280" t="s">
        <v>323</v>
      </c>
      <c r="C9" s="281"/>
      <c r="D9" s="281"/>
      <c r="E9" s="367"/>
      <c r="F9" s="367"/>
      <c r="G9" s="282">
        <v>713843.38</v>
      </c>
    </row>
    <row r="10" spans="1:7" ht="38.25">
      <c r="A10" s="283">
        <v>45448</v>
      </c>
      <c r="B10" s="284" t="s">
        <v>701</v>
      </c>
      <c r="C10" s="285">
        <v>45448</v>
      </c>
      <c r="D10" s="286">
        <v>24000</v>
      </c>
      <c r="E10" s="366"/>
      <c r="F10" s="366"/>
      <c r="G10" s="288">
        <v>737843.38</v>
      </c>
    </row>
    <row r="11" spans="1:7" ht="25.5">
      <c r="A11" s="283">
        <v>45449</v>
      </c>
      <c r="B11" s="284" t="s">
        <v>702</v>
      </c>
      <c r="C11" s="285">
        <v>45449</v>
      </c>
      <c r="D11" s="287"/>
      <c r="E11" s="362">
        <v>50</v>
      </c>
      <c r="F11" s="362"/>
      <c r="G11" s="288">
        <v>737793.38</v>
      </c>
    </row>
    <row r="12" spans="1:7" ht="25.5">
      <c r="A12" s="283">
        <v>45464</v>
      </c>
      <c r="B12" s="284" t="s">
        <v>703</v>
      </c>
      <c r="C12" s="285">
        <v>45465</v>
      </c>
      <c r="D12" s="286">
        <v>6000</v>
      </c>
      <c r="E12" s="366"/>
      <c r="F12" s="366"/>
      <c r="G12" s="288">
        <v>743793.38</v>
      </c>
    </row>
    <row r="13" spans="1:7" ht="38.25">
      <c r="A13" s="283">
        <v>45467</v>
      </c>
      <c r="B13" s="289" t="s">
        <v>704</v>
      </c>
      <c r="C13" s="285">
        <v>45467</v>
      </c>
      <c r="D13" s="287"/>
      <c r="E13" s="362">
        <v>28</v>
      </c>
      <c r="F13" s="362"/>
      <c r="G13" s="288">
        <v>743765.38</v>
      </c>
    </row>
    <row r="14" spans="1:7" ht="38.25">
      <c r="A14" s="283">
        <v>45467</v>
      </c>
      <c r="B14" s="289" t="s">
        <v>705</v>
      </c>
      <c r="C14" s="285">
        <v>45467</v>
      </c>
      <c r="D14" s="287"/>
      <c r="E14" s="362">
        <v>2.1</v>
      </c>
      <c r="F14" s="362"/>
      <c r="G14" s="288">
        <v>743763.28</v>
      </c>
    </row>
    <row r="15" spans="1:7">
      <c r="A15" s="283">
        <v>45470</v>
      </c>
      <c r="B15" s="284" t="s">
        <v>220</v>
      </c>
      <c r="C15" s="285">
        <v>45470</v>
      </c>
      <c r="D15" s="290"/>
      <c r="E15" s="362">
        <v>6.74</v>
      </c>
      <c r="F15" s="362"/>
      <c r="G15" s="288">
        <v>743756.54</v>
      </c>
    </row>
    <row r="16" spans="1:7" ht="25.5">
      <c r="A16" s="283">
        <v>45470</v>
      </c>
      <c r="B16" s="284" t="s">
        <v>221</v>
      </c>
      <c r="C16" s="285">
        <v>45470</v>
      </c>
      <c r="D16" s="290"/>
      <c r="E16" s="362">
        <v>0.51</v>
      </c>
      <c r="F16" s="362"/>
      <c r="G16" s="291">
        <v>743756.03</v>
      </c>
    </row>
    <row r="17" spans="1:7">
      <c r="A17" s="363"/>
      <c r="B17" s="364"/>
      <c r="C17" s="364"/>
      <c r="D17" s="364"/>
      <c r="E17" s="364"/>
      <c r="F17" s="364"/>
      <c r="G17" s="365"/>
    </row>
  </sheetData>
  <mergeCells count="21">
    <mergeCell ref="E9:F9"/>
    <mergeCell ref="A1:E1"/>
    <mergeCell ref="C2:D2"/>
    <mergeCell ref="E2:G2"/>
    <mergeCell ref="C3:D3"/>
    <mergeCell ref="E3:G3"/>
    <mergeCell ref="C4:D4"/>
    <mergeCell ref="E4:G4"/>
    <mergeCell ref="C5:D5"/>
    <mergeCell ref="E5:G5"/>
    <mergeCell ref="C6:D6"/>
    <mergeCell ref="E6:G6"/>
    <mergeCell ref="A8:G8"/>
    <mergeCell ref="E16:F16"/>
    <mergeCell ref="A17:G17"/>
    <mergeCell ref="E10:F10"/>
    <mergeCell ref="E11:F11"/>
    <mergeCell ref="E12:F12"/>
    <mergeCell ref="E13:F13"/>
    <mergeCell ref="E14:F14"/>
    <mergeCell ref="E15:F1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9AC61-3C17-4170-98AE-76FFD4B198DD}">
  <dimension ref="A1:I18"/>
  <sheetViews>
    <sheetView topLeftCell="A9" workbookViewId="0">
      <selection activeCell="G17" sqref="G17"/>
    </sheetView>
  </sheetViews>
  <sheetFormatPr defaultRowHeight="15"/>
  <cols>
    <col min="1" max="1" width="10.28515625" style="81" customWidth="1"/>
    <col min="2" max="2" width="11.5703125" style="81" customWidth="1"/>
    <col min="3" max="3" width="37.28515625" style="81" customWidth="1"/>
    <col min="4" max="4" width="12.42578125" style="81" customWidth="1"/>
    <col min="5" max="5" width="11.42578125" style="81" customWidth="1"/>
    <col min="6" max="6" width="13" style="81" customWidth="1"/>
    <col min="7" max="7" width="10.42578125" style="81" customWidth="1"/>
    <col min="8" max="8" width="11.5703125" style="81" bestFit="1" customWidth="1"/>
    <col min="9" max="9" width="9.28515625" style="81" bestFit="1" customWidth="1"/>
    <col min="10" max="16384" width="9.140625" style="81"/>
  </cols>
  <sheetData>
    <row r="1" spans="1:9">
      <c r="A1" s="293" t="s">
        <v>564</v>
      </c>
      <c r="B1" s="123">
        <v>2023622328</v>
      </c>
      <c r="E1" s="294" t="s">
        <v>262</v>
      </c>
      <c r="G1" s="304" t="s">
        <v>263</v>
      </c>
    </row>
    <row r="2" spans="1:9" ht="17.25" customHeight="1">
      <c r="A2" s="293" t="s">
        <v>264</v>
      </c>
      <c r="B2" s="126" t="s">
        <v>265</v>
      </c>
      <c r="E2" s="294" t="s">
        <v>563</v>
      </c>
      <c r="G2" s="292">
        <v>743756.03</v>
      </c>
      <c r="H2" s="241"/>
      <c r="I2" s="241"/>
    </row>
    <row r="3" spans="1:9" ht="18">
      <c r="A3" s="293" t="s">
        <v>267</v>
      </c>
      <c r="B3" s="126" t="s">
        <v>718</v>
      </c>
      <c r="E3" s="294" t="s">
        <v>561</v>
      </c>
      <c r="G3" s="306">
        <v>683239.61</v>
      </c>
      <c r="H3" s="241">
        <v>683239.60999999987</v>
      </c>
      <c r="I3" s="241">
        <f>G3-H3</f>
        <v>0</v>
      </c>
    </row>
    <row r="4" spans="1:9" ht="18">
      <c r="A4" s="293" t="s">
        <v>270</v>
      </c>
      <c r="B4" s="126" t="s">
        <v>271</v>
      </c>
      <c r="E4" s="294" t="s">
        <v>272</v>
      </c>
      <c r="G4" s="292">
        <v>36000</v>
      </c>
    </row>
    <row r="5" spans="1:9">
      <c r="A5" s="293" t="s">
        <v>273</v>
      </c>
      <c r="B5" s="120"/>
      <c r="E5" s="294" t="s">
        <v>274</v>
      </c>
      <c r="G5" s="292">
        <v>96516.42</v>
      </c>
    </row>
    <row r="6" spans="1:9">
      <c r="A6" s="295" t="s">
        <v>275</v>
      </c>
      <c r="B6" s="296" t="s">
        <v>276</v>
      </c>
      <c r="C6" s="297" t="s">
        <v>277</v>
      </c>
      <c r="D6" s="296" t="s">
        <v>278</v>
      </c>
      <c r="E6" s="298" t="s">
        <v>279</v>
      </c>
      <c r="F6" s="299" t="s">
        <v>280</v>
      </c>
      <c r="G6" s="300" t="s">
        <v>281</v>
      </c>
    </row>
    <row r="7" spans="1:9">
      <c r="A7" s="87"/>
      <c r="B7" s="88"/>
      <c r="C7" s="301" t="s">
        <v>282</v>
      </c>
      <c r="D7" s="88"/>
      <c r="E7" s="88"/>
      <c r="F7" s="88"/>
      <c r="G7" s="302">
        <v>743756.03</v>
      </c>
    </row>
    <row r="8" spans="1:9">
      <c r="A8" s="283">
        <v>45481</v>
      </c>
      <c r="B8" s="303">
        <v>88930448</v>
      </c>
      <c r="C8" s="284" t="s">
        <v>551</v>
      </c>
      <c r="D8" s="285">
        <v>45481</v>
      </c>
      <c r="E8" s="94"/>
      <c r="F8" s="288">
        <v>96300</v>
      </c>
      <c r="G8" s="288">
        <v>647456.03</v>
      </c>
    </row>
    <row r="9" spans="1:9" ht="25.5">
      <c r="A9" s="283">
        <v>45483</v>
      </c>
      <c r="B9" s="97"/>
      <c r="C9" s="305" t="s">
        <v>719</v>
      </c>
      <c r="D9" s="285">
        <v>45483</v>
      </c>
      <c r="E9" s="288">
        <v>20000</v>
      </c>
      <c r="F9" s="288"/>
      <c r="G9" s="288">
        <v>667456.03</v>
      </c>
    </row>
    <row r="10" spans="1:9" ht="25.5">
      <c r="A10" s="283">
        <v>45484</v>
      </c>
      <c r="B10" s="97"/>
      <c r="C10" s="305" t="s">
        <v>724</v>
      </c>
      <c r="D10" s="285">
        <v>45484</v>
      </c>
      <c r="E10" s="288"/>
      <c r="F10" s="288">
        <v>50</v>
      </c>
      <c r="G10" s="288">
        <v>667406.03</v>
      </c>
    </row>
    <row r="11" spans="1:9" ht="25.5">
      <c r="A11" s="283">
        <v>45485</v>
      </c>
      <c r="B11" s="97"/>
      <c r="C11" s="305" t="s">
        <v>418</v>
      </c>
      <c r="D11" s="285">
        <v>45486</v>
      </c>
      <c r="E11" s="288">
        <v>4000</v>
      </c>
      <c r="F11" s="288"/>
      <c r="G11" s="288">
        <v>671406.03</v>
      </c>
    </row>
    <row r="12" spans="1:9" ht="19.5" customHeight="1">
      <c r="A12" s="283">
        <v>45497</v>
      </c>
      <c r="B12" s="97"/>
      <c r="C12" s="305" t="s">
        <v>725</v>
      </c>
      <c r="D12" s="285">
        <v>45497</v>
      </c>
      <c r="E12" s="288"/>
      <c r="F12" s="288">
        <v>12</v>
      </c>
      <c r="G12" s="288">
        <v>671394.03</v>
      </c>
    </row>
    <row r="13" spans="1:9" ht="25.5">
      <c r="A13" s="283">
        <v>45497</v>
      </c>
      <c r="B13" s="97"/>
      <c r="C13" s="305" t="s">
        <v>726</v>
      </c>
      <c r="D13" s="285">
        <v>45497</v>
      </c>
      <c r="E13" s="288"/>
      <c r="F13" s="288">
        <v>0.9</v>
      </c>
      <c r="G13" s="288">
        <v>671393.13</v>
      </c>
    </row>
    <row r="14" spans="1:9" ht="25.5">
      <c r="A14" s="283">
        <v>45500</v>
      </c>
      <c r="B14" s="97"/>
      <c r="C14" s="305" t="s">
        <v>733</v>
      </c>
      <c r="D14" s="285">
        <v>45500</v>
      </c>
      <c r="E14" s="288">
        <v>12000</v>
      </c>
      <c r="F14" s="288"/>
      <c r="G14" s="288">
        <v>683393.13</v>
      </c>
    </row>
    <row r="15" spans="1:9">
      <c r="A15" s="283">
        <v>45500</v>
      </c>
      <c r="B15" s="94"/>
      <c r="C15" s="305" t="s">
        <v>220</v>
      </c>
      <c r="D15" s="285">
        <v>45500</v>
      </c>
      <c r="E15" s="288"/>
      <c r="F15" s="288">
        <v>96.3</v>
      </c>
      <c r="G15" s="288">
        <v>683296.83</v>
      </c>
    </row>
    <row r="16" spans="1:9">
      <c r="A16" s="283">
        <v>45500</v>
      </c>
      <c r="B16" s="94"/>
      <c r="C16" s="305" t="s">
        <v>221</v>
      </c>
      <c r="D16" s="285">
        <v>45500</v>
      </c>
      <c r="E16" s="288"/>
      <c r="F16" s="288">
        <v>7.22</v>
      </c>
      <c r="G16" s="288">
        <v>683289.61</v>
      </c>
    </row>
    <row r="17" spans="1:7" ht="25.5">
      <c r="A17" s="283">
        <v>45501</v>
      </c>
      <c r="B17" s="97"/>
      <c r="C17" s="305" t="s">
        <v>727</v>
      </c>
      <c r="D17" s="285">
        <v>45501</v>
      </c>
      <c r="E17" s="288"/>
      <c r="F17" s="288">
        <v>50</v>
      </c>
      <c r="G17" s="291">
        <v>683239.61</v>
      </c>
    </row>
    <row r="18" spans="1:7">
      <c r="A18" s="380" t="s">
        <v>299</v>
      </c>
      <c r="B18" s="381"/>
      <c r="C18" s="381"/>
      <c r="D18" s="381"/>
      <c r="E18" s="381"/>
      <c r="F18" s="381"/>
      <c r="G18" s="382"/>
    </row>
  </sheetData>
  <mergeCells count="1">
    <mergeCell ref="A18:G1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ECBC-10C8-47B8-8D61-54C893F9F60F}">
  <dimension ref="A1:Q697"/>
  <sheetViews>
    <sheetView tabSelected="1" topLeftCell="A610" workbookViewId="0">
      <selection activeCell="D701" sqref="D701:E702"/>
    </sheetView>
  </sheetViews>
  <sheetFormatPr defaultRowHeight="15"/>
  <cols>
    <col min="1" max="1" width="12.5703125" customWidth="1"/>
    <col min="2" max="2" width="6.28515625" bestFit="1" customWidth="1"/>
    <col min="3" max="3" width="27.7109375" customWidth="1"/>
    <col min="4" max="4" width="14.28515625" style="8" customWidth="1"/>
    <col min="5" max="5" width="13" customWidth="1"/>
    <col min="6" max="6" width="14.28515625" customWidth="1"/>
    <col min="7" max="7" width="14.42578125" style="30" customWidth="1"/>
    <col min="10" max="10" width="11.28515625" bestFit="1" customWidth="1"/>
    <col min="11" max="11" width="6.28515625" style="8" customWidth="1"/>
    <col min="15" max="15" width="11.5703125" bestFit="1" customWidth="1"/>
    <col min="16" max="16" width="10.5703125" bestFit="1" customWidth="1"/>
    <col min="17" max="17" width="9.5703125" bestFit="1" customWidth="1"/>
  </cols>
  <sheetData>
    <row r="1" spans="2:7" ht="17.25">
      <c r="B1" s="383" t="s">
        <v>376</v>
      </c>
      <c r="C1" s="383"/>
      <c r="D1" s="383"/>
      <c r="E1" s="383"/>
      <c r="F1" s="383"/>
      <c r="G1" s="383"/>
    </row>
    <row r="2" spans="2:7" ht="31.5">
      <c r="B2" s="33" t="s">
        <v>44</v>
      </c>
      <c r="C2" s="33" t="s">
        <v>45</v>
      </c>
      <c r="D2" s="102" t="s">
        <v>252</v>
      </c>
      <c r="E2" s="102">
        <v>2024</v>
      </c>
      <c r="F2" s="43" t="s">
        <v>123</v>
      </c>
      <c r="G2" s="103" t="s">
        <v>238</v>
      </c>
    </row>
    <row r="3" spans="2:7" ht="15.75">
      <c r="B3" s="36">
        <v>1</v>
      </c>
      <c r="C3" s="50" t="s">
        <v>46</v>
      </c>
      <c r="D3" s="8">
        <v>6000</v>
      </c>
      <c r="E3" s="8"/>
      <c r="F3" s="55">
        <f>SUM(D3:E3)</f>
        <v>6000</v>
      </c>
      <c r="G3" s="104">
        <f>12000+12000+24000-F3</f>
        <v>42000</v>
      </c>
    </row>
    <row r="4" spans="2:7" ht="15.75">
      <c r="B4" s="36">
        <f t="shared" ref="B4:B67" si="0">B3+1</f>
        <v>2</v>
      </c>
      <c r="C4" s="50" t="s">
        <v>47</v>
      </c>
      <c r="E4" s="8"/>
      <c r="F4" s="55">
        <f t="shared" ref="F4:F67" si="1">SUM(D4:E4)</f>
        <v>0</v>
      </c>
      <c r="G4" s="104">
        <f t="shared" ref="G4:G67" si="2">12000+12000+24000-F4</f>
        <v>48000</v>
      </c>
    </row>
    <row r="5" spans="2:7" ht="15.75">
      <c r="B5" s="36">
        <f t="shared" si="0"/>
        <v>3</v>
      </c>
      <c r="C5" s="50" t="s">
        <v>48</v>
      </c>
      <c r="D5" s="8">
        <v>7000</v>
      </c>
      <c r="E5" s="8"/>
      <c r="F5" s="55">
        <f t="shared" si="1"/>
        <v>7000</v>
      </c>
      <c r="G5" s="104">
        <f t="shared" si="2"/>
        <v>41000</v>
      </c>
    </row>
    <row r="6" spans="2:7" ht="15.75">
      <c r="B6" s="36">
        <f t="shared" si="0"/>
        <v>4</v>
      </c>
      <c r="C6" s="50" t="s">
        <v>239</v>
      </c>
      <c r="E6" s="8"/>
      <c r="F6" s="55">
        <f t="shared" si="1"/>
        <v>0</v>
      </c>
      <c r="G6" s="104">
        <f t="shared" si="2"/>
        <v>48000</v>
      </c>
    </row>
    <row r="7" spans="2:7" ht="15.75">
      <c r="B7" s="36">
        <f t="shared" si="0"/>
        <v>5</v>
      </c>
      <c r="C7" s="50" t="s">
        <v>49</v>
      </c>
      <c r="D7" s="8">
        <v>6000</v>
      </c>
      <c r="E7" s="8"/>
      <c r="F7" s="55">
        <f t="shared" si="1"/>
        <v>6000</v>
      </c>
      <c r="G7" s="104">
        <f t="shared" si="2"/>
        <v>42000</v>
      </c>
    </row>
    <row r="8" spans="2:7" ht="15.75">
      <c r="B8" s="36">
        <f t="shared" si="0"/>
        <v>6</v>
      </c>
      <c r="C8" s="50" t="s">
        <v>50</v>
      </c>
      <c r="D8" s="8">
        <v>6000</v>
      </c>
      <c r="E8" s="8"/>
      <c r="F8" s="55">
        <f t="shared" si="1"/>
        <v>6000</v>
      </c>
      <c r="G8" s="104">
        <f t="shared" si="2"/>
        <v>42000</v>
      </c>
    </row>
    <row r="9" spans="2:7" ht="15.75">
      <c r="B9" s="36">
        <f t="shared" si="0"/>
        <v>7</v>
      </c>
      <c r="C9" s="50" t="s">
        <v>51</v>
      </c>
      <c r="D9" s="8">
        <v>0</v>
      </c>
      <c r="E9" s="8"/>
      <c r="F9" s="55">
        <f t="shared" si="1"/>
        <v>0</v>
      </c>
      <c r="G9" s="104">
        <f t="shared" si="2"/>
        <v>48000</v>
      </c>
    </row>
    <row r="10" spans="2:7" ht="15.75">
      <c r="B10" s="36">
        <f t="shared" si="0"/>
        <v>8</v>
      </c>
      <c r="C10" s="50" t="s">
        <v>52</v>
      </c>
      <c r="D10" s="8">
        <v>1000</v>
      </c>
      <c r="E10" s="8"/>
      <c r="F10" s="55">
        <f t="shared" si="1"/>
        <v>1000</v>
      </c>
      <c r="G10" s="104">
        <f t="shared" si="2"/>
        <v>47000</v>
      </c>
    </row>
    <row r="11" spans="2:7" ht="15.75">
      <c r="B11" s="36">
        <f t="shared" si="0"/>
        <v>9</v>
      </c>
      <c r="C11" s="50" t="s">
        <v>53</v>
      </c>
      <c r="D11" s="8">
        <v>15000</v>
      </c>
      <c r="E11" s="8"/>
      <c r="F11" s="55">
        <f t="shared" si="1"/>
        <v>15000</v>
      </c>
      <c r="G11" s="104">
        <f t="shared" si="2"/>
        <v>33000</v>
      </c>
    </row>
    <row r="12" spans="2:7" ht="15.75">
      <c r="B12" s="36">
        <f t="shared" si="0"/>
        <v>10</v>
      </c>
      <c r="C12" s="50" t="s">
        <v>54</v>
      </c>
      <c r="D12" s="8">
        <v>6000</v>
      </c>
      <c r="E12" s="8"/>
      <c r="F12" s="55">
        <f t="shared" si="1"/>
        <v>6000</v>
      </c>
      <c r="G12" s="104">
        <f t="shared" si="2"/>
        <v>42000</v>
      </c>
    </row>
    <row r="13" spans="2:7" ht="15.75">
      <c r="B13" s="36">
        <f t="shared" si="0"/>
        <v>11</v>
      </c>
      <c r="C13" s="50" t="s">
        <v>55</v>
      </c>
      <c r="D13" s="8">
        <v>1000</v>
      </c>
      <c r="E13" s="8"/>
      <c r="F13" s="55">
        <f t="shared" si="1"/>
        <v>1000</v>
      </c>
      <c r="G13" s="104">
        <f t="shared" si="2"/>
        <v>47000</v>
      </c>
    </row>
    <row r="14" spans="2:7" ht="15.75">
      <c r="B14" s="36">
        <f t="shared" si="0"/>
        <v>12</v>
      </c>
      <c r="C14" s="50" t="s">
        <v>56</v>
      </c>
      <c r="D14" s="8">
        <v>24000</v>
      </c>
      <c r="E14" s="8"/>
      <c r="F14" s="55">
        <f t="shared" si="1"/>
        <v>24000</v>
      </c>
      <c r="G14" s="104">
        <f t="shared" si="2"/>
        <v>24000</v>
      </c>
    </row>
    <row r="15" spans="2:7" ht="15.75">
      <c r="B15" s="36">
        <f t="shared" si="0"/>
        <v>13</v>
      </c>
      <c r="C15" s="50" t="s">
        <v>57</v>
      </c>
      <c r="D15" s="8">
        <v>36000</v>
      </c>
      <c r="E15" s="8"/>
      <c r="F15" s="55">
        <f t="shared" si="1"/>
        <v>36000</v>
      </c>
      <c r="G15" s="118">
        <f>12000+12000+12000-F15</f>
        <v>0</v>
      </c>
    </row>
    <row r="16" spans="2:7" ht="15.75">
      <c r="B16" s="36">
        <f t="shared" si="0"/>
        <v>14</v>
      </c>
      <c r="C16" s="50" t="s">
        <v>58</v>
      </c>
      <c r="D16" s="8">
        <v>0</v>
      </c>
      <c r="E16" s="8"/>
      <c r="F16" s="55">
        <f t="shared" si="1"/>
        <v>0</v>
      </c>
      <c r="G16" s="104">
        <f t="shared" si="2"/>
        <v>48000</v>
      </c>
    </row>
    <row r="17" spans="2:11" ht="15.75">
      <c r="B17" s="36">
        <f t="shared" si="0"/>
        <v>15</v>
      </c>
      <c r="C17" s="50" t="s">
        <v>59</v>
      </c>
      <c r="D17" s="8">
        <v>24000</v>
      </c>
      <c r="E17" s="8"/>
      <c r="F17" s="55">
        <f t="shared" si="1"/>
        <v>24000</v>
      </c>
      <c r="G17" s="104">
        <f t="shared" si="2"/>
        <v>24000</v>
      </c>
    </row>
    <row r="18" spans="2:11" ht="15.75">
      <c r="B18" s="36">
        <f t="shared" si="0"/>
        <v>16</v>
      </c>
      <c r="C18" s="50" t="s">
        <v>60</v>
      </c>
      <c r="D18" s="8">
        <v>24000</v>
      </c>
      <c r="E18" s="8"/>
      <c r="F18" s="55">
        <f t="shared" si="1"/>
        <v>24000</v>
      </c>
      <c r="G18" s="104">
        <f t="shared" si="2"/>
        <v>24000</v>
      </c>
    </row>
    <row r="19" spans="2:11" ht="15.75">
      <c r="B19" s="36">
        <f t="shared" si="0"/>
        <v>17</v>
      </c>
      <c r="C19" s="50" t="s">
        <v>61</v>
      </c>
      <c r="D19" s="8">
        <v>24000</v>
      </c>
      <c r="E19" s="8"/>
      <c r="F19" s="55">
        <f t="shared" si="1"/>
        <v>24000</v>
      </c>
      <c r="G19" s="104">
        <f t="shared" si="2"/>
        <v>24000</v>
      </c>
    </row>
    <row r="20" spans="2:11" ht="15.75">
      <c r="B20" s="36">
        <f t="shared" si="0"/>
        <v>18</v>
      </c>
      <c r="C20" s="50" t="s">
        <v>62</v>
      </c>
      <c r="D20" s="8">
        <v>8000</v>
      </c>
      <c r="E20" s="8"/>
      <c r="F20" s="55">
        <f t="shared" si="1"/>
        <v>8000</v>
      </c>
      <c r="G20" s="104">
        <f t="shared" si="2"/>
        <v>40000</v>
      </c>
    </row>
    <row r="21" spans="2:11" ht="15.75">
      <c r="B21" s="36">
        <f t="shared" si="0"/>
        <v>19</v>
      </c>
      <c r="C21" t="s">
        <v>63</v>
      </c>
      <c r="D21" s="8">
        <v>24000</v>
      </c>
      <c r="E21" s="8"/>
      <c r="F21" s="55">
        <f t="shared" si="1"/>
        <v>24000</v>
      </c>
      <c r="G21" s="104">
        <f t="shared" si="2"/>
        <v>24000</v>
      </c>
    </row>
    <row r="22" spans="2:11" s="109" customFormat="1" ht="15.75">
      <c r="B22" s="36">
        <f t="shared" si="0"/>
        <v>20</v>
      </c>
      <c r="C22" t="s">
        <v>65</v>
      </c>
      <c r="D22" s="107">
        <v>0</v>
      </c>
      <c r="E22" s="107"/>
      <c r="F22" s="55">
        <f t="shared" si="1"/>
        <v>0</v>
      </c>
      <c r="G22" s="104">
        <f t="shared" si="2"/>
        <v>48000</v>
      </c>
      <c r="K22" s="107"/>
    </row>
    <row r="23" spans="2:11" ht="15.75">
      <c r="B23" s="36">
        <f t="shared" si="0"/>
        <v>21</v>
      </c>
      <c r="C23" s="50" t="s">
        <v>66</v>
      </c>
      <c r="D23" s="8">
        <v>6000</v>
      </c>
      <c r="E23" s="110"/>
      <c r="F23" s="55">
        <f t="shared" si="1"/>
        <v>6000</v>
      </c>
      <c r="G23" s="104">
        <f t="shared" si="2"/>
        <v>42000</v>
      </c>
    </row>
    <row r="24" spans="2:11" ht="15.75">
      <c r="B24" s="36">
        <f t="shared" si="0"/>
        <v>22</v>
      </c>
      <c r="C24" s="50" t="s">
        <v>67</v>
      </c>
      <c r="D24" s="8">
        <v>0</v>
      </c>
      <c r="E24" s="8"/>
      <c r="F24" s="55">
        <f t="shared" si="1"/>
        <v>0</v>
      </c>
      <c r="G24" s="104">
        <f t="shared" si="2"/>
        <v>48000</v>
      </c>
    </row>
    <row r="25" spans="2:11" ht="15.75">
      <c r="B25" s="36">
        <f t="shared" si="0"/>
        <v>23</v>
      </c>
      <c r="C25" s="50" t="s">
        <v>9</v>
      </c>
      <c r="D25" s="8">
        <v>24000</v>
      </c>
      <c r="E25" s="8"/>
      <c r="F25" s="55">
        <f t="shared" si="1"/>
        <v>24000</v>
      </c>
      <c r="G25" s="104">
        <f t="shared" si="2"/>
        <v>24000</v>
      </c>
    </row>
    <row r="26" spans="2:11" ht="15.75">
      <c r="B26" s="36">
        <f t="shared" si="0"/>
        <v>24</v>
      </c>
      <c r="C26" s="50" t="s">
        <v>68</v>
      </c>
      <c r="D26" s="8">
        <v>7000</v>
      </c>
      <c r="E26" s="110"/>
      <c r="F26" s="55">
        <f t="shared" si="1"/>
        <v>7000</v>
      </c>
      <c r="G26" s="104">
        <f t="shared" si="2"/>
        <v>41000</v>
      </c>
    </row>
    <row r="27" spans="2:11" ht="15.75">
      <c r="B27" s="36">
        <f t="shared" si="0"/>
        <v>25</v>
      </c>
      <c r="C27" s="50" t="s">
        <v>69</v>
      </c>
      <c r="D27" s="8">
        <v>24000</v>
      </c>
      <c r="E27" s="8"/>
      <c r="F27" s="55">
        <f t="shared" si="1"/>
        <v>24000</v>
      </c>
      <c r="G27" s="104">
        <f t="shared" si="2"/>
        <v>24000</v>
      </c>
    </row>
    <row r="28" spans="2:11" ht="15.75">
      <c r="B28" s="36">
        <f t="shared" si="0"/>
        <v>26</v>
      </c>
      <c r="C28" s="50" t="s">
        <v>70</v>
      </c>
      <c r="D28" s="8">
        <v>0</v>
      </c>
      <c r="E28" s="8"/>
      <c r="F28" s="55">
        <f t="shared" si="1"/>
        <v>0</v>
      </c>
      <c r="G28" s="104">
        <f t="shared" si="2"/>
        <v>48000</v>
      </c>
    </row>
    <row r="29" spans="2:11" ht="15.75">
      <c r="B29" s="36">
        <f t="shared" si="0"/>
        <v>27</v>
      </c>
      <c r="C29" s="50" t="s">
        <v>71</v>
      </c>
      <c r="D29" s="8">
        <v>6000</v>
      </c>
      <c r="E29" s="8"/>
      <c r="F29" s="55">
        <f t="shared" si="1"/>
        <v>6000</v>
      </c>
      <c r="G29" s="104">
        <f t="shared" si="2"/>
        <v>42000</v>
      </c>
    </row>
    <row r="30" spans="2:11" ht="15.75">
      <c r="B30" s="36">
        <f t="shared" si="0"/>
        <v>28</v>
      </c>
      <c r="C30" s="50" t="s">
        <v>72</v>
      </c>
      <c r="D30" s="8">
        <v>7000</v>
      </c>
      <c r="E30" s="8"/>
      <c r="F30" s="55">
        <f t="shared" si="1"/>
        <v>7000</v>
      </c>
      <c r="G30" s="104">
        <f t="shared" si="2"/>
        <v>41000</v>
      </c>
    </row>
    <row r="31" spans="2:11" ht="15.75">
      <c r="B31" s="36">
        <f t="shared" si="0"/>
        <v>29</v>
      </c>
      <c r="C31" s="50" t="s">
        <v>73</v>
      </c>
      <c r="D31" s="8">
        <v>6000</v>
      </c>
      <c r="E31" s="8"/>
      <c r="F31" s="55">
        <f t="shared" si="1"/>
        <v>6000</v>
      </c>
      <c r="G31" s="104">
        <f t="shared" si="2"/>
        <v>42000</v>
      </c>
    </row>
    <row r="32" spans="2:11" ht="15.75">
      <c r="B32" s="36">
        <f t="shared" si="0"/>
        <v>30</v>
      </c>
      <c r="C32" s="50" t="s">
        <v>74</v>
      </c>
      <c r="D32" s="8">
        <v>7000</v>
      </c>
      <c r="E32" s="8"/>
      <c r="F32" s="55">
        <f t="shared" si="1"/>
        <v>7000</v>
      </c>
      <c r="G32" s="104">
        <f t="shared" si="2"/>
        <v>41000</v>
      </c>
    </row>
    <row r="33" spans="2:7" ht="15.75">
      <c r="B33" s="36">
        <f t="shared" si="0"/>
        <v>31</v>
      </c>
      <c r="C33" s="50" t="s">
        <v>75</v>
      </c>
      <c r="D33" s="8">
        <v>7000</v>
      </c>
      <c r="E33" s="8"/>
      <c r="F33" s="55">
        <f t="shared" si="1"/>
        <v>7000</v>
      </c>
      <c r="G33" s="104">
        <f t="shared" si="2"/>
        <v>41000</v>
      </c>
    </row>
    <row r="34" spans="2:7" ht="15.75">
      <c r="B34" s="36">
        <f t="shared" si="0"/>
        <v>32</v>
      </c>
      <c r="C34" s="50" t="s">
        <v>76</v>
      </c>
      <c r="D34" s="8">
        <v>6000</v>
      </c>
      <c r="E34" s="8"/>
      <c r="F34" s="55">
        <f t="shared" si="1"/>
        <v>6000</v>
      </c>
      <c r="G34" s="104">
        <f t="shared" si="2"/>
        <v>42000</v>
      </c>
    </row>
    <row r="35" spans="2:7" ht="15.75">
      <c r="B35" s="36">
        <f t="shared" si="0"/>
        <v>33</v>
      </c>
      <c r="C35" s="50" t="s">
        <v>77</v>
      </c>
      <c r="D35" s="8">
        <v>7000</v>
      </c>
      <c r="E35" s="8"/>
      <c r="F35" s="55">
        <f t="shared" si="1"/>
        <v>7000</v>
      </c>
      <c r="G35" s="104">
        <f t="shared" si="2"/>
        <v>41000</v>
      </c>
    </row>
    <row r="36" spans="2:7" ht="15.75">
      <c r="B36" s="36">
        <f t="shared" si="0"/>
        <v>34</v>
      </c>
      <c r="C36" s="50" t="s">
        <v>78</v>
      </c>
      <c r="D36" s="8">
        <v>7000</v>
      </c>
      <c r="E36" s="8"/>
      <c r="F36" s="55">
        <f t="shared" si="1"/>
        <v>7000</v>
      </c>
      <c r="G36" s="104">
        <f t="shared" si="2"/>
        <v>41000</v>
      </c>
    </row>
    <row r="37" spans="2:7" ht="15.75">
      <c r="B37" s="36">
        <f t="shared" si="0"/>
        <v>35</v>
      </c>
      <c r="C37" s="50" t="s">
        <v>79</v>
      </c>
      <c r="D37" s="8">
        <v>7000</v>
      </c>
      <c r="E37" s="8"/>
      <c r="F37" s="55">
        <f t="shared" si="1"/>
        <v>7000</v>
      </c>
      <c r="G37" s="104">
        <f t="shared" si="2"/>
        <v>41000</v>
      </c>
    </row>
    <row r="38" spans="2:7" ht="15.75">
      <c r="B38" s="36">
        <f t="shared" si="0"/>
        <v>36</v>
      </c>
      <c r="C38" s="50" t="s">
        <v>80</v>
      </c>
      <c r="D38" s="8">
        <v>6000</v>
      </c>
      <c r="E38" s="8"/>
      <c r="F38" s="55">
        <f t="shared" si="1"/>
        <v>6000</v>
      </c>
      <c r="G38" s="104">
        <f t="shared" si="2"/>
        <v>42000</v>
      </c>
    </row>
    <row r="39" spans="2:7" ht="15.75">
      <c r="B39" s="36">
        <f t="shared" si="0"/>
        <v>37</v>
      </c>
      <c r="C39" s="50" t="s">
        <v>81</v>
      </c>
      <c r="D39" s="8">
        <v>6000</v>
      </c>
      <c r="E39" s="8"/>
      <c r="F39" s="55">
        <f t="shared" si="1"/>
        <v>6000</v>
      </c>
      <c r="G39" s="104">
        <f t="shared" si="2"/>
        <v>42000</v>
      </c>
    </row>
    <row r="40" spans="2:7" ht="15.75">
      <c r="B40" s="36">
        <f t="shared" si="0"/>
        <v>38</v>
      </c>
      <c r="C40" s="50" t="s">
        <v>82</v>
      </c>
      <c r="D40" s="8">
        <v>25000</v>
      </c>
      <c r="E40" s="8"/>
      <c r="F40" s="55">
        <f t="shared" si="1"/>
        <v>25000</v>
      </c>
      <c r="G40" s="104">
        <f t="shared" si="2"/>
        <v>23000</v>
      </c>
    </row>
    <row r="41" spans="2:7" ht="15.75">
      <c r="B41" s="36">
        <f t="shared" si="0"/>
        <v>39</v>
      </c>
      <c r="C41" s="50" t="s">
        <v>83</v>
      </c>
      <c r="D41" s="8">
        <v>0</v>
      </c>
      <c r="E41" s="8"/>
      <c r="F41" s="55">
        <f t="shared" si="1"/>
        <v>0</v>
      </c>
      <c r="G41" s="104">
        <f t="shared" si="2"/>
        <v>48000</v>
      </c>
    </row>
    <row r="42" spans="2:7" ht="15.75">
      <c r="B42" s="36">
        <f t="shared" si="0"/>
        <v>40</v>
      </c>
      <c r="C42" s="50" t="s">
        <v>84</v>
      </c>
      <c r="D42" s="8">
        <v>6000</v>
      </c>
      <c r="E42" s="110"/>
      <c r="F42" s="55">
        <f t="shared" si="1"/>
        <v>6000</v>
      </c>
      <c r="G42" s="104">
        <f t="shared" si="2"/>
        <v>42000</v>
      </c>
    </row>
    <row r="43" spans="2:7" ht="15.75">
      <c r="B43" s="36">
        <f t="shared" si="0"/>
        <v>41</v>
      </c>
      <c r="C43" s="50" t="s">
        <v>85</v>
      </c>
      <c r="D43" s="8">
        <v>24000</v>
      </c>
      <c r="E43" s="8">
        <v>12000</v>
      </c>
      <c r="F43" s="55">
        <f t="shared" si="1"/>
        <v>36000</v>
      </c>
      <c r="G43" s="118">
        <f>12000+12000+12000-F43</f>
        <v>0</v>
      </c>
    </row>
    <row r="44" spans="2:7" ht="15.75">
      <c r="B44" s="36">
        <f t="shared" si="0"/>
        <v>42</v>
      </c>
      <c r="C44" s="50" t="s">
        <v>86</v>
      </c>
      <c r="D44" s="8">
        <v>6000</v>
      </c>
      <c r="E44" s="8"/>
      <c r="F44" s="55">
        <f t="shared" si="1"/>
        <v>6000</v>
      </c>
      <c r="G44" s="104">
        <f t="shared" si="2"/>
        <v>42000</v>
      </c>
    </row>
    <row r="45" spans="2:7" ht="15.75">
      <c r="B45" s="36">
        <f t="shared" si="0"/>
        <v>43</v>
      </c>
      <c r="C45" s="50" t="s">
        <v>87</v>
      </c>
      <c r="D45" s="8">
        <v>6000</v>
      </c>
      <c r="E45" s="8"/>
      <c r="F45" s="55">
        <f t="shared" si="1"/>
        <v>6000</v>
      </c>
      <c r="G45" s="104">
        <f t="shared" si="2"/>
        <v>42000</v>
      </c>
    </row>
    <row r="46" spans="2:7" ht="15.75">
      <c r="B46" s="36">
        <f t="shared" si="0"/>
        <v>44</v>
      </c>
      <c r="C46" s="50" t="s">
        <v>88</v>
      </c>
      <c r="D46" s="8">
        <v>24000</v>
      </c>
      <c r="E46" s="8"/>
      <c r="F46" s="55">
        <f t="shared" si="1"/>
        <v>24000</v>
      </c>
      <c r="G46" s="104">
        <f t="shared" si="2"/>
        <v>24000</v>
      </c>
    </row>
    <row r="47" spans="2:7" ht="15.75">
      <c r="B47" s="36">
        <f t="shared" si="0"/>
        <v>45</v>
      </c>
      <c r="C47" s="50" t="s">
        <v>89</v>
      </c>
      <c r="D47" s="8">
        <v>0</v>
      </c>
      <c r="E47" s="8"/>
      <c r="F47" s="55">
        <f t="shared" si="1"/>
        <v>0</v>
      </c>
      <c r="G47" s="104">
        <f t="shared" si="2"/>
        <v>48000</v>
      </c>
    </row>
    <row r="48" spans="2:7" ht="15.75">
      <c r="B48" s="36">
        <f t="shared" si="0"/>
        <v>46</v>
      </c>
      <c r="C48" s="50" t="s">
        <v>90</v>
      </c>
      <c r="D48" s="8">
        <v>18000</v>
      </c>
      <c r="E48" s="8"/>
      <c r="F48" s="55">
        <f t="shared" si="1"/>
        <v>18000</v>
      </c>
      <c r="G48" s="104">
        <f t="shared" si="2"/>
        <v>30000</v>
      </c>
    </row>
    <row r="49" spans="2:7" ht="15.75">
      <c r="B49" s="36">
        <f t="shared" si="0"/>
        <v>47</v>
      </c>
      <c r="C49" s="50" t="s">
        <v>91</v>
      </c>
      <c r="D49" s="8">
        <v>0</v>
      </c>
      <c r="E49" s="8"/>
      <c r="F49" s="55">
        <f t="shared" si="1"/>
        <v>0</v>
      </c>
      <c r="G49" s="104">
        <f t="shared" si="2"/>
        <v>48000</v>
      </c>
    </row>
    <row r="50" spans="2:7" ht="15.75">
      <c r="B50" s="36">
        <f t="shared" si="0"/>
        <v>48</v>
      </c>
      <c r="C50" s="50" t="s">
        <v>92</v>
      </c>
      <c r="D50" s="8">
        <v>19000</v>
      </c>
      <c r="E50" s="8"/>
      <c r="F50" s="55">
        <f t="shared" si="1"/>
        <v>19000</v>
      </c>
      <c r="G50" s="104">
        <f t="shared" si="2"/>
        <v>29000</v>
      </c>
    </row>
    <row r="51" spans="2:7" ht="15.75">
      <c r="B51" s="36">
        <f t="shared" si="0"/>
        <v>49</v>
      </c>
      <c r="C51" s="50" t="s">
        <v>93</v>
      </c>
      <c r="D51" s="8">
        <v>6000</v>
      </c>
      <c r="E51" s="110"/>
      <c r="F51" s="55">
        <f t="shared" si="1"/>
        <v>6000</v>
      </c>
      <c r="G51" s="104">
        <f t="shared" si="2"/>
        <v>42000</v>
      </c>
    </row>
    <row r="52" spans="2:7" ht="15.75">
      <c r="B52" s="36">
        <f t="shared" si="0"/>
        <v>50</v>
      </c>
      <c r="C52" s="50" t="s">
        <v>94</v>
      </c>
      <c r="D52" s="8">
        <v>7000</v>
      </c>
      <c r="E52" s="110"/>
      <c r="F52" s="55">
        <f t="shared" si="1"/>
        <v>7000</v>
      </c>
      <c r="G52" s="104">
        <f t="shared" si="2"/>
        <v>41000</v>
      </c>
    </row>
    <row r="53" spans="2:7" ht="15.75">
      <c r="B53" s="36">
        <f t="shared" si="0"/>
        <v>51</v>
      </c>
      <c r="C53" s="50" t="s">
        <v>95</v>
      </c>
      <c r="D53" s="8">
        <v>0</v>
      </c>
      <c r="E53" s="8"/>
      <c r="F53" s="55">
        <f t="shared" si="1"/>
        <v>0</v>
      </c>
      <c r="G53" s="104">
        <f t="shared" si="2"/>
        <v>48000</v>
      </c>
    </row>
    <row r="54" spans="2:7" ht="15.75">
      <c r="B54" s="36">
        <f t="shared" si="0"/>
        <v>52</v>
      </c>
      <c r="C54" s="50" t="s">
        <v>96</v>
      </c>
      <c r="D54" s="8">
        <v>24000</v>
      </c>
      <c r="E54" s="8"/>
      <c r="F54" s="55">
        <f t="shared" si="1"/>
        <v>24000</v>
      </c>
      <c r="G54" s="104">
        <f t="shared" si="2"/>
        <v>24000</v>
      </c>
    </row>
    <row r="55" spans="2:7" ht="15.75">
      <c r="B55" s="36">
        <f t="shared" si="0"/>
        <v>53</v>
      </c>
      <c r="C55" s="50" t="s">
        <v>97</v>
      </c>
      <c r="D55" s="8">
        <v>7000</v>
      </c>
      <c r="E55" s="8"/>
      <c r="F55" s="55">
        <f t="shared" si="1"/>
        <v>7000</v>
      </c>
      <c r="G55" s="104">
        <f t="shared" si="2"/>
        <v>41000</v>
      </c>
    </row>
    <row r="56" spans="2:7" ht="15.75">
      <c r="B56" s="36">
        <f t="shared" si="0"/>
        <v>54</v>
      </c>
      <c r="C56" s="50" t="s">
        <v>98</v>
      </c>
      <c r="D56" s="8">
        <v>25000</v>
      </c>
      <c r="E56" s="8"/>
      <c r="F56" s="55">
        <f t="shared" si="1"/>
        <v>25000</v>
      </c>
      <c r="G56" s="104">
        <f>12000+12000+22000-F56</f>
        <v>21000</v>
      </c>
    </row>
    <row r="57" spans="2:7" ht="15.75">
      <c r="B57" s="36">
        <f t="shared" si="0"/>
        <v>55</v>
      </c>
      <c r="C57" s="50" t="s">
        <v>99</v>
      </c>
      <c r="D57" s="8">
        <v>6000</v>
      </c>
      <c r="E57" s="111"/>
      <c r="F57" s="55">
        <f t="shared" si="1"/>
        <v>6000</v>
      </c>
      <c r="G57" s="104">
        <f t="shared" si="2"/>
        <v>42000</v>
      </c>
    </row>
    <row r="58" spans="2:7" ht="15.75">
      <c r="B58" s="36">
        <f t="shared" si="0"/>
        <v>56</v>
      </c>
      <c r="C58" s="50" t="s">
        <v>100</v>
      </c>
      <c r="D58" s="8">
        <v>9000</v>
      </c>
      <c r="E58" s="8"/>
      <c r="F58" s="55">
        <f t="shared" si="1"/>
        <v>9000</v>
      </c>
      <c r="G58" s="104">
        <f t="shared" si="2"/>
        <v>39000</v>
      </c>
    </row>
    <row r="59" spans="2:7" ht="15.75">
      <c r="B59" s="36">
        <f t="shared" si="0"/>
        <v>57</v>
      </c>
      <c r="C59" s="50" t="s">
        <v>101</v>
      </c>
      <c r="D59" s="8">
        <v>24000</v>
      </c>
      <c r="E59" s="8"/>
      <c r="F59" s="55">
        <f t="shared" si="1"/>
        <v>24000</v>
      </c>
      <c r="G59" s="104">
        <f t="shared" si="2"/>
        <v>24000</v>
      </c>
    </row>
    <row r="60" spans="2:7" ht="15.75">
      <c r="B60" s="36">
        <f t="shared" si="0"/>
        <v>58</v>
      </c>
      <c r="C60" s="50" t="s">
        <v>102</v>
      </c>
      <c r="D60" s="8">
        <v>0</v>
      </c>
      <c r="E60" s="8"/>
      <c r="F60" s="55">
        <f t="shared" si="1"/>
        <v>0</v>
      </c>
      <c r="G60" s="104">
        <f t="shared" si="2"/>
        <v>48000</v>
      </c>
    </row>
    <row r="61" spans="2:7" ht="15.75">
      <c r="B61" s="36">
        <f t="shared" si="0"/>
        <v>59</v>
      </c>
      <c r="C61" s="50" t="s">
        <v>103</v>
      </c>
      <c r="D61" s="8">
        <v>0</v>
      </c>
      <c r="E61" s="8"/>
      <c r="F61" s="55">
        <f t="shared" si="1"/>
        <v>0</v>
      </c>
      <c r="G61" s="104">
        <f t="shared" si="2"/>
        <v>48000</v>
      </c>
    </row>
    <row r="62" spans="2:7" ht="15.75">
      <c r="B62" s="36">
        <f t="shared" si="0"/>
        <v>60</v>
      </c>
      <c r="C62" s="50" t="s">
        <v>104</v>
      </c>
      <c r="D62" s="8">
        <v>6000</v>
      </c>
      <c r="E62" s="8"/>
      <c r="F62" s="55">
        <f t="shared" si="1"/>
        <v>6000</v>
      </c>
      <c r="G62" s="104">
        <f t="shared" si="2"/>
        <v>42000</v>
      </c>
    </row>
    <row r="63" spans="2:7" ht="15.75">
      <c r="B63" s="36">
        <f t="shared" si="0"/>
        <v>61</v>
      </c>
      <c r="C63" s="50" t="s">
        <v>3</v>
      </c>
      <c r="D63" s="8">
        <v>24000</v>
      </c>
      <c r="E63" s="8"/>
      <c r="F63" s="55">
        <f t="shared" si="1"/>
        <v>24000</v>
      </c>
      <c r="G63" s="104">
        <f t="shared" si="2"/>
        <v>24000</v>
      </c>
    </row>
    <row r="64" spans="2:7" ht="15.75">
      <c r="B64" s="36">
        <f t="shared" si="0"/>
        <v>62</v>
      </c>
      <c r="C64" s="50" t="s">
        <v>105</v>
      </c>
      <c r="D64" s="8">
        <v>21000</v>
      </c>
      <c r="E64" s="8"/>
      <c r="F64" s="55">
        <f t="shared" si="1"/>
        <v>21000</v>
      </c>
      <c r="G64" s="104">
        <f t="shared" si="2"/>
        <v>27000</v>
      </c>
    </row>
    <row r="65" spans="1:10" ht="15.75">
      <c r="B65" s="36">
        <f t="shared" si="0"/>
        <v>63</v>
      </c>
      <c r="C65" s="50" t="s">
        <v>106</v>
      </c>
      <c r="D65" s="8">
        <v>6000</v>
      </c>
      <c r="E65" s="8"/>
      <c r="F65" s="55">
        <f t="shared" si="1"/>
        <v>6000</v>
      </c>
      <c r="G65" s="104">
        <f t="shared" si="2"/>
        <v>42000</v>
      </c>
    </row>
    <row r="66" spans="1:10" ht="15.75">
      <c r="B66" s="36">
        <f t="shared" si="0"/>
        <v>64</v>
      </c>
      <c r="C66" s="50" t="s">
        <v>107</v>
      </c>
      <c r="E66" s="8"/>
      <c r="F66" s="55">
        <f t="shared" si="1"/>
        <v>0</v>
      </c>
      <c r="G66" s="104">
        <f t="shared" si="2"/>
        <v>48000</v>
      </c>
    </row>
    <row r="67" spans="1:10" ht="15.75">
      <c r="B67" s="36">
        <f t="shared" si="0"/>
        <v>65</v>
      </c>
      <c r="C67" s="50" t="s">
        <v>108</v>
      </c>
      <c r="D67" s="8">
        <v>7000</v>
      </c>
      <c r="E67" s="8"/>
      <c r="F67" s="55">
        <f t="shared" si="1"/>
        <v>7000</v>
      </c>
      <c r="G67" s="104">
        <f t="shared" si="2"/>
        <v>41000</v>
      </c>
    </row>
    <row r="68" spans="1:10" ht="15.75">
      <c r="B68" s="36">
        <f t="shared" ref="B68:B82" si="3">B67+1</f>
        <v>66</v>
      </c>
      <c r="C68" s="50" t="s">
        <v>109</v>
      </c>
      <c r="D68" s="8">
        <v>6000</v>
      </c>
      <c r="E68" s="8"/>
      <c r="F68" s="55">
        <f t="shared" ref="F68:F82" si="4">SUM(D68:E68)</f>
        <v>6000</v>
      </c>
      <c r="G68" s="104">
        <f t="shared" ref="G68:G82" si="5">12000+12000+24000-F68</f>
        <v>42000</v>
      </c>
    </row>
    <row r="69" spans="1:10" ht="15.75">
      <c r="B69" s="36">
        <f t="shared" si="3"/>
        <v>67</v>
      </c>
      <c r="C69" s="50" t="s">
        <v>110</v>
      </c>
      <c r="D69" s="8">
        <v>6000</v>
      </c>
      <c r="E69" s="8"/>
      <c r="F69" s="55">
        <f t="shared" si="4"/>
        <v>6000</v>
      </c>
      <c r="G69" s="104">
        <f t="shared" si="5"/>
        <v>42000</v>
      </c>
    </row>
    <row r="70" spans="1:10" ht="15.75">
      <c r="B70" s="36">
        <f t="shared" si="3"/>
        <v>68</v>
      </c>
      <c r="C70" s="50" t="s">
        <v>111</v>
      </c>
      <c r="D70" s="8">
        <v>11000</v>
      </c>
      <c r="E70" s="8"/>
      <c r="F70" s="55">
        <f t="shared" si="4"/>
        <v>11000</v>
      </c>
      <c r="G70" s="104">
        <f t="shared" si="5"/>
        <v>37000</v>
      </c>
    </row>
    <row r="71" spans="1:10" ht="15.75">
      <c r="B71" s="36">
        <f t="shared" si="3"/>
        <v>69</v>
      </c>
      <c r="C71" s="50" t="s">
        <v>112</v>
      </c>
      <c r="D71" s="8">
        <v>21000</v>
      </c>
      <c r="E71" s="8"/>
      <c r="F71" s="55">
        <f t="shared" si="4"/>
        <v>21000</v>
      </c>
      <c r="G71" s="104">
        <f t="shared" si="5"/>
        <v>27000</v>
      </c>
    </row>
    <row r="72" spans="1:10" ht="15.75">
      <c r="B72" s="36">
        <f t="shared" si="3"/>
        <v>70</v>
      </c>
      <c r="C72" s="50" t="s">
        <v>113</v>
      </c>
      <c r="E72" s="8"/>
      <c r="F72" s="55">
        <f t="shared" si="4"/>
        <v>0</v>
      </c>
      <c r="G72" s="104">
        <f t="shared" si="5"/>
        <v>48000</v>
      </c>
    </row>
    <row r="73" spans="1:10" ht="15.75">
      <c r="B73" s="36">
        <f t="shared" si="3"/>
        <v>71</v>
      </c>
      <c r="C73" t="s">
        <v>114</v>
      </c>
      <c r="D73" s="8">
        <v>6000</v>
      </c>
      <c r="E73" s="8"/>
      <c r="F73" s="55">
        <f t="shared" si="4"/>
        <v>6000</v>
      </c>
      <c r="G73" s="104">
        <f t="shared" si="5"/>
        <v>42000</v>
      </c>
    </row>
    <row r="74" spans="1:10" ht="15.75">
      <c r="A74" t="s">
        <v>243</v>
      </c>
      <c r="B74" s="36">
        <f t="shared" si="3"/>
        <v>72</v>
      </c>
      <c r="C74" s="50" t="s">
        <v>244</v>
      </c>
      <c r="E74" s="8"/>
      <c r="F74" s="55">
        <f t="shared" si="4"/>
        <v>0</v>
      </c>
      <c r="G74" s="104">
        <f t="shared" si="5"/>
        <v>48000</v>
      </c>
    </row>
    <row r="75" spans="1:10" ht="15.75">
      <c r="B75" s="36">
        <f t="shared" si="3"/>
        <v>73</v>
      </c>
      <c r="C75" t="s">
        <v>115</v>
      </c>
      <c r="E75" s="8"/>
      <c r="F75" s="55">
        <f t="shared" si="4"/>
        <v>0</v>
      </c>
      <c r="G75" s="104">
        <f t="shared" si="5"/>
        <v>48000</v>
      </c>
    </row>
    <row r="76" spans="1:10" ht="15.75">
      <c r="B76" s="36">
        <f t="shared" si="3"/>
        <v>74</v>
      </c>
      <c r="C76" s="50" t="s">
        <v>116</v>
      </c>
      <c r="D76" s="8">
        <v>6000</v>
      </c>
      <c r="E76" s="8"/>
      <c r="F76" s="55">
        <f t="shared" si="4"/>
        <v>6000</v>
      </c>
      <c r="G76" s="104">
        <f t="shared" si="5"/>
        <v>42000</v>
      </c>
      <c r="J76" t="s">
        <v>245</v>
      </c>
    </row>
    <row r="77" spans="1:10" ht="15.75">
      <c r="B77" s="36">
        <f t="shared" si="3"/>
        <v>75</v>
      </c>
      <c r="C77" s="50" t="s">
        <v>117</v>
      </c>
      <c r="D77" s="8">
        <v>6000</v>
      </c>
      <c r="E77" s="8"/>
      <c r="F77" s="55">
        <f t="shared" si="4"/>
        <v>6000</v>
      </c>
      <c r="G77" s="104">
        <f t="shared" si="5"/>
        <v>42000</v>
      </c>
    </row>
    <row r="78" spans="1:10" ht="15.75">
      <c r="B78" s="36">
        <f t="shared" si="3"/>
        <v>76</v>
      </c>
      <c r="C78" t="s">
        <v>118</v>
      </c>
      <c r="D78" s="8">
        <v>7000</v>
      </c>
      <c r="E78" s="8"/>
      <c r="F78" s="55">
        <f t="shared" si="4"/>
        <v>7000</v>
      </c>
      <c r="G78" s="104">
        <f t="shared" si="5"/>
        <v>41000</v>
      </c>
    </row>
    <row r="79" spans="1:10" ht="15.75">
      <c r="B79" s="36">
        <f t="shared" si="3"/>
        <v>77</v>
      </c>
      <c r="C79" t="s">
        <v>119</v>
      </c>
      <c r="D79" s="8">
        <v>6000</v>
      </c>
      <c r="E79" s="8"/>
      <c r="F79" s="55">
        <f t="shared" si="4"/>
        <v>6000</v>
      </c>
      <c r="G79" s="104">
        <f t="shared" si="5"/>
        <v>42000</v>
      </c>
    </row>
    <row r="80" spans="1:10" ht="15.75">
      <c r="B80" s="36">
        <f t="shared" si="3"/>
        <v>78</v>
      </c>
      <c r="C80" t="s">
        <v>120</v>
      </c>
      <c r="E80" s="8"/>
      <c r="F80" s="55">
        <f t="shared" si="4"/>
        <v>0</v>
      </c>
      <c r="G80" s="104">
        <f t="shared" si="5"/>
        <v>48000</v>
      </c>
    </row>
    <row r="81" spans="2:7" ht="15.75">
      <c r="B81" s="36">
        <f t="shared" si="3"/>
        <v>79</v>
      </c>
      <c r="C81" t="s">
        <v>121</v>
      </c>
      <c r="E81" s="8"/>
      <c r="F81" s="55">
        <f t="shared" si="4"/>
        <v>0</v>
      </c>
      <c r="G81" s="104">
        <f t="shared" si="5"/>
        <v>48000</v>
      </c>
    </row>
    <row r="82" spans="2:7" ht="18">
      <c r="B82" s="36">
        <f t="shared" si="3"/>
        <v>80</v>
      </c>
      <c r="C82" s="50" t="s">
        <v>122</v>
      </c>
      <c r="D82" s="38">
        <v>6000</v>
      </c>
      <c r="E82" s="38">
        <v>0</v>
      </c>
      <c r="F82" s="38">
        <f t="shared" si="4"/>
        <v>6000</v>
      </c>
      <c r="G82" s="117">
        <f t="shared" si="5"/>
        <v>42000</v>
      </c>
    </row>
    <row r="83" spans="2:7" ht="18">
      <c r="C83" s="30" t="s">
        <v>123</v>
      </c>
      <c r="D83" s="115">
        <f>SUM(D3:D82)</f>
        <v>726000</v>
      </c>
      <c r="E83" s="115">
        <f>SUM(E3:E82)</f>
        <v>12000</v>
      </c>
      <c r="F83" s="71">
        <f>SUM(F3:F82)</f>
        <v>738000</v>
      </c>
      <c r="G83" s="71">
        <f>SUM(G3:G82)</f>
        <v>3076000</v>
      </c>
    </row>
    <row r="84" spans="2:7">
      <c r="F84" s="8"/>
    </row>
    <row r="85" spans="2:7">
      <c r="D85" s="116" t="s">
        <v>246</v>
      </c>
      <c r="E85" s="30" t="s">
        <v>247</v>
      </c>
      <c r="F85" s="55"/>
    </row>
    <row r="86" spans="2:7">
      <c r="D86" s="106" t="s">
        <v>250</v>
      </c>
      <c r="E86" s="30" t="s">
        <v>249</v>
      </c>
    </row>
    <row r="88" spans="2:7" ht="17.25">
      <c r="B88" s="383" t="s">
        <v>253</v>
      </c>
      <c r="C88" s="383"/>
      <c r="D88" s="383"/>
      <c r="E88" s="383"/>
      <c r="F88" s="383"/>
      <c r="G88" s="383"/>
    </row>
    <row r="89" spans="2:7" ht="31.5">
      <c r="B89" s="33" t="s">
        <v>44</v>
      </c>
      <c r="C89" s="33" t="s">
        <v>45</v>
      </c>
      <c r="D89" s="102" t="s">
        <v>393</v>
      </c>
      <c r="E89" s="102">
        <v>2024</v>
      </c>
      <c r="F89" s="43" t="s">
        <v>123</v>
      </c>
      <c r="G89" s="103" t="s">
        <v>238</v>
      </c>
    </row>
    <row r="90" spans="2:7" ht="15.75">
      <c r="B90" s="36">
        <v>1</v>
      </c>
      <c r="C90" s="50" t="s">
        <v>46</v>
      </c>
      <c r="D90" s="8">
        <v>6000</v>
      </c>
      <c r="E90" s="8"/>
      <c r="F90" s="55">
        <f>SUM(D90:E90)</f>
        <v>6000</v>
      </c>
      <c r="G90" s="104">
        <f>12000+12000+24000-F90</f>
        <v>42000</v>
      </c>
    </row>
    <row r="91" spans="2:7" ht="15.75">
      <c r="B91" s="36">
        <f t="shared" ref="B91:B154" si="6">B90+1</f>
        <v>2</v>
      </c>
      <c r="C91" s="50" t="s">
        <v>47</v>
      </c>
      <c r="E91" s="8"/>
      <c r="F91" s="55">
        <f t="shared" ref="F91:F154" si="7">SUM(D91:E91)</f>
        <v>0</v>
      </c>
      <c r="G91" s="104">
        <f t="shared" ref="G91:G101" si="8">12000+12000+24000-F91</f>
        <v>48000</v>
      </c>
    </row>
    <row r="92" spans="2:7" ht="15.75">
      <c r="B92" s="36">
        <f t="shared" si="6"/>
        <v>3</v>
      </c>
      <c r="C92" s="50" t="s">
        <v>48</v>
      </c>
      <c r="D92" s="8">
        <v>7000</v>
      </c>
      <c r="E92" s="8"/>
      <c r="F92" s="55">
        <f t="shared" si="7"/>
        <v>7000</v>
      </c>
      <c r="G92" s="104">
        <f t="shared" si="8"/>
        <v>41000</v>
      </c>
    </row>
    <row r="93" spans="2:7" ht="15.75">
      <c r="B93" s="36">
        <f t="shared" si="6"/>
        <v>4</v>
      </c>
      <c r="C93" s="50" t="s">
        <v>239</v>
      </c>
      <c r="E93" s="8"/>
      <c r="F93" s="55">
        <f t="shared" si="7"/>
        <v>0</v>
      </c>
      <c r="G93" s="104">
        <f t="shared" si="8"/>
        <v>48000</v>
      </c>
    </row>
    <row r="94" spans="2:7" ht="15.75">
      <c r="B94" s="36">
        <f t="shared" si="6"/>
        <v>5</v>
      </c>
      <c r="C94" s="50" t="s">
        <v>49</v>
      </c>
      <c r="D94" s="8">
        <v>6000</v>
      </c>
      <c r="E94" s="8"/>
      <c r="F94" s="55">
        <f t="shared" si="7"/>
        <v>6000</v>
      </c>
      <c r="G94" s="104">
        <f t="shared" si="8"/>
        <v>42000</v>
      </c>
    </row>
    <row r="95" spans="2:7" ht="15.75">
      <c r="B95" s="36">
        <f t="shared" si="6"/>
        <v>6</v>
      </c>
      <c r="C95" s="50" t="s">
        <v>50</v>
      </c>
      <c r="D95" s="8">
        <v>6000</v>
      </c>
      <c r="E95" s="8"/>
      <c r="F95" s="55">
        <f t="shared" si="7"/>
        <v>6000</v>
      </c>
      <c r="G95" s="104">
        <f t="shared" si="8"/>
        <v>42000</v>
      </c>
    </row>
    <row r="96" spans="2:7" ht="15.75">
      <c r="B96" s="36">
        <f t="shared" si="6"/>
        <v>7</v>
      </c>
      <c r="C96" s="50" t="s">
        <v>51</v>
      </c>
      <c r="D96" s="8">
        <v>0</v>
      </c>
      <c r="E96" s="8"/>
      <c r="F96" s="55">
        <f t="shared" si="7"/>
        <v>0</v>
      </c>
      <c r="G96" s="104">
        <f t="shared" si="8"/>
        <v>48000</v>
      </c>
    </row>
    <row r="97" spans="2:11" ht="15.75">
      <c r="B97" s="36">
        <f t="shared" si="6"/>
        <v>8</v>
      </c>
      <c r="C97" s="50" t="s">
        <v>52</v>
      </c>
      <c r="D97" s="8">
        <v>1000</v>
      </c>
      <c r="E97" s="8"/>
      <c r="F97" s="55">
        <f t="shared" si="7"/>
        <v>1000</v>
      </c>
      <c r="G97" s="104">
        <f t="shared" si="8"/>
        <v>47000</v>
      </c>
    </row>
    <row r="98" spans="2:11" ht="15.75">
      <c r="B98" s="36">
        <f t="shared" si="6"/>
        <v>9</v>
      </c>
      <c r="C98" s="50" t="s">
        <v>53</v>
      </c>
      <c r="D98" s="8">
        <v>15000</v>
      </c>
      <c r="E98" s="8"/>
      <c r="F98" s="55">
        <f t="shared" si="7"/>
        <v>15000</v>
      </c>
      <c r="G98" s="104">
        <f t="shared" si="8"/>
        <v>33000</v>
      </c>
    </row>
    <row r="99" spans="2:11" ht="15.75">
      <c r="B99" s="36">
        <f t="shared" si="6"/>
        <v>10</v>
      </c>
      <c r="C99" s="50" t="s">
        <v>54</v>
      </c>
      <c r="D99" s="8">
        <v>6000</v>
      </c>
      <c r="E99" s="8"/>
      <c r="F99" s="55">
        <f t="shared" si="7"/>
        <v>6000</v>
      </c>
      <c r="G99" s="104">
        <f t="shared" si="8"/>
        <v>42000</v>
      </c>
    </row>
    <row r="100" spans="2:11" ht="15.75">
      <c r="B100" s="36">
        <f t="shared" si="6"/>
        <v>11</v>
      </c>
      <c r="C100" s="50" t="s">
        <v>55</v>
      </c>
      <c r="D100" s="8">
        <v>1000</v>
      </c>
      <c r="E100" s="8"/>
      <c r="F100" s="55">
        <f t="shared" si="7"/>
        <v>1000</v>
      </c>
      <c r="G100" s="104">
        <f t="shared" si="8"/>
        <v>47000</v>
      </c>
    </row>
    <row r="101" spans="2:11" ht="15.75">
      <c r="B101" s="36">
        <f t="shared" si="6"/>
        <v>12</v>
      </c>
      <c r="C101" s="50" t="s">
        <v>56</v>
      </c>
      <c r="D101" s="8">
        <v>24000</v>
      </c>
      <c r="E101" s="8"/>
      <c r="F101" s="55">
        <f t="shared" si="7"/>
        <v>24000</v>
      </c>
      <c r="G101" s="104">
        <f t="shared" si="8"/>
        <v>24000</v>
      </c>
    </row>
    <row r="102" spans="2:11" ht="15.75">
      <c r="B102" s="36">
        <f t="shared" si="6"/>
        <v>13</v>
      </c>
      <c r="C102" s="50" t="s">
        <v>57</v>
      </c>
      <c r="D102" s="8">
        <v>36000</v>
      </c>
      <c r="E102" s="8"/>
      <c r="F102" s="55">
        <f t="shared" si="7"/>
        <v>36000</v>
      </c>
      <c r="G102" s="118">
        <f>12000+12000+12000-F102</f>
        <v>0</v>
      </c>
    </row>
    <row r="103" spans="2:11" ht="15.75">
      <c r="B103" s="36">
        <f t="shared" si="6"/>
        <v>14</v>
      </c>
      <c r="C103" s="50" t="s">
        <v>58</v>
      </c>
      <c r="D103" s="8">
        <v>0</v>
      </c>
      <c r="E103" s="8"/>
      <c r="F103" s="55">
        <f t="shared" si="7"/>
        <v>0</v>
      </c>
      <c r="G103" s="104">
        <f t="shared" ref="G103:G129" si="9">12000+12000+24000-F103</f>
        <v>48000</v>
      </c>
    </row>
    <row r="104" spans="2:11" ht="15.75">
      <c r="B104" s="36">
        <f t="shared" si="6"/>
        <v>15</v>
      </c>
      <c r="C104" s="50" t="s">
        <v>59</v>
      </c>
      <c r="D104" s="8">
        <v>24000</v>
      </c>
      <c r="E104" s="8"/>
      <c r="F104" s="55">
        <f t="shared" si="7"/>
        <v>24000</v>
      </c>
      <c r="G104" s="104">
        <f t="shared" si="9"/>
        <v>24000</v>
      </c>
    </row>
    <row r="105" spans="2:11" ht="15.75">
      <c r="B105" s="36">
        <f t="shared" si="6"/>
        <v>16</v>
      </c>
      <c r="C105" s="50" t="s">
        <v>60</v>
      </c>
      <c r="D105" s="8">
        <v>24000</v>
      </c>
      <c r="E105" s="212">
        <v>20000</v>
      </c>
      <c r="F105" s="55">
        <f t="shared" si="7"/>
        <v>44000</v>
      </c>
      <c r="G105" s="104">
        <f t="shared" si="9"/>
        <v>4000</v>
      </c>
    </row>
    <row r="106" spans="2:11" ht="15.75">
      <c r="B106" s="36">
        <f t="shared" si="6"/>
        <v>17</v>
      </c>
      <c r="C106" s="50" t="s">
        <v>61</v>
      </c>
      <c r="D106" s="8">
        <v>24000</v>
      </c>
      <c r="E106" s="8"/>
      <c r="F106" s="55">
        <f t="shared" si="7"/>
        <v>24000</v>
      </c>
      <c r="G106" s="104">
        <f t="shared" si="9"/>
        <v>24000</v>
      </c>
    </row>
    <row r="107" spans="2:11" ht="15.75">
      <c r="B107" s="36">
        <f t="shared" si="6"/>
        <v>18</v>
      </c>
      <c r="C107" s="50" t="s">
        <v>62</v>
      </c>
      <c r="D107" s="8">
        <v>8000</v>
      </c>
      <c r="E107" s="8"/>
      <c r="F107" s="55">
        <f t="shared" si="7"/>
        <v>8000</v>
      </c>
      <c r="G107" s="104">
        <f t="shared" si="9"/>
        <v>40000</v>
      </c>
    </row>
    <row r="108" spans="2:11" ht="15.75">
      <c r="B108" s="36">
        <f t="shared" si="6"/>
        <v>19</v>
      </c>
      <c r="C108" t="s">
        <v>63</v>
      </c>
      <c r="D108" s="8">
        <v>24000</v>
      </c>
      <c r="E108" s="8"/>
      <c r="F108" s="55">
        <f t="shared" si="7"/>
        <v>24000</v>
      </c>
      <c r="G108" s="104">
        <f t="shared" si="9"/>
        <v>24000</v>
      </c>
    </row>
    <row r="109" spans="2:11" s="109" customFormat="1" ht="15.75">
      <c r="B109" s="36">
        <f t="shared" si="6"/>
        <v>20</v>
      </c>
      <c r="C109" t="s">
        <v>65</v>
      </c>
      <c r="D109" s="107">
        <v>0</v>
      </c>
      <c r="E109" s="107"/>
      <c r="F109" s="55">
        <f t="shared" si="7"/>
        <v>0</v>
      </c>
      <c r="G109" s="104">
        <f t="shared" si="9"/>
        <v>48000</v>
      </c>
      <c r="K109" s="107"/>
    </row>
    <row r="110" spans="2:11" ht="15.75">
      <c r="B110" s="36">
        <f t="shared" si="6"/>
        <v>21</v>
      </c>
      <c r="C110" s="50" t="s">
        <v>66</v>
      </c>
      <c r="D110" s="8">
        <v>6000</v>
      </c>
      <c r="E110" s="110"/>
      <c r="F110" s="55">
        <f t="shared" si="7"/>
        <v>6000</v>
      </c>
      <c r="G110" s="104">
        <f t="shared" si="9"/>
        <v>42000</v>
      </c>
    </row>
    <row r="111" spans="2:11" ht="15.75">
      <c r="B111" s="36">
        <f t="shared" si="6"/>
        <v>22</v>
      </c>
      <c r="C111" s="50" t="s">
        <v>67</v>
      </c>
      <c r="D111" s="8">
        <v>0</v>
      </c>
      <c r="E111" s="8"/>
      <c r="F111" s="55">
        <f t="shared" si="7"/>
        <v>0</v>
      </c>
      <c r="G111" s="104">
        <f t="shared" si="9"/>
        <v>48000</v>
      </c>
    </row>
    <row r="112" spans="2:11" ht="15.75">
      <c r="B112" s="36">
        <f t="shared" si="6"/>
        <v>23</v>
      </c>
      <c r="C112" s="50" t="s">
        <v>9</v>
      </c>
      <c r="D112" s="8">
        <v>24000</v>
      </c>
      <c r="E112" s="8"/>
      <c r="F112" s="55">
        <f t="shared" si="7"/>
        <v>24000</v>
      </c>
      <c r="G112" s="104">
        <f t="shared" si="9"/>
        <v>24000</v>
      </c>
    </row>
    <row r="113" spans="2:7" ht="15.75">
      <c r="B113" s="36">
        <f t="shared" si="6"/>
        <v>24</v>
      </c>
      <c r="C113" s="50" t="s">
        <v>68</v>
      </c>
      <c r="D113" s="8">
        <v>7000</v>
      </c>
      <c r="E113" s="110"/>
      <c r="F113" s="55">
        <f t="shared" si="7"/>
        <v>7000</v>
      </c>
      <c r="G113" s="104">
        <f t="shared" si="9"/>
        <v>41000</v>
      </c>
    </row>
    <row r="114" spans="2:7" ht="15.75">
      <c r="B114" s="36">
        <f t="shared" si="6"/>
        <v>25</v>
      </c>
      <c r="C114" s="50" t="s">
        <v>69</v>
      </c>
      <c r="D114" s="8">
        <v>24000</v>
      </c>
      <c r="E114" s="8"/>
      <c r="F114" s="55">
        <f t="shared" si="7"/>
        <v>24000</v>
      </c>
      <c r="G114" s="104">
        <f t="shared" si="9"/>
        <v>24000</v>
      </c>
    </row>
    <row r="115" spans="2:7" ht="15.75">
      <c r="B115" s="36">
        <f t="shared" si="6"/>
        <v>26</v>
      </c>
      <c r="C115" s="50" t="s">
        <v>70</v>
      </c>
      <c r="D115" s="8">
        <v>0</v>
      </c>
      <c r="E115" s="8"/>
      <c r="F115" s="55">
        <f t="shared" si="7"/>
        <v>0</v>
      </c>
      <c r="G115" s="104">
        <f t="shared" si="9"/>
        <v>48000</v>
      </c>
    </row>
    <row r="116" spans="2:7" ht="15.75">
      <c r="B116" s="36">
        <f t="shared" si="6"/>
        <v>27</v>
      </c>
      <c r="C116" s="50" t="s">
        <v>71</v>
      </c>
      <c r="D116" s="8">
        <v>6000</v>
      </c>
      <c r="E116" s="8"/>
      <c r="F116" s="55">
        <f t="shared" si="7"/>
        <v>6000</v>
      </c>
      <c r="G116" s="104">
        <f t="shared" si="9"/>
        <v>42000</v>
      </c>
    </row>
    <row r="117" spans="2:7" ht="15.75">
      <c r="B117" s="36">
        <f t="shared" si="6"/>
        <v>28</v>
      </c>
      <c r="C117" s="50" t="s">
        <v>72</v>
      </c>
      <c r="D117" s="8">
        <v>7000</v>
      </c>
      <c r="E117" s="8"/>
      <c r="F117" s="55">
        <f t="shared" si="7"/>
        <v>7000</v>
      </c>
      <c r="G117" s="104">
        <f t="shared" si="9"/>
        <v>41000</v>
      </c>
    </row>
    <row r="118" spans="2:7" ht="15.75">
      <c r="B118" s="36">
        <f t="shared" si="6"/>
        <v>29</v>
      </c>
      <c r="C118" s="50" t="s">
        <v>73</v>
      </c>
      <c r="D118" s="8">
        <v>6000</v>
      </c>
      <c r="E118" s="8"/>
      <c r="F118" s="55">
        <f t="shared" si="7"/>
        <v>6000</v>
      </c>
      <c r="G118" s="104">
        <f t="shared" si="9"/>
        <v>42000</v>
      </c>
    </row>
    <row r="119" spans="2:7" ht="15.75">
      <c r="B119" s="36">
        <f t="shared" si="6"/>
        <v>30</v>
      </c>
      <c r="C119" s="50" t="s">
        <v>74</v>
      </c>
      <c r="D119" s="8">
        <v>7000</v>
      </c>
      <c r="E119" s="8"/>
      <c r="F119" s="55">
        <f t="shared" si="7"/>
        <v>7000</v>
      </c>
      <c r="G119" s="104">
        <f t="shared" si="9"/>
        <v>41000</v>
      </c>
    </row>
    <row r="120" spans="2:7" ht="15.75">
      <c r="B120" s="36">
        <f t="shared" si="6"/>
        <v>31</v>
      </c>
      <c r="C120" s="50" t="s">
        <v>75</v>
      </c>
      <c r="D120" s="8">
        <v>7000</v>
      </c>
      <c r="E120" s="8"/>
      <c r="F120" s="55">
        <f t="shared" si="7"/>
        <v>7000</v>
      </c>
      <c r="G120" s="104">
        <f t="shared" si="9"/>
        <v>41000</v>
      </c>
    </row>
    <row r="121" spans="2:7" ht="15.75">
      <c r="B121" s="36">
        <f t="shared" si="6"/>
        <v>32</v>
      </c>
      <c r="C121" s="50" t="s">
        <v>76</v>
      </c>
      <c r="D121" s="8">
        <v>6000</v>
      </c>
      <c r="E121" s="8"/>
      <c r="F121" s="55">
        <f t="shared" si="7"/>
        <v>6000</v>
      </c>
      <c r="G121" s="104">
        <f t="shared" si="9"/>
        <v>42000</v>
      </c>
    </row>
    <row r="122" spans="2:7" ht="15.75">
      <c r="B122" s="36">
        <f t="shared" si="6"/>
        <v>33</v>
      </c>
      <c r="C122" s="50" t="s">
        <v>77</v>
      </c>
      <c r="D122" s="8">
        <v>7000</v>
      </c>
      <c r="E122" s="8"/>
      <c r="F122" s="55">
        <f t="shared" si="7"/>
        <v>7000</v>
      </c>
      <c r="G122" s="104">
        <f t="shared" si="9"/>
        <v>41000</v>
      </c>
    </row>
    <row r="123" spans="2:7" ht="15.75">
      <c r="B123" s="36">
        <f t="shared" si="6"/>
        <v>34</v>
      </c>
      <c r="C123" s="50" t="s">
        <v>78</v>
      </c>
      <c r="D123" s="8">
        <v>7000</v>
      </c>
      <c r="E123" s="8"/>
      <c r="F123" s="55">
        <f t="shared" si="7"/>
        <v>7000</v>
      </c>
      <c r="G123" s="104">
        <f t="shared" si="9"/>
        <v>41000</v>
      </c>
    </row>
    <row r="124" spans="2:7" ht="15.75">
      <c r="B124" s="36">
        <f t="shared" si="6"/>
        <v>35</v>
      </c>
      <c r="C124" s="50" t="s">
        <v>79</v>
      </c>
      <c r="D124" s="8">
        <v>7000</v>
      </c>
      <c r="E124" s="8"/>
      <c r="F124" s="55">
        <f t="shared" si="7"/>
        <v>7000</v>
      </c>
      <c r="G124" s="104">
        <f t="shared" si="9"/>
        <v>41000</v>
      </c>
    </row>
    <row r="125" spans="2:7" ht="15.75">
      <c r="B125" s="36">
        <f t="shared" si="6"/>
        <v>36</v>
      </c>
      <c r="C125" s="50" t="s">
        <v>80</v>
      </c>
      <c r="D125" s="8">
        <v>6000</v>
      </c>
      <c r="E125" s="8"/>
      <c r="F125" s="55">
        <f t="shared" si="7"/>
        <v>6000</v>
      </c>
      <c r="G125" s="104">
        <f t="shared" si="9"/>
        <v>42000</v>
      </c>
    </row>
    <row r="126" spans="2:7" ht="15.75">
      <c r="B126" s="36">
        <f t="shared" si="6"/>
        <v>37</v>
      </c>
      <c r="C126" s="50" t="s">
        <v>81</v>
      </c>
      <c r="D126" s="8">
        <v>6000</v>
      </c>
      <c r="E126" s="8"/>
      <c r="F126" s="55">
        <f t="shared" si="7"/>
        <v>6000</v>
      </c>
      <c r="G126" s="104">
        <f t="shared" si="9"/>
        <v>42000</v>
      </c>
    </row>
    <row r="127" spans="2:7" ht="15.75">
      <c r="B127" s="36">
        <f t="shared" si="6"/>
        <v>38</v>
      </c>
      <c r="C127" s="50" t="s">
        <v>82</v>
      </c>
      <c r="D127" s="8">
        <v>25000</v>
      </c>
      <c r="E127" s="8"/>
      <c r="F127" s="55">
        <f t="shared" si="7"/>
        <v>25000</v>
      </c>
      <c r="G127" s="104">
        <f t="shared" si="9"/>
        <v>23000</v>
      </c>
    </row>
    <row r="128" spans="2:7" ht="15.75">
      <c r="B128" s="36">
        <f t="shared" si="6"/>
        <v>39</v>
      </c>
      <c r="C128" s="50" t="s">
        <v>83</v>
      </c>
      <c r="D128" s="8">
        <v>0</v>
      </c>
      <c r="E128" s="8"/>
      <c r="F128" s="55">
        <f t="shared" si="7"/>
        <v>0</v>
      </c>
      <c r="G128" s="104">
        <f t="shared" si="9"/>
        <v>48000</v>
      </c>
    </row>
    <row r="129" spans="2:7" ht="15.75">
      <c r="B129" s="36">
        <f t="shared" si="6"/>
        <v>40</v>
      </c>
      <c r="C129" s="50" t="s">
        <v>84</v>
      </c>
      <c r="D129" s="8">
        <v>6000</v>
      </c>
      <c r="E129" s="110"/>
      <c r="F129" s="55">
        <f t="shared" si="7"/>
        <v>6000</v>
      </c>
      <c r="G129" s="104">
        <f t="shared" si="9"/>
        <v>42000</v>
      </c>
    </row>
    <row r="130" spans="2:7" ht="15.75">
      <c r="B130" s="36">
        <f t="shared" si="6"/>
        <v>41</v>
      </c>
      <c r="C130" s="50" t="s">
        <v>85</v>
      </c>
      <c r="D130" s="8">
        <v>24000</v>
      </c>
      <c r="E130" s="8">
        <v>12000</v>
      </c>
      <c r="F130" s="55">
        <f t="shared" si="7"/>
        <v>36000</v>
      </c>
      <c r="G130" s="118">
        <f>12000+12000+12000-F130</f>
        <v>0</v>
      </c>
    </row>
    <row r="131" spans="2:7" ht="15.75">
      <c r="B131" s="36">
        <f t="shared" si="6"/>
        <v>42</v>
      </c>
      <c r="C131" s="50" t="s">
        <v>86</v>
      </c>
      <c r="D131" s="8">
        <v>6000</v>
      </c>
      <c r="E131" s="8"/>
      <c r="F131" s="55">
        <f t="shared" si="7"/>
        <v>6000</v>
      </c>
      <c r="G131" s="104">
        <f t="shared" ref="G131:G142" si="10">12000+12000+24000-F131</f>
        <v>42000</v>
      </c>
    </row>
    <row r="132" spans="2:7" ht="15.75">
      <c r="B132" s="36">
        <f t="shared" si="6"/>
        <v>43</v>
      </c>
      <c r="C132" s="50" t="s">
        <v>87</v>
      </c>
      <c r="D132" s="8">
        <v>6000</v>
      </c>
      <c r="E132" s="8"/>
      <c r="F132" s="55">
        <f t="shared" si="7"/>
        <v>6000</v>
      </c>
      <c r="G132" s="104">
        <f t="shared" si="10"/>
        <v>42000</v>
      </c>
    </row>
    <row r="133" spans="2:7" ht="15.75">
      <c r="B133" s="36">
        <f t="shared" si="6"/>
        <v>44</v>
      </c>
      <c r="C133" s="50" t="s">
        <v>88</v>
      </c>
      <c r="D133" s="8">
        <v>24000</v>
      </c>
      <c r="E133" s="8"/>
      <c r="F133" s="55">
        <f t="shared" si="7"/>
        <v>24000</v>
      </c>
      <c r="G133" s="104">
        <f t="shared" si="10"/>
        <v>24000</v>
      </c>
    </row>
    <row r="134" spans="2:7" ht="15.75">
      <c r="B134" s="36">
        <f t="shared" si="6"/>
        <v>45</v>
      </c>
      <c r="C134" s="50" t="s">
        <v>89</v>
      </c>
      <c r="D134" s="8">
        <v>0</v>
      </c>
      <c r="E134" s="8"/>
      <c r="F134" s="55">
        <f t="shared" si="7"/>
        <v>0</v>
      </c>
      <c r="G134" s="104">
        <f t="shared" si="10"/>
        <v>48000</v>
      </c>
    </row>
    <row r="135" spans="2:7" ht="15.75">
      <c r="B135" s="36">
        <f t="shared" si="6"/>
        <v>46</v>
      </c>
      <c r="C135" s="50" t="s">
        <v>90</v>
      </c>
      <c r="D135" s="8">
        <v>18000</v>
      </c>
      <c r="E135" s="8"/>
      <c r="F135" s="55">
        <f t="shared" si="7"/>
        <v>18000</v>
      </c>
      <c r="G135" s="104">
        <f t="shared" si="10"/>
        <v>30000</v>
      </c>
    </row>
    <row r="136" spans="2:7" ht="15.75">
      <c r="B136" s="36">
        <f t="shared" si="6"/>
        <v>47</v>
      </c>
      <c r="C136" s="50" t="s">
        <v>91</v>
      </c>
      <c r="D136" s="8">
        <v>0</v>
      </c>
      <c r="E136" s="8"/>
      <c r="F136" s="55">
        <f t="shared" si="7"/>
        <v>0</v>
      </c>
      <c r="G136" s="104">
        <f t="shared" si="10"/>
        <v>48000</v>
      </c>
    </row>
    <row r="137" spans="2:7" ht="15.75">
      <c r="B137" s="36">
        <f t="shared" si="6"/>
        <v>48</v>
      </c>
      <c r="C137" s="50" t="s">
        <v>92</v>
      </c>
      <c r="D137" s="8">
        <v>19000</v>
      </c>
      <c r="E137" s="8"/>
      <c r="F137" s="55">
        <f t="shared" si="7"/>
        <v>19000</v>
      </c>
      <c r="G137" s="104">
        <f t="shared" si="10"/>
        <v>29000</v>
      </c>
    </row>
    <row r="138" spans="2:7" ht="15.75">
      <c r="B138" s="36">
        <f t="shared" si="6"/>
        <v>49</v>
      </c>
      <c r="C138" s="50" t="s">
        <v>93</v>
      </c>
      <c r="D138" s="8">
        <v>6000</v>
      </c>
      <c r="E138" s="110"/>
      <c r="F138" s="55">
        <f t="shared" si="7"/>
        <v>6000</v>
      </c>
      <c r="G138" s="104">
        <f t="shared" si="10"/>
        <v>42000</v>
      </c>
    </row>
    <row r="139" spans="2:7" ht="15.75">
      <c r="B139" s="36">
        <f t="shared" si="6"/>
        <v>50</v>
      </c>
      <c r="C139" s="50" t="s">
        <v>94</v>
      </c>
      <c r="D139" s="8">
        <v>7000</v>
      </c>
      <c r="E139" s="110"/>
      <c r="F139" s="55">
        <f t="shared" si="7"/>
        <v>7000</v>
      </c>
      <c r="G139" s="104">
        <f t="shared" si="10"/>
        <v>41000</v>
      </c>
    </row>
    <row r="140" spans="2:7" ht="15.75">
      <c r="B140" s="36">
        <f t="shared" si="6"/>
        <v>51</v>
      </c>
      <c r="C140" s="50" t="s">
        <v>95</v>
      </c>
      <c r="D140" s="8">
        <v>0</v>
      </c>
      <c r="E140" s="8"/>
      <c r="F140" s="55">
        <f t="shared" si="7"/>
        <v>0</v>
      </c>
      <c r="G140" s="104">
        <f t="shared" si="10"/>
        <v>48000</v>
      </c>
    </row>
    <row r="141" spans="2:7" ht="15.75">
      <c r="B141" s="36">
        <f t="shared" si="6"/>
        <v>52</v>
      </c>
      <c r="C141" s="50" t="s">
        <v>96</v>
      </c>
      <c r="D141" s="8">
        <v>24000</v>
      </c>
      <c r="E141" s="8"/>
      <c r="F141" s="55">
        <f t="shared" si="7"/>
        <v>24000</v>
      </c>
      <c r="G141" s="104">
        <f t="shared" si="10"/>
        <v>24000</v>
      </c>
    </row>
    <row r="142" spans="2:7" ht="15.75">
      <c r="B142" s="36">
        <f t="shared" si="6"/>
        <v>53</v>
      </c>
      <c r="C142" s="50" t="s">
        <v>97</v>
      </c>
      <c r="D142" s="8">
        <v>7000</v>
      </c>
      <c r="E142" s="8"/>
      <c r="F142" s="55">
        <f t="shared" si="7"/>
        <v>7000</v>
      </c>
      <c r="G142" s="104">
        <f t="shared" si="10"/>
        <v>41000</v>
      </c>
    </row>
    <row r="143" spans="2:7" ht="15.75">
      <c r="B143" s="36">
        <f t="shared" si="6"/>
        <v>54</v>
      </c>
      <c r="C143" s="50" t="s">
        <v>98</v>
      </c>
      <c r="D143" s="8">
        <v>25000</v>
      </c>
      <c r="E143" s="212">
        <v>2000</v>
      </c>
      <c r="F143" s="55">
        <f t="shared" si="7"/>
        <v>27000</v>
      </c>
      <c r="G143" s="104">
        <f>12000+12000+22000-F143</f>
        <v>19000</v>
      </c>
    </row>
    <row r="144" spans="2:7" ht="15.75">
      <c r="B144" s="36">
        <f t="shared" si="6"/>
        <v>55</v>
      </c>
      <c r="C144" s="50" t="s">
        <v>99</v>
      </c>
      <c r="D144" s="8">
        <v>6000</v>
      </c>
      <c r="E144" s="111"/>
      <c r="F144" s="55">
        <f t="shared" si="7"/>
        <v>6000</v>
      </c>
      <c r="G144" s="104">
        <f t="shared" ref="G144:G169" si="11">12000+12000+24000-F144</f>
        <v>42000</v>
      </c>
    </row>
    <row r="145" spans="2:7" ht="15.75">
      <c r="B145" s="36">
        <f t="shared" si="6"/>
        <v>56</v>
      </c>
      <c r="C145" s="50" t="s">
        <v>100</v>
      </c>
      <c r="D145" s="8">
        <v>9000</v>
      </c>
      <c r="E145" s="8"/>
      <c r="F145" s="55">
        <f t="shared" si="7"/>
        <v>9000</v>
      </c>
      <c r="G145" s="104">
        <f t="shared" si="11"/>
        <v>39000</v>
      </c>
    </row>
    <row r="146" spans="2:7" ht="15.75">
      <c r="B146" s="36">
        <f t="shared" si="6"/>
        <v>57</v>
      </c>
      <c r="C146" s="50" t="s">
        <v>101</v>
      </c>
      <c r="D146" s="8">
        <v>24000</v>
      </c>
      <c r="E146" s="8"/>
      <c r="F146" s="55">
        <f t="shared" si="7"/>
        <v>24000</v>
      </c>
      <c r="G146" s="104">
        <f t="shared" si="11"/>
        <v>24000</v>
      </c>
    </row>
    <row r="147" spans="2:7" ht="15.75">
      <c r="B147" s="36">
        <f t="shared" si="6"/>
        <v>58</v>
      </c>
      <c r="C147" s="50" t="s">
        <v>102</v>
      </c>
      <c r="D147" s="8">
        <v>0</v>
      </c>
      <c r="E147" s="8"/>
      <c r="F147" s="55">
        <f t="shared" si="7"/>
        <v>0</v>
      </c>
      <c r="G147" s="104">
        <f t="shared" si="11"/>
        <v>48000</v>
      </c>
    </row>
    <row r="148" spans="2:7" ht="15.75">
      <c r="B148" s="36">
        <f t="shared" si="6"/>
        <v>59</v>
      </c>
      <c r="C148" s="50" t="s">
        <v>103</v>
      </c>
      <c r="D148" s="8">
        <v>0</v>
      </c>
      <c r="E148" s="8"/>
      <c r="F148" s="55">
        <f t="shared" si="7"/>
        <v>0</v>
      </c>
      <c r="G148" s="104">
        <f t="shared" si="11"/>
        <v>48000</v>
      </c>
    </row>
    <row r="149" spans="2:7" ht="15.75">
      <c r="B149" s="36">
        <f t="shared" si="6"/>
        <v>60</v>
      </c>
      <c r="C149" s="50" t="s">
        <v>104</v>
      </c>
      <c r="D149" s="8">
        <v>6000</v>
      </c>
      <c r="E149" s="8"/>
      <c r="F149" s="55">
        <f t="shared" si="7"/>
        <v>6000</v>
      </c>
      <c r="G149" s="104">
        <f t="shared" si="11"/>
        <v>42000</v>
      </c>
    </row>
    <row r="150" spans="2:7" ht="15.75">
      <c r="B150" s="36">
        <f t="shared" si="6"/>
        <v>61</v>
      </c>
      <c r="C150" s="50" t="s">
        <v>3</v>
      </c>
      <c r="D150" s="8">
        <v>24000</v>
      </c>
      <c r="E150" s="8"/>
      <c r="F150" s="55">
        <f t="shared" si="7"/>
        <v>24000</v>
      </c>
      <c r="G150" s="104">
        <f t="shared" si="11"/>
        <v>24000</v>
      </c>
    </row>
    <row r="151" spans="2:7" ht="15.75">
      <c r="B151" s="36">
        <f t="shared" si="6"/>
        <v>62</v>
      </c>
      <c r="C151" s="50" t="s">
        <v>105</v>
      </c>
      <c r="D151" s="8">
        <v>21000</v>
      </c>
      <c r="E151" s="8"/>
      <c r="F151" s="55">
        <f t="shared" si="7"/>
        <v>21000</v>
      </c>
      <c r="G151" s="104">
        <f t="shared" si="11"/>
        <v>27000</v>
      </c>
    </row>
    <row r="152" spans="2:7" ht="15.75">
      <c r="B152" s="36">
        <f t="shared" si="6"/>
        <v>63</v>
      </c>
      <c r="C152" s="50" t="s">
        <v>106</v>
      </c>
      <c r="D152" s="8">
        <v>6000</v>
      </c>
      <c r="E152" s="8"/>
      <c r="F152" s="55">
        <f t="shared" si="7"/>
        <v>6000</v>
      </c>
      <c r="G152" s="104">
        <f t="shared" si="11"/>
        <v>42000</v>
      </c>
    </row>
    <row r="153" spans="2:7" ht="15.75">
      <c r="B153" s="36">
        <f t="shared" si="6"/>
        <v>64</v>
      </c>
      <c r="C153" s="50" t="s">
        <v>107</v>
      </c>
      <c r="E153" s="8"/>
      <c r="F153" s="55">
        <f t="shared" si="7"/>
        <v>0</v>
      </c>
      <c r="G153" s="104">
        <f t="shared" si="11"/>
        <v>48000</v>
      </c>
    </row>
    <row r="154" spans="2:7" ht="15.75">
      <c r="B154" s="36">
        <f t="shared" si="6"/>
        <v>65</v>
      </c>
      <c r="C154" s="50" t="s">
        <v>108</v>
      </c>
      <c r="D154" s="8">
        <v>7000</v>
      </c>
      <c r="E154" s="8"/>
      <c r="F154" s="55">
        <f t="shared" si="7"/>
        <v>7000</v>
      </c>
      <c r="G154" s="104">
        <f t="shared" si="11"/>
        <v>41000</v>
      </c>
    </row>
    <row r="155" spans="2:7" ht="15.75">
      <c r="B155" s="36">
        <f t="shared" ref="B155:B169" si="12">B154+1</f>
        <v>66</v>
      </c>
      <c r="C155" s="50" t="s">
        <v>109</v>
      </c>
      <c r="D155" s="8">
        <v>6000</v>
      </c>
      <c r="E155" s="8"/>
      <c r="F155" s="55">
        <f t="shared" ref="F155:F169" si="13">SUM(D155:E155)</f>
        <v>6000</v>
      </c>
      <c r="G155" s="104">
        <f t="shared" si="11"/>
        <v>42000</v>
      </c>
    </row>
    <row r="156" spans="2:7" ht="15.75">
      <c r="B156" s="36">
        <f t="shared" si="12"/>
        <v>67</v>
      </c>
      <c r="C156" s="50" t="s">
        <v>110</v>
      </c>
      <c r="D156" s="8">
        <v>6000</v>
      </c>
      <c r="E156" s="8"/>
      <c r="F156" s="55">
        <f t="shared" si="13"/>
        <v>6000</v>
      </c>
      <c r="G156" s="104">
        <f t="shared" si="11"/>
        <v>42000</v>
      </c>
    </row>
    <row r="157" spans="2:7" ht="15.75">
      <c r="B157" s="36">
        <f t="shared" si="12"/>
        <v>68</v>
      </c>
      <c r="C157" s="50" t="s">
        <v>111</v>
      </c>
      <c r="D157" s="8">
        <v>11000</v>
      </c>
      <c r="E157" s="8"/>
      <c r="F157" s="55">
        <f t="shared" si="13"/>
        <v>11000</v>
      </c>
      <c r="G157" s="104">
        <f t="shared" si="11"/>
        <v>37000</v>
      </c>
    </row>
    <row r="158" spans="2:7" ht="15.75">
      <c r="B158" s="36">
        <f t="shared" si="12"/>
        <v>69</v>
      </c>
      <c r="C158" s="50" t="s">
        <v>112</v>
      </c>
      <c r="D158" s="8">
        <v>21000</v>
      </c>
      <c r="E158" s="212">
        <f>5000+2000</f>
        <v>7000</v>
      </c>
      <c r="F158" s="55">
        <f t="shared" si="13"/>
        <v>28000</v>
      </c>
      <c r="G158" s="104">
        <f t="shared" si="11"/>
        <v>20000</v>
      </c>
    </row>
    <row r="159" spans="2:7" ht="15.75">
      <c r="B159" s="36">
        <f t="shared" si="12"/>
        <v>70</v>
      </c>
      <c r="C159" s="50" t="s">
        <v>113</v>
      </c>
      <c r="E159" s="8"/>
      <c r="F159" s="55">
        <f t="shared" si="13"/>
        <v>0</v>
      </c>
      <c r="G159" s="104">
        <f t="shared" si="11"/>
        <v>48000</v>
      </c>
    </row>
    <row r="160" spans="2:7" ht="15.75">
      <c r="B160" s="36">
        <f t="shared" si="12"/>
        <v>71</v>
      </c>
      <c r="C160" t="s">
        <v>114</v>
      </c>
      <c r="D160" s="8">
        <v>6000</v>
      </c>
      <c r="E160" s="8"/>
      <c r="F160" s="55">
        <f t="shared" si="13"/>
        <v>6000</v>
      </c>
      <c r="G160" s="104">
        <f t="shared" si="11"/>
        <v>42000</v>
      </c>
    </row>
    <row r="161" spans="1:10" ht="15.75">
      <c r="A161" t="s">
        <v>243</v>
      </c>
      <c r="B161" s="36">
        <f t="shared" si="12"/>
        <v>72</v>
      </c>
      <c r="C161" s="50" t="s">
        <v>244</v>
      </c>
      <c r="E161" s="8"/>
      <c r="F161" s="55">
        <f t="shared" si="13"/>
        <v>0</v>
      </c>
      <c r="G161" s="104">
        <f t="shared" si="11"/>
        <v>48000</v>
      </c>
    </row>
    <row r="162" spans="1:10" ht="15.75">
      <c r="B162" s="36">
        <f t="shared" si="12"/>
        <v>73</v>
      </c>
      <c r="C162" t="s">
        <v>115</v>
      </c>
      <c r="E162" s="8"/>
      <c r="F162" s="55">
        <f t="shared" si="13"/>
        <v>0</v>
      </c>
      <c r="G162" s="104">
        <f t="shared" si="11"/>
        <v>48000</v>
      </c>
    </row>
    <row r="163" spans="1:10" ht="15.75">
      <c r="B163" s="36">
        <f t="shared" si="12"/>
        <v>74</v>
      </c>
      <c r="C163" s="50" t="s">
        <v>116</v>
      </c>
      <c r="D163" s="8">
        <v>6000</v>
      </c>
      <c r="E163" s="8"/>
      <c r="F163" s="55">
        <f t="shared" si="13"/>
        <v>6000</v>
      </c>
      <c r="G163" s="104">
        <f t="shared" si="11"/>
        <v>42000</v>
      </c>
      <c r="J163" t="s">
        <v>245</v>
      </c>
    </row>
    <row r="164" spans="1:10" ht="15.75">
      <c r="B164" s="36">
        <f t="shared" si="12"/>
        <v>75</v>
      </c>
      <c r="C164" s="50" t="s">
        <v>117</v>
      </c>
      <c r="D164" s="8">
        <v>6000</v>
      </c>
      <c r="E164" s="8"/>
      <c r="F164" s="55">
        <f t="shared" si="13"/>
        <v>6000</v>
      </c>
      <c r="G164" s="104">
        <f t="shared" si="11"/>
        <v>42000</v>
      </c>
    </row>
    <row r="165" spans="1:10" ht="15.75">
      <c r="B165" s="36">
        <f t="shared" si="12"/>
        <v>76</v>
      </c>
      <c r="C165" t="s">
        <v>118</v>
      </c>
      <c r="D165" s="8">
        <v>7000</v>
      </c>
      <c r="E165" s="8"/>
      <c r="F165" s="55">
        <f t="shared" si="13"/>
        <v>7000</v>
      </c>
      <c r="G165" s="104">
        <f t="shared" si="11"/>
        <v>41000</v>
      </c>
    </row>
    <row r="166" spans="1:10" ht="15.75">
      <c r="B166" s="36">
        <f t="shared" si="12"/>
        <v>77</v>
      </c>
      <c r="C166" t="s">
        <v>119</v>
      </c>
      <c r="D166" s="8">
        <v>6000</v>
      </c>
      <c r="E166" s="8"/>
      <c r="F166" s="55">
        <f t="shared" si="13"/>
        <v>6000</v>
      </c>
      <c r="G166" s="104">
        <f t="shared" si="11"/>
        <v>42000</v>
      </c>
    </row>
    <row r="167" spans="1:10" ht="15.75">
      <c r="B167" s="36">
        <f t="shared" si="12"/>
        <v>78</v>
      </c>
      <c r="C167" t="s">
        <v>120</v>
      </c>
      <c r="E167" s="8"/>
      <c r="F167" s="55">
        <f t="shared" si="13"/>
        <v>0</v>
      </c>
      <c r="G167" s="104">
        <f t="shared" si="11"/>
        <v>48000</v>
      </c>
    </row>
    <row r="168" spans="1:10" ht="15.75">
      <c r="B168" s="36">
        <f t="shared" si="12"/>
        <v>79</v>
      </c>
      <c r="C168" t="s">
        <v>121</v>
      </c>
      <c r="E168" s="8"/>
      <c r="F168" s="55">
        <f t="shared" si="13"/>
        <v>0</v>
      </c>
      <c r="G168" s="104">
        <f t="shared" si="11"/>
        <v>48000</v>
      </c>
    </row>
    <row r="169" spans="1:10" ht="18">
      <c r="B169" s="36">
        <f t="shared" si="12"/>
        <v>80</v>
      </c>
      <c r="C169" s="50" t="s">
        <v>122</v>
      </c>
      <c r="D169" s="38">
        <v>6000</v>
      </c>
      <c r="E169" s="38">
        <v>0</v>
      </c>
      <c r="F169" s="38">
        <f t="shared" si="13"/>
        <v>6000</v>
      </c>
      <c r="G169" s="117">
        <f t="shared" si="11"/>
        <v>42000</v>
      </c>
    </row>
    <row r="170" spans="1:10" ht="18">
      <c r="C170" s="30" t="s">
        <v>123</v>
      </c>
      <c r="D170" s="115">
        <f>SUM(D90:D169)</f>
        <v>726000</v>
      </c>
      <c r="E170" s="115">
        <f>SUM(E90:E169)</f>
        <v>41000</v>
      </c>
      <c r="F170" s="71">
        <f>SUM(F90:F169)</f>
        <v>767000</v>
      </c>
      <c r="G170" s="71">
        <f>SUM(G90:G169)</f>
        <v>3047000</v>
      </c>
    </row>
    <row r="171" spans="1:10">
      <c r="F171" s="8"/>
    </row>
    <row r="172" spans="1:10">
      <c r="D172" s="116" t="s">
        <v>246</v>
      </c>
      <c r="E172" s="30" t="s">
        <v>247</v>
      </c>
      <c r="F172" s="55"/>
    </row>
    <row r="173" spans="1:10">
      <c r="D173" s="106" t="s">
        <v>250</v>
      </c>
      <c r="E173" s="30" t="s">
        <v>249</v>
      </c>
    </row>
    <row r="175" spans="1:10" ht="17.25">
      <c r="B175" s="383" t="s">
        <v>375</v>
      </c>
      <c r="C175" s="383"/>
      <c r="D175" s="383"/>
      <c r="E175" s="383"/>
      <c r="F175" s="383"/>
      <c r="G175" s="383"/>
    </row>
    <row r="176" spans="1:10" ht="31.5">
      <c r="B176" s="33" t="s">
        <v>44</v>
      </c>
      <c r="C176" s="33" t="s">
        <v>45</v>
      </c>
      <c r="D176" s="102" t="s">
        <v>252</v>
      </c>
      <c r="E176" s="102">
        <v>2024</v>
      </c>
      <c r="F176" s="43" t="s">
        <v>123</v>
      </c>
      <c r="G176" s="103" t="s">
        <v>238</v>
      </c>
    </row>
    <row r="177" spans="2:7" ht="15.75">
      <c r="B177" s="36">
        <v>1</v>
      </c>
      <c r="C177" s="50" t="s">
        <v>46</v>
      </c>
      <c r="D177" s="8">
        <v>6000</v>
      </c>
      <c r="E177" s="8"/>
      <c r="F177" s="55">
        <f>SUM(D177:E177)</f>
        <v>6000</v>
      </c>
      <c r="G177" s="104">
        <f>12000+12000+24000-F177</f>
        <v>42000</v>
      </c>
    </row>
    <row r="178" spans="2:7" ht="15.75">
      <c r="B178" s="36">
        <f t="shared" ref="B178:B241" si="14">B177+1</f>
        <v>2</v>
      </c>
      <c r="C178" s="50" t="s">
        <v>47</v>
      </c>
      <c r="E178" s="8"/>
      <c r="F178" s="55">
        <f t="shared" ref="F178:F241" si="15">SUM(D178:E178)</f>
        <v>0</v>
      </c>
      <c r="G178" s="104">
        <f t="shared" ref="G178:G188" si="16">12000+12000+24000-F178</f>
        <v>48000</v>
      </c>
    </row>
    <row r="179" spans="2:7" ht="15.75">
      <c r="B179" s="36">
        <f t="shared" si="14"/>
        <v>3</v>
      </c>
      <c r="C179" s="50" t="s">
        <v>48</v>
      </c>
      <c r="D179" s="8">
        <v>7000</v>
      </c>
      <c r="E179" s="8"/>
      <c r="F179" s="55">
        <f t="shared" si="15"/>
        <v>7000</v>
      </c>
      <c r="G179" s="104">
        <f t="shared" si="16"/>
        <v>41000</v>
      </c>
    </row>
    <row r="180" spans="2:7" ht="15.75">
      <c r="B180" s="36">
        <f t="shared" si="14"/>
        <v>4</v>
      </c>
      <c r="C180" s="50" t="s">
        <v>239</v>
      </c>
      <c r="E180" s="8"/>
      <c r="F180" s="55">
        <f t="shared" si="15"/>
        <v>0</v>
      </c>
      <c r="G180" s="104">
        <f t="shared" si="16"/>
        <v>48000</v>
      </c>
    </row>
    <row r="181" spans="2:7" ht="15.75">
      <c r="B181" s="36">
        <f t="shared" si="14"/>
        <v>5</v>
      </c>
      <c r="C181" s="50" t="s">
        <v>49</v>
      </c>
      <c r="D181" s="8">
        <v>6000</v>
      </c>
      <c r="E181" s="8"/>
      <c r="F181" s="55">
        <f t="shared" si="15"/>
        <v>6000</v>
      </c>
      <c r="G181" s="104">
        <f t="shared" si="16"/>
        <v>42000</v>
      </c>
    </row>
    <row r="182" spans="2:7" ht="15.75">
      <c r="B182" s="36">
        <f t="shared" si="14"/>
        <v>6</v>
      </c>
      <c r="C182" s="50" t="s">
        <v>50</v>
      </c>
      <c r="D182" s="8">
        <v>6000</v>
      </c>
      <c r="E182" s="8"/>
      <c r="F182" s="55">
        <f t="shared" si="15"/>
        <v>6000</v>
      </c>
      <c r="G182" s="104">
        <f t="shared" si="16"/>
        <v>42000</v>
      </c>
    </row>
    <row r="183" spans="2:7" ht="15.75">
      <c r="B183" s="36">
        <f t="shared" si="14"/>
        <v>7</v>
      </c>
      <c r="C183" s="50" t="s">
        <v>51</v>
      </c>
      <c r="D183" s="8">
        <v>0</v>
      </c>
      <c r="E183" s="8"/>
      <c r="F183" s="55">
        <f t="shared" si="15"/>
        <v>0</v>
      </c>
      <c r="G183" s="104">
        <f t="shared" si="16"/>
        <v>48000</v>
      </c>
    </row>
    <row r="184" spans="2:7" ht="15.75">
      <c r="B184" s="36">
        <f t="shared" si="14"/>
        <v>8</v>
      </c>
      <c r="C184" s="50" t="s">
        <v>52</v>
      </c>
      <c r="D184" s="8">
        <v>1000</v>
      </c>
      <c r="E184" s="8"/>
      <c r="F184" s="55">
        <f t="shared" si="15"/>
        <v>1000</v>
      </c>
      <c r="G184" s="104">
        <f t="shared" si="16"/>
        <v>47000</v>
      </c>
    </row>
    <row r="185" spans="2:7" ht="15.75">
      <c r="B185" s="36">
        <f t="shared" si="14"/>
        <v>9</v>
      </c>
      <c r="C185" s="50" t="s">
        <v>53</v>
      </c>
      <c r="D185" s="8">
        <v>15000</v>
      </c>
      <c r="E185" s="8"/>
      <c r="F185" s="55">
        <f t="shared" si="15"/>
        <v>15000</v>
      </c>
      <c r="G185" s="104">
        <f t="shared" si="16"/>
        <v>33000</v>
      </c>
    </row>
    <row r="186" spans="2:7" ht="15.75">
      <c r="B186" s="36">
        <f t="shared" si="14"/>
        <v>10</v>
      </c>
      <c r="C186" s="50" t="s">
        <v>54</v>
      </c>
      <c r="D186" s="8">
        <v>6000</v>
      </c>
      <c r="E186" s="8"/>
      <c r="F186" s="55">
        <f t="shared" si="15"/>
        <v>6000</v>
      </c>
      <c r="G186" s="104">
        <f t="shared" si="16"/>
        <v>42000</v>
      </c>
    </row>
    <row r="187" spans="2:7" ht="15.75">
      <c r="B187" s="36">
        <f t="shared" si="14"/>
        <v>11</v>
      </c>
      <c r="C187" s="50" t="s">
        <v>55</v>
      </c>
      <c r="D187" s="8">
        <v>1000</v>
      </c>
      <c r="E187" s="8"/>
      <c r="F187" s="55">
        <f t="shared" si="15"/>
        <v>1000</v>
      </c>
      <c r="G187" s="104">
        <f t="shared" si="16"/>
        <v>47000</v>
      </c>
    </row>
    <row r="188" spans="2:7" ht="15.75">
      <c r="B188" s="36">
        <f t="shared" si="14"/>
        <v>12</v>
      </c>
      <c r="C188" s="50" t="s">
        <v>56</v>
      </c>
      <c r="D188" s="8">
        <v>24000</v>
      </c>
      <c r="E188" s="8"/>
      <c r="F188" s="55">
        <f t="shared" si="15"/>
        <v>24000</v>
      </c>
      <c r="G188" s="104">
        <f t="shared" si="16"/>
        <v>24000</v>
      </c>
    </row>
    <row r="189" spans="2:7" ht="15.75">
      <c r="B189" s="36">
        <f t="shared" si="14"/>
        <v>13</v>
      </c>
      <c r="C189" s="50" t="s">
        <v>57</v>
      </c>
      <c r="D189" s="8">
        <v>36000</v>
      </c>
      <c r="E189" s="8"/>
      <c r="F189" s="55">
        <f t="shared" si="15"/>
        <v>36000</v>
      </c>
      <c r="G189" s="118">
        <f>12000+12000+12000-F189</f>
        <v>0</v>
      </c>
    </row>
    <row r="190" spans="2:7" ht="15.75">
      <c r="B190" s="36">
        <f t="shared" si="14"/>
        <v>14</v>
      </c>
      <c r="C190" s="50" t="s">
        <v>58</v>
      </c>
      <c r="D190" s="8">
        <v>0</v>
      </c>
      <c r="E190" s="8"/>
      <c r="F190" s="55">
        <f t="shared" si="15"/>
        <v>0</v>
      </c>
      <c r="G190" s="104">
        <f t="shared" ref="G190:G216" si="17">12000+12000+24000-F190</f>
        <v>48000</v>
      </c>
    </row>
    <row r="191" spans="2:7" ht="15.75">
      <c r="B191" s="36">
        <f t="shared" si="14"/>
        <v>15</v>
      </c>
      <c r="C191" s="50" t="s">
        <v>59</v>
      </c>
      <c r="D191" s="8">
        <v>24000</v>
      </c>
      <c r="E191" s="8"/>
      <c r="F191" s="55">
        <f t="shared" si="15"/>
        <v>24000</v>
      </c>
      <c r="G191" s="104">
        <f t="shared" si="17"/>
        <v>24000</v>
      </c>
    </row>
    <row r="192" spans="2:7" ht="15.75">
      <c r="B192" s="36">
        <f t="shared" si="14"/>
        <v>16</v>
      </c>
      <c r="C192" s="50" t="s">
        <v>60</v>
      </c>
      <c r="D192" s="8">
        <v>24000</v>
      </c>
      <c r="E192" s="8">
        <v>20000</v>
      </c>
      <c r="F192" s="55">
        <f t="shared" si="15"/>
        <v>44000</v>
      </c>
      <c r="G192" s="104">
        <f t="shared" si="17"/>
        <v>4000</v>
      </c>
    </row>
    <row r="193" spans="2:7" ht="15.75">
      <c r="B193" s="36">
        <f t="shared" si="14"/>
        <v>17</v>
      </c>
      <c r="C193" s="50" t="s">
        <v>61</v>
      </c>
      <c r="D193" s="8">
        <v>24000</v>
      </c>
      <c r="E193" s="8"/>
      <c r="F193" s="55">
        <f t="shared" si="15"/>
        <v>24000</v>
      </c>
      <c r="G193" s="104">
        <f t="shared" si="17"/>
        <v>24000</v>
      </c>
    </row>
    <row r="194" spans="2:7" ht="15.75">
      <c r="B194" s="36">
        <f t="shared" si="14"/>
        <v>18</v>
      </c>
      <c r="C194" s="50" t="s">
        <v>62</v>
      </c>
      <c r="D194" s="8">
        <v>8000</v>
      </c>
      <c r="E194" s="8"/>
      <c r="F194" s="55">
        <f t="shared" si="15"/>
        <v>8000</v>
      </c>
      <c r="G194" s="104">
        <f t="shared" si="17"/>
        <v>40000</v>
      </c>
    </row>
    <row r="195" spans="2:7" ht="15.75">
      <c r="B195" s="36">
        <f t="shared" si="14"/>
        <v>19</v>
      </c>
      <c r="C195" t="s">
        <v>63</v>
      </c>
      <c r="D195" s="8">
        <v>24000</v>
      </c>
      <c r="E195" s="8"/>
      <c r="F195" s="55">
        <f t="shared" si="15"/>
        <v>24000</v>
      </c>
      <c r="G195" s="104">
        <f t="shared" si="17"/>
        <v>24000</v>
      </c>
    </row>
    <row r="196" spans="2:7" ht="15.75">
      <c r="B196" s="36">
        <f t="shared" si="14"/>
        <v>20</v>
      </c>
      <c r="C196" t="s">
        <v>65</v>
      </c>
      <c r="D196" s="107">
        <v>0</v>
      </c>
      <c r="E196" s="107"/>
      <c r="F196" s="55">
        <f t="shared" si="15"/>
        <v>0</v>
      </c>
      <c r="G196" s="104">
        <f t="shared" si="17"/>
        <v>48000</v>
      </c>
    </row>
    <row r="197" spans="2:7" ht="15.75">
      <c r="B197" s="36">
        <f t="shared" si="14"/>
        <v>21</v>
      </c>
      <c r="C197" s="50" t="s">
        <v>66</v>
      </c>
      <c r="D197" s="8">
        <v>6000</v>
      </c>
      <c r="E197" s="211">
        <v>4000</v>
      </c>
      <c r="F197" s="55">
        <f t="shared" si="15"/>
        <v>10000</v>
      </c>
      <c r="G197" s="104">
        <f t="shared" si="17"/>
        <v>38000</v>
      </c>
    </row>
    <row r="198" spans="2:7" ht="15.75">
      <c r="B198" s="36">
        <f t="shared" si="14"/>
        <v>22</v>
      </c>
      <c r="C198" s="50" t="s">
        <v>67</v>
      </c>
      <c r="D198" s="8">
        <v>0</v>
      </c>
      <c r="E198" s="8"/>
      <c r="F198" s="55">
        <f t="shared" si="15"/>
        <v>0</v>
      </c>
      <c r="G198" s="104">
        <f t="shared" si="17"/>
        <v>48000</v>
      </c>
    </row>
    <row r="199" spans="2:7" ht="15.75">
      <c r="B199" s="36">
        <f t="shared" si="14"/>
        <v>23</v>
      </c>
      <c r="C199" s="50" t="s">
        <v>9</v>
      </c>
      <c r="D199" s="8">
        <v>24000</v>
      </c>
      <c r="E199" s="8"/>
      <c r="F199" s="55">
        <f t="shared" si="15"/>
        <v>24000</v>
      </c>
      <c r="G199" s="104">
        <f t="shared" si="17"/>
        <v>24000</v>
      </c>
    </row>
    <row r="200" spans="2:7" ht="15.75">
      <c r="B200" s="36">
        <f t="shared" si="14"/>
        <v>24</v>
      </c>
      <c r="C200" s="50" t="s">
        <v>68</v>
      </c>
      <c r="D200" s="8">
        <v>7000</v>
      </c>
      <c r="E200" s="110"/>
      <c r="F200" s="55">
        <f t="shared" si="15"/>
        <v>7000</v>
      </c>
      <c r="G200" s="104">
        <f t="shared" si="17"/>
        <v>41000</v>
      </c>
    </row>
    <row r="201" spans="2:7" ht="15.75">
      <c r="B201" s="36">
        <f t="shared" si="14"/>
        <v>25</v>
      </c>
      <c r="C201" s="50" t="s">
        <v>69</v>
      </c>
      <c r="D201" s="8">
        <v>24000</v>
      </c>
      <c r="E201" s="8"/>
      <c r="F201" s="55">
        <f t="shared" si="15"/>
        <v>24000</v>
      </c>
      <c r="G201" s="104">
        <f t="shared" si="17"/>
        <v>24000</v>
      </c>
    </row>
    <row r="202" spans="2:7" ht="15.75">
      <c r="B202" s="36">
        <f t="shared" si="14"/>
        <v>26</v>
      </c>
      <c r="C202" s="50" t="s">
        <v>70</v>
      </c>
      <c r="D202" s="8">
        <v>0</v>
      </c>
      <c r="E202" s="8"/>
      <c r="F202" s="55">
        <f t="shared" si="15"/>
        <v>0</v>
      </c>
      <c r="G202" s="104">
        <f t="shared" si="17"/>
        <v>48000</v>
      </c>
    </row>
    <row r="203" spans="2:7" ht="15.75">
      <c r="B203" s="36">
        <f t="shared" si="14"/>
        <v>27</v>
      </c>
      <c r="C203" s="50" t="s">
        <v>71</v>
      </c>
      <c r="D203" s="8">
        <v>6000</v>
      </c>
      <c r="E203" s="8"/>
      <c r="F203" s="55">
        <f t="shared" si="15"/>
        <v>6000</v>
      </c>
      <c r="G203" s="104">
        <f t="shared" si="17"/>
        <v>42000</v>
      </c>
    </row>
    <row r="204" spans="2:7" ht="15.75">
      <c r="B204" s="36">
        <f t="shared" si="14"/>
        <v>28</v>
      </c>
      <c r="C204" s="50" t="s">
        <v>72</v>
      </c>
      <c r="D204" s="8">
        <v>7000</v>
      </c>
      <c r="E204" s="8"/>
      <c r="F204" s="55">
        <f t="shared" si="15"/>
        <v>7000</v>
      </c>
      <c r="G204" s="104">
        <f t="shared" si="17"/>
        <v>41000</v>
      </c>
    </row>
    <row r="205" spans="2:7" ht="15.75">
      <c r="B205" s="36">
        <f t="shared" si="14"/>
        <v>29</v>
      </c>
      <c r="C205" s="50" t="s">
        <v>73</v>
      </c>
      <c r="D205" s="8">
        <v>6000</v>
      </c>
      <c r="E205" s="8"/>
      <c r="F205" s="55">
        <f t="shared" si="15"/>
        <v>6000</v>
      </c>
      <c r="G205" s="104">
        <f t="shared" si="17"/>
        <v>42000</v>
      </c>
    </row>
    <row r="206" spans="2:7" ht="15.75">
      <c r="B206" s="36">
        <f t="shared" si="14"/>
        <v>30</v>
      </c>
      <c r="C206" s="50" t="s">
        <v>74</v>
      </c>
      <c r="D206" s="8">
        <v>7000</v>
      </c>
      <c r="E206" s="8"/>
      <c r="F206" s="55">
        <f t="shared" si="15"/>
        <v>7000</v>
      </c>
      <c r="G206" s="104">
        <f t="shared" si="17"/>
        <v>41000</v>
      </c>
    </row>
    <row r="207" spans="2:7" ht="15.75">
      <c r="B207" s="36">
        <f t="shared" si="14"/>
        <v>31</v>
      </c>
      <c r="C207" s="50" t="s">
        <v>75</v>
      </c>
      <c r="D207" s="8">
        <v>7000</v>
      </c>
      <c r="E207" s="8"/>
      <c r="F207" s="55">
        <f t="shared" si="15"/>
        <v>7000</v>
      </c>
      <c r="G207" s="104">
        <f t="shared" si="17"/>
        <v>41000</v>
      </c>
    </row>
    <row r="208" spans="2:7" ht="15.75">
      <c r="B208" s="36">
        <f t="shared" si="14"/>
        <v>32</v>
      </c>
      <c r="C208" s="50" t="s">
        <v>76</v>
      </c>
      <c r="D208" s="8">
        <v>6000</v>
      </c>
      <c r="E208" s="8"/>
      <c r="F208" s="55">
        <f t="shared" si="15"/>
        <v>6000</v>
      </c>
      <c r="G208" s="104">
        <f t="shared" si="17"/>
        <v>42000</v>
      </c>
    </row>
    <row r="209" spans="2:7" ht="15.75">
      <c r="B209" s="36">
        <f t="shared" si="14"/>
        <v>33</v>
      </c>
      <c r="C209" s="50" t="s">
        <v>77</v>
      </c>
      <c r="D209" s="8">
        <v>7000</v>
      </c>
      <c r="E209" s="8"/>
      <c r="F209" s="55">
        <f t="shared" si="15"/>
        <v>7000</v>
      </c>
      <c r="G209" s="104">
        <f t="shared" si="17"/>
        <v>41000</v>
      </c>
    </row>
    <row r="210" spans="2:7" ht="15.75">
      <c r="B210" s="36">
        <f t="shared" si="14"/>
        <v>34</v>
      </c>
      <c r="C210" s="50" t="s">
        <v>78</v>
      </c>
      <c r="D210" s="8">
        <v>7000</v>
      </c>
      <c r="E210" s="8"/>
      <c r="F210" s="55">
        <f t="shared" si="15"/>
        <v>7000</v>
      </c>
      <c r="G210" s="104">
        <f t="shared" si="17"/>
        <v>41000</v>
      </c>
    </row>
    <row r="211" spans="2:7" ht="15.75">
      <c r="B211" s="36">
        <f t="shared" si="14"/>
        <v>35</v>
      </c>
      <c r="C211" s="50" t="s">
        <v>79</v>
      </c>
      <c r="D211" s="8">
        <v>7000</v>
      </c>
      <c r="E211" s="8"/>
      <c r="F211" s="55">
        <f t="shared" si="15"/>
        <v>7000</v>
      </c>
      <c r="G211" s="104">
        <f t="shared" si="17"/>
        <v>41000</v>
      </c>
    </row>
    <row r="212" spans="2:7" ht="15.75">
      <c r="B212" s="36">
        <f t="shared" si="14"/>
        <v>36</v>
      </c>
      <c r="C212" s="50" t="s">
        <v>80</v>
      </c>
      <c r="D212" s="8">
        <v>6000</v>
      </c>
      <c r="E212" s="8"/>
      <c r="F212" s="55">
        <f t="shared" si="15"/>
        <v>6000</v>
      </c>
      <c r="G212" s="104">
        <f t="shared" si="17"/>
        <v>42000</v>
      </c>
    </row>
    <row r="213" spans="2:7" ht="15.75">
      <c r="B213" s="36">
        <f t="shared" si="14"/>
        <v>37</v>
      </c>
      <c r="C213" s="50" t="s">
        <v>81</v>
      </c>
      <c r="D213" s="8">
        <v>6000</v>
      </c>
      <c r="E213" s="8"/>
      <c r="F213" s="55">
        <f t="shared" si="15"/>
        <v>6000</v>
      </c>
      <c r="G213" s="104">
        <f t="shared" si="17"/>
        <v>42000</v>
      </c>
    </row>
    <row r="214" spans="2:7" ht="15.75">
      <c r="B214" s="36">
        <f t="shared" si="14"/>
        <v>38</v>
      </c>
      <c r="C214" s="50" t="s">
        <v>82</v>
      </c>
      <c r="D214" s="8">
        <v>25000</v>
      </c>
      <c r="E214" s="8"/>
      <c r="F214" s="55">
        <f t="shared" si="15"/>
        <v>25000</v>
      </c>
      <c r="G214" s="104">
        <f t="shared" si="17"/>
        <v>23000</v>
      </c>
    </row>
    <row r="215" spans="2:7" ht="15.75">
      <c r="B215" s="36">
        <f t="shared" si="14"/>
        <v>39</v>
      </c>
      <c r="C215" s="50" t="s">
        <v>83</v>
      </c>
      <c r="D215" s="8">
        <v>0</v>
      </c>
      <c r="E215" s="8"/>
      <c r="F215" s="55">
        <f t="shared" si="15"/>
        <v>0</v>
      </c>
      <c r="G215" s="104">
        <f t="shared" si="17"/>
        <v>48000</v>
      </c>
    </row>
    <row r="216" spans="2:7" ht="15.75">
      <c r="B216" s="36">
        <f t="shared" si="14"/>
        <v>40</v>
      </c>
      <c r="C216" s="50" t="s">
        <v>84</v>
      </c>
      <c r="D216" s="8">
        <v>6000</v>
      </c>
      <c r="E216" s="110"/>
      <c r="F216" s="55">
        <f t="shared" si="15"/>
        <v>6000</v>
      </c>
      <c r="G216" s="104">
        <f t="shared" si="17"/>
        <v>42000</v>
      </c>
    </row>
    <row r="217" spans="2:7" ht="15.75">
      <c r="B217" s="36">
        <f t="shared" si="14"/>
        <v>41</v>
      </c>
      <c r="C217" s="50" t="s">
        <v>85</v>
      </c>
      <c r="D217" s="8">
        <v>24000</v>
      </c>
      <c r="E217" s="8">
        <v>12000</v>
      </c>
      <c r="F217" s="55">
        <f t="shared" si="15"/>
        <v>36000</v>
      </c>
      <c r="G217" s="118">
        <f>12000+12000+12000-F217</f>
        <v>0</v>
      </c>
    </row>
    <row r="218" spans="2:7" ht="15.75">
      <c r="B218" s="36">
        <f t="shared" si="14"/>
        <v>42</v>
      </c>
      <c r="C218" s="50" t="s">
        <v>86</v>
      </c>
      <c r="D218" s="8">
        <v>6000</v>
      </c>
      <c r="E218" s="8"/>
      <c r="F218" s="55">
        <f t="shared" si="15"/>
        <v>6000</v>
      </c>
      <c r="G218" s="104">
        <f t="shared" ref="G218:G229" si="18">12000+12000+24000-F218</f>
        <v>42000</v>
      </c>
    </row>
    <row r="219" spans="2:7" ht="15.75">
      <c r="B219" s="36">
        <f t="shared" si="14"/>
        <v>43</v>
      </c>
      <c r="C219" s="50" t="s">
        <v>87</v>
      </c>
      <c r="D219" s="8">
        <v>6000</v>
      </c>
      <c r="E219" s="8"/>
      <c r="F219" s="55">
        <f t="shared" si="15"/>
        <v>6000</v>
      </c>
      <c r="G219" s="104">
        <f t="shared" si="18"/>
        <v>42000</v>
      </c>
    </row>
    <row r="220" spans="2:7" ht="15.75">
      <c r="B220" s="36">
        <f t="shared" si="14"/>
        <v>44</v>
      </c>
      <c r="C220" s="50" t="s">
        <v>88</v>
      </c>
      <c r="D220" s="8">
        <v>24000</v>
      </c>
      <c r="E220" s="8"/>
      <c r="F220" s="55">
        <f t="shared" si="15"/>
        <v>24000</v>
      </c>
      <c r="G220" s="104">
        <f t="shared" si="18"/>
        <v>24000</v>
      </c>
    </row>
    <row r="221" spans="2:7" ht="15.75">
      <c r="B221" s="36">
        <f t="shared" si="14"/>
        <v>45</v>
      </c>
      <c r="C221" s="50" t="s">
        <v>89</v>
      </c>
      <c r="D221" s="8">
        <v>0</v>
      </c>
      <c r="E221" s="8"/>
      <c r="F221" s="55">
        <f t="shared" si="15"/>
        <v>0</v>
      </c>
      <c r="G221" s="104">
        <f t="shared" si="18"/>
        <v>48000</v>
      </c>
    </row>
    <row r="222" spans="2:7" ht="15.75">
      <c r="B222" s="36">
        <f t="shared" si="14"/>
        <v>46</v>
      </c>
      <c r="C222" s="50" t="s">
        <v>90</v>
      </c>
      <c r="D222" s="8">
        <v>18000</v>
      </c>
      <c r="E222" s="8"/>
      <c r="F222" s="55">
        <f t="shared" si="15"/>
        <v>18000</v>
      </c>
      <c r="G222" s="104">
        <f t="shared" si="18"/>
        <v>30000</v>
      </c>
    </row>
    <row r="223" spans="2:7" ht="15.75">
      <c r="B223" s="36">
        <f t="shared" si="14"/>
        <v>47</v>
      </c>
      <c r="C223" s="50" t="s">
        <v>91</v>
      </c>
      <c r="D223" s="8">
        <v>0</v>
      </c>
      <c r="E223" s="8"/>
      <c r="F223" s="55">
        <f t="shared" si="15"/>
        <v>0</v>
      </c>
      <c r="G223" s="104">
        <f t="shared" si="18"/>
        <v>48000</v>
      </c>
    </row>
    <row r="224" spans="2:7" ht="15.75">
      <c r="B224" s="36">
        <f t="shared" si="14"/>
        <v>48</v>
      </c>
      <c r="C224" s="50" t="s">
        <v>92</v>
      </c>
      <c r="D224" s="8">
        <v>19000</v>
      </c>
      <c r="E224" s="8"/>
      <c r="F224" s="55">
        <f t="shared" si="15"/>
        <v>19000</v>
      </c>
      <c r="G224" s="104">
        <f t="shared" si="18"/>
        <v>29000</v>
      </c>
    </row>
    <row r="225" spans="2:7" ht="15.75">
      <c r="B225" s="36">
        <f t="shared" si="14"/>
        <v>49</v>
      </c>
      <c r="C225" s="50" t="s">
        <v>93</v>
      </c>
      <c r="D225" s="8">
        <v>6000</v>
      </c>
      <c r="E225" s="110"/>
      <c r="F225" s="55">
        <f t="shared" si="15"/>
        <v>6000</v>
      </c>
      <c r="G225" s="104">
        <f t="shared" si="18"/>
        <v>42000</v>
      </c>
    </row>
    <row r="226" spans="2:7" ht="15.75">
      <c r="B226" s="36">
        <f t="shared" si="14"/>
        <v>50</v>
      </c>
      <c r="C226" s="50" t="s">
        <v>94</v>
      </c>
      <c r="D226" s="8">
        <v>7000</v>
      </c>
      <c r="E226" s="110"/>
      <c r="F226" s="55">
        <f t="shared" si="15"/>
        <v>7000</v>
      </c>
      <c r="G226" s="104">
        <f t="shared" si="18"/>
        <v>41000</v>
      </c>
    </row>
    <row r="227" spans="2:7" ht="15.75">
      <c r="B227" s="36">
        <f t="shared" si="14"/>
        <v>51</v>
      </c>
      <c r="C227" s="50" t="s">
        <v>95</v>
      </c>
      <c r="D227" s="8">
        <v>0</v>
      </c>
      <c r="E227" s="8"/>
      <c r="F227" s="55">
        <f t="shared" si="15"/>
        <v>0</v>
      </c>
      <c r="G227" s="104">
        <f t="shared" si="18"/>
        <v>48000</v>
      </c>
    </row>
    <row r="228" spans="2:7" ht="15.75">
      <c r="B228" s="36">
        <f t="shared" si="14"/>
        <v>52</v>
      </c>
      <c r="C228" s="50" t="s">
        <v>96</v>
      </c>
      <c r="D228" s="8">
        <v>24000</v>
      </c>
      <c r="E228" s="8"/>
      <c r="F228" s="55">
        <f t="shared" si="15"/>
        <v>24000</v>
      </c>
      <c r="G228" s="104">
        <f t="shared" si="18"/>
        <v>24000</v>
      </c>
    </row>
    <row r="229" spans="2:7" ht="15.75">
      <c r="B229" s="36">
        <f t="shared" si="14"/>
        <v>53</v>
      </c>
      <c r="C229" s="50" t="s">
        <v>97</v>
      </c>
      <c r="D229" s="8">
        <v>7000</v>
      </c>
      <c r="E229" s="8"/>
      <c r="F229" s="55">
        <f t="shared" si="15"/>
        <v>7000</v>
      </c>
      <c r="G229" s="104">
        <f t="shared" si="18"/>
        <v>41000</v>
      </c>
    </row>
    <row r="230" spans="2:7" ht="15.75">
      <c r="B230" s="36">
        <f t="shared" si="14"/>
        <v>54</v>
      </c>
      <c r="C230" s="50" t="s">
        <v>98</v>
      </c>
      <c r="D230" s="8">
        <v>25000</v>
      </c>
      <c r="E230" s="8">
        <v>2000</v>
      </c>
      <c r="F230" s="55">
        <f t="shared" si="15"/>
        <v>27000</v>
      </c>
      <c r="G230" s="104">
        <f>12000+12000+22000-F230</f>
        <v>19000</v>
      </c>
    </row>
    <row r="231" spans="2:7" ht="15.75">
      <c r="B231" s="36">
        <f t="shared" si="14"/>
        <v>55</v>
      </c>
      <c r="C231" s="50" t="s">
        <v>99</v>
      </c>
      <c r="D231" s="8">
        <v>6000</v>
      </c>
      <c r="E231" s="111"/>
      <c r="F231" s="55">
        <f t="shared" si="15"/>
        <v>6000</v>
      </c>
      <c r="G231" s="104">
        <f t="shared" ref="G231:G256" si="19">12000+12000+24000-F231</f>
        <v>42000</v>
      </c>
    </row>
    <row r="232" spans="2:7" ht="15.75">
      <c r="B232" s="36">
        <f t="shared" si="14"/>
        <v>56</v>
      </c>
      <c r="C232" s="50" t="s">
        <v>100</v>
      </c>
      <c r="D232" s="8">
        <v>9000</v>
      </c>
      <c r="E232" s="8"/>
      <c r="F232" s="55">
        <f t="shared" si="15"/>
        <v>9000</v>
      </c>
      <c r="G232" s="104">
        <f t="shared" si="19"/>
        <v>39000</v>
      </c>
    </row>
    <row r="233" spans="2:7" ht="15.75">
      <c r="B233" s="36">
        <f t="shared" si="14"/>
        <v>57</v>
      </c>
      <c r="C233" s="50" t="s">
        <v>101</v>
      </c>
      <c r="D233" s="8">
        <v>24000</v>
      </c>
      <c r="E233" s="8"/>
      <c r="F233" s="55">
        <f t="shared" si="15"/>
        <v>24000</v>
      </c>
      <c r="G233" s="104">
        <f t="shared" si="19"/>
        <v>24000</v>
      </c>
    </row>
    <row r="234" spans="2:7" ht="15.75">
      <c r="B234" s="36">
        <f t="shared" si="14"/>
        <v>58</v>
      </c>
      <c r="C234" s="50" t="s">
        <v>102</v>
      </c>
      <c r="D234" s="8">
        <v>0</v>
      </c>
      <c r="E234" s="8"/>
      <c r="F234" s="55">
        <f t="shared" si="15"/>
        <v>0</v>
      </c>
      <c r="G234" s="104">
        <f t="shared" si="19"/>
        <v>48000</v>
      </c>
    </row>
    <row r="235" spans="2:7" ht="15.75">
      <c r="B235" s="36">
        <f t="shared" si="14"/>
        <v>59</v>
      </c>
      <c r="C235" s="50" t="s">
        <v>103</v>
      </c>
      <c r="D235" s="8">
        <v>0</v>
      </c>
      <c r="E235" s="8"/>
      <c r="F235" s="55">
        <f t="shared" si="15"/>
        <v>0</v>
      </c>
      <c r="G235" s="104">
        <f t="shared" si="19"/>
        <v>48000</v>
      </c>
    </row>
    <row r="236" spans="2:7" ht="15.75">
      <c r="B236" s="36">
        <f t="shared" si="14"/>
        <v>60</v>
      </c>
      <c r="C236" s="50" t="s">
        <v>104</v>
      </c>
      <c r="D236" s="8">
        <v>6000</v>
      </c>
      <c r="E236" s="8"/>
      <c r="F236" s="55">
        <f t="shared" si="15"/>
        <v>6000</v>
      </c>
      <c r="G236" s="104">
        <f t="shared" si="19"/>
        <v>42000</v>
      </c>
    </row>
    <row r="237" spans="2:7" ht="15.75">
      <c r="B237" s="36">
        <f t="shared" si="14"/>
        <v>61</v>
      </c>
      <c r="C237" s="50" t="s">
        <v>3</v>
      </c>
      <c r="D237" s="8">
        <v>24000</v>
      </c>
      <c r="E237" s="8"/>
      <c r="F237" s="55">
        <f t="shared" si="15"/>
        <v>24000</v>
      </c>
      <c r="G237" s="104">
        <f t="shared" si="19"/>
        <v>24000</v>
      </c>
    </row>
    <row r="238" spans="2:7" ht="15.75">
      <c r="B238" s="36">
        <f t="shared" si="14"/>
        <v>62</v>
      </c>
      <c r="C238" s="50" t="s">
        <v>105</v>
      </c>
      <c r="D238" s="8">
        <v>21000</v>
      </c>
      <c r="E238" s="8"/>
      <c r="F238" s="55">
        <f t="shared" si="15"/>
        <v>21000</v>
      </c>
      <c r="G238" s="104">
        <f t="shared" si="19"/>
        <v>27000</v>
      </c>
    </row>
    <row r="239" spans="2:7" ht="15.75">
      <c r="B239" s="36">
        <f t="shared" si="14"/>
        <v>63</v>
      </c>
      <c r="C239" s="50" t="s">
        <v>106</v>
      </c>
      <c r="D239" s="8">
        <v>6000</v>
      </c>
      <c r="E239" s="8"/>
      <c r="F239" s="55">
        <f t="shared" si="15"/>
        <v>6000</v>
      </c>
      <c r="G239" s="104">
        <f t="shared" si="19"/>
        <v>42000</v>
      </c>
    </row>
    <row r="240" spans="2:7" ht="15.75">
      <c r="B240" s="36">
        <f t="shared" si="14"/>
        <v>64</v>
      </c>
      <c r="C240" s="50" t="s">
        <v>107</v>
      </c>
      <c r="E240" s="8"/>
      <c r="F240" s="55">
        <f t="shared" si="15"/>
        <v>0</v>
      </c>
      <c r="G240" s="104">
        <f t="shared" si="19"/>
        <v>48000</v>
      </c>
    </row>
    <row r="241" spans="2:7" ht="15.75">
      <c r="B241" s="36">
        <f t="shared" si="14"/>
        <v>65</v>
      </c>
      <c r="C241" s="50" t="s">
        <v>108</v>
      </c>
      <c r="D241" s="8">
        <v>7000</v>
      </c>
      <c r="E241" s="8"/>
      <c r="F241" s="55">
        <f t="shared" si="15"/>
        <v>7000</v>
      </c>
      <c r="G241" s="104">
        <f t="shared" si="19"/>
        <v>41000</v>
      </c>
    </row>
    <row r="242" spans="2:7" ht="15.75">
      <c r="B242" s="36">
        <f t="shared" ref="B242:B256" si="20">B241+1</f>
        <v>66</v>
      </c>
      <c r="C242" s="50" t="s">
        <v>109</v>
      </c>
      <c r="D242" s="8">
        <v>6000</v>
      </c>
      <c r="E242" s="8"/>
      <c r="F242" s="55">
        <f t="shared" ref="F242:F256" si="21">SUM(D242:E242)</f>
        <v>6000</v>
      </c>
      <c r="G242" s="104">
        <f t="shared" si="19"/>
        <v>42000</v>
      </c>
    </row>
    <row r="243" spans="2:7" ht="15.75">
      <c r="B243" s="36">
        <f t="shared" si="20"/>
        <v>67</v>
      </c>
      <c r="C243" s="50" t="s">
        <v>110</v>
      </c>
      <c r="D243" s="8">
        <v>6000</v>
      </c>
      <c r="E243" s="8"/>
      <c r="F243" s="55">
        <f t="shared" si="21"/>
        <v>6000</v>
      </c>
      <c r="G243" s="104">
        <f t="shared" si="19"/>
        <v>42000</v>
      </c>
    </row>
    <row r="244" spans="2:7" ht="15.75">
      <c r="B244" s="36">
        <f t="shared" si="20"/>
        <v>68</v>
      </c>
      <c r="C244" s="50" t="s">
        <v>111</v>
      </c>
      <c r="D244" s="8">
        <v>11000</v>
      </c>
      <c r="E244" s="8"/>
      <c r="F244" s="55">
        <f t="shared" si="21"/>
        <v>11000</v>
      </c>
      <c r="G244" s="104">
        <f t="shared" si="19"/>
        <v>37000</v>
      </c>
    </row>
    <row r="245" spans="2:7" ht="15.75">
      <c r="B245" s="36">
        <f t="shared" si="20"/>
        <v>69</v>
      </c>
      <c r="C245" s="50" t="s">
        <v>112</v>
      </c>
      <c r="D245" s="8">
        <v>21000</v>
      </c>
      <c r="E245" s="8">
        <f>5000+2000</f>
        <v>7000</v>
      </c>
      <c r="F245" s="55">
        <f t="shared" si="21"/>
        <v>28000</v>
      </c>
      <c r="G245" s="104">
        <f t="shared" si="19"/>
        <v>20000</v>
      </c>
    </row>
    <row r="246" spans="2:7" ht="15.75">
      <c r="B246" s="36">
        <f t="shared" si="20"/>
        <v>70</v>
      </c>
      <c r="C246" s="50" t="s">
        <v>113</v>
      </c>
      <c r="E246" s="8"/>
      <c r="F246" s="55">
        <f t="shared" si="21"/>
        <v>0</v>
      </c>
      <c r="G246" s="104">
        <f t="shared" si="19"/>
        <v>48000</v>
      </c>
    </row>
    <row r="247" spans="2:7" ht="15.75">
      <c r="B247" s="36">
        <f t="shared" si="20"/>
        <v>71</v>
      </c>
      <c r="C247" t="s">
        <v>114</v>
      </c>
      <c r="D247" s="8">
        <v>6000</v>
      </c>
      <c r="E247" s="8"/>
      <c r="F247" s="55">
        <f t="shared" si="21"/>
        <v>6000</v>
      </c>
      <c r="G247" s="104">
        <f t="shared" si="19"/>
        <v>42000</v>
      </c>
    </row>
    <row r="248" spans="2:7" ht="15.75">
      <c r="B248" s="36">
        <f t="shared" si="20"/>
        <v>72</v>
      </c>
      <c r="C248" s="50" t="s">
        <v>244</v>
      </c>
      <c r="E248" s="8"/>
      <c r="F248" s="55">
        <f t="shared" si="21"/>
        <v>0</v>
      </c>
      <c r="G248" s="104">
        <f t="shared" si="19"/>
        <v>48000</v>
      </c>
    </row>
    <row r="249" spans="2:7" ht="15.75">
      <c r="B249" s="36">
        <f t="shared" si="20"/>
        <v>73</v>
      </c>
      <c r="C249" t="s">
        <v>115</v>
      </c>
      <c r="E249" s="8"/>
      <c r="F249" s="55">
        <f t="shared" si="21"/>
        <v>0</v>
      </c>
      <c r="G249" s="104">
        <f t="shared" si="19"/>
        <v>48000</v>
      </c>
    </row>
    <row r="250" spans="2:7" ht="15.75">
      <c r="B250" s="36">
        <f t="shared" si="20"/>
        <v>74</v>
      </c>
      <c r="C250" s="50" t="s">
        <v>116</v>
      </c>
      <c r="D250" s="8">
        <v>6000</v>
      </c>
      <c r="E250" s="8"/>
      <c r="F250" s="55">
        <f t="shared" si="21"/>
        <v>6000</v>
      </c>
      <c r="G250" s="104">
        <f t="shared" si="19"/>
        <v>42000</v>
      </c>
    </row>
    <row r="251" spans="2:7" ht="15.75">
      <c r="B251" s="36">
        <f t="shared" si="20"/>
        <v>75</v>
      </c>
      <c r="C251" s="50" t="s">
        <v>117</v>
      </c>
      <c r="D251" s="8">
        <v>6000</v>
      </c>
      <c r="E251" s="8"/>
      <c r="F251" s="55">
        <f t="shared" si="21"/>
        <v>6000</v>
      </c>
      <c r="G251" s="104">
        <f t="shared" si="19"/>
        <v>42000</v>
      </c>
    </row>
    <row r="252" spans="2:7" ht="15.75">
      <c r="B252" s="36">
        <f t="shared" si="20"/>
        <v>76</v>
      </c>
      <c r="C252" t="s">
        <v>118</v>
      </c>
      <c r="D252" s="8">
        <v>7000</v>
      </c>
      <c r="E252" s="8"/>
      <c r="F252" s="55">
        <f t="shared" si="21"/>
        <v>7000</v>
      </c>
      <c r="G252" s="104">
        <f t="shared" si="19"/>
        <v>41000</v>
      </c>
    </row>
    <row r="253" spans="2:7" ht="15.75">
      <c r="B253" s="36">
        <f t="shared" si="20"/>
        <v>77</v>
      </c>
      <c r="C253" t="s">
        <v>119</v>
      </c>
      <c r="D253" s="8">
        <v>6000</v>
      </c>
      <c r="E253" s="8"/>
      <c r="F253" s="55">
        <f t="shared" si="21"/>
        <v>6000</v>
      </c>
      <c r="G253" s="104">
        <f t="shared" si="19"/>
        <v>42000</v>
      </c>
    </row>
    <row r="254" spans="2:7" ht="15.75">
      <c r="B254" s="36">
        <f t="shared" si="20"/>
        <v>78</v>
      </c>
      <c r="C254" t="s">
        <v>120</v>
      </c>
      <c r="E254" s="8"/>
      <c r="F254" s="55">
        <f t="shared" si="21"/>
        <v>0</v>
      </c>
      <c r="G254" s="104">
        <f t="shared" si="19"/>
        <v>48000</v>
      </c>
    </row>
    <row r="255" spans="2:7" ht="15.75">
      <c r="B255" s="36">
        <f t="shared" si="20"/>
        <v>79</v>
      </c>
      <c r="C255" t="s">
        <v>121</v>
      </c>
      <c r="E255" s="8"/>
      <c r="F255" s="55">
        <f t="shared" si="21"/>
        <v>0</v>
      </c>
      <c r="G255" s="104">
        <f t="shared" si="19"/>
        <v>48000</v>
      </c>
    </row>
    <row r="256" spans="2:7" ht="18">
      <c r="B256" s="36">
        <f t="shared" si="20"/>
        <v>80</v>
      </c>
      <c r="C256" s="50" t="s">
        <v>122</v>
      </c>
      <c r="D256" s="38">
        <v>6000</v>
      </c>
      <c r="E256" s="38">
        <v>0</v>
      </c>
      <c r="F256" s="38">
        <f t="shared" si="21"/>
        <v>6000</v>
      </c>
      <c r="G256" s="117">
        <f t="shared" si="19"/>
        <v>42000</v>
      </c>
    </row>
    <row r="257" spans="2:7" ht="18">
      <c r="C257" s="30" t="s">
        <v>123</v>
      </c>
      <c r="D257" s="115">
        <f>SUM(D177:D256)</f>
        <v>726000</v>
      </c>
      <c r="E257" s="115">
        <f>SUM(E177:E256)</f>
        <v>45000</v>
      </c>
      <c r="F257" s="71">
        <f>SUM(F177:F256)</f>
        <v>771000</v>
      </c>
      <c r="G257" s="71">
        <f>SUM(G177:G256)</f>
        <v>3043000</v>
      </c>
    </row>
    <row r="258" spans="2:7">
      <c r="F258" s="8"/>
    </row>
    <row r="259" spans="2:7">
      <c r="D259" s="116" t="s">
        <v>246</v>
      </c>
      <c r="E259" s="30" t="s">
        <v>381</v>
      </c>
      <c r="F259" s="55"/>
    </row>
    <row r="260" spans="2:7">
      <c r="D260" s="106" t="s">
        <v>250</v>
      </c>
      <c r="E260" s="30" t="s">
        <v>249</v>
      </c>
    </row>
    <row r="263" spans="2:7" ht="17.25">
      <c r="B263" s="383" t="s">
        <v>458</v>
      </c>
      <c r="C263" s="383"/>
      <c r="D263" s="383"/>
      <c r="E263" s="383"/>
      <c r="F263" s="383"/>
      <c r="G263" s="383"/>
    </row>
    <row r="264" spans="2:7" ht="31.5">
      <c r="B264" s="33" t="s">
        <v>44</v>
      </c>
      <c r="C264" s="33" t="s">
        <v>45</v>
      </c>
      <c r="D264" s="102" t="s">
        <v>252</v>
      </c>
      <c r="E264" s="102">
        <v>2024</v>
      </c>
      <c r="F264" s="43" t="s">
        <v>123</v>
      </c>
      <c r="G264" s="103" t="s">
        <v>238</v>
      </c>
    </row>
    <row r="265" spans="2:7" ht="15.75">
      <c r="B265" s="36">
        <v>1</v>
      </c>
      <c r="C265" s="50" t="s">
        <v>46</v>
      </c>
      <c r="D265" s="8">
        <v>6000</v>
      </c>
      <c r="E265" s="8"/>
      <c r="F265" s="55">
        <f>SUM(D265:E265)</f>
        <v>6000</v>
      </c>
      <c r="G265" s="104">
        <f>12000+12000+24000-F265</f>
        <v>42000</v>
      </c>
    </row>
    <row r="266" spans="2:7" ht="15.75">
      <c r="B266" s="36">
        <f t="shared" ref="B266:B329" si="22">B265+1</f>
        <v>2</v>
      </c>
      <c r="C266" s="50" t="s">
        <v>47</v>
      </c>
      <c r="E266" s="8"/>
      <c r="F266" s="55">
        <f t="shared" ref="F266:F329" si="23">SUM(D266:E266)</f>
        <v>0</v>
      </c>
      <c r="G266" s="104">
        <f t="shared" ref="G266:G276" si="24">12000+12000+24000-F266</f>
        <v>48000</v>
      </c>
    </row>
    <row r="267" spans="2:7" ht="15.75">
      <c r="B267" s="36">
        <f t="shared" si="22"/>
        <v>3</v>
      </c>
      <c r="C267" s="50" t="s">
        <v>48</v>
      </c>
      <c r="D267" s="8">
        <v>7000</v>
      </c>
      <c r="E267" s="8"/>
      <c r="F267" s="55">
        <f t="shared" si="23"/>
        <v>7000</v>
      </c>
      <c r="G267" s="104">
        <f t="shared" si="24"/>
        <v>41000</v>
      </c>
    </row>
    <row r="268" spans="2:7" ht="15.75">
      <c r="B268" s="36">
        <f t="shared" si="22"/>
        <v>4</v>
      </c>
      <c r="C268" s="50" t="s">
        <v>239</v>
      </c>
      <c r="E268" s="8"/>
      <c r="F268" s="55">
        <f t="shared" si="23"/>
        <v>0</v>
      </c>
      <c r="G268" s="104">
        <f t="shared" si="24"/>
        <v>48000</v>
      </c>
    </row>
    <row r="269" spans="2:7" ht="15.75">
      <c r="B269" s="36">
        <f t="shared" si="22"/>
        <v>5</v>
      </c>
      <c r="C269" s="50" t="s">
        <v>49</v>
      </c>
      <c r="D269" s="8">
        <v>6000</v>
      </c>
      <c r="E269" s="8"/>
      <c r="F269" s="55">
        <f t="shared" si="23"/>
        <v>6000</v>
      </c>
      <c r="G269" s="104">
        <f t="shared" si="24"/>
        <v>42000</v>
      </c>
    </row>
    <row r="270" spans="2:7" ht="15.75">
      <c r="B270" s="36">
        <f t="shared" si="22"/>
        <v>6</v>
      </c>
      <c r="C270" s="50" t="s">
        <v>50</v>
      </c>
      <c r="D270" s="8">
        <v>6000</v>
      </c>
      <c r="E270" s="8"/>
      <c r="F270" s="55">
        <f t="shared" si="23"/>
        <v>6000</v>
      </c>
      <c r="G270" s="104">
        <f t="shared" si="24"/>
        <v>42000</v>
      </c>
    </row>
    <row r="271" spans="2:7" ht="15.75">
      <c r="B271" s="36">
        <f t="shared" si="22"/>
        <v>7</v>
      </c>
      <c r="C271" s="50" t="s">
        <v>51</v>
      </c>
      <c r="D271" s="8">
        <v>0</v>
      </c>
      <c r="E271" s="8"/>
      <c r="F271" s="55">
        <f t="shared" si="23"/>
        <v>0</v>
      </c>
      <c r="G271" s="104">
        <f t="shared" si="24"/>
        <v>48000</v>
      </c>
    </row>
    <row r="272" spans="2:7" ht="15.75">
      <c r="B272" s="36">
        <f t="shared" si="22"/>
        <v>8</v>
      </c>
      <c r="C272" s="50" t="s">
        <v>52</v>
      </c>
      <c r="D272" s="8">
        <v>1000</v>
      </c>
      <c r="E272" s="8"/>
      <c r="F272" s="55">
        <f t="shared" si="23"/>
        <v>1000</v>
      </c>
      <c r="G272" s="104">
        <f t="shared" si="24"/>
        <v>47000</v>
      </c>
    </row>
    <row r="273" spans="2:7" ht="15.75">
      <c r="B273" s="36">
        <f t="shared" si="22"/>
        <v>9</v>
      </c>
      <c r="C273" s="50" t="s">
        <v>53</v>
      </c>
      <c r="D273" s="8">
        <v>15000</v>
      </c>
      <c r="E273" s="8"/>
      <c r="F273" s="55">
        <f t="shared" si="23"/>
        <v>15000</v>
      </c>
      <c r="G273" s="104">
        <f t="shared" si="24"/>
        <v>33000</v>
      </c>
    </row>
    <row r="274" spans="2:7" ht="15.75">
      <c r="B274" s="36">
        <f t="shared" si="22"/>
        <v>10</v>
      </c>
      <c r="C274" s="50" t="s">
        <v>54</v>
      </c>
      <c r="D274" s="8">
        <v>6000</v>
      </c>
      <c r="E274" s="8"/>
      <c r="F274" s="55">
        <f t="shared" si="23"/>
        <v>6000</v>
      </c>
      <c r="G274" s="104">
        <f t="shared" si="24"/>
        <v>42000</v>
      </c>
    </row>
    <row r="275" spans="2:7" ht="15.75">
      <c r="B275" s="36">
        <f t="shared" si="22"/>
        <v>11</v>
      </c>
      <c r="C275" s="50" t="s">
        <v>55</v>
      </c>
      <c r="D275" s="8">
        <v>1000</v>
      </c>
      <c r="E275" s="8"/>
      <c r="F275" s="55">
        <f t="shared" si="23"/>
        <v>1000</v>
      </c>
      <c r="G275" s="104">
        <f t="shared" si="24"/>
        <v>47000</v>
      </c>
    </row>
    <row r="276" spans="2:7" ht="15.75">
      <c r="B276" s="36">
        <f t="shared" si="22"/>
        <v>12</v>
      </c>
      <c r="C276" s="50" t="s">
        <v>56</v>
      </c>
      <c r="D276" s="8">
        <v>24000</v>
      </c>
      <c r="E276" s="8"/>
      <c r="F276" s="55">
        <f t="shared" si="23"/>
        <v>24000</v>
      </c>
      <c r="G276" s="104">
        <f t="shared" si="24"/>
        <v>24000</v>
      </c>
    </row>
    <row r="277" spans="2:7" ht="15.75">
      <c r="B277" s="36">
        <f t="shared" si="22"/>
        <v>13</v>
      </c>
      <c r="C277" s="50" t="s">
        <v>57</v>
      </c>
      <c r="D277" s="8">
        <v>36000</v>
      </c>
      <c r="E277" s="8"/>
      <c r="F277" s="55">
        <f t="shared" si="23"/>
        <v>36000</v>
      </c>
      <c r="G277" s="118">
        <f>12000+12000+12000-F277</f>
        <v>0</v>
      </c>
    </row>
    <row r="278" spans="2:7" ht="15.75">
      <c r="B278" s="36">
        <f t="shared" si="22"/>
        <v>14</v>
      </c>
      <c r="C278" s="50" t="s">
        <v>58</v>
      </c>
      <c r="D278" s="8">
        <v>0</v>
      </c>
      <c r="E278" s="8"/>
      <c r="F278" s="55">
        <f t="shared" si="23"/>
        <v>0</v>
      </c>
      <c r="G278" s="104">
        <f t="shared" ref="G278:G304" si="25">12000+12000+24000-F278</f>
        <v>48000</v>
      </c>
    </row>
    <row r="279" spans="2:7" ht="15.75">
      <c r="B279" s="36">
        <f t="shared" si="22"/>
        <v>15</v>
      </c>
      <c r="C279" s="50" t="s">
        <v>59</v>
      </c>
      <c r="D279" s="8">
        <v>24000</v>
      </c>
      <c r="E279" s="8"/>
      <c r="F279" s="55">
        <f t="shared" si="23"/>
        <v>24000</v>
      </c>
      <c r="G279" s="104">
        <f t="shared" si="25"/>
        <v>24000</v>
      </c>
    </row>
    <row r="280" spans="2:7" ht="15.75">
      <c r="B280" s="36">
        <f t="shared" si="22"/>
        <v>16</v>
      </c>
      <c r="C280" s="50" t="s">
        <v>60</v>
      </c>
      <c r="D280" s="8">
        <v>24000</v>
      </c>
      <c r="E280" s="8">
        <v>20000</v>
      </c>
      <c r="F280" s="55">
        <f t="shared" si="23"/>
        <v>44000</v>
      </c>
      <c r="G280" s="104">
        <f t="shared" si="25"/>
        <v>4000</v>
      </c>
    </row>
    <row r="281" spans="2:7" ht="15.75">
      <c r="B281" s="36">
        <f t="shared" si="22"/>
        <v>17</v>
      </c>
      <c r="C281" s="50" t="s">
        <v>61</v>
      </c>
      <c r="D281" s="8">
        <v>24000</v>
      </c>
      <c r="E281" s="8"/>
      <c r="F281" s="55">
        <f t="shared" si="23"/>
        <v>24000</v>
      </c>
      <c r="G281" s="104">
        <f t="shared" si="25"/>
        <v>24000</v>
      </c>
    </row>
    <row r="282" spans="2:7" ht="15.75">
      <c r="B282" s="36">
        <f t="shared" si="22"/>
        <v>18</v>
      </c>
      <c r="C282" s="50" t="s">
        <v>62</v>
      </c>
      <c r="D282" s="8">
        <v>8000</v>
      </c>
      <c r="E282" s="8"/>
      <c r="F282" s="55">
        <f t="shared" si="23"/>
        <v>8000</v>
      </c>
      <c r="G282" s="104">
        <f t="shared" si="25"/>
        <v>40000</v>
      </c>
    </row>
    <row r="283" spans="2:7" ht="15.75">
      <c r="B283" s="36">
        <f t="shared" si="22"/>
        <v>19</v>
      </c>
      <c r="C283" t="s">
        <v>63</v>
      </c>
      <c r="D283" s="8">
        <v>24000</v>
      </c>
      <c r="E283" s="8"/>
      <c r="F283" s="55">
        <f t="shared" si="23"/>
        <v>24000</v>
      </c>
      <c r="G283" s="104">
        <f t="shared" si="25"/>
        <v>24000</v>
      </c>
    </row>
    <row r="284" spans="2:7" ht="15.75">
      <c r="B284" s="36">
        <f t="shared" si="22"/>
        <v>20</v>
      </c>
      <c r="C284" t="s">
        <v>65</v>
      </c>
      <c r="D284" s="107">
        <v>0</v>
      </c>
      <c r="E284" s="107"/>
      <c r="F284" s="55">
        <f t="shared" si="23"/>
        <v>0</v>
      </c>
      <c r="G284" s="104">
        <f t="shared" si="25"/>
        <v>48000</v>
      </c>
    </row>
    <row r="285" spans="2:7" ht="15.75">
      <c r="B285" s="36">
        <f t="shared" si="22"/>
        <v>21</v>
      </c>
      <c r="C285" s="50" t="s">
        <v>66</v>
      </c>
      <c r="D285" s="8">
        <v>6000</v>
      </c>
      <c r="E285" s="8">
        <v>4000</v>
      </c>
      <c r="F285" s="55">
        <f t="shared" si="23"/>
        <v>10000</v>
      </c>
      <c r="G285" s="104">
        <f t="shared" si="25"/>
        <v>38000</v>
      </c>
    </row>
    <row r="286" spans="2:7" ht="15.75">
      <c r="B286" s="36">
        <f t="shared" si="22"/>
        <v>22</v>
      </c>
      <c r="C286" s="50" t="s">
        <v>67</v>
      </c>
      <c r="D286" s="8">
        <v>0</v>
      </c>
      <c r="E286" s="8"/>
      <c r="F286" s="55">
        <f t="shared" si="23"/>
        <v>0</v>
      </c>
      <c r="G286" s="104">
        <f t="shared" si="25"/>
        <v>48000</v>
      </c>
    </row>
    <row r="287" spans="2:7" ht="15.75">
      <c r="B287" s="36">
        <f t="shared" si="22"/>
        <v>23</v>
      </c>
      <c r="C287" s="50" t="s">
        <v>9</v>
      </c>
      <c r="D287" s="8">
        <v>24000</v>
      </c>
      <c r="E287" s="8"/>
      <c r="F287" s="55">
        <f t="shared" si="23"/>
        <v>24000</v>
      </c>
      <c r="G287" s="104">
        <f t="shared" si="25"/>
        <v>24000</v>
      </c>
    </row>
    <row r="288" spans="2:7" ht="15.75">
      <c r="B288" s="36">
        <f t="shared" si="22"/>
        <v>24</v>
      </c>
      <c r="C288" s="50" t="s">
        <v>68</v>
      </c>
      <c r="D288" s="8">
        <v>7000</v>
      </c>
      <c r="E288" s="110"/>
      <c r="F288" s="55">
        <f t="shared" si="23"/>
        <v>7000</v>
      </c>
      <c r="G288" s="104">
        <f t="shared" si="25"/>
        <v>41000</v>
      </c>
    </row>
    <row r="289" spans="2:7" ht="15.75">
      <c r="B289" s="36">
        <f t="shared" si="22"/>
        <v>25</v>
      </c>
      <c r="C289" s="50" t="s">
        <v>69</v>
      </c>
      <c r="D289" s="8">
        <v>24000</v>
      </c>
      <c r="E289" s="8"/>
      <c r="F289" s="55">
        <f t="shared" si="23"/>
        <v>24000</v>
      </c>
      <c r="G289" s="104">
        <f t="shared" si="25"/>
        <v>24000</v>
      </c>
    </row>
    <row r="290" spans="2:7" ht="15.75">
      <c r="B290" s="36">
        <f t="shared" si="22"/>
        <v>26</v>
      </c>
      <c r="C290" s="50" t="s">
        <v>70</v>
      </c>
      <c r="D290" s="8">
        <v>0</v>
      </c>
      <c r="E290" s="8"/>
      <c r="F290" s="55">
        <f t="shared" si="23"/>
        <v>0</v>
      </c>
      <c r="G290" s="104">
        <f t="shared" si="25"/>
        <v>48000</v>
      </c>
    </row>
    <row r="291" spans="2:7" ht="15.75">
      <c r="B291" s="36">
        <f t="shared" si="22"/>
        <v>27</v>
      </c>
      <c r="C291" s="50" t="s">
        <v>71</v>
      </c>
      <c r="D291" s="8">
        <v>6000</v>
      </c>
      <c r="E291" s="8"/>
      <c r="F291" s="55">
        <f t="shared" si="23"/>
        <v>6000</v>
      </c>
      <c r="G291" s="104">
        <f t="shared" si="25"/>
        <v>42000</v>
      </c>
    </row>
    <row r="292" spans="2:7" ht="15.75">
      <c r="B292" s="36">
        <f t="shared" si="22"/>
        <v>28</v>
      </c>
      <c r="C292" s="50" t="s">
        <v>72</v>
      </c>
      <c r="D292" s="8">
        <v>7000</v>
      </c>
      <c r="E292" s="212">
        <v>4000</v>
      </c>
      <c r="F292" s="55">
        <f t="shared" si="23"/>
        <v>11000</v>
      </c>
      <c r="G292" s="104">
        <f t="shared" si="25"/>
        <v>37000</v>
      </c>
    </row>
    <row r="293" spans="2:7" ht="15.75">
      <c r="B293" s="36">
        <f t="shared" si="22"/>
        <v>29</v>
      </c>
      <c r="C293" s="50" t="s">
        <v>73</v>
      </c>
      <c r="D293" s="8">
        <v>6000</v>
      </c>
      <c r="E293" s="8"/>
      <c r="F293" s="55">
        <f t="shared" si="23"/>
        <v>6000</v>
      </c>
      <c r="G293" s="104">
        <f t="shared" si="25"/>
        <v>42000</v>
      </c>
    </row>
    <row r="294" spans="2:7" ht="15.75">
      <c r="B294" s="36">
        <f t="shared" si="22"/>
        <v>30</v>
      </c>
      <c r="C294" s="50" t="s">
        <v>74</v>
      </c>
      <c r="D294" s="8">
        <v>7000</v>
      </c>
      <c r="E294" s="8"/>
      <c r="F294" s="55">
        <f t="shared" si="23"/>
        <v>7000</v>
      </c>
      <c r="G294" s="104">
        <f t="shared" si="25"/>
        <v>41000</v>
      </c>
    </row>
    <row r="295" spans="2:7" ht="15.75">
      <c r="B295" s="36">
        <f t="shared" si="22"/>
        <v>31</v>
      </c>
      <c r="C295" s="50" t="s">
        <v>75</v>
      </c>
      <c r="D295" s="8">
        <v>7000</v>
      </c>
      <c r="E295" s="8"/>
      <c r="F295" s="55">
        <f t="shared" si="23"/>
        <v>7000</v>
      </c>
      <c r="G295" s="104">
        <f t="shared" si="25"/>
        <v>41000</v>
      </c>
    </row>
    <row r="296" spans="2:7" ht="15.75">
      <c r="B296" s="36">
        <f t="shared" si="22"/>
        <v>32</v>
      </c>
      <c r="C296" s="50" t="s">
        <v>76</v>
      </c>
      <c r="D296" s="8">
        <v>6000</v>
      </c>
      <c r="E296" s="8"/>
      <c r="F296" s="55">
        <f t="shared" si="23"/>
        <v>6000</v>
      </c>
      <c r="G296" s="104">
        <f t="shared" si="25"/>
        <v>42000</v>
      </c>
    </row>
    <row r="297" spans="2:7" ht="15.75">
      <c r="B297" s="36">
        <f t="shared" si="22"/>
        <v>33</v>
      </c>
      <c r="C297" s="50" t="s">
        <v>77</v>
      </c>
      <c r="D297" s="8">
        <v>7000</v>
      </c>
      <c r="E297" s="8"/>
      <c r="F297" s="55">
        <f t="shared" si="23"/>
        <v>7000</v>
      </c>
      <c r="G297" s="104">
        <f t="shared" si="25"/>
        <v>41000</v>
      </c>
    </row>
    <row r="298" spans="2:7" ht="15.75">
      <c r="B298" s="36">
        <f t="shared" si="22"/>
        <v>34</v>
      </c>
      <c r="C298" s="50" t="s">
        <v>78</v>
      </c>
      <c r="D298" s="8">
        <v>7000</v>
      </c>
      <c r="E298" s="8"/>
      <c r="F298" s="55">
        <f t="shared" si="23"/>
        <v>7000</v>
      </c>
      <c r="G298" s="104">
        <f t="shared" si="25"/>
        <v>41000</v>
      </c>
    </row>
    <row r="299" spans="2:7" ht="15.75">
      <c r="B299" s="36">
        <f t="shared" si="22"/>
        <v>35</v>
      </c>
      <c r="C299" s="50" t="s">
        <v>79</v>
      </c>
      <c r="D299" s="8">
        <v>7000</v>
      </c>
      <c r="E299" s="8"/>
      <c r="F299" s="55">
        <f t="shared" si="23"/>
        <v>7000</v>
      </c>
      <c r="G299" s="104">
        <f t="shared" si="25"/>
        <v>41000</v>
      </c>
    </row>
    <row r="300" spans="2:7" ht="15.75">
      <c r="B300" s="36">
        <f t="shared" si="22"/>
        <v>36</v>
      </c>
      <c r="C300" s="50" t="s">
        <v>80</v>
      </c>
      <c r="D300" s="8">
        <v>6000</v>
      </c>
      <c r="E300" s="8"/>
      <c r="F300" s="55">
        <f t="shared" si="23"/>
        <v>6000</v>
      </c>
      <c r="G300" s="104">
        <f t="shared" si="25"/>
        <v>42000</v>
      </c>
    </row>
    <row r="301" spans="2:7" ht="15.75">
      <c r="B301" s="36">
        <f t="shared" si="22"/>
        <v>37</v>
      </c>
      <c r="C301" s="50" t="s">
        <v>81</v>
      </c>
      <c r="D301" s="8">
        <v>6000</v>
      </c>
      <c r="E301" s="8"/>
      <c r="F301" s="55">
        <f t="shared" si="23"/>
        <v>6000</v>
      </c>
      <c r="G301" s="104">
        <f t="shared" si="25"/>
        <v>42000</v>
      </c>
    </row>
    <row r="302" spans="2:7" ht="15.75">
      <c r="B302" s="36">
        <f t="shared" si="22"/>
        <v>38</v>
      </c>
      <c r="C302" s="50" t="s">
        <v>82</v>
      </c>
      <c r="D302" s="8">
        <v>25000</v>
      </c>
      <c r="E302" s="8"/>
      <c r="F302" s="55">
        <f t="shared" si="23"/>
        <v>25000</v>
      </c>
      <c r="G302" s="104">
        <f t="shared" si="25"/>
        <v>23000</v>
      </c>
    </row>
    <row r="303" spans="2:7" ht="15.75">
      <c r="B303" s="36">
        <f t="shared" si="22"/>
        <v>39</v>
      </c>
      <c r="C303" s="50" t="s">
        <v>83</v>
      </c>
      <c r="D303" s="8">
        <v>0</v>
      </c>
      <c r="E303" s="8"/>
      <c r="F303" s="55">
        <f t="shared" si="23"/>
        <v>0</v>
      </c>
      <c r="G303" s="104">
        <f t="shared" si="25"/>
        <v>48000</v>
      </c>
    </row>
    <row r="304" spans="2:7" ht="15.75">
      <c r="B304" s="36">
        <f t="shared" si="22"/>
        <v>40</v>
      </c>
      <c r="C304" s="50" t="s">
        <v>84</v>
      </c>
      <c r="D304" s="8">
        <v>6000</v>
      </c>
      <c r="E304" s="211">
        <v>26000</v>
      </c>
      <c r="F304" s="55">
        <f t="shared" si="23"/>
        <v>32000</v>
      </c>
      <c r="G304" s="104">
        <f t="shared" si="25"/>
        <v>16000</v>
      </c>
    </row>
    <row r="305" spans="2:11" ht="15.75">
      <c r="B305" s="36">
        <f t="shared" si="22"/>
        <v>41</v>
      </c>
      <c r="C305" s="50" t="s">
        <v>85</v>
      </c>
      <c r="D305" s="8">
        <v>24000</v>
      </c>
      <c r="E305" s="8">
        <v>12000</v>
      </c>
      <c r="F305" s="55">
        <f t="shared" si="23"/>
        <v>36000</v>
      </c>
      <c r="G305" s="118">
        <f>12000+12000+12000-F305</f>
        <v>0</v>
      </c>
    </row>
    <row r="306" spans="2:11" ht="15.75">
      <c r="B306" s="36">
        <f t="shared" si="22"/>
        <v>42</v>
      </c>
      <c r="C306" s="50" t="s">
        <v>86</v>
      </c>
      <c r="D306" s="8">
        <v>6000</v>
      </c>
      <c r="E306" s="8"/>
      <c r="F306" s="55">
        <f t="shared" si="23"/>
        <v>6000</v>
      </c>
      <c r="G306" s="104">
        <f t="shared" ref="G306:G319" si="26">12000+12000+24000-F306</f>
        <v>42000</v>
      </c>
    </row>
    <row r="307" spans="2:11" ht="15.75">
      <c r="B307" s="36">
        <f t="shared" si="22"/>
        <v>43</v>
      </c>
      <c r="C307" s="50" t="s">
        <v>87</v>
      </c>
      <c r="D307" s="8">
        <v>6000</v>
      </c>
      <c r="E307" s="8"/>
      <c r="F307" s="55">
        <f t="shared" si="23"/>
        <v>6000</v>
      </c>
      <c r="G307" s="104">
        <f t="shared" si="26"/>
        <v>42000</v>
      </c>
    </row>
    <row r="308" spans="2:11" ht="15.75">
      <c r="B308" s="36">
        <f t="shared" si="22"/>
        <v>44</v>
      </c>
      <c r="C308" s="50" t="s">
        <v>88</v>
      </c>
      <c r="D308" s="8">
        <v>24000</v>
      </c>
      <c r="E308" s="8"/>
      <c r="F308" s="55">
        <f t="shared" si="23"/>
        <v>24000</v>
      </c>
      <c r="G308" s="104">
        <f t="shared" si="26"/>
        <v>24000</v>
      </c>
    </row>
    <row r="309" spans="2:11" ht="15.75">
      <c r="B309" s="36">
        <f t="shared" si="22"/>
        <v>45</v>
      </c>
      <c r="C309" s="50" t="s">
        <v>89</v>
      </c>
      <c r="D309" s="8">
        <v>0</v>
      </c>
      <c r="E309" s="8"/>
      <c r="F309" s="55">
        <f t="shared" si="23"/>
        <v>0</v>
      </c>
      <c r="G309" s="104">
        <f t="shared" si="26"/>
        <v>48000</v>
      </c>
      <c r="K309" s="8">
        <v>72.5</v>
      </c>
    </row>
    <row r="310" spans="2:11" ht="15.75">
      <c r="B310" s="36">
        <f t="shared" si="22"/>
        <v>46</v>
      </c>
      <c r="C310" s="50" t="s">
        <v>90</v>
      </c>
      <c r="D310" s="8">
        <v>18000</v>
      </c>
      <c r="E310" s="8"/>
      <c r="F310" s="55">
        <f t="shared" si="23"/>
        <v>18000</v>
      </c>
      <c r="G310" s="104">
        <f t="shared" si="26"/>
        <v>30000</v>
      </c>
      <c r="K310" s="8">
        <v>145</v>
      </c>
    </row>
    <row r="311" spans="2:11" ht="15.75">
      <c r="B311" s="36">
        <f t="shared" si="22"/>
        <v>47</v>
      </c>
      <c r="C311" s="50" t="s">
        <v>91</v>
      </c>
      <c r="D311" s="8">
        <v>0</v>
      </c>
      <c r="E311" s="8"/>
      <c r="F311" s="55">
        <f t="shared" si="23"/>
        <v>0</v>
      </c>
      <c r="G311" s="104">
        <f t="shared" si="26"/>
        <v>48000</v>
      </c>
      <c r="K311" s="8">
        <f>SUM(K309:K310)</f>
        <v>217.5</v>
      </c>
    </row>
    <row r="312" spans="2:11" ht="15.75">
      <c r="B312" s="36">
        <f t="shared" si="22"/>
        <v>48</v>
      </c>
      <c r="C312" s="50" t="s">
        <v>92</v>
      </c>
      <c r="D312" s="8">
        <v>19000</v>
      </c>
      <c r="E312" s="8"/>
      <c r="F312" s="55">
        <f t="shared" si="23"/>
        <v>19000</v>
      </c>
      <c r="G312" s="104">
        <f t="shared" si="26"/>
        <v>29000</v>
      </c>
      <c r="K312" s="8">
        <f>K311*2</f>
        <v>435</v>
      </c>
    </row>
    <row r="313" spans="2:11" ht="15.75">
      <c r="B313" s="36">
        <f t="shared" si="22"/>
        <v>49</v>
      </c>
      <c r="C313" s="50" t="s">
        <v>93</v>
      </c>
      <c r="D313" s="8">
        <v>6000</v>
      </c>
      <c r="E313" s="110"/>
      <c r="F313" s="55">
        <f t="shared" si="23"/>
        <v>6000</v>
      </c>
      <c r="G313" s="104">
        <f t="shared" si="26"/>
        <v>42000</v>
      </c>
    </row>
    <row r="314" spans="2:11" ht="15.75">
      <c r="B314" s="36">
        <f t="shared" si="22"/>
        <v>50</v>
      </c>
      <c r="C314" s="50" t="s">
        <v>94</v>
      </c>
      <c r="D314" s="8">
        <v>7000</v>
      </c>
      <c r="E314" s="110"/>
      <c r="F314" s="55">
        <f t="shared" si="23"/>
        <v>7000</v>
      </c>
      <c r="G314" s="104">
        <f t="shared" si="26"/>
        <v>41000</v>
      </c>
    </row>
    <row r="315" spans="2:11" ht="15.75">
      <c r="B315" s="36">
        <f t="shared" si="22"/>
        <v>51</v>
      </c>
      <c r="C315" s="50" t="s">
        <v>95</v>
      </c>
      <c r="D315" s="8">
        <v>0</v>
      </c>
      <c r="E315" s="8"/>
      <c r="F315" s="55">
        <f t="shared" si="23"/>
        <v>0</v>
      </c>
      <c r="G315" s="104">
        <f t="shared" si="26"/>
        <v>48000</v>
      </c>
    </row>
    <row r="316" spans="2:11" ht="15.75">
      <c r="B316" s="36">
        <f t="shared" si="22"/>
        <v>52</v>
      </c>
      <c r="C316" s="50" t="s">
        <v>96</v>
      </c>
      <c r="D316" s="8">
        <v>24000</v>
      </c>
      <c r="E316" s="8"/>
      <c r="F316" s="55">
        <f t="shared" si="23"/>
        <v>24000</v>
      </c>
      <c r="G316" s="104">
        <f t="shared" si="26"/>
        <v>24000</v>
      </c>
    </row>
    <row r="317" spans="2:11" ht="15.75">
      <c r="B317" s="36">
        <f t="shared" si="22"/>
        <v>53</v>
      </c>
      <c r="C317" s="50" t="s">
        <v>97</v>
      </c>
      <c r="D317" s="8">
        <v>7000</v>
      </c>
      <c r="E317" s="212">
        <v>4000</v>
      </c>
      <c r="F317" s="55">
        <f t="shared" si="23"/>
        <v>11000</v>
      </c>
      <c r="G317" s="104">
        <f t="shared" si="26"/>
        <v>37000</v>
      </c>
    </row>
    <row r="318" spans="2:11" ht="15.75">
      <c r="B318" s="36">
        <f t="shared" si="22"/>
        <v>54</v>
      </c>
      <c r="C318" s="50" t="s">
        <v>98</v>
      </c>
      <c r="D318" s="8">
        <v>25000</v>
      </c>
      <c r="E318" s="8">
        <v>2000</v>
      </c>
      <c r="F318" s="55">
        <f t="shared" si="23"/>
        <v>27000</v>
      </c>
      <c r="G318" s="104">
        <f t="shared" si="26"/>
        <v>21000</v>
      </c>
    </row>
    <row r="319" spans="2:11" ht="15.75">
      <c r="B319" s="36">
        <f t="shared" si="22"/>
        <v>55</v>
      </c>
      <c r="C319" s="50" t="s">
        <v>99</v>
      </c>
      <c r="D319" s="8">
        <v>6000</v>
      </c>
      <c r="E319" s="111"/>
      <c r="F319" s="55">
        <f t="shared" si="23"/>
        <v>6000</v>
      </c>
      <c r="G319" s="104">
        <f t="shared" si="26"/>
        <v>42000</v>
      </c>
    </row>
    <row r="320" spans="2:11" ht="15.75">
      <c r="B320" s="36">
        <f t="shared" si="22"/>
        <v>56</v>
      </c>
      <c r="C320" s="50" t="s">
        <v>100</v>
      </c>
      <c r="D320" s="8">
        <v>9000</v>
      </c>
      <c r="E320" s="8"/>
      <c r="F320" s="55">
        <f t="shared" si="23"/>
        <v>9000</v>
      </c>
      <c r="G320" s="104">
        <f t="shared" ref="G320:G344" si="27">12000+12000+24000-F320</f>
        <v>39000</v>
      </c>
    </row>
    <row r="321" spans="2:7" ht="15.75">
      <c r="B321" s="36">
        <f t="shared" si="22"/>
        <v>57</v>
      </c>
      <c r="C321" s="50" t="s">
        <v>101</v>
      </c>
      <c r="D321" s="8">
        <v>24000</v>
      </c>
      <c r="E321" s="8"/>
      <c r="F321" s="55">
        <f t="shared" si="23"/>
        <v>24000</v>
      </c>
      <c r="G321" s="104">
        <f t="shared" si="27"/>
        <v>24000</v>
      </c>
    </row>
    <row r="322" spans="2:7" ht="15.75">
      <c r="B322" s="36">
        <f t="shared" si="22"/>
        <v>58</v>
      </c>
      <c r="C322" s="50" t="s">
        <v>102</v>
      </c>
      <c r="D322" s="8">
        <v>0</v>
      </c>
      <c r="E322" s="8"/>
      <c r="F322" s="55">
        <f t="shared" si="23"/>
        <v>0</v>
      </c>
      <c r="G322" s="104">
        <f t="shared" si="27"/>
        <v>48000</v>
      </c>
    </row>
    <row r="323" spans="2:7" ht="15.75">
      <c r="B323" s="36">
        <f t="shared" si="22"/>
        <v>59</v>
      </c>
      <c r="C323" s="50" t="s">
        <v>103</v>
      </c>
      <c r="D323" s="8">
        <v>0</v>
      </c>
      <c r="E323" s="8"/>
      <c r="F323" s="55">
        <f t="shared" si="23"/>
        <v>0</v>
      </c>
      <c r="G323" s="104">
        <f t="shared" si="27"/>
        <v>48000</v>
      </c>
    </row>
    <row r="324" spans="2:7" ht="15.75">
      <c r="B324" s="36">
        <f t="shared" si="22"/>
        <v>60</v>
      </c>
      <c r="C324" s="50" t="s">
        <v>104</v>
      </c>
      <c r="D324" s="8">
        <v>6000</v>
      </c>
      <c r="E324" s="8"/>
      <c r="F324" s="55">
        <f t="shared" si="23"/>
        <v>6000</v>
      </c>
      <c r="G324" s="104">
        <f t="shared" si="27"/>
        <v>42000</v>
      </c>
    </row>
    <row r="325" spans="2:7" ht="15.75">
      <c r="B325" s="36">
        <f t="shared" si="22"/>
        <v>61</v>
      </c>
      <c r="C325" s="50" t="s">
        <v>3</v>
      </c>
      <c r="D325" s="8">
        <v>24000</v>
      </c>
      <c r="E325" s="8"/>
      <c r="F325" s="55">
        <f t="shared" si="23"/>
        <v>24000</v>
      </c>
      <c r="G325" s="104">
        <f t="shared" si="27"/>
        <v>24000</v>
      </c>
    </row>
    <row r="326" spans="2:7" ht="15.75">
      <c r="B326" s="36">
        <f t="shared" si="22"/>
        <v>62</v>
      </c>
      <c r="C326" s="50" t="s">
        <v>105</v>
      </c>
      <c r="D326" s="8">
        <v>21000</v>
      </c>
      <c r="E326" s="8"/>
      <c r="F326" s="55">
        <f t="shared" si="23"/>
        <v>21000</v>
      </c>
      <c r="G326" s="104">
        <f t="shared" si="27"/>
        <v>27000</v>
      </c>
    </row>
    <row r="327" spans="2:7" ht="15.75">
      <c r="B327" s="36">
        <f t="shared" si="22"/>
        <v>63</v>
      </c>
      <c r="C327" s="50" t="s">
        <v>106</v>
      </c>
      <c r="D327" s="8">
        <v>6000</v>
      </c>
      <c r="E327" s="8"/>
      <c r="F327" s="55">
        <f t="shared" si="23"/>
        <v>6000</v>
      </c>
      <c r="G327" s="104">
        <f t="shared" si="27"/>
        <v>42000</v>
      </c>
    </row>
    <row r="328" spans="2:7" ht="15.75">
      <c r="B328" s="36">
        <f t="shared" si="22"/>
        <v>64</v>
      </c>
      <c r="C328" s="50" t="s">
        <v>107</v>
      </c>
      <c r="E328" s="8"/>
      <c r="F328" s="55">
        <f t="shared" si="23"/>
        <v>0</v>
      </c>
      <c r="G328" s="104">
        <f t="shared" si="27"/>
        <v>48000</v>
      </c>
    </row>
    <row r="329" spans="2:7" ht="15.75">
      <c r="B329" s="36">
        <f t="shared" si="22"/>
        <v>65</v>
      </c>
      <c r="C329" s="50" t="s">
        <v>108</v>
      </c>
      <c r="D329" s="8">
        <v>7000</v>
      </c>
      <c r="E329" s="8"/>
      <c r="F329" s="55">
        <f t="shared" si="23"/>
        <v>7000</v>
      </c>
      <c r="G329" s="104">
        <f t="shared" si="27"/>
        <v>41000</v>
      </c>
    </row>
    <row r="330" spans="2:7" ht="15.75">
      <c r="B330" s="36">
        <f t="shared" ref="B330:B344" si="28">B329+1</f>
        <v>66</v>
      </c>
      <c r="C330" s="50" t="s">
        <v>109</v>
      </c>
      <c r="D330" s="8">
        <v>6000</v>
      </c>
      <c r="E330" s="8"/>
      <c r="F330" s="55">
        <f t="shared" ref="F330:F344" si="29">SUM(D330:E330)</f>
        <v>6000</v>
      </c>
      <c r="G330" s="104">
        <f t="shared" si="27"/>
        <v>42000</v>
      </c>
    </row>
    <row r="331" spans="2:7" ht="15.75">
      <c r="B331" s="36">
        <f t="shared" si="28"/>
        <v>67</v>
      </c>
      <c r="C331" s="50" t="s">
        <v>110</v>
      </c>
      <c r="D331" s="8">
        <v>6000</v>
      </c>
      <c r="E331" s="8"/>
      <c r="F331" s="55">
        <f t="shared" si="29"/>
        <v>6000</v>
      </c>
      <c r="G331" s="104">
        <f t="shared" si="27"/>
        <v>42000</v>
      </c>
    </row>
    <row r="332" spans="2:7" ht="15.75">
      <c r="B332" s="36">
        <f t="shared" si="28"/>
        <v>68</v>
      </c>
      <c r="C332" s="50" t="s">
        <v>111</v>
      </c>
      <c r="D332" s="8">
        <v>11000</v>
      </c>
      <c r="E332" s="8"/>
      <c r="F332" s="55">
        <f t="shared" si="29"/>
        <v>11000</v>
      </c>
      <c r="G332" s="104">
        <f t="shared" si="27"/>
        <v>37000</v>
      </c>
    </row>
    <row r="333" spans="2:7" ht="15.75">
      <c r="B333" s="36">
        <f t="shared" si="28"/>
        <v>69</v>
      </c>
      <c r="C333" s="50" t="s">
        <v>112</v>
      </c>
      <c r="D333" s="8">
        <v>21000</v>
      </c>
      <c r="E333" s="8">
        <f>5000+2000</f>
        <v>7000</v>
      </c>
      <c r="F333" s="55">
        <f t="shared" si="29"/>
        <v>28000</v>
      </c>
      <c r="G333" s="104">
        <f t="shared" si="27"/>
        <v>20000</v>
      </c>
    </row>
    <row r="334" spans="2:7" ht="15.75">
      <c r="B334" s="36">
        <f t="shared" si="28"/>
        <v>70</v>
      </c>
      <c r="C334" s="50" t="s">
        <v>113</v>
      </c>
      <c r="E334" s="8"/>
      <c r="F334" s="55">
        <f t="shared" si="29"/>
        <v>0</v>
      </c>
      <c r="G334" s="104">
        <f t="shared" si="27"/>
        <v>48000</v>
      </c>
    </row>
    <row r="335" spans="2:7" ht="15.75">
      <c r="B335" s="36">
        <f t="shared" si="28"/>
        <v>71</v>
      </c>
      <c r="C335" t="s">
        <v>114</v>
      </c>
      <c r="D335" s="8">
        <v>6000</v>
      </c>
      <c r="E335" s="8"/>
      <c r="F335" s="55">
        <f t="shared" si="29"/>
        <v>6000</v>
      </c>
      <c r="G335" s="104">
        <f t="shared" si="27"/>
        <v>42000</v>
      </c>
    </row>
    <row r="336" spans="2:7" ht="15.75">
      <c r="B336" s="36">
        <f t="shared" si="28"/>
        <v>72</v>
      </c>
      <c r="C336" s="50" t="s">
        <v>244</v>
      </c>
      <c r="E336" s="8"/>
      <c r="F336" s="55">
        <f t="shared" si="29"/>
        <v>0</v>
      </c>
      <c r="G336" s="104">
        <f t="shared" si="27"/>
        <v>48000</v>
      </c>
    </row>
    <row r="337" spans="2:7" ht="15.75">
      <c r="B337" s="36">
        <f t="shared" si="28"/>
        <v>73</v>
      </c>
      <c r="C337" t="s">
        <v>115</v>
      </c>
      <c r="E337" s="8"/>
      <c r="F337" s="55">
        <f t="shared" si="29"/>
        <v>0</v>
      </c>
      <c r="G337" s="104">
        <f t="shared" si="27"/>
        <v>48000</v>
      </c>
    </row>
    <row r="338" spans="2:7" ht="15.75">
      <c r="B338" s="36">
        <f t="shared" si="28"/>
        <v>74</v>
      </c>
      <c r="C338" s="50" t="s">
        <v>116</v>
      </c>
      <c r="D338" s="8">
        <v>6000</v>
      </c>
      <c r="E338" s="8"/>
      <c r="F338" s="55">
        <f t="shared" si="29"/>
        <v>6000</v>
      </c>
      <c r="G338" s="104">
        <f t="shared" si="27"/>
        <v>42000</v>
      </c>
    </row>
    <row r="339" spans="2:7" ht="15.75">
      <c r="B339" s="36">
        <f t="shared" si="28"/>
        <v>75</v>
      </c>
      <c r="C339" s="50" t="s">
        <v>117</v>
      </c>
      <c r="D339" s="8">
        <v>6000</v>
      </c>
      <c r="E339" s="8"/>
      <c r="F339" s="55">
        <f t="shared" si="29"/>
        <v>6000</v>
      </c>
      <c r="G339" s="104">
        <f t="shared" si="27"/>
        <v>42000</v>
      </c>
    </row>
    <row r="340" spans="2:7" ht="15.75">
      <c r="B340" s="36">
        <f t="shared" si="28"/>
        <v>76</v>
      </c>
      <c r="C340" t="s">
        <v>118</v>
      </c>
      <c r="D340" s="8">
        <v>7000</v>
      </c>
      <c r="E340" s="8"/>
      <c r="F340" s="55">
        <f t="shared" si="29"/>
        <v>7000</v>
      </c>
      <c r="G340" s="104">
        <f t="shared" si="27"/>
        <v>41000</v>
      </c>
    </row>
    <row r="341" spans="2:7" ht="15.75">
      <c r="B341" s="36">
        <f t="shared" si="28"/>
        <v>77</v>
      </c>
      <c r="C341" t="s">
        <v>119</v>
      </c>
      <c r="D341" s="8">
        <v>6000</v>
      </c>
      <c r="E341" s="8"/>
      <c r="F341" s="55">
        <f t="shared" si="29"/>
        <v>6000</v>
      </c>
      <c r="G341" s="104">
        <f t="shared" si="27"/>
        <v>42000</v>
      </c>
    </row>
    <row r="342" spans="2:7" ht="15.75">
      <c r="B342" s="36">
        <f t="shared" si="28"/>
        <v>78</v>
      </c>
      <c r="C342" t="s">
        <v>120</v>
      </c>
      <c r="E342" s="8"/>
      <c r="F342" s="55">
        <f t="shared" si="29"/>
        <v>0</v>
      </c>
      <c r="G342" s="104">
        <f t="shared" si="27"/>
        <v>48000</v>
      </c>
    </row>
    <row r="343" spans="2:7" ht="15.75">
      <c r="B343" s="36">
        <f t="shared" si="28"/>
        <v>79</v>
      </c>
      <c r="C343" t="s">
        <v>121</v>
      </c>
      <c r="E343" s="8"/>
      <c r="F343" s="55">
        <f t="shared" si="29"/>
        <v>0</v>
      </c>
      <c r="G343" s="104">
        <f t="shared" si="27"/>
        <v>48000</v>
      </c>
    </row>
    <row r="344" spans="2:7" ht="18">
      <c r="B344" s="36">
        <f t="shared" si="28"/>
        <v>80</v>
      </c>
      <c r="C344" s="50" t="s">
        <v>122</v>
      </c>
      <c r="D344" s="38">
        <v>6000</v>
      </c>
      <c r="E344" s="38">
        <v>0</v>
      </c>
      <c r="F344" s="38">
        <f t="shared" si="29"/>
        <v>6000</v>
      </c>
      <c r="G344" s="117">
        <f t="shared" si="27"/>
        <v>42000</v>
      </c>
    </row>
    <row r="345" spans="2:7" ht="18">
      <c r="C345" s="30" t="s">
        <v>123</v>
      </c>
      <c r="D345" s="115">
        <f>SUM(D265:D344)</f>
        <v>726000</v>
      </c>
      <c r="E345" s="115">
        <f>SUM(E265:E344)</f>
        <v>79000</v>
      </c>
      <c r="F345" s="71">
        <f>SUM(F265:F344)</f>
        <v>805000</v>
      </c>
      <c r="G345" s="71">
        <f>SUM(G265:G344)</f>
        <v>3011000</v>
      </c>
    </row>
    <row r="346" spans="2:7">
      <c r="F346" s="8"/>
    </row>
    <row r="347" spans="2:7">
      <c r="D347" s="116" t="s">
        <v>246</v>
      </c>
      <c r="E347" s="30" t="s">
        <v>381</v>
      </c>
      <c r="F347" s="55"/>
    </row>
    <row r="348" spans="2:7">
      <c r="D348" s="106" t="s">
        <v>250</v>
      </c>
      <c r="E348" s="30" t="s">
        <v>249</v>
      </c>
    </row>
    <row r="350" spans="2:7" ht="17.25">
      <c r="B350" s="383" t="s">
        <v>526</v>
      </c>
      <c r="C350" s="383"/>
      <c r="D350" s="383"/>
      <c r="E350" s="383"/>
      <c r="F350" s="383"/>
      <c r="G350" s="383"/>
    </row>
    <row r="351" spans="2:7" ht="31.5">
      <c r="B351" s="33" t="s">
        <v>44</v>
      </c>
      <c r="C351" s="33" t="s">
        <v>45</v>
      </c>
      <c r="D351" s="102" t="s">
        <v>252</v>
      </c>
      <c r="E351" s="102">
        <v>2024</v>
      </c>
      <c r="F351" s="43" t="s">
        <v>123</v>
      </c>
      <c r="G351" s="103" t="s">
        <v>238</v>
      </c>
    </row>
    <row r="352" spans="2:7" ht="15.75">
      <c r="B352" s="36">
        <v>1</v>
      </c>
      <c r="C352" s="50" t="s">
        <v>46</v>
      </c>
      <c r="D352" s="8">
        <v>6000</v>
      </c>
      <c r="E352" s="8"/>
      <c r="F352" s="55">
        <f>SUM(D352:E352)</f>
        <v>6000</v>
      </c>
      <c r="G352" s="104">
        <f>12000+12000+24000-F352</f>
        <v>42000</v>
      </c>
    </row>
    <row r="353" spans="2:7" ht="15.75">
      <c r="B353" s="36">
        <f t="shared" ref="B353:B416" si="30">B352+1</f>
        <v>2</v>
      </c>
      <c r="C353" s="50" t="s">
        <v>47</v>
      </c>
      <c r="E353" s="8"/>
      <c r="F353" s="55">
        <f t="shared" ref="F353:F416" si="31">SUM(D353:E353)</f>
        <v>0</v>
      </c>
      <c r="G353" s="104">
        <f t="shared" ref="G353:G363" si="32">12000+12000+24000-F353</f>
        <v>48000</v>
      </c>
    </row>
    <row r="354" spans="2:7" ht="15.75">
      <c r="B354" s="36">
        <f t="shared" si="30"/>
        <v>3</v>
      </c>
      <c r="C354" s="50" t="s">
        <v>48</v>
      </c>
      <c r="D354" s="8">
        <v>7000</v>
      </c>
      <c r="E354" s="8"/>
      <c r="F354" s="55">
        <f t="shared" si="31"/>
        <v>7000</v>
      </c>
      <c r="G354" s="104">
        <f t="shared" si="32"/>
        <v>41000</v>
      </c>
    </row>
    <row r="355" spans="2:7" ht="15.75">
      <c r="B355" s="36">
        <f t="shared" si="30"/>
        <v>4</v>
      </c>
      <c r="C355" s="50" t="s">
        <v>239</v>
      </c>
      <c r="E355" s="8"/>
      <c r="F355" s="55">
        <f t="shared" si="31"/>
        <v>0</v>
      </c>
      <c r="G355" s="104">
        <f t="shared" si="32"/>
        <v>48000</v>
      </c>
    </row>
    <row r="356" spans="2:7" ht="15.75">
      <c r="B356" s="36">
        <f t="shared" si="30"/>
        <v>5</v>
      </c>
      <c r="C356" s="50" t="s">
        <v>49</v>
      </c>
      <c r="D356" s="8">
        <v>6000</v>
      </c>
      <c r="E356" s="8"/>
      <c r="F356" s="55">
        <f t="shared" si="31"/>
        <v>6000</v>
      </c>
      <c r="G356" s="104">
        <f t="shared" si="32"/>
        <v>42000</v>
      </c>
    </row>
    <row r="357" spans="2:7" ht="15.75">
      <c r="B357" s="36">
        <f t="shared" si="30"/>
        <v>6</v>
      </c>
      <c r="C357" s="50" t="s">
        <v>50</v>
      </c>
      <c r="D357" s="8">
        <v>6000</v>
      </c>
      <c r="E357" s="8"/>
      <c r="F357" s="55">
        <f t="shared" si="31"/>
        <v>6000</v>
      </c>
      <c r="G357" s="104">
        <f t="shared" si="32"/>
        <v>42000</v>
      </c>
    </row>
    <row r="358" spans="2:7" ht="15.75">
      <c r="B358" s="36">
        <f t="shared" si="30"/>
        <v>7</v>
      </c>
      <c r="C358" s="50" t="s">
        <v>51</v>
      </c>
      <c r="D358" s="8">
        <v>0</v>
      </c>
      <c r="E358" s="8"/>
      <c r="F358" s="55">
        <f t="shared" si="31"/>
        <v>0</v>
      </c>
      <c r="G358" s="104">
        <f t="shared" si="32"/>
        <v>48000</v>
      </c>
    </row>
    <row r="359" spans="2:7" ht="15.75">
      <c r="B359" s="36">
        <f t="shared" si="30"/>
        <v>8</v>
      </c>
      <c r="C359" s="50" t="s">
        <v>52</v>
      </c>
      <c r="D359" s="8">
        <v>1000</v>
      </c>
      <c r="E359" s="8"/>
      <c r="F359" s="55">
        <f t="shared" si="31"/>
        <v>1000</v>
      </c>
      <c r="G359" s="104">
        <f t="shared" si="32"/>
        <v>47000</v>
      </c>
    </row>
    <row r="360" spans="2:7" ht="15.75">
      <c r="B360" s="36">
        <f t="shared" si="30"/>
        <v>9</v>
      </c>
      <c r="C360" s="50" t="s">
        <v>53</v>
      </c>
      <c r="D360" s="8">
        <v>15000</v>
      </c>
      <c r="E360" s="8"/>
      <c r="F360" s="55">
        <f t="shared" si="31"/>
        <v>15000</v>
      </c>
      <c r="G360" s="104">
        <f t="shared" si="32"/>
        <v>33000</v>
      </c>
    </row>
    <row r="361" spans="2:7" ht="15.75">
      <c r="B361" s="36">
        <f t="shared" si="30"/>
        <v>10</v>
      </c>
      <c r="C361" s="50" t="s">
        <v>54</v>
      </c>
      <c r="D361" s="8">
        <v>6000</v>
      </c>
      <c r="E361" s="8"/>
      <c r="F361" s="55">
        <f t="shared" si="31"/>
        <v>6000</v>
      </c>
      <c r="G361" s="104">
        <f t="shared" si="32"/>
        <v>42000</v>
      </c>
    </row>
    <row r="362" spans="2:7" ht="15.75">
      <c r="B362" s="36">
        <f t="shared" si="30"/>
        <v>11</v>
      </c>
      <c r="C362" s="50" t="s">
        <v>55</v>
      </c>
      <c r="D362" s="8">
        <v>1000</v>
      </c>
      <c r="E362" s="8"/>
      <c r="F362" s="55">
        <f t="shared" si="31"/>
        <v>1000</v>
      </c>
      <c r="G362" s="104">
        <f t="shared" si="32"/>
        <v>47000</v>
      </c>
    </row>
    <row r="363" spans="2:7" ht="15.75">
      <c r="B363" s="36">
        <f t="shared" si="30"/>
        <v>12</v>
      </c>
      <c r="C363" s="50" t="s">
        <v>56</v>
      </c>
      <c r="D363" s="8">
        <v>24000</v>
      </c>
      <c r="E363" s="8"/>
      <c r="F363" s="55">
        <f t="shared" si="31"/>
        <v>24000</v>
      </c>
      <c r="G363" s="104">
        <f t="shared" si="32"/>
        <v>24000</v>
      </c>
    </row>
    <row r="364" spans="2:7" ht="15.75">
      <c r="B364" s="36">
        <f t="shared" si="30"/>
        <v>13</v>
      </c>
      <c r="C364" s="50" t="s">
        <v>57</v>
      </c>
      <c r="D364" s="8">
        <v>36000</v>
      </c>
      <c r="E364" s="8"/>
      <c r="F364" s="55">
        <f t="shared" si="31"/>
        <v>36000</v>
      </c>
      <c r="G364" s="118">
        <f>12000+12000+12000-F364</f>
        <v>0</v>
      </c>
    </row>
    <row r="365" spans="2:7" ht="15.75">
      <c r="B365" s="36">
        <f t="shared" si="30"/>
        <v>14</v>
      </c>
      <c r="C365" s="50" t="s">
        <v>58</v>
      </c>
      <c r="D365" s="8">
        <v>0</v>
      </c>
      <c r="E365" s="8"/>
      <c r="F365" s="55">
        <f t="shared" si="31"/>
        <v>0</v>
      </c>
      <c r="G365" s="104">
        <f t="shared" ref="G365:G391" si="33">12000+12000+24000-F365</f>
        <v>48000</v>
      </c>
    </row>
    <row r="366" spans="2:7" ht="15.75">
      <c r="B366" s="36">
        <f t="shared" si="30"/>
        <v>15</v>
      </c>
      <c r="C366" s="50" t="s">
        <v>59</v>
      </c>
      <c r="D366" s="8">
        <v>24000</v>
      </c>
      <c r="E366" s="8"/>
      <c r="F366" s="55">
        <f t="shared" si="31"/>
        <v>24000</v>
      </c>
      <c r="G366" s="104">
        <f t="shared" si="33"/>
        <v>24000</v>
      </c>
    </row>
    <row r="367" spans="2:7" ht="15.75">
      <c r="B367" s="36">
        <f t="shared" si="30"/>
        <v>16</v>
      </c>
      <c r="C367" s="50" t="s">
        <v>60</v>
      </c>
      <c r="D367" s="8">
        <v>24000</v>
      </c>
      <c r="E367" s="8">
        <v>20000</v>
      </c>
      <c r="F367" s="55">
        <f t="shared" si="31"/>
        <v>44000</v>
      </c>
      <c r="G367" s="104">
        <f t="shared" si="33"/>
        <v>4000</v>
      </c>
    </row>
    <row r="368" spans="2:7" ht="15.75">
      <c r="B368" s="36">
        <f t="shared" si="30"/>
        <v>17</v>
      </c>
      <c r="C368" s="50" t="s">
        <v>61</v>
      </c>
      <c r="D368" s="8">
        <v>24000</v>
      </c>
      <c r="E368" s="8"/>
      <c r="F368" s="55">
        <f t="shared" si="31"/>
        <v>24000</v>
      </c>
      <c r="G368" s="104">
        <f t="shared" si="33"/>
        <v>24000</v>
      </c>
    </row>
    <row r="369" spans="2:7" ht="15.75">
      <c r="B369" s="36">
        <f t="shared" si="30"/>
        <v>18</v>
      </c>
      <c r="C369" s="50" t="s">
        <v>62</v>
      </c>
      <c r="D369" s="8">
        <v>8000</v>
      </c>
      <c r="E369" s="8"/>
      <c r="F369" s="55">
        <f t="shared" si="31"/>
        <v>8000</v>
      </c>
      <c r="G369" s="104">
        <f t="shared" si="33"/>
        <v>40000</v>
      </c>
    </row>
    <row r="370" spans="2:7" ht="15.75">
      <c r="B370" s="36">
        <f t="shared" si="30"/>
        <v>19</v>
      </c>
      <c r="C370" t="s">
        <v>63</v>
      </c>
      <c r="D370" s="8">
        <v>24000</v>
      </c>
      <c r="E370" s="8"/>
      <c r="F370" s="55">
        <f t="shared" si="31"/>
        <v>24000</v>
      </c>
      <c r="G370" s="104">
        <f t="shared" si="33"/>
        <v>24000</v>
      </c>
    </row>
    <row r="371" spans="2:7" ht="15.75">
      <c r="B371" s="36">
        <f t="shared" si="30"/>
        <v>20</v>
      </c>
      <c r="C371" t="s">
        <v>65</v>
      </c>
      <c r="D371" s="107">
        <v>0</v>
      </c>
      <c r="E371" s="107"/>
      <c r="F371" s="55">
        <f t="shared" si="31"/>
        <v>0</v>
      </c>
      <c r="G371" s="104">
        <f t="shared" si="33"/>
        <v>48000</v>
      </c>
    </row>
    <row r="372" spans="2:7" ht="15.75">
      <c r="B372" s="36">
        <f t="shared" si="30"/>
        <v>21</v>
      </c>
      <c r="C372" s="50" t="s">
        <v>66</v>
      </c>
      <c r="D372" s="8">
        <v>6000</v>
      </c>
      <c r="E372" s="8">
        <v>4000</v>
      </c>
      <c r="F372" s="55">
        <f t="shared" si="31"/>
        <v>10000</v>
      </c>
      <c r="G372" s="104">
        <f t="shared" si="33"/>
        <v>38000</v>
      </c>
    </row>
    <row r="373" spans="2:7" ht="15.75">
      <c r="B373" s="36">
        <f t="shared" si="30"/>
        <v>22</v>
      </c>
      <c r="C373" s="50" t="s">
        <v>67</v>
      </c>
      <c r="D373" s="8">
        <v>0</v>
      </c>
      <c r="E373" s="8"/>
      <c r="F373" s="55">
        <f t="shared" si="31"/>
        <v>0</v>
      </c>
      <c r="G373" s="104">
        <f t="shared" si="33"/>
        <v>48000</v>
      </c>
    </row>
    <row r="374" spans="2:7" ht="15.75">
      <c r="B374" s="36">
        <f t="shared" si="30"/>
        <v>23</v>
      </c>
      <c r="C374" s="50" t="s">
        <v>9</v>
      </c>
      <c r="D374" s="8">
        <v>24000</v>
      </c>
      <c r="E374" s="8"/>
      <c r="F374" s="55">
        <f t="shared" si="31"/>
        <v>24000</v>
      </c>
      <c r="G374" s="104">
        <f t="shared" si="33"/>
        <v>24000</v>
      </c>
    </row>
    <row r="375" spans="2:7" ht="15.75">
      <c r="B375" s="36">
        <f t="shared" si="30"/>
        <v>24</v>
      </c>
      <c r="C375" s="50" t="s">
        <v>68</v>
      </c>
      <c r="D375" s="8">
        <v>7000</v>
      </c>
      <c r="E375" s="110"/>
      <c r="F375" s="55">
        <f t="shared" si="31"/>
        <v>7000</v>
      </c>
      <c r="G375" s="104">
        <f t="shared" si="33"/>
        <v>41000</v>
      </c>
    </row>
    <row r="376" spans="2:7" ht="15.75">
      <c r="B376" s="36">
        <f t="shared" si="30"/>
        <v>25</v>
      </c>
      <c r="C376" s="50" t="s">
        <v>69</v>
      </c>
      <c r="D376" s="8">
        <v>24000</v>
      </c>
      <c r="E376" s="8"/>
      <c r="F376" s="55">
        <f t="shared" si="31"/>
        <v>24000</v>
      </c>
      <c r="G376" s="104">
        <f t="shared" si="33"/>
        <v>24000</v>
      </c>
    </row>
    <row r="377" spans="2:7" ht="15.75">
      <c r="B377" s="36">
        <f t="shared" si="30"/>
        <v>26</v>
      </c>
      <c r="C377" s="50" t="s">
        <v>70</v>
      </c>
      <c r="D377" s="8">
        <v>0</v>
      </c>
      <c r="E377" s="8"/>
      <c r="F377" s="55">
        <f t="shared" si="31"/>
        <v>0</v>
      </c>
      <c r="G377" s="104">
        <f t="shared" si="33"/>
        <v>48000</v>
      </c>
    </row>
    <row r="378" spans="2:7" ht="15.75">
      <c r="B378" s="36">
        <f t="shared" si="30"/>
        <v>27</v>
      </c>
      <c r="C378" s="50" t="s">
        <v>71</v>
      </c>
      <c r="D378" s="8">
        <v>6000</v>
      </c>
      <c r="E378" s="8"/>
      <c r="F378" s="55">
        <f t="shared" si="31"/>
        <v>6000</v>
      </c>
      <c r="G378" s="104">
        <f t="shared" si="33"/>
        <v>42000</v>
      </c>
    </row>
    <row r="379" spans="2:7" ht="15.75">
      <c r="B379" s="36">
        <f t="shared" si="30"/>
        <v>28</v>
      </c>
      <c r="C379" s="50" t="s">
        <v>72</v>
      </c>
      <c r="D379" s="8">
        <v>7000</v>
      </c>
      <c r="E379" s="212">
        <v>4000</v>
      </c>
      <c r="F379" s="55">
        <f t="shared" si="31"/>
        <v>11000</v>
      </c>
      <c r="G379" s="104">
        <f t="shared" si="33"/>
        <v>37000</v>
      </c>
    </row>
    <row r="380" spans="2:7" ht="15.75">
      <c r="B380" s="36">
        <f t="shared" si="30"/>
        <v>29</v>
      </c>
      <c r="C380" s="50" t="s">
        <v>73</v>
      </c>
      <c r="D380" s="8">
        <v>6000</v>
      </c>
      <c r="E380" s="8"/>
      <c r="F380" s="55">
        <f t="shared" si="31"/>
        <v>6000</v>
      </c>
      <c r="G380" s="104">
        <f t="shared" si="33"/>
        <v>42000</v>
      </c>
    </row>
    <row r="381" spans="2:7" ht="15.75">
      <c r="B381" s="36">
        <f t="shared" si="30"/>
        <v>30</v>
      </c>
      <c r="C381" s="50" t="s">
        <v>74</v>
      </c>
      <c r="D381" s="8">
        <v>7000</v>
      </c>
      <c r="E381" s="8"/>
      <c r="F381" s="55">
        <f t="shared" si="31"/>
        <v>7000</v>
      </c>
      <c r="G381" s="104">
        <f t="shared" si="33"/>
        <v>41000</v>
      </c>
    </row>
    <row r="382" spans="2:7" ht="15.75">
      <c r="B382" s="36">
        <f t="shared" si="30"/>
        <v>31</v>
      </c>
      <c r="C382" s="50" t="s">
        <v>75</v>
      </c>
      <c r="D382" s="8">
        <v>7000</v>
      </c>
      <c r="E382" s="8"/>
      <c r="F382" s="55">
        <f t="shared" si="31"/>
        <v>7000</v>
      </c>
      <c r="G382" s="104">
        <f t="shared" si="33"/>
        <v>41000</v>
      </c>
    </row>
    <row r="383" spans="2:7" ht="15.75">
      <c r="B383" s="36">
        <f t="shared" si="30"/>
        <v>32</v>
      </c>
      <c r="C383" s="50" t="s">
        <v>76</v>
      </c>
      <c r="D383" s="8">
        <v>6000</v>
      </c>
      <c r="E383" s="8"/>
      <c r="F383" s="55">
        <f t="shared" si="31"/>
        <v>6000</v>
      </c>
      <c r="G383" s="104">
        <f t="shared" si="33"/>
        <v>42000</v>
      </c>
    </row>
    <row r="384" spans="2:7" ht="15.75">
      <c r="B384" s="36">
        <f t="shared" si="30"/>
        <v>33</v>
      </c>
      <c r="C384" s="50" t="s">
        <v>77</v>
      </c>
      <c r="D384" s="8">
        <v>7000</v>
      </c>
      <c r="E384" s="8"/>
      <c r="F384" s="55">
        <f t="shared" si="31"/>
        <v>7000</v>
      </c>
      <c r="G384" s="104">
        <f t="shared" si="33"/>
        <v>41000</v>
      </c>
    </row>
    <row r="385" spans="2:17" ht="15.75">
      <c r="B385" s="36">
        <f t="shared" si="30"/>
        <v>34</v>
      </c>
      <c r="C385" s="50" t="s">
        <v>78</v>
      </c>
      <c r="D385" s="8">
        <v>7000</v>
      </c>
      <c r="E385" s="8"/>
      <c r="F385" s="55">
        <f t="shared" si="31"/>
        <v>7000</v>
      </c>
      <c r="G385" s="104">
        <f t="shared" si="33"/>
        <v>41000</v>
      </c>
    </row>
    <row r="386" spans="2:17" ht="15.75">
      <c r="B386" s="36">
        <f t="shared" si="30"/>
        <v>35</v>
      </c>
      <c r="C386" s="50" t="s">
        <v>79</v>
      </c>
      <c r="D386" s="8">
        <v>7000</v>
      </c>
      <c r="E386" s="8"/>
      <c r="F386" s="55">
        <f t="shared" si="31"/>
        <v>7000</v>
      </c>
      <c r="G386" s="104">
        <f t="shared" si="33"/>
        <v>41000</v>
      </c>
    </row>
    <row r="387" spans="2:17" ht="15.75">
      <c r="B387" s="36">
        <f t="shared" si="30"/>
        <v>36</v>
      </c>
      <c r="C387" s="50" t="s">
        <v>80</v>
      </c>
      <c r="D387" s="8">
        <v>6000</v>
      </c>
      <c r="E387" s="8"/>
      <c r="F387" s="55">
        <f t="shared" si="31"/>
        <v>6000</v>
      </c>
      <c r="G387" s="104">
        <f t="shared" si="33"/>
        <v>42000</v>
      </c>
    </row>
    <row r="388" spans="2:17" ht="15.75">
      <c r="B388" s="36">
        <f t="shared" si="30"/>
        <v>37</v>
      </c>
      <c r="C388" s="50" t="s">
        <v>81</v>
      </c>
      <c r="D388" s="8">
        <v>6000</v>
      </c>
      <c r="E388" s="8"/>
      <c r="F388" s="55">
        <f t="shared" si="31"/>
        <v>6000</v>
      </c>
      <c r="G388" s="104">
        <f t="shared" si="33"/>
        <v>42000</v>
      </c>
    </row>
    <row r="389" spans="2:17" ht="15.75">
      <c r="B389" s="36">
        <f t="shared" si="30"/>
        <v>38</v>
      </c>
      <c r="C389" s="50" t="s">
        <v>82</v>
      </c>
      <c r="D389" s="8">
        <v>25000</v>
      </c>
      <c r="E389" s="8"/>
      <c r="F389" s="55">
        <f t="shared" si="31"/>
        <v>25000</v>
      </c>
      <c r="G389" s="104">
        <f t="shared" si="33"/>
        <v>23000</v>
      </c>
    </row>
    <row r="390" spans="2:17" ht="15.75">
      <c r="B390" s="36">
        <f t="shared" si="30"/>
        <v>39</v>
      </c>
      <c r="C390" s="50" t="s">
        <v>83</v>
      </c>
      <c r="D390" s="8">
        <v>0</v>
      </c>
      <c r="E390" s="8"/>
      <c r="F390" s="55">
        <f t="shared" si="31"/>
        <v>0</v>
      </c>
      <c r="G390" s="104">
        <f t="shared" si="33"/>
        <v>48000</v>
      </c>
    </row>
    <row r="391" spans="2:17" ht="15.75">
      <c r="B391" s="36">
        <f t="shared" si="30"/>
        <v>40</v>
      </c>
      <c r="C391" s="50" t="s">
        <v>84</v>
      </c>
      <c r="D391" s="8">
        <v>6000</v>
      </c>
      <c r="E391" s="211">
        <f>26000+2000</f>
        <v>28000</v>
      </c>
      <c r="F391" s="55">
        <f t="shared" si="31"/>
        <v>34000</v>
      </c>
      <c r="G391" s="104">
        <f t="shared" si="33"/>
        <v>14000</v>
      </c>
    </row>
    <row r="392" spans="2:17" ht="15.75">
      <c r="B392" s="36">
        <f t="shared" si="30"/>
        <v>41</v>
      </c>
      <c r="C392" s="50" t="s">
        <v>85</v>
      </c>
      <c r="D392" s="8">
        <v>24000</v>
      </c>
      <c r="E392" s="8">
        <v>12000</v>
      </c>
      <c r="F392" s="55">
        <f t="shared" si="31"/>
        <v>36000</v>
      </c>
      <c r="G392" s="118">
        <f>12000+12000+12000-F392</f>
        <v>0</v>
      </c>
    </row>
    <row r="393" spans="2:17" ht="15.75">
      <c r="B393" s="36">
        <f t="shared" si="30"/>
        <v>42</v>
      </c>
      <c r="C393" s="50" t="s">
        <v>86</v>
      </c>
      <c r="D393" s="8">
        <v>6000</v>
      </c>
      <c r="E393" s="8"/>
      <c r="F393" s="55">
        <f t="shared" si="31"/>
        <v>6000</v>
      </c>
      <c r="G393" s="104">
        <f t="shared" ref="G393:G431" si="34">12000+12000+24000-F393</f>
        <v>42000</v>
      </c>
    </row>
    <row r="394" spans="2:17" ht="15.75">
      <c r="B394" s="36">
        <f t="shared" si="30"/>
        <v>43</v>
      </c>
      <c r="C394" s="50" t="s">
        <v>87</v>
      </c>
      <c r="D394" s="8">
        <v>6000</v>
      </c>
      <c r="E394" s="8"/>
      <c r="F394" s="55">
        <f t="shared" si="31"/>
        <v>6000</v>
      </c>
      <c r="G394" s="104">
        <f t="shared" si="34"/>
        <v>42000</v>
      </c>
    </row>
    <row r="395" spans="2:17" ht="15.75">
      <c r="B395" s="36">
        <f t="shared" si="30"/>
        <v>44</v>
      </c>
      <c r="C395" s="50" t="s">
        <v>88</v>
      </c>
      <c r="D395" s="8">
        <v>24000</v>
      </c>
      <c r="E395" s="8"/>
      <c r="F395" s="55">
        <f t="shared" si="31"/>
        <v>24000</v>
      </c>
      <c r="G395" s="104">
        <f t="shared" si="34"/>
        <v>24000</v>
      </c>
    </row>
    <row r="396" spans="2:17" ht="15.75">
      <c r="B396" s="36">
        <f t="shared" si="30"/>
        <v>45</v>
      </c>
      <c r="C396" s="50" t="s">
        <v>89</v>
      </c>
      <c r="D396" s="8">
        <v>0</v>
      </c>
      <c r="E396" s="8"/>
      <c r="F396" s="55">
        <f t="shared" si="31"/>
        <v>0</v>
      </c>
      <c r="G396" s="104">
        <f t="shared" si="34"/>
        <v>48000</v>
      </c>
    </row>
    <row r="397" spans="2:17" ht="15.75">
      <c r="B397" s="36">
        <f t="shared" si="30"/>
        <v>46</v>
      </c>
      <c r="C397" s="50" t="s">
        <v>90</v>
      </c>
      <c r="D397" s="8">
        <v>18000</v>
      </c>
      <c r="E397" s="8"/>
      <c r="F397" s="55">
        <f t="shared" si="31"/>
        <v>18000</v>
      </c>
      <c r="G397" s="104">
        <f t="shared" si="34"/>
        <v>30000</v>
      </c>
      <c r="O397" s="8"/>
    </row>
    <row r="398" spans="2:17" ht="15.75">
      <c r="B398" s="36">
        <f t="shared" si="30"/>
        <v>47</v>
      </c>
      <c r="C398" s="50" t="s">
        <v>91</v>
      </c>
      <c r="D398" s="8">
        <v>0</v>
      </c>
      <c r="E398" s="8"/>
      <c r="F398" s="55">
        <f t="shared" si="31"/>
        <v>0</v>
      </c>
      <c r="G398" s="104">
        <f t="shared" si="34"/>
        <v>48000</v>
      </c>
      <c r="O398" s="8"/>
    </row>
    <row r="399" spans="2:17" ht="15.75">
      <c r="B399" s="36">
        <f t="shared" si="30"/>
        <v>48</v>
      </c>
      <c r="C399" s="50" t="s">
        <v>92</v>
      </c>
      <c r="D399" s="8">
        <v>19000</v>
      </c>
      <c r="E399" s="8">
        <v>6000</v>
      </c>
      <c r="F399" s="55">
        <f t="shared" si="31"/>
        <v>25000</v>
      </c>
      <c r="G399" s="104">
        <f t="shared" si="34"/>
        <v>23000</v>
      </c>
      <c r="O399" s="8">
        <v>13000</v>
      </c>
      <c r="P399" s="55">
        <f>O399*3</f>
        <v>39000</v>
      </c>
      <c r="Q399" s="55">
        <f>P399*0.15</f>
        <v>5850</v>
      </c>
    </row>
    <row r="400" spans="2:17" ht="15.75">
      <c r="B400" s="36">
        <f t="shared" si="30"/>
        <v>49</v>
      </c>
      <c r="C400" s="50" t="s">
        <v>93</v>
      </c>
      <c r="D400" s="8">
        <v>6000</v>
      </c>
      <c r="E400" s="110"/>
      <c r="F400" s="55">
        <f t="shared" si="31"/>
        <v>6000</v>
      </c>
      <c r="G400" s="104">
        <f t="shared" si="34"/>
        <v>42000</v>
      </c>
      <c r="O400" s="8">
        <v>12</v>
      </c>
    </row>
    <row r="401" spans="2:15" ht="15.75">
      <c r="B401" s="36">
        <f t="shared" si="30"/>
        <v>50</v>
      </c>
      <c r="C401" s="50" t="s">
        <v>94</v>
      </c>
      <c r="D401" s="8">
        <v>7000</v>
      </c>
      <c r="E401" s="110"/>
      <c r="F401" s="55">
        <f t="shared" si="31"/>
        <v>7000</v>
      </c>
      <c r="G401" s="104">
        <f t="shared" si="34"/>
        <v>41000</v>
      </c>
      <c r="J401" s="8"/>
      <c r="O401" s="8">
        <f>O399*O400</f>
        <v>156000</v>
      </c>
    </row>
    <row r="402" spans="2:15" ht="15.75">
      <c r="B402" s="36">
        <f t="shared" si="30"/>
        <v>51</v>
      </c>
      <c r="C402" s="50" t="s">
        <v>95</v>
      </c>
      <c r="D402" s="8">
        <v>0</v>
      </c>
      <c r="E402" s="8"/>
      <c r="F402" s="55">
        <f t="shared" si="31"/>
        <v>0</v>
      </c>
      <c r="G402" s="104">
        <f t="shared" si="34"/>
        <v>48000</v>
      </c>
      <c r="J402" s="8">
        <v>9000</v>
      </c>
      <c r="O402" s="8"/>
    </row>
    <row r="403" spans="2:15" ht="15.75">
      <c r="B403" s="36">
        <f t="shared" si="30"/>
        <v>52</v>
      </c>
      <c r="C403" s="50" t="s">
        <v>96</v>
      </c>
      <c r="D403" s="8">
        <v>24000</v>
      </c>
      <c r="E403" s="8"/>
      <c r="F403" s="55">
        <f t="shared" si="31"/>
        <v>24000</v>
      </c>
      <c r="G403" s="104">
        <f t="shared" si="34"/>
        <v>24000</v>
      </c>
      <c r="J403" s="8"/>
      <c r="O403" s="8"/>
    </row>
    <row r="404" spans="2:15" ht="15.75">
      <c r="B404" s="36">
        <f t="shared" si="30"/>
        <v>53</v>
      </c>
      <c r="C404" s="50" t="s">
        <v>97</v>
      </c>
      <c r="D404" s="8">
        <v>7000</v>
      </c>
      <c r="E404" s="212">
        <v>4000</v>
      </c>
      <c r="F404" s="55">
        <f t="shared" si="31"/>
        <v>11000</v>
      </c>
      <c r="G404" s="104">
        <f t="shared" si="34"/>
        <v>37000</v>
      </c>
      <c r="J404" s="8"/>
      <c r="O404" s="8"/>
    </row>
    <row r="405" spans="2:15" ht="15.75">
      <c r="B405" s="36">
        <f t="shared" si="30"/>
        <v>54</v>
      </c>
      <c r="C405" s="50" t="s">
        <v>98</v>
      </c>
      <c r="D405" s="8">
        <v>25000</v>
      </c>
      <c r="E405" s="8">
        <f>2000+9000</f>
        <v>11000</v>
      </c>
      <c r="F405" s="55">
        <f t="shared" si="31"/>
        <v>36000</v>
      </c>
      <c r="G405" s="104">
        <f t="shared" si="34"/>
        <v>12000</v>
      </c>
      <c r="J405" s="8">
        <f>SUM(J402:J404)</f>
        <v>9000</v>
      </c>
    </row>
    <row r="406" spans="2:15" ht="15.75">
      <c r="B406" s="36">
        <f t="shared" si="30"/>
        <v>55</v>
      </c>
      <c r="C406" s="50" t="s">
        <v>99</v>
      </c>
      <c r="D406" s="8">
        <v>6000</v>
      </c>
      <c r="E406" s="111"/>
      <c r="F406" s="55">
        <f t="shared" si="31"/>
        <v>6000</v>
      </c>
      <c r="G406" s="104">
        <f t="shared" si="34"/>
        <v>42000</v>
      </c>
      <c r="J406" s="8">
        <v>48000</v>
      </c>
    </row>
    <row r="407" spans="2:15" ht="15.75">
      <c r="B407" s="36">
        <f t="shared" si="30"/>
        <v>56</v>
      </c>
      <c r="C407" s="50" t="s">
        <v>100</v>
      </c>
      <c r="D407" s="8">
        <v>9000</v>
      </c>
      <c r="E407" s="8">
        <f>15000+5000+5000</f>
        <v>25000</v>
      </c>
      <c r="F407" s="55">
        <f>SUM(D407:E407)</f>
        <v>34000</v>
      </c>
      <c r="G407" s="104">
        <f t="shared" si="34"/>
        <v>14000</v>
      </c>
      <c r="J407" s="8">
        <f>J405-J406</f>
        <v>-39000</v>
      </c>
    </row>
    <row r="408" spans="2:15" ht="15.75">
      <c r="B408" s="36">
        <f t="shared" si="30"/>
        <v>57</v>
      </c>
      <c r="C408" s="50" t="s">
        <v>101</v>
      </c>
      <c r="D408" s="8">
        <v>24000</v>
      </c>
      <c r="E408" s="8"/>
      <c r="F408" s="55">
        <f t="shared" si="31"/>
        <v>24000</v>
      </c>
      <c r="G408" s="118">
        <f t="shared" si="34"/>
        <v>24000</v>
      </c>
    </row>
    <row r="409" spans="2:15" ht="15.75">
      <c r="B409" s="36">
        <f t="shared" si="30"/>
        <v>58</v>
      </c>
      <c r="C409" s="50" t="s">
        <v>102</v>
      </c>
      <c r="D409" s="8">
        <v>0</v>
      </c>
      <c r="E409" s="8"/>
      <c r="F409" s="55">
        <f t="shared" si="31"/>
        <v>0</v>
      </c>
      <c r="G409" s="104">
        <f t="shared" si="34"/>
        <v>48000</v>
      </c>
    </row>
    <row r="410" spans="2:15" ht="15.75">
      <c r="B410" s="36">
        <f t="shared" si="30"/>
        <v>59</v>
      </c>
      <c r="C410" s="50" t="s">
        <v>103</v>
      </c>
      <c r="D410" s="8">
        <v>0</v>
      </c>
      <c r="E410" s="8"/>
      <c r="F410" s="55">
        <f t="shared" si="31"/>
        <v>0</v>
      </c>
      <c r="G410" s="104">
        <f t="shared" si="34"/>
        <v>48000</v>
      </c>
    </row>
    <row r="411" spans="2:15" ht="15.75">
      <c r="B411" s="36">
        <f t="shared" si="30"/>
        <v>60</v>
      </c>
      <c r="C411" s="50" t="s">
        <v>104</v>
      </c>
      <c r="D411" s="8">
        <v>6000</v>
      </c>
      <c r="E411" s="8"/>
      <c r="F411" s="55">
        <f t="shared" si="31"/>
        <v>6000</v>
      </c>
      <c r="G411" s="104">
        <f t="shared" si="34"/>
        <v>42000</v>
      </c>
    </row>
    <row r="412" spans="2:15" ht="15.75">
      <c r="B412" s="36">
        <f t="shared" si="30"/>
        <v>61</v>
      </c>
      <c r="C412" s="50" t="s">
        <v>3</v>
      </c>
      <c r="D412" s="8">
        <v>24000</v>
      </c>
      <c r="E412" s="8">
        <v>12000</v>
      </c>
      <c r="F412" s="55">
        <f t="shared" si="31"/>
        <v>36000</v>
      </c>
      <c r="G412" s="104">
        <f t="shared" si="34"/>
        <v>12000</v>
      </c>
    </row>
    <row r="413" spans="2:15" ht="15.75">
      <c r="B413" s="36">
        <f t="shared" si="30"/>
        <v>62</v>
      </c>
      <c r="C413" s="50" t="s">
        <v>105</v>
      </c>
      <c r="D413" s="8">
        <v>21000</v>
      </c>
      <c r="E413" s="8"/>
      <c r="F413" s="55">
        <f t="shared" si="31"/>
        <v>21000</v>
      </c>
      <c r="G413" s="104">
        <f t="shared" si="34"/>
        <v>27000</v>
      </c>
    </row>
    <row r="414" spans="2:15" ht="15.75">
      <c r="B414" s="36">
        <f t="shared" si="30"/>
        <v>63</v>
      </c>
      <c r="C414" s="50" t="s">
        <v>106</v>
      </c>
      <c r="D414" s="8">
        <v>6000</v>
      </c>
      <c r="E414" s="8"/>
      <c r="F414" s="55">
        <f t="shared" si="31"/>
        <v>6000</v>
      </c>
      <c r="G414" s="104">
        <f t="shared" si="34"/>
        <v>42000</v>
      </c>
    </row>
    <row r="415" spans="2:15" ht="15.75">
      <c r="B415" s="36">
        <f t="shared" si="30"/>
        <v>64</v>
      </c>
      <c r="C415" s="50" t="s">
        <v>107</v>
      </c>
      <c r="E415" s="8"/>
      <c r="F415" s="55">
        <f t="shared" si="31"/>
        <v>0</v>
      </c>
      <c r="G415" s="104">
        <f t="shared" si="34"/>
        <v>48000</v>
      </c>
    </row>
    <row r="416" spans="2:15" ht="15.75">
      <c r="B416" s="36">
        <f t="shared" si="30"/>
        <v>65</v>
      </c>
      <c r="C416" s="50" t="s">
        <v>108</v>
      </c>
      <c r="D416" s="8">
        <v>7000</v>
      </c>
      <c r="E416" s="8"/>
      <c r="F416" s="55">
        <f t="shared" si="31"/>
        <v>7000</v>
      </c>
      <c r="G416" s="104">
        <f t="shared" si="34"/>
        <v>41000</v>
      </c>
    </row>
    <row r="417" spans="2:14" ht="15.75">
      <c r="B417" s="36">
        <f t="shared" ref="B417:B431" si="35">B416+1</f>
        <v>66</v>
      </c>
      <c r="C417" s="50" t="s">
        <v>109</v>
      </c>
      <c r="D417" s="8">
        <v>6000</v>
      </c>
      <c r="E417" s="8"/>
      <c r="F417" s="55">
        <f t="shared" ref="F417:F431" si="36">SUM(D417:E417)</f>
        <v>6000</v>
      </c>
      <c r="G417" s="104">
        <f t="shared" si="34"/>
        <v>42000</v>
      </c>
    </row>
    <row r="418" spans="2:14" ht="15.75">
      <c r="B418" s="36">
        <f t="shared" si="35"/>
        <v>67</v>
      </c>
      <c r="C418" s="50" t="s">
        <v>110</v>
      </c>
      <c r="D418" s="8">
        <v>6000</v>
      </c>
      <c r="E418" s="8"/>
      <c r="F418" s="55">
        <f t="shared" si="36"/>
        <v>6000</v>
      </c>
      <c r="G418" s="104">
        <f t="shared" si="34"/>
        <v>42000</v>
      </c>
    </row>
    <row r="419" spans="2:14" ht="15.75">
      <c r="B419" s="36">
        <f t="shared" si="35"/>
        <v>68</v>
      </c>
      <c r="C419" s="50" t="s">
        <v>111</v>
      </c>
      <c r="D419" s="8">
        <v>11000</v>
      </c>
      <c r="E419" s="8"/>
      <c r="F419" s="55">
        <f t="shared" si="36"/>
        <v>11000</v>
      </c>
      <c r="G419" s="104">
        <f t="shared" si="34"/>
        <v>37000</v>
      </c>
    </row>
    <row r="420" spans="2:14" ht="15.75">
      <c r="B420" s="36">
        <f t="shared" si="35"/>
        <v>69</v>
      </c>
      <c r="C420" s="50" t="s">
        <v>112</v>
      </c>
      <c r="D420" s="8">
        <v>21000</v>
      </c>
      <c r="E420" s="8">
        <f>5000+2000+4000</f>
        <v>11000</v>
      </c>
      <c r="F420" s="55">
        <f t="shared" si="36"/>
        <v>32000</v>
      </c>
      <c r="G420" s="104">
        <f t="shared" si="34"/>
        <v>16000</v>
      </c>
    </row>
    <row r="421" spans="2:14" ht="15.75">
      <c r="B421" s="36">
        <f t="shared" si="35"/>
        <v>70</v>
      </c>
      <c r="C421" s="50" t="s">
        <v>113</v>
      </c>
      <c r="E421" s="8"/>
      <c r="F421" s="55">
        <f t="shared" si="36"/>
        <v>0</v>
      </c>
      <c r="G421" s="104">
        <f t="shared" si="34"/>
        <v>48000</v>
      </c>
    </row>
    <row r="422" spans="2:14" ht="15.75">
      <c r="B422" s="36">
        <f t="shared" si="35"/>
        <v>71</v>
      </c>
      <c r="C422" t="s">
        <v>114</v>
      </c>
      <c r="D422" s="8">
        <v>6000</v>
      </c>
      <c r="E422" s="8"/>
      <c r="F422" s="55">
        <f t="shared" si="36"/>
        <v>6000</v>
      </c>
      <c r="G422" s="104">
        <f t="shared" si="34"/>
        <v>42000</v>
      </c>
      <c r="J422">
        <v>7</v>
      </c>
      <c r="K422" s="258">
        <v>80</v>
      </c>
      <c r="L422">
        <f>J422/K422</f>
        <v>8.7499999999999994E-2</v>
      </c>
      <c r="M422">
        <v>100</v>
      </c>
      <c r="N422">
        <f>L422*M422</f>
        <v>8.75</v>
      </c>
    </row>
    <row r="423" spans="2:14" ht="15.75">
      <c r="B423" s="36">
        <f t="shared" si="35"/>
        <v>72</v>
      </c>
      <c r="C423" s="50" t="s">
        <v>244</v>
      </c>
      <c r="E423" s="8"/>
      <c r="F423" s="55">
        <f t="shared" si="36"/>
        <v>0</v>
      </c>
      <c r="G423" s="104">
        <f t="shared" si="34"/>
        <v>48000</v>
      </c>
      <c r="J423">
        <v>8</v>
      </c>
      <c r="K423" s="258">
        <v>80</v>
      </c>
      <c r="L423">
        <f t="shared" ref="L423:L429" si="37">J423/K423</f>
        <v>0.1</v>
      </c>
      <c r="M423">
        <v>100</v>
      </c>
      <c r="N423">
        <f t="shared" ref="N423:N429" si="38">L423*M423</f>
        <v>10</v>
      </c>
    </row>
    <row r="424" spans="2:14" ht="15.75">
      <c r="B424" s="36">
        <f t="shared" si="35"/>
        <v>73</v>
      </c>
      <c r="C424" t="s">
        <v>115</v>
      </c>
      <c r="E424" s="8"/>
      <c r="F424" s="55">
        <f t="shared" si="36"/>
        <v>0</v>
      </c>
      <c r="G424" s="104">
        <f t="shared" si="34"/>
        <v>48000</v>
      </c>
      <c r="J424">
        <v>9</v>
      </c>
      <c r="K424" s="258">
        <v>80</v>
      </c>
      <c r="L424">
        <f t="shared" si="37"/>
        <v>0.1125</v>
      </c>
      <c r="M424">
        <v>100</v>
      </c>
      <c r="N424">
        <f t="shared" si="38"/>
        <v>11.25</v>
      </c>
    </row>
    <row r="425" spans="2:14" ht="15.75">
      <c r="B425" s="36">
        <f t="shared" si="35"/>
        <v>74</v>
      </c>
      <c r="C425" s="50" t="s">
        <v>116</v>
      </c>
      <c r="D425" s="8">
        <v>6000</v>
      </c>
      <c r="E425" s="8"/>
      <c r="F425" s="55">
        <f t="shared" si="36"/>
        <v>6000</v>
      </c>
      <c r="G425" s="104">
        <f t="shared" si="34"/>
        <v>42000</v>
      </c>
      <c r="J425">
        <v>10</v>
      </c>
      <c r="K425" s="258">
        <v>80</v>
      </c>
      <c r="L425">
        <f t="shared" si="37"/>
        <v>0.125</v>
      </c>
      <c r="M425">
        <v>100</v>
      </c>
      <c r="N425">
        <f t="shared" si="38"/>
        <v>12.5</v>
      </c>
    </row>
    <row r="426" spans="2:14" ht="15.75">
      <c r="B426" s="36">
        <f t="shared" si="35"/>
        <v>75</v>
      </c>
      <c r="C426" s="50" t="s">
        <v>117</v>
      </c>
      <c r="D426" s="8">
        <v>6000</v>
      </c>
      <c r="E426" s="8"/>
      <c r="F426" s="55">
        <f t="shared" si="36"/>
        <v>6000</v>
      </c>
      <c r="G426" s="104">
        <f t="shared" si="34"/>
        <v>42000</v>
      </c>
      <c r="J426">
        <v>11</v>
      </c>
      <c r="K426" s="258">
        <v>80</v>
      </c>
      <c r="L426">
        <f t="shared" si="37"/>
        <v>0.13750000000000001</v>
      </c>
      <c r="M426">
        <v>100</v>
      </c>
      <c r="N426">
        <f t="shared" si="38"/>
        <v>13.750000000000002</v>
      </c>
    </row>
    <row r="427" spans="2:14" ht="15.75">
      <c r="B427" s="36">
        <f t="shared" si="35"/>
        <v>76</v>
      </c>
      <c r="C427" t="s">
        <v>118</v>
      </c>
      <c r="D427" s="8">
        <v>7000</v>
      </c>
      <c r="E427" s="8"/>
      <c r="F427" s="55">
        <f t="shared" si="36"/>
        <v>7000</v>
      </c>
      <c r="G427" s="104">
        <f t="shared" si="34"/>
        <v>41000</v>
      </c>
      <c r="J427">
        <v>12</v>
      </c>
      <c r="K427" s="258">
        <v>80</v>
      </c>
      <c r="L427">
        <f t="shared" si="37"/>
        <v>0.15</v>
      </c>
      <c r="M427">
        <v>100</v>
      </c>
      <c r="N427">
        <f t="shared" si="38"/>
        <v>15</v>
      </c>
    </row>
    <row r="428" spans="2:14" ht="15.75">
      <c r="B428" s="36">
        <f t="shared" si="35"/>
        <v>77</v>
      </c>
      <c r="C428" t="s">
        <v>119</v>
      </c>
      <c r="D428" s="8">
        <v>6000</v>
      </c>
      <c r="E428" s="8"/>
      <c r="F428" s="55">
        <f t="shared" si="36"/>
        <v>6000</v>
      </c>
      <c r="G428" s="104">
        <f t="shared" si="34"/>
        <v>42000</v>
      </c>
      <c r="J428">
        <v>13</v>
      </c>
      <c r="K428" s="258">
        <v>80</v>
      </c>
      <c r="L428">
        <f t="shared" si="37"/>
        <v>0.16250000000000001</v>
      </c>
      <c r="M428">
        <v>100</v>
      </c>
      <c r="N428">
        <f t="shared" si="38"/>
        <v>16.25</v>
      </c>
    </row>
    <row r="429" spans="2:14" ht="15.75">
      <c r="B429" s="36">
        <f t="shared" si="35"/>
        <v>78</v>
      </c>
      <c r="C429" t="s">
        <v>120</v>
      </c>
      <c r="E429" s="8"/>
      <c r="F429" s="55">
        <f t="shared" si="36"/>
        <v>0</v>
      </c>
      <c r="G429" s="104">
        <f t="shared" si="34"/>
        <v>48000</v>
      </c>
      <c r="J429">
        <v>14</v>
      </c>
      <c r="K429" s="258">
        <v>80</v>
      </c>
      <c r="L429">
        <f t="shared" si="37"/>
        <v>0.17499999999999999</v>
      </c>
      <c r="M429">
        <v>100</v>
      </c>
      <c r="N429">
        <f t="shared" si="38"/>
        <v>17.5</v>
      </c>
    </row>
    <row r="430" spans="2:14" ht="15.75">
      <c r="B430" s="36">
        <f t="shared" si="35"/>
        <v>79</v>
      </c>
      <c r="C430" t="s">
        <v>121</v>
      </c>
      <c r="E430" s="8"/>
      <c r="F430" s="55">
        <f t="shared" si="36"/>
        <v>0</v>
      </c>
      <c r="G430" s="104">
        <f t="shared" si="34"/>
        <v>48000</v>
      </c>
    </row>
    <row r="431" spans="2:14" ht="18">
      <c r="B431" s="36">
        <f t="shared" si="35"/>
        <v>80</v>
      </c>
      <c r="C431" s="50" t="s">
        <v>122</v>
      </c>
      <c r="D431" s="38">
        <v>6000</v>
      </c>
      <c r="E431" s="38">
        <v>0</v>
      </c>
      <c r="F431" s="38">
        <f t="shared" si="36"/>
        <v>6000</v>
      </c>
      <c r="G431" s="117">
        <f t="shared" si="34"/>
        <v>42000</v>
      </c>
    </row>
    <row r="432" spans="2:14" ht="18">
      <c r="C432" s="30" t="s">
        <v>123</v>
      </c>
      <c r="D432" s="115">
        <f>SUM(D352:D431)</f>
        <v>726000</v>
      </c>
      <c r="E432" s="115">
        <f>SUM(E352:E431)</f>
        <v>137000</v>
      </c>
      <c r="F432" s="71">
        <f>SUM(F352:F431)</f>
        <v>863000</v>
      </c>
      <c r="G432" s="71">
        <f>SUM(G352:G431)</f>
        <v>2953000</v>
      </c>
    </row>
    <row r="433" spans="2:7">
      <c r="F433" s="8"/>
    </row>
    <row r="434" spans="2:7">
      <c r="D434" s="116" t="s">
        <v>246</v>
      </c>
      <c r="E434" s="30" t="s">
        <v>381</v>
      </c>
      <c r="F434" s="55"/>
    </row>
    <row r="435" spans="2:7">
      <c r="D435" s="106" t="s">
        <v>250</v>
      </c>
      <c r="E435" s="30" t="s">
        <v>249</v>
      </c>
    </row>
    <row r="437" spans="2:7" ht="17.25">
      <c r="B437" s="383" t="s">
        <v>657</v>
      </c>
      <c r="C437" s="383"/>
      <c r="D437" s="383"/>
      <c r="E437" s="383"/>
      <c r="F437" s="383"/>
      <c r="G437" s="383"/>
    </row>
    <row r="438" spans="2:7" ht="31.5">
      <c r="B438" s="33" t="s">
        <v>44</v>
      </c>
      <c r="C438" s="33" t="s">
        <v>45</v>
      </c>
      <c r="D438" s="102" t="s">
        <v>252</v>
      </c>
      <c r="E438" s="102">
        <v>2024</v>
      </c>
      <c r="F438" s="43" t="s">
        <v>123</v>
      </c>
      <c r="G438" s="103" t="s">
        <v>238</v>
      </c>
    </row>
    <row r="439" spans="2:7" ht="15.75">
      <c r="B439" s="36">
        <v>1</v>
      </c>
      <c r="C439" s="50" t="s">
        <v>46</v>
      </c>
      <c r="D439" s="8">
        <v>6000</v>
      </c>
      <c r="E439" s="8"/>
      <c r="F439" s="55">
        <f>SUM(D439:E439)</f>
        <v>6000</v>
      </c>
      <c r="G439" s="104">
        <f>12000+12000+24000-F439</f>
        <v>42000</v>
      </c>
    </row>
    <row r="440" spans="2:7" ht="15.75">
      <c r="B440" s="36">
        <f t="shared" ref="B440:B503" si="39">B439+1</f>
        <v>2</v>
      </c>
      <c r="C440" s="50" t="s">
        <v>47</v>
      </c>
      <c r="E440" s="8"/>
      <c r="F440" s="55">
        <f t="shared" ref="F440:F493" si="40">SUM(D440:E440)</f>
        <v>0</v>
      </c>
      <c r="G440" s="104">
        <f t="shared" ref="G440:G450" si="41">12000+12000+24000-F440</f>
        <v>48000</v>
      </c>
    </row>
    <row r="441" spans="2:7" ht="15.75">
      <c r="B441" s="36">
        <f t="shared" si="39"/>
        <v>3</v>
      </c>
      <c r="C441" s="50" t="s">
        <v>48</v>
      </c>
      <c r="D441" s="8">
        <v>7000</v>
      </c>
      <c r="E441" s="8"/>
      <c r="F441" s="55">
        <f t="shared" si="40"/>
        <v>7000</v>
      </c>
      <c r="G441" s="104">
        <f t="shared" si="41"/>
        <v>41000</v>
      </c>
    </row>
    <row r="442" spans="2:7" ht="15.75">
      <c r="B442" s="36">
        <f t="shared" si="39"/>
        <v>4</v>
      </c>
      <c r="C442" s="50" t="s">
        <v>239</v>
      </c>
      <c r="E442" s="8"/>
      <c r="F442" s="55">
        <f t="shared" si="40"/>
        <v>0</v>
      </c>
      <c r="G442" s="104">
        <f t="shared" si="41"/>
        <v>48000</v>
      </c>
    </row>
    <row r="443" spans="2:7" ht="15.75">
      <c r="B443" s="36">
        <f t="shared" si="39"/>
        <v>5</v>
      </c>
      <c r="C443" s="50" t="s">
        <v>49</v>
      </c>
      <c r="D443" s="8">
        <v>6000</v>
      </c>
      <c r="E443" s="8"/>
      <c r="F443" s="55">
        <f t="shared" si="40"/>
        <v>6000</v>
      </c>
      <c r="G443" s="104">
        <f t="shared" si="41"/>
        <v>42000</v>
      </c>
    </row>
    <row r="444" spans="2:7" ht="15.75">
      <c r="B444" s="36">
        <f t="shared" si="39"/>
        <v>6</v>
      </c>
      <c r="C444" s="50" t="s">
        <v>50</v>
      </c>
      <c r="D444" s="8">
        <v>6000</v>
      </c>
      <c r="E444" s="8"/>
      <c r="F444" s="55">
        <f t="shared" si="40"/>
        <v>6000</v>
      </c>
      <c r="G444" s="104">
        <f t="shared" si="41"/>
        <v>42000</v>
      </c>
    </row>
    <row r="445" spans="2:7" ht="15.75">
      <c r="B445" s="36">
        <f t="shared" si="39"/>
        <v>7</v>
      </c>
      <c r="C445" s="50" t="s">
        <v>51</v>
      </c>
      <c r="D445" s="8">
        <v>0</v>
      </c>
      <c r="E445" s="8"/>
      <c r="F445" s="55">
        <f t="shared" si="40"/>
        <v>0</v>
      </c>
      <c r="G445" s="104">
        <f t="shared" si="41"/>
        <v>48000</v>
      </c>
    </row>
    <row r="446" spans="2:7" ht="15.75">
      <c r="B446" s="36">
        <f t="shared" si="39"/>
        <v>8</v>
      </c>
      <c r="C446" s="50" t="s">
        <v>52</v>
      </c>
      <c r="D446" s="8">
        <v>1000</v>
      </c>
      <c r="E446" s="8"/>
      <c r="F446" s="55">
        <f t="shared" si="40"/>
        <v>1000</v>
      </c>
      <c r="G446" s="104">
        <f t="shared" si="41"/>
        <v>47000</v>
      </c>
    </row>
    <row r="447" spans="2:7" ht="15.75">
      <c r="B447" s="36">
        <f t="shared" si="39"/>
        <v>9</v>
      </c>
      <c r="C447" s="50" t="s">
        <v>53</v>
      </c>
      <c r="D447" s="8">
        <v>15000</v>
      </c>
      <c r="E447" s="8"/>
      <c r="F447" s="55">
        <f t="shared" si="40"/>
        <v>15000</v>
      </c>
      <c r="G447" s="104">
        <f t="shared" si="41"/>
        <v>33000</v>
      </c>
    </row>
    <row r="448" spans="2:7" ht="15.75">
      <c r="B448" s="36">
        <f t="shared" si="39"/>
        <v>10</v>
      </c>
      <c r="C448" s="50" t="s">
        <v>54</v>
      </c>
      <c r="D448" s="8">
        <v>6000</v>
      </c>
      <c r="E448" s="8"/>
      <c r="F448" s="55">
        <f t="shared" si="40"/>
        <v>6000</v>
      </c>
      <c r="G448" s="104">
        <f t="shared" si="41"/>
        <v>42000</v>
      </c>
    </row>
    <row r="449" spans="2:7" ht="15.75">
      <c r="B449" s="36">
        <f t="shared" si="39"/>
        <v>11</v>
      </c>
      <c r="C449" s="50" t="s">
        <v>55</v>
      </c>
      <c r="D449" s="8">
        <v>1000</v>
      </c>
      <c r="E449" s="8"/>
      <c r="F449" s="55">
        <f t="shared" si="40"/>
        <v>1000</v>
      </c>
      <c r="G449" s="104">
        <f t="shared" si="41"/>
        <v>47000</v>
      </c>
    </row>
    <row r="450" spans="2:7" ht="15.75">
      <c r="B450" s="36">
        <f t="shared" si="39"/>
        <v>12</v>
      </c>
      <c r="C450" s="50" t="s">
        <v>56</v>
      </c>
      <c r="D450" s="8">
        <v>24000</v>
      </c>
      <c r="E450" s="8"/>
      <c r="F450" s="55">
        <f t="shared" si="40"/>
        <v>24000</v>
      </c>
      <c r="G450" s="104">
        <f t="shared" si="41"/>
        <v>24000</v>
      </c>
    </row>
    <row r="451" spans="2:7" ht="15.75">
      <c r="B451" s="36">
        <f t="shared" si="39"/>
        <v>13</v>
      </c>
      <c r="C451" s="50" t="s">
        <v>57</v>
      </c>
      <c r="D451" s="8">
        <v>36000</v>
      </c>
      <c r="E451" s="8"/>
      <c r="F451" s="55">
        <f t="shared" si="40"/>
        <v>36000</v>
      </c>
      <c r="G451" s="118">
        <f>12000+12000+12000-F451</f>
        <v>0</v>
      </c>
    </row>
    <row r="452" spans="2:7" ht="15.75">
      <c r="B452" s="36">
        <f t="shared" si="39"/>
        <v>14</v>
      </c>
      <c r="C452" s="50" t="s">
        <v>58</v>
      </c>
      <c r="D452" s="8">
        <v>0</v>
      </c>
      <c r="E452" s="8"/>
      <c r="F452" s="55">
        <f t="shared" si="40"/>
        <v>0</v>
      </c>
      <c r="G452" s="104">
        <f t="shared" ref="G452:G478" si="42">12000+12000+24000-F452</f>
        <v>48000</v>
      </c>
    </row>
    <row r="453" spans="2:7" ht="15.75">
      <c r="B453" s="36">
        <f t="shared" si="39"/>
        <v>15</v>
      </c>
      <c r="C453" s="50" t="s">
        <v>59</v>
      </c>
      <c r="D453" s="8">
        <v>24000</v>
      </c>
      <c r="E453" s="8"/>
      <c r="F453" s="55">
        <f t="shared" si="40"/>
        <v>24000</v>
      </c>
      <c r="G453" s="104">
        <f t="shared" si="42"/>
        <v>24000</v>
      </c>
    </row>
    <row r="454" spans="2:7" ht="15.75">
      <c r="B454" s="36">
        <f t="shared" si="39"/>
        <v>16</v>
      </c>
      <c r="C454" s="50" t="s">
        <v>60</v>
      </c>
      <c r="D454" s="8">
        <v>24000</v>
      </c>
      <c r="E454" s="8">
        <v>20000</v>
      </c>
      <c r="F454" s="55">
        <f t="shared" si="40"/>
        <v>44000</v>
      </c>
      <c r="G454" s="104">
        <f t="shared" si="42"/>
        <v>4000</v>
      </c>
    </row>
    <row r="455" spans="2:7" ht="15.75">
      <c r="B455" s="36">
        <f t="shared" si="39"/>
        <v>17</v>
      </c>
      <c r="C455" s="50" t="s">
        <v>61</v>
      </c>
      <c r="D455" s="8">
        <v>24000</v>
      </c>
      <c r="E455" s="8"/>
      <c r="F455" s="55">
        <f t="shared" si="40"/>
        <v>24000</v>
      </c>
      <c r="G455" s="104">
        <f t="shared" si="42"/>
        <v>24000</v>
      </c>
    </row>
    <row r="456" spans="2:7" ht="15.75">
      <c r="B456" s="36">
        <f t="shared" si="39"/>
        <v>18</v>
      </c>
      <c r="C456" s="50" t="s">
        <v>62</v>
      </c>
      <c r="D456" s="8">
        <v>8000</v>
      </c>
      <c r="E456" s="8"/>
      <c r="F456" s="55">
        <f t="shared" si="40"/>
        <v>8000</v>
      </c>
      <c r="G456" s="104">
        <f t="shared" si="42"/>
        <v>40000</v>
      </c>
    </row>
    <row r="457" spans="2:7" ht="15.75">
      <c r="B457" s="36">
        <f t="shared" si="39"/>
        <v>19</v>
      </c>
      <c r="C457" t="s">
        <v>63</v>
      </c>
      <c r="D457" s="8">
        <v>24000</v>
      </c>
      <c r="E457" s="8"/>
      <c r="F457" s="55">
        <f t="shared" si="40"/>
        <v>24000</v>
      </c>
      <c r="G457" s="104">
        <f t="shared" si="42"/>
        <v>24000</v>
      </c>
    </row>
    <row r="458" spans="2:7" ht="15.75">
      <c r="B458" s="36">
        <f t="shared" si="39"/>
        <v>20</v>
      </c>
      <c r="C458" t="s">
        <v>65</v>
      </c>
      <c r="D458" s="107">
        <v>0</v>
      </c>
      <c r="E458" s="107"/>
      <c r="F458" s="55">
        <f t="shared" si="40"/>
        <v>0</v>
      </c>
      <c r="G458" s="104">
        <f t="shared" si="42"/>
        <v>48000</v>
      </c>
    </row>
    <row r="459" spans="2:7" ht="15.75">
      <c r="B459" s="36">
        <f t="shared" si="39"/>
        <v>21</v>
      </c>
      <c r="C459" s="50" t="s">
        <v>66</v>
      </c>
      <c r="D459" s="8">
        <v>6000</v>
      </c>
      <c r="E459" s="8">
        <v>4000</v>
      </c>
      <c r="F459" s="55">
        <f t="shared" si="40"/>
        <v>10000</v>
      </c>
      <c r="G459" s="104">
        <f t="shared" si="42"/>
        <v>38000</v>
      </c>
    </row>
    <row r="460" spans="2:7" ht="15.75">
      <c r="B460" s="36">
        <f t="shared" si="39"/>
        <v>22</v>
      </c>
      <c r="C460" s="50" t="s">
        <v>67</v>
      </c>
      <c r="D460" s="8">
        <v>0</v>
      </c>
      <c r="E460" s="8"/>
      <c r="F460" s="55">
        <f t="shared" si="40"/>
        <v>0</v>
      </c>
      <c r="G460" s="104">
        <f t="shared" si="42"/>
        <v>48000</v>
      </c>
    </row>
    <row r="461" spans="2:7" ht="15.75">
      <c r="B461" s="36">
        <f t="shared" si="39"/>
        <v>23</v>
      </c>
      <c r="C461" s="50" t="s">
        <v>9</v>
      </c>
      <c r="D461" s="8">
        <v>24000</v>
      </c>
      <c r="E461" s="8"/>
      <c r="F461" s="55">
        <f t="shared" si="40"/>
        <v>24000</v>
      </c>
      <c r="G461" s="104">
        <f t="shared" si="42"/>
        <v>24000</v>
      </c>
    </row>
    <row r="462" spans="2:7" ht="15.75">
      <c r="B462" s="36">
        <f t="shared" si="39"/>
        <v>24</v>
      </c>
      <c r="C462" s="50" t="s">
        <v>68</v>
      </c>
      <c r="D462" s="8">
        <v>7000</v>
      </c>
      <c r="E462" s="110"/>
      <c r="F462" s="55">
        <f t="shared" si="40"/>
        <v>7000</v>
      </c>
      <c r="G462" s="104">
        <f t="shared" si="42"/>
        <v>41000</v>
      </c>
    </row>
    <row r="463" spans="2:7" ht="15.75">
      <c r="B463" s="36">
        <f t="shared" si="39"/>
        <v>25</v>
      </c>
      <c r="C463" s="50" t="s">
        <v>69</v>
      </c>
      <c r="D463" s="8">
        <v>24000</v>
      </c>
      <c r="E463" s="8"/>
      <c r="F463" s="55">
        <f t="shared" si="40"/>
        <v>24000</v>
      </c>
      <c r="G463" s="104">
        <f t="shared" si="42"/>
        <v>24000</v>
      </c>
    </row>
    <row r="464" spans="2:7" ht="15.75">
      <c r="B464" s="36">
        <f t="shared" si="39"/>
        <v>26</v>
      </c>
      <c r="C464" s="50" t="s">
        <v>70</v>
      </c>
      <c r="D464" s="8">
        <v>0</v>
      </c>
      <c r="E464" s="8"/>
      <c r="F464" s="55">
        <f t="shared" si="40"/>
        <v>0</v>
      </c>
      <c r="G464" s="104">
        <f t="shared" si="42"/>
        <v>48000</v>
      </c>
    </row>
    <row r="465" spans="2:7" ht="15.75">
      <c r="B465" s="36">
        <f t="shared" si="39"/>
        <v>27</v>
      </c>
      <c r="C465" s="50" t="s">
        <v>71</v>
      </c>
      <c r="D465" s="8">
        <v>6000</v>
      </c>
      <c r="E465" s="8"/>
      <c r="F465" s="55">
        <f t="shared" si="40"/>
        <v>6000</v>
      </c>
      <c r="G465" s="104">
        <f t="shared" si="42"/>
        <v>42000</v>
      </c>
    </row>
    <row r="466" spans="2:7" ht="15.75">
      <c r="B466" s="36">
        <f t="shared" si="39"/>
        <v>28</v>
      </c>
      <c r="C466" s="50" t="s">
        <v>72</v>
      </c>
      <c r="D466" s="8">
        <v>7000</v>
      </c>
      <c r="E466" s="212">
        <v>4000</v>
      </c>
      <c r="F466" s="55">
        <f t="shared" si="40"/>
        <v>11000</v>
      </c>
      <c r="G466" s="104">
        <f t="shared" si="42"/>
        <v>37000</v>
      </c>
    </row>
    <row r="467" spans="2:7" ht="15.75">
      <c r="B467" s="36">
        <f t="shared" si="39"/>
        <v>29</v>
      </c>
      <c r="C467" s="50" t="s">
        <v>73</v>
      </c>
      <c r="D467" s="8">
        <v>6000</v>
      </c>
      <c r="E467" s="8"/>
      <c r="F467" s="55">
        <f t="shared" si="40"/>
        <v>6000</v>
      </c>
      <c r="G467" s="104">
        <f t="shared" si="42"/>
        <v>42000</v>
      </c>
    </row>
    <row r="468" spans="2:7" ht="15.75">
      <c r="B468" s="36">
        <f t="shared" si="39"/>
        <v>30</v>
      </c>
      <c r="C468" s="50" t="s">
        <v>74</v>
      </c>
      <c r="D468" s="8">
        <v>7000</v>
      </c>
      <c r="E468" s="8"/>
      <c r="F468" s="55">
        <f t="shared" si="40"/>
        <v>7000</v>
      </c>
      <c r="G468" s="104">
        <f t="shared" si="42"/>
        <v>41000</v>
      </c>
    </row>
    <row r="469" spans="2:7" ht="15.75">
      <c r="B469" s="36">
        <f t="shared" si="39"/>
        <v>31</v>
      </c>
      <c r="C469" s="50" t="s">
        <v>75</v>
      </c>
      <c r="D469" s="8">
        <v>7000</v>
      </c>
      <c r="E469" s="8"/>
      <c r="F469" s="55">
        <f t="shared" si="40"/>
        <v>7000</v>
      </c>
      <c r="G469" s="104">
        <f t="shared" si="42"/>
        <v>41000</v>
      </c>
    </row>
    <row r="470" spans="2:7" ht="15.75">
      <c r="B470" s="36">
        <f t="shared" si="39"/>
        <v>32</v>
      </c>
      <c r="C470" s="50" t="s">
        <v>76</v>
      </c>
      <c r="D470" s="8">
        <v>6000</v>
      </c>
      <c r="E470" s="8"/>
      <c r="F470" s="55">
        <f t="shared" si="40"/>
        <v>6000</v>
      </c>
      <c r="G470" s="104">
        <f t="shared" si="42"/>
        <v>42000</v>
      </c>
    </row>
    <row r="471" spans="2:7" ht="15.75">
      <c r="B471" s="36">
        <f t="shared" si="39"/>
        <v>33</v>
      </c>
      <c r="C471" s="50" t="s">
        <v>77</v>
      </c>
      <c r="D471" s="8">
        <v>7000</v>
      </c>
      <c r="E471" s="8"/>
      <c r="F471" s="55">
        <f t="shared" si="40"/>
        <v>7000</v>
      </c>
      <c r="G471" s="104">
        <f t="shared" si="42"/>
        <v>41000</v>
      </c>
    </row>
    <row r="472" spans="2:7" ht="15.75">
      <c r="B472" s="36">
        <f t="shared" si="39"/>
        <v>34</v>
      </c>
      <c r="C472" s="50" t="s">
        <v>78</v>
      </c>
      <c r="D472" s="8">
        <v>7000</v>
      </c>
      <c r="E472" s="8"/>
      <c r="F472" s="55">
        <f t="shared" si="40"/>
        <v>7000</v>
      </c>
      <c r="G472" s="104">
        <f t="shared" si="42"/>
        <v>41000</v>
      </c>
    </row>
    <row r="473" spans="2:7" ht="15.75">
      <c r="B473" s="36">
        <f t="shared" si="39"/>
        <v>35</v>
      </c>
      <c r="C473" s="50" t="s">
        <v>79</v>
      </c>
      <c r="D473" s="8">
        <v>7000</v>
      </c>
      <c r="E473" s="8"/>
      <c r="F473" s="55">
        <f t="shared" si="40"/>
        <v>7000</v>
      </c>
      <c r="G473" s="104">
        <f t="shared" si="42"/>
        <v>41000</v>
      </c>
    </row>
    <row r="474" spans="2:7" ht="15.75">
      <c r="B474" s="36">
        <f t="shared" si="39"/>
        <v>36</v>
      </c>
      <c r="C474" s="50" t="s">
        <v>80</v>
      </c>
      <c r="D474" s="8">
        <v>6000</v>
      </c>
      <c r="E474" s="8"/>
      <c r="F474" s="55">
        <f t="shared" si="40"/>
        <v>6000</v>
      </c>
      <c r="G474" s="104">
        <f t="shared" si="42"/>
        <v>42000</v>
      </c>
    </row>
    <row r="475" spans="2:7" ht="15.75">
      <c r="B475" s="36">
        <f t="shared" si="39"/>
        <v>37</v>
      </c>
      <c r="C475" s="50" t="s">
        <v>81</v>
      </c>
      <c r="D475" s="8">
        <v>6000</v>
      </c>
      <c r="E475" s="8"/>
      <c r="F475" s="55">
        <f t="shared" si="40"/>
        <v>6000</v>
      </c>
      <c r="G475" s="104">
        <f t="shared" si="42"/>
        <v>42000</v>
      </c>
    </row>
    <row r="476" spans="2:7" ht="15.75">
      <c r="B476" s="36">
        <f t="shared" si="39"/>
        <v>38</v>
      </c>
      <c r="C476" s="50" t="s">
        <v>82</v>
      </c>
      <c r="D476" s="8">
        <v>25000</v>
      </c>
      <c r="E476" s="8"/>
      <c r="F476" s="55">
        <f t="shared" si="40"/>
        <v>25000</v>
      </c>
      <c r="G476" s="104">
        <f t="shared" si="42"/>
        <v>23000</v>
      </c>
    </row>
    <row r="477" spans="2:7" ht="15.75">
      <c r="B477" s="36">
        <f t="shared" si="39"/>
        <v>39</v>
      </c>
      <c r="C477" s="50" t="s">
        <v>83</v>
      </c>
      <c r="D477" s="8">
        <v>0</v>
      </c>
      <c r="E477" s="8"/>
      <c r="F477" s="55">
        <f t="shared" si="40"/>
        <v>0</v>
      </c>
      <c r="G477" s="104">
        <f t="shared" si="42"/>
        <v>48000</v>
      </c>
    </row>
    <row r="478" spans="2:7" ht="15.75">
      <c r="B478" s="36">
        <f t="shared" si="39"/>
        <v>40</v>
      </c>
      <c r="C478" s="50" t="s">
        <v>84</v>
      </c>
      <c r="D478" s="8">
        <v>6000</v>
      </c>
      <c r="E478" s="211">
        <f>26000+2000</f>
        <v>28000</v>
      </c>
      <c r="F478" s="55">
        <f t="shared" si="40"/>
        <v>34000</v>
      </c>
      <c r="G478" s="104">
        <f t="shared" si="42"/>
        <v>14000</v>
      </c>
    </row>
    <row r="479" spans="2:7" ht="15.75">
      <c r="B479" s="36">
        <f t="shared" si="39"/>
        <v>41</v>
      </c>
      <c r="C479" s="50" t="s">
        <v>85</v>
      </c>
      <c r="D479" s="8">
        <v>24000</v>
      </c>
      <c r="E479" s="8">
        <v>12000</v>
      </c>
      <c r="F479" s="55">
        <f t="shared" si="40"/>
        <v>36000</v>
      </c>
      <c r="G479" s="118">
        <f>12000+12000+12000-F479</f>
        <v>0</v>
      </c>
    </row>
    <row r="480" spans="2:7" ht="15.75">
      <c r="B480" s="36">
        <f t="shared" si="39"/>
        <v>42</v>
      </c>
      <c r="C480" s="50" t="s">
        <v>86</v>
      </c>
      <c r="D480" s="8">
        <v>6000</v>
      </c>
      <c r="E480" s="8"/>
      <c r="F480" s="55">
        <f t="shared" si="40"/>
        <v>6000</v>
      </c>
      <c r="G480" s="104">
        <f t="shared" ref="G480:G518" si="43">12000+12000+24000-F480</f>
        <v>42000</v>
      </c>
    </row>
    <row r="481" spans="2:7" ht="15.75">
      <c r="B481" s="36">
        <f t="shared" si="39"/>
        <v>43</v>
      </c>
      <c r="C481" s="50" t="s">
        <v>87</v>
      </c>
      <c r="D481" s="8">
        <v>6000</v>
      </c>
      <c r="E481" s="8"/>
      <c r="F481" s="55">
        <f t="shared" si="40"/>
        <v>6000</v>
      </c>
      <c r="G481" s="104">
        <f t="shared" si="43"/>
        <v>42000</v>
      </c>
    </row>
    <row r="482" spans="2:7" ht="15.75">
      <c r="B482" s="36">
        <f t="shared" si="39"/>
        <v>44</v>
      </c>
      <c r="C482" s="50" t="s">
        <v>88</v>
      </c>
      <c r="D482" s="8">
        <v>24000</v>
      </c>
      <c r="E482" s="8"/>
      <c r="F482" s="55">
        <f t="shared" si="40"/>
        <v>24000</v>
      </c>
      <c r="G482" s="104">
        <f t="shared" si="43"/>
        <v>24000</v>
      </c>
    </row>
    <row r="483" spans="2:7" ht="15.75">
      <c r="B483" s="36">
        <f t="shared" si="39"/>
        <v>45</v>
      </c>
      <c r="C483" s="50" t="s">
        <v>89</v>
      </c>
      <c r="D483" s="8">
        <v>0</v>
      </c>
      <c r="E483" s="8"/>
      <c r="F483" s="55">
        <f t="shared" si="40"/>
        <v>0</v>
      </c>
      <c r="G483" s="104">
        <f t="shared" si="43"/>
        <v>48000</v>
      </c>
    </row>
    <row r="484" spans="2:7" ht="15.75">
      <c r="B484" s="36">
        <f t="shared" si="39"/>
        <v>46</v>
      </c>
      <c r="C484" s="50" t="s">
        <v>90</v>
      </c>
      <c r="D484" s="8">
        <v>18000</v>
      </c>
      <c r="E484" s="8"/>
      <c r="F484" s="55">
        <f t="shared" si="40"/>
        <v>18000</v>
      </c>
      <c r="G484" s="104">
        <f t="shared" si="43"/>
        <v>30000</v>
      </c>
    </row>
    <row r="485" spans="2:7" ht="15.75">
      <c r="B485" s="36">
        <f t="shared" si="39"/>
        <v>47</v>
      </c>
      <c r="C485" s="50" t="s">
        <v>91</v>
      </c>
      <c r="D485" s="8">
        <v>0</v>
      </c>
      <c r="E485" s="8"/>
      <c r="F485" s="55">
        <f t="shared" si="40"/>
        <v>0</v>
      </c>
      <c r="G485" s="104">
        <f t="shared" si="43"/>
        <v>48000</v>
      </c>
    </row>
    <row r="486" spans="2:7" ht="15.75">
      <c r="B486" s="36">
        <f t="shared" si="39"/>
        <v>48</v>
      </c>
      <c r="C486" s="50" t="s">
        <v>92</v>
      </c>
      <c r="D486" s="8">
        <v>19000</v>
      </c>
      <c r="E486" s="8">
        <v>6000</v>
      </c>
      <c r="F486" s="55">
        <f t="shared" si="40"/>
        <v>25000</v>
      </c>
      <c r="G486" s="104">
        <f t="shared" si="43"/>
        <v>23000</v>
      </c>
    </row>
    <row r="487" spans="2:7" ht="15.75">
      <c r="B487" s="36">
        <f t="shared" si="39"/>
        <v>49</v>
      </c>
      <c r="C487" s="50" t="s">
        <v>93</v>
      </c>
      <c r="D487" s="8">
        <v>6000</v>
      </c>
      <c r="E487" s="110"/>
      <c r="F487" s="55">
        <f t="shared" si="40"/>
        <v>6000</v>
      </c>
      <c r="G487" s="104">
        <f t="shared" si="43"/>
        <v>42000</v>
      </c>
    </row>
    <row r="488" spans="2:7" ht="15.75">
      <c r="B488" s="36">
        <f t="shared" si="39"/>
        <v>50</v>
      </c>
      <c r="C488" s="50" t="s">
        <v>94</v>
      </c>
      <c r="D488" s="8">
        <v>7000</v>
      </c>
      <c r="E488" s="110"/>
      <c r="F488" s="55">
        <f t="shared" si="40"/>
        <v>7000</v>
      </c>
      <c r="G488" s="104">
        <f t="shared" si="43"/>
        <v>41000</v>
      </c>
    </row>
    <row r="489" spans="2:7" ht="15.75">
      <c r="B489" s="36">
        <f t="shared" si="39"/>
        <v>51</v>
      </c>
      <c r="C489" s="50" t="s">
        <v>95</v>
      </c>
      <c r="D489" s="8">
        <v>0</v>
      </c>
      <c r="E489" s="8"/>
      <c r="F489" s="55">
        <f t="shared" si="40"/>
        <v>0</v>
      </c>
      <c r="G489" s="104">
        <f t="shared" si="43"/>
        <v>48000</v>
      </c>
    </row>
    <row r="490" spans="2:7" ht="15.75">
      <c r="B490" s="36">
        <f t="shared" si="39"/>
        <v>52</v>
      </c>
      <c r="C490" s="50" t="s">
        <v>96</v>
      </c>
      <c r="D490" s="8">
        <v>24000</v>
      </c>
      <c r="E490" s="8"/>
      <c r="F490" s="55">
        <f t="shared" si="40"/>
        <v>24000</v>
      </c>
      <c r="G490" s="104">
        <f t="shared" si="43"/>
        <v>24000</v>
      </c>
    </row>
    <row r="491" spans="2:7" ht="15.75">
      <c r="B491" s="36">
        <f t="shared" si="39"/>
        <v>53</v>
      </c>
      <c r="C491" s="50" t="s">
        <v>97</v>
      </c>
      <c r="D491" s="8">
        <v>7000</v>
      </c>
      <c r="E491" s="212">
        <v>4000</v>
      </c>
      <c r="F491" s="55">
        <f t="shared" si="40"/>
        <v>11000</v>
      </c>
      <c r="G491" s="104">
        <f t="shared" si="43"/>
        <v>37000</v>
      </c>
    </row>
    <row r="492" spans="2:7" ht="15.75">
      <c r="B492" s="36">
        <f t="shared" si="39"/>
        <v>54</v>
      </c>
      <c r="C492" s="50" t="s">
        <v>98</v>
      </c>
      <c r="D492" s="8">
        <v>25000</v>
      </c>
      <c r="E492" s="8">
        <f>2000+9000</f>
        <v>11000</v>
      </c>
      <c r="F492" s="55">
        <f t="shared" si="40"/>
        <v>36000</v>
      </c>
      <c r="G492" s="104">
        <f t="shared" si="43"/>
        <v>12000</v>
      </c>
    </row>
    <row r="493" spans="2:7" ht="15.75">
      <c r="B493" s="36">
        <f t="shared" si="39"/>
        <v>55</v>
      </c>
      <c r="C493" s="50" t="s">
        <v>99</v>
      </c>
      <c r="D493" s="8">
        <v>6000</v>
      </c>
      <c r="E493" s="111"/>
      <c r="F493" s="55">
        <f t="shared" si="40"/>
        <v>6000</v>
      </c>
      <c r="G493" s="104">
        <f t="shared" si="43"/>
        <v>42000</v>
      </c>
    </row>
    <row r="494" spans="2:7" ht="15.75">
      <c r="B494" s="36">
        <f t="shared" si="39"/>
        <v>56</v>
      </c>
      <c r="C494" s="50" t="s">
        <v>100</v>
      </c>
      <c r="D494" s="8">
        <v>9000</v>
      </c>
      <c r="E494" s="8">
        <f>15000+5000+5000</f>
        <v>25000</v>
      </c>
      <c r="F494" s="55">
        <f>SUM(D494:E494)</f>
        <v>34000</v>
      </c>
      <c r="G494" s="104">
        <f t="shared" si="43"/>
        <v>14000</v>
      </c>
    </row>
    <row r="495" spans="2:7" ht="15.75">
      <c r="B495" s="36">
        <f t="shared" si="39"/>
        <v>57</v>
      </c>
      <c r="C495" s="50" t="s">
        <v>101</v>
      </c>
      <c r="D495" s="8">
        <v>24000</v>
      </c>
      <c r="E495" s="8">
        <v>24000</v>
      </c>
      <c r="F495" s="55">
        <f t="shared" ref="F495:F503" si="44">SUM(D495:E495)</f>
        <v>48000</v>
      </c>
      <c r="G495" s="118">
        <f t="shared" si="43"/>
        <v>0</v>
      </c>
    </row>
    <row r="496" spans="2:7" ht="15.75">
      <c r="B496" s="36">
        <f t="shared" si="39"/>
        <v>58</v>
      </c>
      <c r="C496" s="50" t="s">
        <v>102</v>
      </c>
      <c r="D496" s="8">
        <v>0</v>
      </c>
      <c r="E496" s="8"/>
      <c r="F496" s="55">
        <f t="shared" si="44"/>
        <v>0</v>
      </c>
      <c r="G496" s="104">
        <f t="shared" si="43"/>
        <v>48000</v>
      </c>
    </row>
    <row r="497" spans="2:7" ht="15.75">
      <c r="B497" s="36">
        <f t="shared" si="39"/>
        <v>59</v>
      </c>
      <c r="C497" s="50" t="s">
        <v>103</v>
      </c>
      <c r="D497" s="8">
        <v>0</v>
      </c>
      <c r="E497" s="8"/>
      <c r="F497" s="55">
        <f t="shared" si="44"/>
        <v>0</v>
      </c>
      <c r="G497" s="104">
        <f t="shared" si="43"/>
        <v>48000</v>
      </c>
    </row>
    <row r="498" spans="2:7" ht="15.75">
      <c r="B498" s="36">
        <f t="shared" si="39"/>
        <v>60</v>
      </c>
      <c r="C498" s="50" t="s">
        <v>104</v>
      </c>
      <c r="D498" s="8">
        <v>6000</v>
      </c>
      <c r="E498" s="8"/>
      <c r="F498" s="55">
        <f t="shared" si="44"/>
        <v>6000</v>
      </c>
      <c r="G498" s="104">
        <f t="shared" si="43"/>
        <v>42000</v>
      </c>
    </row>
    <row r="499" spans="2:7" ht="15.75">
      <c r="B499" s="36">
        <f t="shared" si="39"/>
        <v>61</v>
      </c>
      <c r="C499" s="50" t="s">
        <v>3</v>
      </c>
      <c r="D499" s="8">
        <v>24000</v>
      </c>
      <c r="E499" s="8">
        <v>12000</v>
      </c>
      <c r="F499" s="55">
        <f t="shared" si="44"/>
        <v>36000</v>
      </c>
      <c r="G499" s="104">
        <f t="shared" si="43"/>
        <v>12000</v>
      </c>
    </row>
    <row r="500" spans="2:7" ht="15.75">
      <c r="B500" s="36">
        <f t="shared" si="39"/>
        <v>62</v>
      </c>
      <c r="C500" s="50" t="s">
        <v>105</v>
      </c>
      <c r="D500" s="8">
        <v>21000</v>
      </c>
      <c r="E500" s="8"/>
      <c r="F500" s="55">
        <f t="shared" si="44"/>
        <v>21000</v>
      </c>
      <c r="G500" s="104">
        <f t="shared" si="43"/>
        <v>27000</v>
      </c>
    </row>
    <row r="501" spans="2:7" ht="15.75">
      <c r="B501" s="36">
        <f t="shared" si="39"/>
        <v>63</v>
      </c>
      <c r="C501" s="50" t="s">
        <v>106</v>
      </c>
      <c r="D501" s="8">
        <v>6000</v>
      </c>
      <c r="E501" s="8"/>
      <c r="F501" s="55">
        <f t="shared" si="44"/>
        <v>6000</v>
      </c>
      <c r="G501" s="104">
        <f t="shared" si="43"/>
        <v>42000</v>
      </c>
    </row>
    <row r="502" spans="2:7" ht="15.75">
      <c r="B502" s="36">
        <f t="shared" si="39"/>
        <v>64</v>
      </c>
      <c r="C502" s="50" t="s">
        <v>107</v>
      </c>
      <c r="E502" s="8"/>
      <c r="F502" s="55">
        <f t="shared" si="44"/>
        <v>0</v>
      </c>
      <c r="G502" s="104">
        <f t="shared" si="43"/>
        <v>48000</v>
      </c>
    </row>
    <row r="503" spans="2:7" ht="15.75">
      <c r="B503" s="36">
        <f t="shared" si="39"/>
        <v>65</v>
      </c>
      <c r="C503" s="50" t="s">
        <v>108</v>
      </c>
      <c r="D503" s="8">
        <v>7000</v>
      </c>
      <c r="E503" s="8"/>
      <c r="F503" s="55">
        <f t="shared" si="44"/>
        <v>7000</v>
      </c>
      <c r="G503" s="104">
        <f t="shared" si="43"/>
        <v>41000</v>
      </c>
    </row>
    <row r="504" spans="2:7" ht="15.75">
      <c r="B504" s="36">
        <f t="shared" ref="B504:B518" si="45">B503+1</f>
        <v>66</v>
      </c>
      <c r="C504" s="50" t="s">
        <v>109</v>
      </c>
      <c r="D504" s="8">
        <v>6000</v>
      </c>
      <c r="E504" s="8"/>
      <c r="F504" s="55">
        <f t="shared" ref="F504:F518" si="46">SUM(D504:E504)</f>
        <v>6000</v>
      </c>
      <c r="G504" s="104">
        <f t="shared" si="43"/>
        <v>42000</v>
      </c>
    </row>
    <row r="505" spans="2:7" ht="15.75">
      <c r="B505" s="36">
        <f t="shared" si="45"/>
        <v>67</v>
      </c>
      <c r="C505" s="50" t="s">
        <v>110</v>
      </c>
      <c r="D505" s="8">
        <v>6000</v>
      </c>
      <c r="E505" s="8"/>
      <c r="F505" s="55">
        <f t="shared" si="46"/>
        <v>6000</v>
      </c>
      <c r="G505" s="104">
        <f t="shared" si="43"/>
        <v>42000</v>
      </c>
    </row>
    <row r="506" spans="2:7" ht="15.75">
      <c r="B506" s="36">
        <f t="shared" si="45"/>
        <v>68</v>
      </c>
      <c r="C506" s="50" t="s">
        <v>111</v>
      </c>
      <c r="D506" s="8">
        <v>11000</v>
      </c>
      <c r="E506" s="8"/>
      <c r="F506" s="55">
        <f t="shared" si="46"/>
        <v>11000</v>
      </c>
      <c r="G506" s="104">
        <f t="shared" si="43"/>
        <v>37000</v>
      </c>
    </row>
    <row r="507" spans="2:7" ht="15.75">
      <c r="B507" s="36">
        <f t="shared" si="45"/>
        <v>69</v>
      </c>
      <c r="C507" s="50" t="s">
        <v>112</v>
      </c>
      <c r="D507" s="8">
        <v>21000</v>
      </c>
      <c r="E507" s="8">
        <f>5000+2000+4000</f>
        <v>11000</v>
      </c>
      <c r="F507" s="55">
        <f t="shared" si="46"/>
        <v>32000</v>
      </c>
      <c r="G507" s="104">
        <f t="shared" si="43"/>
        <v>16000</v>
      </c>
    </row>
    <row r="508" spans="2:7" ht="15.75">
      <c r="B508" s="36">
        <f t="shared" si="45"/>
        <v>70</v>
      </c>
      <c r="C508" s="50" t="s">
        <v>113</v>
      </c>
      <c r="E508" s="8"/>
      <c r="F508" s="55">
        <f t="shared" si="46"/>
        <v>0</v>
      </c>
      <c r="G508" s="104">
        <f t="shared" si="43"/>
        <v>48000</v>
      </c>
    </row>
    <row r="509" spans="2:7" ht="15.75">
      <c r="B509" s="36">
        <f t="shared" si="45"/>
        <v>71</v>
      </c>
      <c r="C509" t="s">
        <v>114</v>
      </c>
      <c r="D509" s="8">
        <v>6000</v>
      </c>
      <c r="E509" s="8"/>
      <c r="F509" s="55">
        <f t="shared" si="46"/>
        <v>6000</v>
      </c>
      <c r="G509" s="104">
        <f t="shared" si="43"/>
        <v>42000</v>
      </c>
    </row>
    <row r="510" spans="2:7" ht="15.75">
      <c r="B510" s="36">
        <f t="shared" si="45"/>
        <v>72</v>
      </c>
      <c r="C510" s="50" t="s">
        <v>244</v>
      </c>
      <c r="E510" s="8"/>
      <c r="F510" s="55">
        <f t="shared" si="46"/>
        <v>0</v>
      </c>
      <c r="G510" s="104">
        <f t="shared" si="43"/>
        <v>48000</v>
      </c>
    </row>
    <row r="511" spans="2:7" ht="15.75">
      <c r="B511" s="36">
        <f t="shared" si="45"/>
        <v>73</v>
      </c>
      <c r="C511" t="s">
        <v>115</v>
      </c>
      <c r="E511" s="8"/>
      <c r="F511" s="55">
        <f t="shared" si="46"/>
        <v>0</v>
      </c>
      <c r="G511" s="104">
        <f t="shared" si="43"/>
        <v>48000</v>
      </c>
    </row>
    <row r="512" spans="2:7" ht="15.75">
      <c r="B512" s="36">
        <f t="shared" si="45"/>
        <v>74</v>
      </c>
      <c r="C512" s="50" t="s">
        <v>116</v>
      </c>
      <c r="D512" s="8">
        <v>6000</v>
      </c>
      <c r="E512" s="8"/>
      <c r="F512" s="55">
        <f t="shared" si="46"/>
        <v>6000</v>
      </c>
      <c r="G512" s="104">
        <f t="shared" si="43"/>
        <v>42000</v>
      </c>
    </row>
    <row r="513" spans="2:7" ht="15.75">
      <c r="B513" s="36">
        <f t="shared" si="45"/>
        <v>75</v>
      </c>
      <c r="C513" s="50" t="s">
        <v>117</v>
      </c>
      <c r="D513" s="8">
        <v>6000</v>
      </c>
      <c r="E513" s="8"/>
      <c r="F513" s="55">
        <f t="shared" si="46"/>
        <v>6000</v>
      </c>
      <c r="G513" s="104">
        <f t="shared" si="43"/>
        <v>42000</v>
      </c>
    </row>
    <row r="514" spans="2:7" ht="15.75">
      <c r="B514" s="36">
        <f t="shared" si="45"/>
        <v>76</v>
      </c>
      <c r="C514" t="s">
        <v>118</v>
      </c>
      <c r="D514" s="8">
        <v>7000</v>
      </c>
      <c r="E514" s="8">
        <v>6000</v>
      </c>
      <c r="F514" s="55">
        <f t="shared" si="46"/>
        <v>13000</v>
      </c>
      <c r="G514" s="104">
        <f t="shared" si="43"/>
        <v>35000</v>
      </c>
    </row>
    <row r="515" spans="2:7" ht="15.75">
      <c r="B515" s="36">
        <f t="shared" si="45"/>
        <v>77</v>
      </c>
      <c r="C515" t="s">
        <v>119</v>
      </c>
      <c r="D515" s="8">
        <v>6000</v>
      </c>
      <c r="E515" s="8"/>
      <c r="F515" s="55">
        <f t="shared" si="46"/>
        <v>6000</v>
      </c>
      <c r="G515" s="104">
        <f t="shared" si="43"/>
        <v>42000</v>
      </c>
    </row>
    <row r="516" spans="2:7" ht="15.75">
      <c r="B516" s="36">
        <f t="shared" si="45"/>
        <v>78</v>
      </c>
      <c r="C516" t="s">
        <v>120</v>
      </c>
      <c r="E516" s="8"/>
      <c r="F516" s="55">
        <f t="shared" si="46"/>
        <v>0</v>
      </c>
      <c r="G516" s="104">
        <f t="shared" si="43"/>
        <v>48000</v>
      </c>
    </row>
    <row r="517" spans="2:7" ht="15.75">
      <c r="B517" s="36">
        <f t="shared" si="45"/>
        <v>79</v>
      </c>
      <c r="C517" t="s">
        <v>121</v>
      </c>
      <c r="E517" s="8"/>
      <c r="F517" s="55">
        <f t="shared" si="46"/>
        <v>0</v>
      </c>
      <c r="G517" s="104">
        <f t="shared" si="43"/>
        <v>48000</v>
      </c>
    </row>
    <row r="518" spans="2:7" ht="18">
      <c r="B518" s="36">
        <f t="shared" si="45"/>
        <v>80</v>
      </c>
      <c r="C518" s="50" t="s">
        <v>122</v>
      </c>
      <c r="D518" s="38">
        <v>6000</v>
      </c>
      <c r="E518" s="38">
        <v>0</v>
      </c>
      <c r="F518" s="38">
        <f t="shared" si="46"/>
        <v>6000</v>
      </c>
      <c r="G518" s="117">
        <f t="shared" si="43"/>
        <v>42000</v>
      </c>
    </row>
    <row r="519" spans="2:7" ht="18">
      <c r="C519" s="30" t="s">
        <v>123</v>
      </c>
      <c r="D519" s="115">
        <f>SUM(D439:D518)</f>
        <v>726000</v>
      </c>
      <c r="E519" s="115">
        <f>SUM(E439:E518)</f>
        <v>167000</v>
      </c>
      <c r="F519" s="71">
        <f>SUM(F439:F518)</f>
        <v>893000</v>
      </c>
      <c r="G519" s="71">
        <f>SUM(G439:G518)</f>
        <v>2923000</v>
      </c>
    </row>
    <row r="522" spans="2:7">
      <c r="D522" s="116" t="s">
        <v>246</v>
      </c>
      <c r="E522" s="30" t="s">
        <v>381</v>
      </c>
      <c r="F522" s="55"/>
    </row>
    <row r="523" spans="2:7">
      <c r="D523" s="106" t="s">
        <v>250</v>
      </c>
      <c r="E523" s="30" t="s">
        <v>249</v>
      </c>
    </row>
    <row r="526" spans="2:7" ht="17.25">
      <c r="B526" s="383" t="s">
        <v>736</v>
      </c>
      <c r="C526" s="383"/>
      <c r="D526" s="383"/>
      <c r="E526" s="383"/>
      <c r="F526" s="383"/>
      <c r="G526" s="383"/>
    </row>
    <row r="527" spans="2:7" ht="31.5">
      <c r="B527" s="33" t="s">
        <v>44</v>
      </c>
      <c r="C527" s="33" t="s">
        <v>45</v>
      </c>
      <c r="D527" s="102" t="s">
        <v>252</v>
      </c>
      <c r="E527" s="102">
        <v>2024</v>
      </c>
      <c r="F527" s="43" t="s">
        <v>123</v>
      </c>
      <c r="G527" s="103" t="s">
        <v>238</v>
      </c>
    </row>
    <row r="528" spans="2:7" ht="15.75">
      <c r="B528" s="36">
        <v>1</v>
      </c>
      <c r="C528" s="50" t="s">
        <v>46</v>
      </c>
      <c r="D528" s="8">
        <v>6000</v>
      </c>
      <c r="E528" s="8"/>
      <c r="F528" s="55">
        <f>SUM(D528:E528)</f>
        <v>6000</v>
      </c>
      <c r="G528" s="104">
        <f>12000+12000+24000-F528</f>
        <v>42000</v>
      </c>
    </row>
    <row r="529" spans="2:7" ht="15.75">
      <c r="B529" s="36">
        <f t="shared" ref="B529:B592" si="47">B528+1</f>
        <v>2</v>
      </c>
      <c r="C529" s="50" t="s">
        <v>47</v>
      </c>
      <c r="E529" s="8"/>
      <c r="F529" s="55">
        <f t="shared" ref="F529:F582" si="48">SUM(D529:E529)</f>
        <v>0</v>
      </c>
      <c r="G529" s="104">
        <f t="shared" ref="G529:G539" si="49">12000+12000+24000-F529</f>
        <v>48000</v>
      </c>
    </row>
    <row r="530" spans="2:7" ht="15.75">
      <c r="B530" s="36">
        <f t="shared" si="47"/>
        <v>3</v>
      </c>
      <c r="C530" s="50" t="s">
        <v>48</v>
      </c>
      <c r="D530" s="8">
        <v>7000</v>
      </c>
      <c r="E530" s="8"/>
      <c r="F530" s="55">
        <f t="shared" si="48"/>
        <v>7000</v>
      </c>
      <c r="G530" s="104">
        <f t="shared" si="49"/>
        <v>41000</v>
      </c>
    </row>
    <row r="531" spans="2:7" ht="15.75">
      <c r="B531" s="36">
        <f t="shared" si="47"/>
        <v>4</v>
      </c>
      <c r="C531" s="50" t="s">
        <v>239</v>
      </c>
      <c r="E531" s="8"/>
      <c r="F531" s="55">
        <f t="shared" si="48"/>
        <v>0</v>
      </c>
      <c r="G531" s="104">
        <f t="shared" si="49"/>
        <v>48000</v>
      </c>
    </row>
    <row r="532" spans="2:7" ht="15.75">
      <c r="B532" s="36">
        <f t="shared" si="47"/>
        <v>5</v>
      </c>
      <c r="C532" s="50" t="s">
        <v>49</v>
      </c>
      <c r="D532" s="8">
        <v>6000</v>
      </c>
      <c r="E532" s="8"/>
      <c r="F532" s="55">
        <f t="shared" si="48"/>
        <v>6000</v>
      </c>
      <c r="G532" s="104">
        <f t="shared" si="49"/>
        <v>42000</v>
      </c>
    </row>
    <row r="533" spans="2:7" ht="15.75">
      <c r="B533" s="36">
        <f t="shared" si="47"/>
        <v>6</v>
      </c>
      <c r="C533" s="50" t="s">
        <v>50</v>
      </c>
      <c r="D533" s="8">
        <v>6000</v>
      </c>
      <c r="E533" s="8"/>
      <c r="F533" s="55">
        <f t="shared" si="48"/>
        <v>6000</v>
      </c>
      <c r="G533" s="104">
        <f t="shared" si="49"/>
        <v>42000</v>
      </c>
    </row>
    <row r="534" spans="2:7" ht="15.75">
      <c r="B534" s="36">
        <f t="shared" si="47"/>
        <v>7</v>
      </c>
      <c r="C534" s="50" t="s">
        <v>51</v>
      </c>
      <c r="D534" s="8">
        <v>0</v>
      </c>
      <c r="E534" s="8"/>
      <c r="F534" s="55">
        <f t="shared" si="48"/>
        <v>0</v>
      </c>
      <c r="G534" s="104">
        <f t="shared" si="49"/>
        <v>48000</v>
      </c>
    </row>
    <row r="535" spans="2:7" ht="15.75">
      <c r="B535" s="36">
        <f t="shared" si="47"/>
        <v>8</v>
      </c>
      <c r="C535" s="50" t="s">
        <v>52</v>
      </c>
      <c r="D535" s="8">
        <v>1000</v>
      </c>
      <c r="E535" s="8"/>
      <c r="F535" s="55">
        <f t="shared" si="48"/>
        <v>1000</v>
      </c>
      <c r="G535" s="104">
        <f t="shared" si="49"/>
        <v>47000</v>
      </c>
    </row>
    <row r="536" spans="2:7" ht="15.75">
      <c r="B536" s="36">
        <f t="shared" si="47"/>
        <v>9</v>
      </c>
      <c r="C536" s="50" t="s">
        <v>53</v>
      </c>
      <c r="D536" s="8">
        <v>15000</v>
      </c>
      <c r="E536" s="8"/>
      <c r="F536" s="55">
        <f t="shared" si="48"/>
        <v>15000</v>
      </c>
      <c r="G536" s="104">
        <f t="shared" si="49"/>
        <v>33000</v>
      </c>
    </row>
    <row r="537" spans="2:7" ht="15.75">
      <c r="B537" s="36">
        <f t="shared" si="47"/>
        <v>10</v>
      </c>
      <c r="C537" s="50" t="s">
        <v>54</v>
      </c>
      <c r="D537" s="8">
        <v>6000</v>
      </c>
      <c r="E537" s="8"/>
      <c r="F537" s="55">
        <f t="shared" si="48"/>
        <v>6000</v>
      </c>
      <c r="G537" s="104">
        <f t="shared" si="49"/>
        <v>42000</v>
      </c>
    </row>
    <row r="538" spans="2:7" ht="15.75">
      <c r="B538" s="36">
        <f t="shared" si="47"/>
        <v>11</v>
      </c>
      <c r="C538" s="50" t="s">
        <v>55</v>
      </c>
      <c r="D538" s="8">
        <v>1000</v>
      </c>
      <c r="E538" s="8"/>
      <c r="F538" s="55">
        <f t="shared" si="48"/>
        <v>1000</v>
      </c>
      <c r="G538" s="104">
        <f t="shared" si="49"/>
        <v>47000</v>
      </c>
    </row>
    <row r="539" spans="2:7" ht="15.75">
      <c r="B539" s="36">
        <f t="shared" si="47"/>
        <v>12</v>
      </c>
      <c r="C539" s="50" t="s">
        <v>56</v>
      </c>
      <c r="D539" s="8">
        <v>24000</v>
      </c>
      <c r="E539" s="8">
        <v>20000</v>
      </c>
      <c r="F539" s="55">
        <f t="shared" si="48"/>
        <v>44000</v>
      </c>
      <c r="G539" s="104">
        <f t="shared" si="49"/>
        <v>4000</v>
      </c>
    </row>
    <row r="540" spans="2:7" ht="15.75">
      <c r="B540" s="36">
        <f t="shared" si="47"/>
        <v>13</v>
      </c>
      <c r="C540" s="50" t="s">
        <v>57</v>
      </c>
      <c r="D540" s="8">
        <v>36000</v>
      </c>
      <c r="E540" s="8"/>
      <c r="F540" s="55">
        <f t="shared" si="48"/>
        <v>36000</v>
      </c>
      <c r="G540" s="118">
        <f>12000+12000+12000-F540</f>
        <v>0</v>
      </c>
    </row>
    <row r="541" spans="2:7" ht="15.75">
      <c r="B541" s="36">
        <f t="shared" si="47"/>
        <v>14</v>
      </c>
      <c r="C541" s="50" t="s">
        <v>58</v>
      </c>
      <c r="D541" s="8">
        <v>0</v>
      </c>
      <c r="E541" s="8"/>
      <c r="F541" s="55">
        <f t="shared" si="48"/>
        <v>0</v>
      </c>
      <c r="G541" s="104">
        <f t="shared" ref="G541:G567" si="50">12000+12000+24000-F541</f>
        <v>48000</v>
      </c>
    </row>
    <row r="542" spans="2:7" ht="15.75">
      <c r="B542" s="36">
        <f t="shared" si="47"/>
        <v>15</v>
      </c>
      <c r="C542" s="50" t="s">
        <v>59</v>
      </c>
      <c r="D542" s="8">
        <v>24000</v>
      </c>
      <c r="E542" s="8"/>
      <c r="F542" s="55">
        <f t="shared" si="48"/>
        <v>24000</v>
      </c>
      <c r="G542" s="104">
        <f t="shared" si="50"/>
        <v>24000</v>
      </c>
    </row>
    <row r="543" spans="2:7" ht="15.75">
      <c r="B543" s="36">
        <f t="shared" si="47"/>
        <v>16</v>
      </c>
      <c r="C543" s="50" t="s">
        <v>60</v>
      </c>
      <c r="D543" s="8">
        <v>24000</v>
      </c>
      <c r="E543" s="8">
        <v>20000</v>
      </c>
      <c r="F543" s="55">
        <f t="shared" si="48"/>
        <v>44000</v>
      </c>
      <c r="G543" s="104">
        <f t="shared" si="50"/>
        <v>4000</v>
      </c>
    </row>
    <row r="544" spans="2:7" ht="15.75">
      <c r="B544" s="36">
        <f t="shared" si="47"/>
        <v>17</v>
      </c>
      <c r="C544" s="50" t="s">
        <v>61</v>
      </c>
      <c r="D544" s="8">
        <v>24000</v>
      </c>
      <c r="E544" s="8"/>
      <c r="F544" s="55">
        <f t="shared" si="48"/>
        <v>24000</v>
      </c>
      <c r="G544" s="104">
        <f t="shared" si="50"/>
        <v>24000</v>
      </c>
    </row>
    <row r="545" spans="2:7" ht="15.75">
      <c r="B545" s="36">
        <f t="shared" si="47"/>
        <v>18</v>
      </c>
      <c r="C545" s="50" t="s">
        <v>62</v>
      </c>
      <c r="D545" s="8">
        <v>8000</v>
      </c>
      <c r="E545" s="8"/>
      <c r="F545" s="55">
        <f t="shared" si="48"/>
        <v>8000</v>
      </c>
      <c r="G545" s="104">
        <f t="shared" si="50"/>
        <v>40000</v>
      </c>
    </row>
    <row r="546" spans="2:7" ht="15.75">
      <c r="B546" s="36">
        <f t="shared" si="47"/>
        <v>19</v>
      </c>
      <c r="C546" t="s">
        <v>63</v>
      </c>
      <c r="D546" s="8">
        <v>24000</v>
      </c>
      <c r="E546" s="8"/>
      <c r="F546" s="55">
        <f t="shared" si="48"/>
        <v>24000</v>
      </c>
      <c r="G546" s="104">
        <f t="shared" si="50"/>
        <v>24000</v>
      </c>
    </row>
    <row r="547" spans="2:7" ht="15.75">
      <c r="B547" s="36">
        <f t="shared" si="47"/>
        <v>20</v>
      </c>
      <c r="C547" t="s">
        <v>65</v>
      </c>
      <c r="D547" s="107">
        <v>0</v>
      </c>
      <c r="E547" s="107"/>
      <c r="F547" s="55">
        <f t="shared" si="48"/>
        <v>0</v>
      </c>
      <c r="G547" s="104">
        <f t="shared" si="50"/>
        <v>48000</v>
      </c>
    </row>
    <row r="548" spans="2:7" ht="15.75">
      <c r="B548" s="36">
        <f t="shared" si="47"/>
        <v>21</v>
      </c>
      <c r="C548" s="50" t="s">
        <v>66</v>
      </c>
      <c r="D548" s="8">
        <v>6000</v>
      </c>
      <c r="E548" s="8">
        <v>4000</v>
      </c>
      <c r="F548" s="55">
        <f t="shared" si="48"/>
        <v>10000</v>
      </c>
      <c r="G548" s="104">
        <f t="shared" si="50"/>
        <v>38000</v>
      </c>
    </row>
    <row r="549" spans="2:7" ht="15.75">
      <c r="B549" s="36">
        <f t="shared" si="47"/>
        <v>22</v>
      </c>
      <c r="C549" s="50" t="s">
        <v>67</v>
      </c>
      <c r="D549" s="8">
        <v>0</v>
      </c>
      <c r="E549" s="8"/>
      <c r="F549" s="55">
        <f t="shared" si="48"/>
        <v>0</v>
      </c>
      <c r="G549" s="104">
        <f t="shared" si="50"/>
        <v>48000</v>
      </c>
    </row>
    <row r="550" spans="2:7" ht="15.75">
      <c r="B550" s="36">
        <f t="shared" si="47"/>
        <v>23</v>
      </c>
      <c r="C550" s="50" t="s">
        <v>9</v>
      </c>
      <c r="D550" s="8">
        <v>24000</v>
      </c>
      <c r="E550" s="8"/>
      <c r="F550" s="55">
        <f t="shared" si="48"/>
        <v>24000</v>
      </c>
      <c r="G550" s="104">
        <f t="shared" si="50"/>
        <v>24000</v>
      </c>
    </row>
    <row r="551" spans="2:7" ht="15.75">
      <c r="B551" s="36">
        <f t="shared" si="47"/>
        <v>24</v>
      </c>
      <c r="C551" s="50" t="s">
        <v>68</v>
      </c>
      <c r="D551" s="8">
        <v>7000</v>
      </c>
      <c r="E551" s="110"/>
      <c r="F551" s="55">
        <f t="shared" si="48"/>
        <v>7000</v>
      </c>
      <c r="G551" s="104">
        <f t="shared" si="50"/>
        <v>41000</v>
      </c>
    </row>
    <row r="552" spans="2:7" ht="15.75">
      <c r="B552" s="36">
        <f t="shared" si="47"/>
        <v>25</v>
      </c>
      <c r="C552" s="50" t="s">
        <v>69</v>
      </c>
      <c r="D552" s="8">
        <v>24000</v>
      </c>
      <c r="E552" s="8"/>
      <c r="F552" s="55">
        <f t="shared" si="48"/>
        <v>24000</v>
      </c>
      <c r="G552" s="104">
        <f t="shared" si="50"/>
        <v>24000</v>
      </c>
    </row>
    <row r="553" spans="2:7" ht="15.75">
      <c r="B553" s="36">
        <f t="shared" si="47"/>
        <v>26</v>
      </c>
      <c r="C553" s="50" t="s">
        <v>70</v>
      </c>
      <c r="D553" s="8">
        <v>0</v>
      </c>
      <c r="E553" s="8"/>
      <c r="F553" s="55">
        <f t="shared" si="48"/>
        <v>0</v>
      </c>
      <c r="G553" s="104">
        <f t="shared" si="50"/>
        <v>48000</v>
      </c>
    </row>
    <row r="554" spans="2:7" ht="15.75">
      <c r="B554" s="36">
        <f t="shared" si="47"/>
        <v>27</v>
      </c>
      <c r="C554" s="50" t="s">
        <v>71</v>
      </c>
      <c r="D554" s="8">
        <v>6000</v>
      </c>
      <c r="E554" s="8"/>
      <c r="F554" s="55">
        <f t="shared" si="48"/>
        <v>6000</v>
      </c>
      <c r="G554" s="104">
        <f t="shared" si="50"/>
        <v>42000</v>
      </c>
    </row>
    <row r="555" spans="2:7" ht="15.75">
      <c r="B555" s="36">
        <f t="shared" si="47"/>
        <v>28</v>
      </c>
      <c r="C555" s="50" t="s">
        <v>72</v>
      </c>
      <c r="D555" s="8">
        <v>7000</v>
      </c>
      <c r="E555" s="212">
        <v>4000</v>
      </c>
      <c r="F555" s="55">
        <f t="shared" si="48"/>
        <v>11000</v>
      </c>
      <c r="G555" s="104">
        <f t="shared" si="50"/>
        <v>37000</v>
      </c>
    </row>
    <row r="556" spans="2:7" ht="15.75">
      <c r="B556" s="36">
        <f t="shared" si="47"/>
        <v>29</v>
      </c>
      <c r="C556" s="50" t="s">
        <v>73</v>
      </c>
      <c r="D556" s="8">
        <v>6000</v>
      </c>
      <c r="E556" s="8"/>
      <c r="F556" s="55">
        <f t="shared" si="48"/>
        <v>6000</v>
      </c>
      <c r="G556" s="104">
        <f t="shared" si="50"/>
        <v>42000</v>
      </c>
    </row>
    <row r="557" spans="2:7" ht="15.75">
      <c r="B557" s="36">
        <f t="shared" si="47"/>
        <v>30</v>
      </c>
      <c r="C557" s="50" t="s">
        <v>74</v>
      </c>
      <c r="D557" s="8">
        <v>7000</v>
      </c>
      <c r="E557" s="8"/>
      <c r="F557" s="55">
        <f t="shared" si="48"/>
        <v>7000</v>
      </c>
      <c r="G557" s="104">
        <f t="shared" si="50"/>
        <v>41000</v>
      </c>
    </row>
    <row r="558" spans="2:7" ht="15.75">
      <c r="B558" s="36">
        <f t="shared" si="47"/>
        <v>31</v>
      </c>
      <c r="C558" s="50" t="s">
        <v>75</v>
      </c>
      <c r="D558" s="8">
        <v>7000</v>
      </c>
      <c r="E558" s="8"/>
      <c r="F558" s="55">
        <f t="shared" si="48"/>
        <v>7000</v>
      </c>
      <c r="G558" s="104">
        <f t="shared" si="50"/>
        <v>41000</v>
      </c>
    </row>
    <row r="559" spans="2:7" ht="15.75">
      <c r="B559" s="36">
        <f t="shared" si="47"/>
        <v>32</v>
      </c>
      <c r="C559" s="50" t="s">
        <v>76</v>
      </c>
      <c r="D559" s="8">
        <v>6000</v>
      </c>
      <c r="E559" s="8"/>
      <c r="F559" s="55">
        <f t="shared" si="48"/>
        <v>6000</v>
      </c>
      <c r="G559" s="104">
        <f t="shared" si="50"/>
        <v>42000</v>
      </c>
    </row>
    <row r="560" spans="2:7" ht="15.75">
      <c r="B560" s="36">
        <f t="shared" si="47"/>
        <v>33</v>
      </c>
      <c r="C560" s="50" t="s">
        <v>77</v>
      </c>
      <c r="D560" s="8">
        <v>7000</v>
      </c>
      <c r="E560" s="8"/>
      <c r="F560" s="55">
        <f t="shared" si="48"/>
        <v>7000</v>
      </c>
      <c r="G560" s="104">
        <f t="shared" si="50"/>
        <v>41000</v>
      </c>
    </row>
    <row r="561" spans="2:7" ht="15.75">
      <c r="B561" s="36">
        <f t="shared" si="47"/>
        <v>34</v>
      </c>
      <c r="C561" s="50" t="s">
        <v>78</v>
      </c>
      <c r="D561" s="8">
        <v>7000</v>
      </c>
      <c r="E561" s="8"/>
      <c r="F561" s="55">
        <f t="shared" si="48"/>
        <v>7000</v>
      </c>
      <c r="G561" s="104">
        <f t="shared" si="50"/>
        <v>41000</v>
      </c>
    </row>
    <row r="562" spans="2:7" ht="15.75">
      <c r="B562" s="36">
        <f t="shared" si="47"/>
        <v>35</v>
      </c>
      <c r="C562" s="50" t="s">
        <v>79</v>
      </c>
      <c r="D562" s="8">
        <v>7000</v>
      </c>
      <c r="E562" s="8"/>
      <c r="F562" s="55">
        <f t="shared" si="48"/>
        <v>7000</v>
      </c>
      <c r="G562" s="104">
        <f t="shared" si="50"/>
        <v>41000</v>
      </c>
    </row>
    <row r="563" spans="2:7" ht="15.75">
      <c r="B563" s="36">
        <f t="shared" si="47"/>
        <v>36</v>
      </c>
      <c r="C563" s="50" t="s">
        <v>80</v>
      </c>
      <c r="D563" s="8">
        <v>6000</v>
      </c>
      <c r="E563" s="8"/>
      <c r="F563" s="55">
        <f t="shared" si="48"/>
        <v>6000</v>
      </c>
      <c r="G563" s="104">
        <f t="shared" si="50"/>
        <v>42000</v>
      </c>
    </row>
    <row r="564" spans="2:7" ht="15.75">
      <c r="B564" s="36">
        <f t="shared" si="47"/>
        <v>37</v>
      </c>
      <c r="C564" s="50" t="s">
        <v>81</v>
      </c>
      <c r="D564" s="8">
        <v>6000</v>
      </c>
      <c r="E564" s="8"/>
      <c r="F564" s="55">
        <f t="shared" si="48"/>
        <v>6000</v>
      </c>
      <c r="G564" s="104">
        <f t="shared" si="50"/>
        <v>42000</v>
      </c>
    </row>
    <row r="565" spans="2:7" ht="15.75">
      <c r="B565" s="36">
        <f t="shared" si="47"/>
        <v>38</v>
      </c>
      <c r="C565" s="50" t="s">
        <v>82</v>
      </c>
      <c r="D565" s="8">
        <v>25000</v>
      </c>
      <c r="E565" s="8"/>
      <c r="F565" s="55">
        <f t="shared" si="48"/>
        <v>25000</v>
      </c>
      <c r="G565" s="104">
        <f t="shared" si="50"/>
        <v>23000</v>
      </c>
    </row>
    <row r="566" spans="2:7" ht="15.75">
      <c r="B566" s="36">
        <f t="shared" si="47"/>
        <v>39</v>
      </c>
      <c r="C566" s="50" t="s">
        <v>83</v>
      </c>
      <c r="D566" s="8">
        <v>0</v>
      </c>
      <c r="E566" s="8"/>
      <c r="F566" s="55">
        <f t="shared" si="48"/>
        <v>0</v>
      </c>
      <c r="G566" s="104">
        <f t="shared" si="50"/>
        <v>48000</v>
      </c>
    </row>
    <row r="567" spans="2:7" ht="15.75">
      <c r="B567" s="36">
        <f t="shared" si="47"/>
        <v>40</v>
      </c>
      <c r="C567" s="50" t="s">
        <v>84</v>
      </c>
      <c r="D567" s="8">
        <v>6000</v>
      </c>
      <c r="E567" s="211">
        <f>26000+2000</f>
        <v>28000</v>
      </c>
      <c r="F567" s="55">
        <f t="shared" si="48"/>
        <v>34000</v>
      </c>
      <c r="G567" s="104">
        <f t="shared" si="50"/>
        <v>14000</v>
      </c>
    </row>
    <row r="568" spans="2:7" ht="15.75">
      <c r="B568" s="36">
        <f t="shared" si="47"/>
        <v>41</v>
      </c>
      <c r="C568" s="50" t="s">
        <v>85</v>
      </c>
      <c r="D568" s="8">
        <v>24000</v>
      </c>
      <c r="E568" s="8">
        <v>12000</v>
      </c>
      <c r="F568" s="55">
        <f t="shared" si="48"/>
        <v>36000</v>
      </c>
      <c r="G568" s="118">
        <f>12000+12000+12000-F568</f>
        <v>0</v>
      </c>
    </row>
    <row r="569" spans="2:7" ht="15.75">
      <c r="B569" s="36">
        <f t="shared" si="47"/>
        <v>42</v>
      </c>
      <c r="C569" s="50" t="s">
        <v>86</v>
      </c>
      <c r="D569" s="8">
        <v>6000</v>
      </c>
      <c r="E569" s="8"/>
      <c r="F569" s="55">
        <f t="shared" si="48"/>
        <v>6000</v>
      </c>
      <c r="G569" s="104">
        <f t="shared" ref="G569:G607" si="51">12000+12000+24000-F569</f>
        <v>42000</v>
      </c>
    </row>
    <row r="570" spans="2:7" ht="15.75">
      <c r="B570" s="36">
        <f t="shared" si="47"/>
        <v>43</v>
      </c>
      <c r="C570" s="50" t="s">
        <v>87</v>
      </c>
      <c r="D570" s="8">
        <v>6000</v>
      </c>
      <c r="E570" s="8"/>
      <c r="F570" s="55">
        <f t="shared" si="48"/>
        <v>6000</v>
      </c>
      <c r="G570" s="104">
        <f t="shared" si="51"/>
        <v>42000</v>
      </c>
    </row>
    <row r="571" spans="2:7" ht="15.75">
      <c r="B571" s="36">
        <f t="shared" si="47"/>
        <v>44</v>
      </c>
      <c r="C571" s="50" t="s">
        <v>88</v>
      </c>
      <c r="D571" s="8">
        <v>24000</v>
      </c>
      <c r="E571" s="8"/>
      <c r="F571" s="55">
        <f t="shared" si="48"/>
        <v>24000</v>
      </c>
      <c r="G571" s="104">
        <f t="shared" si="51"/>
        <v>24000</v>
      </c>
    </row>
    <row r="572" spans="2:7" ht="15.75">
      <c r="B572" s="36">
        <f t="shared" si="47"/>
        <v>45</v>
      </c>
      <c r="C572" s="50" t="s">
        <v>89</v>
      </c>
      <c r="D572" s="8">
        <v>0</v>
      </c>
      <c r="E572" s="8"/>
      <c r="F572" s="55">
        <f t="shared" si="48"/>
        <v>0</v>
      </c>
      <c r="G572" s="104">
        <f t="shared" si="51"/>
        <v>48000</v>
      </c>
    </row>
    <row r="573" spans="2:7" ht="15.75">
      <c r="B573" s="36">
        <f t="shared" si="47"/>
        <v>46</v>
      </c>
      <c r="C573" s="50" t="s">
        <v>90</v>
      </c>
      <c r="D573" s="8">
        <v>18000</v>
      </c>
      <c r="E573" s="8"/>
      <c r="F573" s="55">
        <f t="shared" si="48"/>
        <v>18000</v>
      </c>
      <c r="G573" s="104">
        <f t="shared" si="51"/>
        <v>30000</v>
      </c>
    </row>
    <row r="574" spans="2:7" ht="15.75">
      <c r="B574" s="36">
        <f t="shared" si="47"/>
        <v>47</v>
      </c>
      <c r="C574" s="50" t="s">
        <v>91</v>
      </c>
      <c r="D574" s="8">
        <v>0</v>
      </c>
      <c r="E574" s="8"/>
      <c r="F574" s="55">
        <f t="shared" si="48"/>
        <v>0</v>
      </c>
      <c r="G574" s="104">
        <f t="shared" si="51"/>
        <v>48000</v>
      </c>
    </row>
    <row r="575" spans="2:7" ht="15.75">
      <c r="B575" s="36">
        <f t="shared" si="47"/>
        <v>48</v>
      </c>
      <c r="C575" s="50" t="s">
        <v>92</v>
      </c>
      <c r="D575" s="8">
        <v>19000</v>
      </c>
      <c r="E575" s="8">
        <v>6000</v>
      </c>
      <c r="F575" s="55">
        <f t="shared" si="48"/>
        <v>25000</v>
      </c>
      <c r="G575" s="104">
        <f t="shared" si="51"/>
        <v>23000</v>
      </c>
    </row>
    <row r="576" spans="2:7" ht="15.75">
      <c r="B576" s="36">
        <f t="shared" si="47"/>
        <v>49</v>
      </c>
      <c r="C576" s="50" t="s">
        <v>93</v>
      </c>
      <c r="D576" s="8">
        <v>6000</v>
      </c>
      <c r="E576" s="110"/>
      <c r="F576" s="55">
        <f t="shared" si="48"/>
        <v>6000</v>
      </c>
      <c r="G576" s="104">
        <f t="shared" si="51"/>
        <v>42000</v>
      </c>
    </row>
    <row r="577" spans="2:7" ht="15.75">
      <c r="B577" s="36">
        <f t="shared" si="47"/>
        <v>50</v>
      </c>
      <c r="C577" s="50" t="s">
        <v>94</v>
      </c>
      <c r="D577" s="8">
        <v>7000</v>
      </c>
      <c r="E577" s="110"/>
      <c r="F577" s="55">
        <f t="shared" si="48"/>
        <v>7000</v>
      </c>
      <c r="G577" s="104">
        <f t="shared" si="51"/>
        <v>41000</v>
      </c>
    </row>
    <row r="578" spans="2:7" ht="15.75">
      <c r="B578" s="36">
        <f t="shared" si="47"/>
        <v>51</v>
      </c>
      <c r="C578" s="50" t="s">
        <v>95</v>
      </c>
      <c r="D578" s="8">
        <v>0</v>
      </c>
      <c r="E578" s="8"/>
      <c r="F578" s="55">
        <f t="shared" si="48"/>
        <v>0</v>
      </c>
      <c r="G578" s="104">
        <f t="shared" si="51"/>
        <v>48000</v>
      </c>
    </row>
    <row r="579" spans="2:7" ht="15.75">
      <c r="B579" s="36">
        <f t="shared" si="47"/>
        <v>52</v>
      </c>
      <c r="C579" s="50" t="s">
        <v>96</v>
      </c>
      <c r="D579" s="8">
        <v>24000</v>
      </c>
      <c r="E579" s="8"/>
      <c r="F579" s="55">
        <f t="shared" si="48"/>
        <v>24000</v>
      </c>
      <c r="G579" s="104">
        <f t="shared" si="51"/>
        <v>24000</v>
      </c>
    </row>
    <row r="580" spans="2:7" ht="15.75">
      <c r="B580" s="36">
        <f t="shared" si="47"/>
        <v>53</v>
      </c>
      <c r="C580" s="50" t="s">
        <v>97</v>
      </c>
      <c r="D580" s="8">
        <v>7000</v>
      </c>
      <c r="E580" s="212">
        <v>4000</v>
      </c>
      <c r="F580" s="55">
        <f t="shared" si="48"/>
        <v>11000</v>
      </c>
      <c r="G580" s="104">
        <f t="shared" si="51"/>
        <v>37000</v>
      </c>
    </row>
    <row r="581" spans="2:7" ht="15.75">
      <c r="B581" s="36">
        <f t="shared" si="47"/>
        <v>54</v>
      </c>
      <c r="C581" s="50" t="s">
        <v>98</v>
      </c>
      <c r="D581" s="8">
        <v>25000</v>
      </c>
      <c r="E581" s="8">
        <f>2000+9000+4000</f>
        <v>15000</v>
      </c>
      <c r="F581" s="55">
        <f t="shared" si="48"/>
        <v>40000</v>
      </c>
      <c r="G581" s="104">
        <f t="shared" si="51"/>
        <v>8000</v>
      </c>
    </row>
    <row r="582" spans="2:7" ht="15.75">
      <c r="B582" s="36">
        <f t="shared" si="47"/>
        <v>55</v>
      </c>
      <c r="C582" s="50" t="s">
        <v>99</v>
      </c>
      <c r="D582" s="8">
        <v>6000</v>
      </c>
      <c r="E582" s="111"/>
      <c r="F582" s="55">
        <f t="shared" si="48"/>
        <v>6000</v>
      </c>
      <c r="G582" s="104">
        <f t="shared" si="51"/>
        <v>42000</v>
      </c>
    </row>
    <row r="583" spans="2:7" ht="15.75">
      <c r="B583" s="36">
        <f t="shared" si="47"/>
        <v>56</v>
      </c>
      <c r="C583" s="50" t="s">
        <v>100</v>
      </c>
      <c r="D583" s="8">
        <v>9000</v>
      </c>
      <c r="E583" s="8">
        <f>15000+5000+5000</f>
        <v>25000</v>
      </c>
      <c r="F583" s="55">
        <f>SUM(D583:E583)</f>
        <v>34000</v>
      </c>
      <c r="G583" s="104">
        <f t="shared" si="51"/>
        <v>14000</v>
      </c>
    </row>
    <row r="584" spans="2:7" ht="15.75">
      <c r="B584" s="36">
        <f t="shared" si="47"/>
        <v>57</v>
      </c>
      <c r="C584" s="50" t="s">
        <v>101</v>
      </c>
      <c r="D584" s="8">
        <v>24000</v>
      </c>
      <c r="E584" s="8">
        <v>24000</v>
      </c>
      <c r="F584" s="55">
        <f t="shared" ref="F584:F607" si="52">SUM(D584:E584)</f>
        <v>48000</v>
      </c>
      <c r="G584" s="118">
        <f t="shared" si="51"/>
        <v>0</v>
      </c>
    </row>
    <row r="585" spans="2:7" ht="15.75">
      <c r="B585" s="36">
        <f t="shared" si="47"/>
        <v>58</v>
      </c>
      <c r="C585" s="50" t="s">
        <v>102</v>
      </c>
      <c r="D585" s="8">
        <v>0</v>
      </c>
      <c r="E585" s="8"/>
      <c r="F585" s="55">
        <f t="shared" si="52"/>
        <v>0</v>
      </c>
      <c r="G585" s="104">
        <f t="shared" si="51"/>
        <v>48000</v>
      </c>
    </row>
    <row r="586" spans="2:7" ht="15.75">
      <c r="B586" s="36">
        <f t="shared" si="47"/>
        <v>59</v>
      </c>
      <c r="C586" s="50" t="s">
        <v>103</v>
      </c>
      <c r="D586" s="8">
        <v>0</v>
      </c>
      <c r="E586" s="8"/>
      <c r="F586" s="55">
        <f t="shared" si="52"/>
        <v>0</v>
      </c>
      <c r="G586" s="104">
        <f t="shared" si="51"/>
        <v>48000</v>
      </c>
    </row>
    <row r="587" spans="2:7" ht="15.75">
      <c r="B587" s="36">
        <f t="shared" si="47"/>
        <v>60</v>
      </c>
      <c r="C587" s="50" t="s">
        <v>104</v>
      </c>
      <c r="D587" s="8">
        <v>6000</v>
      </c>
      <c r="E587" s="8"/>
      <c r="F587" s="55">
        <f t="shared" si="52"/>
        <v>6000</v>
      </c>
      <c r="G587" s="104">
        <f t="shared" si="51"/>
        <v>42000</v>
      </c>
    </row>
    <row r="588" spans="2:7" ht="15.75">
      <c r="B588" s="36">
        <f t="shared" si="47"/>
        <v>61</v>
      </c>
      <c r="C588" s="50" t="s">
        <v>3</v>
      </c>
      <c r="D588" s="8">
        <v>24000</v>
      </c>
      <c r="E588" s="8">
        <f>12000+12000</f>
        <v>24000</v>
      </c>
      <c r="F588" s="55">
        <f t="shared" si="52"/>
        <v>48000</v>
      </c>
      <c r="G588" s="104">
        <f t="shared" si="51"/>
        <v>0</v>
      </c>
    </row>
    <row r="589" spans="2:7" ht="15.75">
      <c r="B589" s="36">
        <f t="shared" si="47"/>
        <v>62</v>
      </c>
      <c r="C589" s="50" t="s">
        <v>105</v>
      </c>
      <c r="D589" s="8">
        <v>21000</v>
      </c>
      <c r="E589" s="8"/>
      <c r="F589" s="55">
        <f t="shared" si="52"/>
        <v>21000</v>
      </c>
      <c r="G589" s="104">
        <f t="shared" si="51"/>
        <v>27000</v>
      </c>
    </row>
    <row r="590" spans="2:7" ht="15.75">
      <c r="B590" s="36">
        <f t="shared" si="47"/>
        <v>63</v>
      </c>
      <c r="C590" s="50" t="s">
        <v>106</v>
      </c>
      <c r="D590" s="8">
        <v>6000</v>
      </c>
      <c r="E590" s="8"/>
      <c r="F590" s="55">
        <f t="shared" si="52"/>
        <v>6000</v>
      </c>
      <c r="G590" s="104">
        <f t="shared" si="51"/>
        <v>42000</v>
      </c>
    </row>
    <row r="591" spans="2:7" ht="15.75">
      <c r="B591" s="36">
        <f t="shared" si="47"/>
        <v>64</v>
      </c>
      <c r="C591" s="50" t="s">
        <v>107</v>
      </c>
      <c r="E591" s="8"/>
      <c r="F591" s="55">
        <f t="shared" si="52"/>
        <v>0</v>
      </c>
      <c r="G591" s="104">
        <f t="shared" si="51"/>
        <v>48000</v>
      </c>
    </row>
    <row r="592" spans="2:7" ht="15.75">
      <c r="B592" s="36">
        <f t="shared" si="47"/>
        <v>65</v>
      </c>
      <c r="C592" s="50" t="s">
        <v>108</v>
      </c>
      <c r="D592" s="8">
        <v>7000</v>
      </c>
      <c r="E592" s="8"/>
      <c r="F592" s="55">
        <f t="shared" si="52"/>
        <v>7000</v>
      </c>
      <c r="G592" s="104">
        <f t="shared" si="51"/>
        <v>41000</v>
      </c>
    </row>
    <row r="593" spans="2:7" ht="15.75">
      <c r="B593" s="36">
        <f t="shared" ref="B593:B607" si="53">B592+1</f>
        <v>66</v>
      </c>
      <c r="C593" s="50" t="s">
        <v>109</v>
      </c>
      <c r="D593" s="8">
        <v>6000</v>
      </c>
      <c r="E593" s="8"/>
      <c r="F593" s="55">
        <f t="shared" si="52"/>
        <v>6000</v>
      </c>
      <c r="G593" s="104">
        <f t="shared" si="51"/>
        <v>42000</v>
      </c>
    </row>
    <row r="594" spans="2:7" ht="15.75">
      <c r="B594" s="36">
        <f t="shared" si="53"/>
        <v>67</v>
      </c>
      <c r="C594" s="50" t="s">
        <v>110</v>
      </c>
      <c r="D594" s="8">
        <v>6000</v>
      </c>
      <c r="E594" s="8"/>
      <c r="F594" s="55">
        <f t="shared" si="52"/>
        <v>6000</v>
      </c>
      <c r="G594" s="104">
        <f t="shared" si="51"/>
        <v>42000</v>
      </c>
    </row>
    <row r="595" spans="2:7" ht="15.75">
      <c r="B595" s="36">
        <f t="shared" si="53"/>
        <v>68</v>
      </c>
      <c r="C595" s="50" t="s">
        <v>111</v>
      </c>
      <c r="D595" s="8">
        <v>11000</v>
      </c>
      <c r="E595" s="8"/>
      <c r="F595" s="55">
        <f t="shared" si="52"/>
        <v>11000</v>
      </c>
      <c r="G595" s="104">
        <f t="shared" si="51"/>
        <v>37000</v>
      </c>
    </row>
    <row r="596" spans="2:7" ht="15.75">
      <c r="B596" s="36">
        <f t="shared" si="53"/>
        <v>69</v>
      </c>
      <c r="C596" s="50" t="s">
        <v>112</v>
      </c>
      <c r="D596" s="8">
        <v>21000</v>
      </c>
      <c r="E596" s="8">
        <f>5000+2000+4000</f>
        <v>11000</v>
      </c>
      <c r="F596" s="55">
        <f t="shared" si="52"/>
        <v>32000</v>
      </c>
      <c r="G596" s="104">
        <f t="shared" si="51"/>
        <v>16000</v>
      </c>
    </row>
    <row r="597" spans="2:7" ht="15.75">
      <c r="B597" s="36">
        <f t="shared" si="53"/>
        <v>70</v>
      </c>
      <c r="C597" s="50" t="s">
        <v>113</v>
      </c>
      <c r="E597" s="8"/>
      <c r="F597" s="55">
        <f t="shared" si="52"/>
        <v>0</v>
      </c>
      <c r="G597" s="104">
        <f t="shared" si="51"/>
        <v>48000</v>
      </c>
    </row>
    <row r="598" spans="2:7" ht="15.75">
      <c r="B598" s="36">
        <f t="shared" si="53"/>
        <v>71</v>
      </c>
      <c r="C598" t="s">
        <v>114</v>
      </c>
      <c r="D598" s="8">
        <v>6000</v>
      </c>
      <c r="E598" s="8"/>
      <c r="F598" s="55">
        <f t="shared" si="52"/>
        <v>6000</v>
      </c>
      <c r="G598" s="104">
        <f t="shared" si="51"/>
        <v>42000</v>
      </c>
    </row>
    <row r="599" spans="2:7" ht="15.75">
      <c r="B599" s="36">
        <f t="shared" si="53"/>
        <v>72</v>
      </c>
      <c r="C599" s="50" t="s">
        <v>244</v>
      </c>
      <c r="E599" s="8"/>
      <c r="F599" s="55">
        <f t="shared" si="52"/>
        <v>0</v>
      </c>
      <c r="G599" s="104">
        <f t="shared" si="51"/>
        <v>48000</v>
      </c>
    </row>
    <row r="600" spans="2:7" ht="15.75">
      <c r="B600" s="36">
        <f t="shared" si="53"/>
        <v>73</v>
      </c>
      <c r="C600" t="s">
        <v>115</v>
      </c>
      <c r="E600" s="8"/>
      <c r="F600" s="55">
        <f t="shared" si="52"/>
        <v>0</v>
      </c>
      <c r="G600" s="104">
        <f t="shared" si="51"/>
        <v>48000</v>
      </c>
    </row>
    <row r="601" spans="2:7" ht="15.75">
      <c r="B601" s="36">
        <f t="shared" si="53"/>
        <v>74</v>
      </c>
      <c r="C601" s="50" t="s">
        <v>116</v>
      </c>
      <c r="D601" s="8">
        <v>6000</v>
      </c>
      <c r="E601" s="8"/>
      <c r="F601" s="55">
        <f t="shared" si="52"/>
        <v>6000</v>
      </c>
      <c r="G601" s="104">
        <f t="shared" si="51"/>
        <v>42000</v>
      </c>
    </row>
    <row r="602" spans="2:7" ht="15.75">
      <c r="B602" s="36">
        <f t="shared" si="53"/>
        <v>75</v>
      </c>
      <c r="C602" s="50" t="s">
        <v>117</v>
      </c>
      <c r="D602" s="8">
        <v>6000</v>
      </c>
      <c r="E602" s="8"/>
      <c r="F602" s="55">
        <f t="shared" si="52"/>
        <v>6000</v>
      </c>
      <c r="G602" s="104">
        <f t="shared" si="51"/>
        <v>42000</v>
      </c>
    </row>
    <row r="603" spans="2:7" ht="15.75">
      <c r="B603" s="36">
        <f t="shared" si="53"/>
        <v>76</v>
      </c>
      <c r="C603" t="s">
        <v>118</v>
      </c>
      <c r="D603" s="8">
        <v>7000</v>
      </c>
      <c r="E603" s="8">
        <v>6000</v>
      </c>
      <c r="F603" s="55">
        <f t="shared" si="52"/>
        <v>13000</v>
      </c>
      <c r="G603" s="104">
        <f t="shared" si="51"/>
        <v>35000</v>
      </c>
    </row>
    <row r="604" spans="2:7" ht="15.75">
      <c r="B604" s="36">
        <f t="shared" si="53"/>
        <v>77</v>
      </c>
      <c r="C604" t="s">
        <v>119</v>
      </c>
      <c r="D604" s="8">
        <v>6000</v>
      </c>
      <c r="E604" s="8"/>
      <c r="F604" s="55">
        <f t="shared" si="52"/>
        <v>6000</v>
      </c>
      <c r="G604" s="104">
        <f t="shared" si="51"/>
        <v>42000</v>
      </c>
    </row>
    <row r="605" spans="2:7" ht="15.75">
      <c r="B605" s="36">
        <f t="shared" si="53"/>
        <v>78</v>
      </c>
      <c r="C605" t="s">
        <v>120</v>
      </c>
      <c r="E605" s="8"/>
      <c r="F605" s="55">
        <f t="shared" si="52"/>
        <v>0</v>
      </c>
      <c r="G605" s="104">
        <f t="shared" si="51"/>
        <v>48000</v>
      </c>
    </row>
    <row r="606" spans="2:7" ht="15.75">
      <c r="B606" s="36">
        <f t="shared" si="53"/>
        <v>79</v>
      </c>
      <c r="C606" t="s">
        <v>121</v>
      </c>
      <c r="E606" s="8"/>
      <c r="F606" s="55">
        <f t="shared" si="52"/>
        <v>0</v>
      </c>
      <c r="G606" s="104">
        <f t="shared" si="51"/>
        <v>48000</v>
      </c>
    </row>
    <row r="607" spans="2:7" ht="18">
      <c r="B607" s="36">
        <f t="shared" si="53"/>
        <v>80</v>
      </c>
      <c r="C607" s="50" t="s">
        <v>122</v>
      </c>
      <c r="D607" s="38">
        <v>6000</v>
      </c>
      <c r="E607" s="38">
        <v>0</v>
      </c>
      <c r="F607" s="38">
        <f t="shared" si="52"/>
        <v>6000</v>
      </c>
      <c r="G607" s="117">
        <f t="shared" si="51"/>
        <v>42000</v>
      </c>
    </row>
    <row r="608" spans="2:7" ht="18">
      <c r="C608" s="30" t="s">
        <v>123</v>
      </c>
      <c r="D608" s="115">
        <f>SUM(D528:D607)</f>
        <v>726000</v>
      </c>
      <c r="E608" s="115">
        <f>SUM(E528:E607)</f>
        <v>203000</v>
      </c>
      <c r="F608" s="71">
        <f>SUM(F528:F607)</f>
        <v>929000</v>
      </c>
      <c r="G608" s="71">
        <f>SUM(G528:G607)</f>
        <v>2887000</v>
      </c>
    </row>
    <row r="611" spans="2:7">
      <c r="D611" s="116" t="s">
        <v>246</v>
      </c>
      <c r="E611" s="30" t="s">
        <v>381</v>
      </c>
      <c r="F611" s="55"/>
    </row>
    <row r="612" spans="2:7">
      <c r="D612" s="106" t="s">
        <v>250</v>
      </c>
      <c r="E612" s="30" t="s">
        <v>249</v>
      </c>
    </row>
    <row r="615" spans="2:7" ht="17.25">
      <c r="B615" s="383" t="s">
        <v>736</v>
      </c>
      <c r="C615" s="383"/>
      <c r="D615" s="383"/>
      <c r="E615" s="383"/>
      <c r="F615" s="383"/>
      <c r="G615" s="383"/>
    </row>
    <row r="616" spans="2:7" ht="31.5">
      <c r="B616" s="33" t="s">
        <v>44</v>
      </c>
      <c r="C616" s="33" t="s">
        <v>45</v>
      </c>
      <c r="D616" s="102" t="s">
        <v>252</v>
      </c>
      <c r="E616" s="102">
        <v>2024</v>
      </c>
      <c r="F616" s="43" t="s">
        <v>123</v>
      </c>
      <c r="G616" s="103" t="s">
        <v>238</v>
      </c>
    </row>
    <row r="617" spans="2:7" ht="15.75">
      <c r="B617" s="36">
        <v>1</v>
      </c>
      <c r="C617" s="50" t="s">
        <v>46</v>
      </c>
      <c r="D617" s="8">
        <v>6000</v>
      </c>
      <c r="E617" s="8"/>
      <c r="F617" s="55">
        <f>SUM(D617:E617)</f>
        <v>6000</v>
      </c>
      <c r="G617" s="104">
        <f>12000+12000+24000-F617</f>
        <v>42000</v>
      </c>
    </row>
    <row r="618" spans="2:7" ht="15.75">
      <c r="B618" s="36">
        <f t="shared" ref="B618:B681" si="54">B617+1</f>
        <v>2</v>
      </c>
      <c r="C618" s="50" t="s">
        <v>47</v>
      </c>
      <c r="E618" s="8"/>
      <c r="F618" s="55">
        <f t="shared" ref="F618:F671" si="55">SUM(D618:E618)</f>
        <v>0</v>
      </c>
      <c r="G618" s="104">
        <f t="shared" ref="G618:G628" si="56">12000+12000+24000-F618</f>
        <v>48000</v>
      </c>
    </row>
    <row r="619" spans="2:7" ht="15.75">
      <c r="B619" s="36">
        <f t="shared" si="54"/>
        <v>3</v>
      </c>
      <c r="C619" s="50" t="s">
        <v>48</v>
      </c>
      <c r="D619" s="8">
        <v>7000</v>
      </c>
      <c r="E619" s="8"/>
      <c r="F619" s="55">
        <f t="shared" si="55"/>
        <v>7000</v>
      </c>
      <c r="G619" s="104">
        <f t="shared" si="56"/>
        <v>41000</v>
      </c>
    </row>
    <row r="620" spans="2:7" ht="15.75">
      <c r="B620" s="36">
        <f t="shared" si="54"/>
        <v>4</v>
      </c>
      <c r="C620" s="50" t="s">
        <v>239</v>
      </c>
      <c r="E620" s="8"/>
      <c r="F620" s="55">
        <f t="shared" si="55"/>
        <v>0</v>
      </c>
      <c r="G620" s="104">
        <f t="shared" si="56"/>
        <v>48000</v>
      </c>
    </row>
    <row r="621" spans="2:7" ht="15.75">
      <c r="B621" s="36">
        <f t="shared" si="54"/>
        <v>5</v>
      </c>
      <c r="C621" s="50" t="s">
        <v>49</v>
      </c>
      <c r="D621" s="8">
        <v>6000</v>
      </c>
      <c r="E621" s="8"/>
      <c r="F621" s="55">
        <f t="shared" si="55"/>
        <v>6000</v>
      </c>
      <c r="G621" s="104">
        <f t="shared" si="56"/>
        <v>42000</v>
      </c>
    </row>
    <row r="622" spans="2:7" ht="15.75">
      <c r="B622" s="36">
        <f t="shared" si="54"/>
        <v>6</v>
      </c>
      <c r="C622" s="50" t="s">
        <v>50</v>
      </c>
      <c r="D622" s="8">
        <v>6000</v>
      </c>
      <c r="E622" s="8"/>
      <c r="F622" s="55">
        <f t="shared" si="55"/>
        <v>6000</v>
      </c>
      <c r="G622" s="104">
        <f t="shared" si="56"/>
        <v>42000</v>
      </c>
    </row>
    <row r="623" spans="2:7" ht="15.75">
      <c r="B623" s="36">
        <f t="shared" si="54"/>
        <v>7</v>
      </c>
      <c r="C623" s="50" t="s">
        <v>51</v>
      </c>
      <c r="D623" s="8">
        <v>0</v>
      </c>
      <c r="E623" s="8"/>
      <c r="F623" s="55">
        <f t="shared" si="55"/>
        <v>0</v>
      </c>
      <c r="G623" s="104">
        <f t="shared" si="56"/>
        <v>48000</v>
      </c>
    </row>
    <row r="624" spans="2:7" ht="15.75">
      <c r="B624" s="36">
        <f t="shared" si="54"/>
        <v>8</v>
      </c>
      <c r="C624" s="50" t="s">
        <v>52</v>
      </c>
      <c r="D624" s="8">
        <v>1000</v>
      </c>
      <c r="E624" s="8"/>
      <c r="F624" s="55">
        <f t="shared" si="55"/>
        <v>1000</v>
      </c>
      <c r="G624" s="104">
        <f t="shared" si="56"/>
        <v>47000</v>
      </c>
    </row>
    <row r="625" spans="2:7" ht="15.75">
      <c r="B625" s="36">
        <f t="shared" si="54"/>
        <v>9</v>
      </c>
      <c r="C625" s="50" t="s">
        <v>53</v>
      </c>
      <c r="D625" s="8">
        <v>15000</v>
      </c>
      <c r="E625" s="8"/>
      <c r="F625" s="55">
        <f t="shared" si="55"/>
        <v>15000</v>
      </c>
      <c r="G625" s="104">
        <f t="shared" si="56"/>
        <v>33000</v>
      </c>
    </row>
    <row r="626" spans="2:7" ht="15.75">
      <c r="B626" s="36">
        <f t="shared" si="54"/>
        <v>10</v>
      </c>
      <c r="C626" s="50" t="s">
        <v>54</v>
      </c>
      <c r="D626" s="8">
        <v>6000</v>
      </c>
      <c r="E626" s="8"/>
      <c r="F626" s="55">
        <f t="shared" si="55"/>
        <v>6000</v>
      </c>
      <c r="G626" s="104">
        <f t="shared" si="56"/>
        <v>42000</v>
      </c>
    </row>
    <row r="627" spans="2:7" ht="15.75">
      <c r="B627" s="36">
        <f t="shared" si="54"/>
        <v>11</v>
      </c>
      <c r="C627" s="50" t="s">
        <v>55</v>
      </c>
      <c r="D627" s="8">
        <v>1000</v>
      </c>
      <c r="E627" s="8"/>
      <c r="F627" s="55">
        <f t="shared" si="55"/>
        <v>1000</v>
      </c>
      <c r="G627" s="104">
        <f t="shared" si="56"/>
        <v>47000</v>
      </c>
    </row>
    <row r="628" spans="2:7" ht="15.75">
      <c r="B628" s="36">
        <f t="shared" si="54"/>
        <v>12</v>
      </c>
      <c r="C628" s="50" t="s">
        <v>56</v>
      </c>
      <c r="D628" s="8">
        <v>24000</v>
      </c>
      <c r="E628" s="8">
        <v>20000</v>
      </c>
      <c r="F628" s="55">
        <f t="shared" si="55"/>
        <v>44000</v>
      </c>
      <c r="G628" s="104">
        <f t="shared" si="56"/>
        <v>4000</v>
      </c>
    </row>
    <row r="629" spans="2:7" ht="15.75">
      <c r="B629" s="36">
        <f t="shared" si="54"/>
        <v>13</v>
      </c>
      <c r="C629" s="50" t="s">
        <v>57</v>
      </c>
      <c r="D629" s="8">
        <v>36000</v>
      </c>
      <c r="E629" s="8"/>
      <c r="F629" s="55">
        <f t="shared" si="55"/>
        <v>36000</v>
      </c>
      <c r="G629" s="118">
        <f>12000+12000+12000-F629</f>
        <v>0</v>
      </c>
    </row>
    <row r="630" spans="2:7" ht="15.75">
      <c r="B630" s="36">
        <f t="shared" si="54"/>
        <v>14</v>
      </c>
      <c r="C630" s="50" t="s">
        <v>58</v>
      </c>
      <c r="D630" s="8">
        <v>0</v>
      </c>
      <c r="E630" s="8"/>
      <c r="F630" s="55">
        <f t="shared" si="55"/>
        <v>0</v>
      </c>
      <c r="G630" s="104">
        <f t="shared" ref="G630:G656" si="57">12000+12000+24000-F630</f>
        <v>48000</v>
      </c>
    </row>
    <row r="631" spans="2:7" ht="15.75">
      <c r="B631" s="36">
        <f t="shared" si="54"/>
        <v>15</v>
      </c>
      <c r="C631" s="50" t="s">
        <v>59</v>
      </c>
      <c r="D631" s="8">
        <v>24000</v>
      </c>
      <c r="E631" s="8"/>
      <c r="F631" s="55">
        <f t="shared" si="55"/>
        <v>24000</v>
      </c>
      <c r="G631" s="104">
        <f t="shared" si="57"/>
        <v>24000</v>
      </c>
    </row>
    <row r="632" spans="2:7" ht="15.75">
      <c r="B632" s="36">
        <f t="shared" si="54"/>
        <v>16</v>
      </c>
      <c r="C632" s="50" t="s">
        <v>60</v>
      </c>
      <c r="D632" s="8">
        <v>24000</v>
      </c>
      <c r="E632" s="8">
        <v>20000</v>
      </c>
      <c r="F632" s="55">
        <f t="shared" si="55"/>
        <v>44000</v>
      </c>
      <c r="G632" s="104">
        <f t="shared" si="57"/>
        <v>4000</v>
      </c>
    </row>
    <row r="633" spans="2:7" ht="15.75">
      <c r="B633" s="36">
        <f t="shared" si="54"/>
        <v>17</v>
      </c>
      <c r="C633" s="50" t="s">
        <v>61</v>
      </c>
      <c r="D633" s="8">
        <v>24000</v>
      </c>
      <c r="E633" s="8"/>
      <c r="F633" s="55">
        <f t="shared" si="55"/>
        <v>24000</v>
      </c>
      <c r="G633" s="104">
        <f t="shared" si="57"/>
        <v>24000</v>
      </c>
    </row>
    <row r="634" spans="2:7" ht="15.75">
      <c r="B634" s="36">
        <f t="shared" si="54"/>
        <v>18</v>
      </c>
      <c r="C634" s="50" t="s">
        <v>62</v>
      </c>
      <c r="D634" s="8">
        <v>8000</v>
      </c>
      <c r="E634" s="8"/>
      <c r="F634" s="55">
        <f t="shared" si="55"/>
        <v>8000</v>
      </c>
      <c r="G634" s="104">
        <f t="shared" si="57"/>
        <v>40000</v>
      </c>
    </row>
    <row r="635" spans="2:7" ht="15.75">
      <c r="B635" s="36">
        <f t="shared" si="54"/>
        <v>19</v>
      </c>
      <c r="C635" t="s">
        <v>63</v>
      </c>
      <c r="D635" s="8">
        <v>24000</v>
      </c>
      <c r="E635" s="8"/>
      <c r="F635" s="55">
        <f t="shared" si="55"/>
        <v>24000</v>
      </c>
      <c r="G635" s="104">
        <f t="shared" si="57"/>
        <v>24000</v>
      </c>
    </row>
    <row r="636" spans="2:7" ht="15.75">
      <c r="B636" s="36">
        <f t="shared" si="54"/>
        <v>20</v>
      </c>
      <c r="C636" t="s">
        <v>65</v>
      </c>
      <c r="D636" s="107">
        <v>0</v>
      </c>
      <c r="E636" s="107"/>
      <c r="F636" s="55">
        <f t="shared" si="55"/>
        <v>0</v>
      </c>
      <c r="G636" s="104">
        <f t="shared" si="57"/>
        <v>48000</v>
      </c>
    </row>
    <row r="637" spans="2:7" ht="15.75">
      <c r="B637" s="36">
        <f t="shared" si="54"/>
        <v>21</v>
      </c>
      <c r="C637" s="50" t="s">
        <v>66</v>
      </c>
      <c r="D637" s="8">
        <v>6000</v>
      </c>
      <c r="E637" s="8">
        <v>4000</v>
      </c>
      <c r="F637" s="55">
        <f t="shared" si="55"/>
        <v>10000</v>
      </c>
      <c r="G637" s="104">
        <f t="shared" si="57"/>
        <v>38000</v>
      </c>
    </row>
    <row r="638" spans="2:7" ht="15.75">
      <c r="B638" s="36">
        <f t="shared" si="54"/>
        <v>22</v>
      </c>
      <c r="C638" s="50" t="s">
        <v>67</v>
      </c>
      <c r="D638" s="8">
        <v>0</v>
      </c>
      <c r="E638" s="8"/>
      <c r="F638" s="55">
        <f t="shared" si="55"/>
        <v>0</v>
      </c>
      <c r="G638" s="104">
        <f t="shared" si="57"/>
        <v>48000</v>
      </c>
    </row>
    <row r="639" spans="2:7" ht="15.75">
      <c r="B639" s="36">
        <f t="shared" si="54"/>
        <v>23</v>
      </c>
      <c r="C639" s="50" t="s">
        <v>9</v>
      </c>
      <c r="D639" s="8">
        <v>24000</v>
      </c>
      <c r="E639" s="8"/>
      <c r="F639" s="55">
        <f t="shared" si="55"/>
        <v>24000</v>
      </c>
      <c r="G639" s="104">
        <f t="shared" si="57"/>
        <v>24000</v>
      </c>
    </row>
    <row r="640" spans="2:7" ht="15.75">
      <c r="B640" s="36">
        <f t="shared" si="54"/>
        <v>24</v>
      </c>
      <c r="C640" s="50" t="s">
        <v>68</v>
      </c>
      <c r="D640" s="8">
        <v>7000</v>
      </c>
      <c r="E640" s="110"/>
      <c r="F640" s="55">
        <f t="shared" si="55"/>
        <v>7000</v>
      </c>
      <c r="G640" s="104">
        <f t="shared" si="57"/>
        <v>41000</v>
      </c>
    </row>
    <row r="641" spans="2:7" ht="15.75">
      <c r="B641" s="36">
        <f t="shared" si="54"/>
        <v>25</v>
      </c>
      <c r="C641" s="50" t="s">
        <v>69</v>
      </c>
      <c r="D641" s="8">
        <v>24000</v>
      </c>
      <c r="E641" s="8"/>
      <c r="F641" s="55">
        <f t="shared" si="55"/>
        <v>24000</v>
      </c>
      <c r="G641" s="104">
        <f t="shared" si="57"/>
        <v>24000</v>
      </c>
    </row>
    <row r="642" spans="2:7" ht="15.75">
      <c r="B642" s="36">
        <f t="shared" si="54"/>
        <v>26</v>
      </c>
      <c r="C642" s="50" t="s">
        <v>70</v>
      </c>
      <c r="D642" s="8">
        <v>0</v>
      </c>
      <c r="E642" s="8"/>
      <c r="F642" s="55">
        <f t="shared" si="55"/>
        <v>0</v>
      </c>
      <c r="G642" s="104">
        <f t="shared" si="57"/>
        <v>48000</v>
      </c>
    </row>
    <row r="643" spans="2:7" ht="15.75">
      <c r="B643" s="36">
        <f t="shared" si="54"/>
        <v>27</v>
      </c>
      <c r="C643" s="50" t="s">
        <v>71</v>
      </c>
      <c r="D643" s="8">
        <v>6000</v>
      </c>
      <c r="E643" s="8"/>
      <c r="F643" s="55">
        <f t="shared" si="55"/>
        <v>6000</v>
      </c>
      <c r="G643" s="104">
        <f t="shared" si="57"/>
        <v>42000</v>
      </c>
    </row>
    <row r="644" spans="2:7" ht="15.75">
      <c r="B644" s="36">
        <f t="shared" si="54"/>
        <v>28</v>
      </c>
      <c r="C644" s="50" t="s">
        <v>72</v>
      </c>
      <c r="D644" s="8">
        <v>7000</v>
      </c>
      <c r="E644" s="212">
        <v>4000</v>
      </c>
      <c r="F644" s="55">
        <f t="shared" si="55"/>
        <v>11000</v>
      </c>
      <c r="G644" s="104">
        <f t="shared" si="57"/>
        <v>37000</v>
      </c>
    </row>
    <row r="645" spans="2:7" ht="15.75">
      <c r="B645" s="36">
        <f t="shared" si="54"/>
        <v>29</v>
      </c>
      <c r="C645" s="50" t="s">
        <v>73</v>
      </c>
      <c r="D645" s="8">
        <v>6000</v>
      </c>
      <c r="E645" s="8"/>
      <c r="F645" s="55">
        <f t="shared" si="55"/>
        <v>6000</v>
      </c>
      <c r="G645" s="104">
        <f t="shared" si="57"/>
        <v>42000</v>
      </c>
    </row>
    <row r="646" spans="2:7" ht="15.75">
      <c r="B646" s="36">
        <f t="shared" si="54"/>
        <v>30</v>
      </c>
      <c r="C646" s="50" t="s">
        <v>74</v>
      </c>
      <c r="D646" s="8">
        <v>7000</v>
      </c>
      <c r="E646" s="8"/>
      <c r="F646" s="55">
        <f t="shared" si="55"/>
        <v>7000</v>
      </c>
      <c r="G646" s="104">
        <f t="shared" si="57"/>
        <v>41000</v>
      </c>
    </row>
    <row r="647" spans="2:7" ht="15.75">
      <c r="B647" s="36">
        <f t="shared" si="54"/>
        <v>31</v>
      </c>
      <c r="C647" s="50" t="s">
        <v>75</v>
      </c>
      <c r="D647" s="8">
        <v>7000</v>
      </c>
      <c r="E647" s="8"/>
      <c r="F647" s="55">
        <f t="shared" si="55"/>
        <v>7000</v>
      </c>
      <c r="G647" s="104">
        <f t="shared" si="57"/>
        <v>41000</v>
      </c>
    </row>
    <row r="648" spans="2:7" ht="15.75">
      <c r="B648" s="36">
        <f t="shared" si="54"/>
        <v>32</v>
      </c>
      <c r="C648" s="50" t="s">
        <v>76</v>
      </c>
      <c r="D648" s="8">
        <v>6000</v>
      </c>
      <c r="E648" s="8"/>
      <c r="F648" s="55">
        <f t="shared" si="55"/>
        <v>6000</v>
      </c>
      <c r="G648" s="104">
        <f t="shared" si="57"/>
        <v>42000</v>
      </c>
    </row>
    <row r="649" spans="2:7" ht="15.75">
      <c r="B649" s="36">
        <f t="shared" si="54"/>
        <v>33</v>
      </c>
      <c r="C649" s="50" t="s">
        <v>77</v>
      </c>
      <c r="D649" s="8">
        <v>7000</v>
      </c>
      <c r="E649" s="8"/>
      <c r="F649" s="55">
        <f t="shared" si="55"/>
        <v>7000</v>
      </c>
      <c r="G649" s="104">
        <f t="shared" si="57"/>
        <v>41000</v>
      </c>
    </row>
    <row r="650" spans="2:7" ht="15.75">
      <c r="B650" s="36">
        <f t="shared" si="54"/>
        <v>34</v>
      </c>
      <c r="C650" s="50" t="s">
        <v>78</v>
      </c>
      <c r="D650" s="8">
        <v>7000</v>
      </c>
      <c r="E650" s="8"/>
      <c r="F650" s="55">
        <f t="shared" si="55"/>
        <v>7000</v>
      </c>
      <c r="G650" s="104">
        <f t="shared" si="57"/>
        <v>41000</v>
      </c>
    </row>
    <row r="651" spans="2:7" ht="15.75">
      <c r="B651" s="36">
        <f t="shared" si="54"/>
        <v>35</v>
      </c>
      <c r="C651" s="50" t="s">
        <v>79</v>
      </c>
      <c r="D651" s="8">
        <v>7000</v>
      </c>
      <c r="E651" s="8"/>
      <c r="F651" s="55">
        <f t="shared" si="55"/>
        <v>7000</v>
      </c>
      <c r="G651" s="104">
        <f t="shared" si="57"/>
        <v>41000</v>
      </c>
    </row>
    <row r="652" spans="2:7" ht="15.75">
      <c r="B652" s="36">
        <f t="shared" si="54"/>
        <v>36</v>
      </c>
      <c r="C652" s="50" t="s">
        <v>80</v>
      </c>
      <c r="D652" s="8">
        <v>6000</v>
      </c>
      <c r="E652" s="8"/>
      <c r="F652" s="55">
        <f t="shared" si="55"/>
        <v>6000</v>
      </c>
      <c r="G652" s="104">
        <f t="shared" si="57"/>
        <v>42000</v>
      </c>
    </row>
    <row r="653" spans="2:7" ht="15.75">
      <c r="B653" s="36">
        <f t="shared" si="54"/>
        <v>37</v>
      </c>
      <c r="C653" s="50" t="s">
        <v>81</v>
      </c>
      <c r="D653" s="8">
        <v>6000</v>
      </c>
      <c r="E653" s="8"/>
      <c r="F653" s="55">
        <f t="shared" si="55"/>
        <v>6000</v>
      </c>
      <c r="G653" s="104">
        <f t="shared" si="57"/>
        <v>42000</v>
      </c>
    </row>
    <row r="654" spans="2:7" ht="15.75">
      <c r="B654" s="36">
        <f t="shared" si="54"/>
        <v>38</v>
      </c>
      <c r="C654" s="50" t="s">
        <v>82</v>
      </c>
      <c r="D654" s="8">
        <v>25000</v>
      </c>
      <c r="E654" s="8"/>
      <c r="F654" s="55">
        <f t="shared" si="55"/>
        <v>25000</v>
      </c>
      <c r="G654" s="104">
        <f t="shared" si="57"/>
        <v>23000</v>
      </c>
    </row>
    <row r="655" spans="2:7" ht="15.75">
      <c r="B655" s="36">
        <f t="shared" si="54"/>
        <v>39</v>
      </c>
      <c r="C655" s="50" t="s">
        <v>83</v>
      </c>
      <c r="D655" s="8">
        <v>0</v>
      </c>
      <c r="E655" s="8"/>
      <c r="F655" s="55">
        <f t="shared" si="55"/>
        <v>0</v>
      </c>
      <c r="G655" s="104">
        <f t="shared" si="57"/>
        <v>48000</v>
      </c>
    </row>
    <row r="656" spans="2:7" ht="15.75">
      <c r="B656" s="36">
        <f t="shared" si="54"/>
        <v>40</v>
      </c>
      <c r="C656" s="50" t="s">
        <v>84</v>
      </c>
      <c r="D656" s="8">
        <v>6000</v>
      </c>
      <c r="E656" s="211">
        <f>26000+2000</f>
        <v>28000</v>
      </c>
      <c r="F656" s="55">
        <f t="shared" si="55"/>
        <v>34000</v>
      </c>
      <c r="G656" s="104">
        <f t="shared" si="57"/>
        <v>14000</v>
      </c>
    </row>
    <row r="657" spans="2:7" ht="15.75">
      <c r="B657" s="36">
        <f t="shared" si="54"/>
        <v>41</v>
      </c>
      <c r="C657" s="50" t="s">
        <v>85</v>
      </c>
      <c r="D657" s="8">
        <v>24000</v>
      </c>
      <c r="E657" s="8">
        <v>12000</v>
      </c>
      <c r="F657" s="55">
        <f t="shared" si="55"/>
        <v>36000</v>
      </c>
      <c r="G657" s="118">
        <f>12000+12000+12000-F657</f>
        <v>0</v>
      </c>
    </row>
    <row r="658" spans="2:7" ht="15.75">
      <c r="B658" s="36">
        <f t="shared" si="54"/>
        <v>42</v>
      </c>
      <c r="C658" s="50" t="s">
        <v>86</v>
      </c>
      <c r="D658" s="8">
        <v>6000</v>
      </c>
      <c r="E658" s="8"/>
      <c r="F658" s="55">
        <f t="shared" si="55"/>
        <v>6000</v>
      </c>
      <c r="G658" s="104">
        <f t="shared" ref="G658:G696" si="58">12000+12000+24000-F658</f>
        <v>42000</v>
      </c>
    </row>
    <row r="659" spans="2:7" ht="15.75">
      <c r="B659" s="36">
        <f t="shared" si="54"/>
        <v>43</v>
      </c>
      <c r="C659" s="50" t="s">
        <v>87</v>
      </c>
      <c r="D659" s="8">
        <v>6000</v>
      </c>
      <c r="E659" s="8"/>
      <c r="F659" s="55">
        <f t="shared" si="55"/>
        <v>6000</v>
      </c>
      <c r="G659" s="104">
        <f t="shared" si="58"/>
        <v>42000</v>
      </c>
    </row>
    <row r="660" spans="2:7" ht="15.75">
      <c r="B660" s="36">
        <f t="shared" si="54"/>
        <v>44</v>
      </c>
      <c r="C660" s="50" t="s">
        <v>88</v>
      </c>
      <c r="D660" s="8">
        <v>24000</v>
      </c>
      <c r="E660" s="8"/>
      <c r="F660" s="55">
        <f t="shared" si="55"/>
        <v>24000</v>
      </c>
      <c r="G660" s="104">
        <f t="shared" si="58"/>
        <v>24000</v>
      </c>
    </row>
    <row r="661" spans="2:7" ht="15.75">
      <c r="B661" s="36">
        <f t="shared" si="54"/>
        <v>45</v>
      </c>
      <c r="C661" s="50" t="s">
        <v>89</v>
      </c>
      <c r="D661" s="8">
        <v>0</v>
      </c>
      <c r="E661" s="8"/>
      <c r="F661" s="55">
        <f t="shared" si="55"/>
        <v>0</v>
      </c>
      <c r="G661" s="104">
        <f t="shared" si="58"/>
        <v>48000</v>
      </c>
    </row>
    <row r="662" spans="2:7" ht="15.75">
      <c r="B662" s="36">
        <f t="shared" si="54"/>
        <v>46</v>
      </c>
      <c r="C662" s="50" t="s">
        <v>90</v>
      </c>
      <c r="D662" s="8">
        <v>18000</v>
      </c>
      <c r="E662" s="8"/>
      <c r="F662" s="55">
        <f t="shared" si="55"/>
        <v>18000</v>
      </c>
      <c r="G662" s="104">
        <f t="shared" si="58"/>
        <v>30000</v>
      </c>
    </row>
    <row r="663" spans="2:7" ht="15.75">
      <c r="B663" s="36">
        <f t="shared" si="54"/>
        <v>47</v>
      </c>
      <c r="C663" s="50" t="s">
        <v>91</v>
      </c>
      <c r="D663" s="8">
        <v>0</v>
      </c>
      <c r="E663" s="8"/>
      <c r="F663" s="55">
        <f t="shared" si="55"/>
        <v>0</v>
      </c>
      <c r="G663" s="104">
        <f t="shared" si="58"/>
        <v>48000</v>
      </c>
    </row>
    <row r="664" spans="2:7" ht="15.75">
      <c r="B664" s="36">
        <f t="shared" si="54"/>
        <v>48</v>
      </c>
      <c r="C664" s="50" t="s">
        <v>92</v>
      </c>
      <c r="D664" s="8">
        <v>19000</v>
      </c>
      <c r="E664" s="8">
        <v>6000</v>
      </c>
      <c r="F664" s="55">
        <f t="shared" si="55"/>
        <v>25000</v>
      </c>
      <c r="G664" s="104">
        <f t="shared" si="58"/>
        <v>23000</v>
      </c>
    </row>
    <row r="665" spans="2:7" ht="15.75">
      <c r="B665" s="36">
        <f t="shared" si="54"/>
        <v>49</v>
      </c>
      <c r="C665" s="50" t="s">
        <v>93</v>
      </c>
      <c r="D665" s="8">
        <v>6000</v>
      </c>
      <c r="E665" s="110"/>
      <c r="F665" s="55">
        <f t="shared" si="55"/>
        <v>6000</v>
      </c>
      <c r="G665" s="104">
        <f t="shared" si="58"/>
        <v>42000</v>
      </c>
    </row>
    <row r="666" spans="2:7" ht="15.75">
      <c r="B666" s="36">
        <f t="shared" si="54"/>
        <v>50</v>
      </c>
      <c r="C666" s="50" t="s">
        <v>94</v>
      </c>
      <c r="D666" s="8">
        <v>7000</v>
      </c>
      <c r="E666" s="110"/>
      <c r="F666" s="55">
        <f t="shared" si="55"/>
        <v>7000</v>
      </c>
      <c r="G666" s="104">
        <f t="shared" si="58"/>
        <v>41000</v>
      </c>
    </row>
    <row r="667" spans="2:7" ht="15.75">
      <c r="B667" s="36">
        <f t="shared" si="54"/>
        <v>51</v>
      </c>
      <c r="C667" s="50" t="s">
        <v>95</v>
      </c>
      <c r="D667" s="8">
        <v>0</v>
      </c>
      <c r="E667" s="8"/>
      <c r="F667" s="55">
        <f t="shared" si="55"/>
        <v>0</v>
      </c>
      <c r="G667" s="104">
        <f t="shared" si="58"/>
        <v>48000</v>
      </c>
    </row>
    <row r="668" spans="2:7" ht="15.75">
      <c r="B668" s="36">
        <f t="shared" si="54"/>
        <v>52</v>
      </c>
      <c r="C668" s="50" t="s">
        <v>96</v>
      </c>
      <c r="D668" s="8">
        <v>24000</v>
      </c>
      <c r="E668" s="8"/>
      <c r="F668" s="55">
        <f t="shared" si="55"/>
        <v>24000</v>
      </c>
      <c r="G668" s="104">
        <f t="shared" si="58"/>
        <v>24000</v>
      </c>
    </row>
    <row r="669" spans="2:7" ht="15.75">
      <c r="B669" s="36">
        <f t="shared" si="54"/>
        <v>53</v>
      </c>
      <c r="C669" s="50" t="s">
        <v>97</v>
      </c>
      <c r="D669" s="8">
        <v>7000</v>
      </c>
      <c r="E669" s="212">
        <v>4000</v>
      </c>
      <c r="F669" s="55">
        <f t="shared" si="55"/>
        <v>11000</v>
      </c>
      <c r="G669" s="104">
        <f t="shared" si="58"/>
        <v>37000</v>
      </c>
    </row>
    <row r="670" spans="2:7" ht="15.75">
      <c r="B670" s="36">
        <f t="shared" si="54"/>
        <v>54</v>
      </c>
      <c r="C670" s="50" t="s">
        <v>98</v>
      </c>
      <c r="D670" s="8">
        <v>25000</v>
      </c>
      <c r="E670" s="8">
        <f>2000+9000+4000</f>
        <v>15000</v>
      </c>
      <c r="F670" s="55">
        <f t="shared" si="55"/>
        <v>40000</v>
      </c>
      <c r="G670" s="104">
        <f t="shared" si="58"/>
        <v>8000</v>
      </c>
    </row>
    <row r="671" spans="2:7" ht="15.75">
      <c r="B671" s="36">
        <f t="shared" si="54"/>
        <v>55</v>
      </c>
      <c r="C671" s="50" t="s">
        <v>99</v>
      </c>
      <c r="D671" s="8">
        <v>6000</v>
      </c>
      <c r="E671" s="111"/>
      <c r="F671" s="55">
        <f t="shared" si="55"/>
        <v>6000</v>
      </c>
      <c r="G671" s="104">
        <f t="shared" si="58"/>
        <v>42000</v>
      </c>
    </row>
    <row r="672" spans="2:7" ht="15.75">
      <c r="B672" s="36">
        <f t="shared" si="54"/>
        <v>56</v>
      </c>
      <c r="C672" s="50" t="s">
        <v>100</v>
      </c>
      <c r="D672" s="8">
        <v>9000</v>
      </c>
      <c r="E672" s="8">
        <f>15000+5000+5000</f>
        <v>25000</v>
      </c>
      <c r="F672" s="55">
        <f>SUM(D672:E672)</f>
        <v>34000</v>
      </c>
      <c r="G672" s="104">
        <f t="shared" si="58"/>
        <v>14000</v>
      </c>
    </row>
    <row r="673" spans="2:7" ht="15.75">
      <c r="B673" s="36">
        <f t="shared" si="54"/>
        <v>57</v>
      </c>
      <c r="C673" s="50" t="s">
        <v>101</v>
      </c>
      <c r="D673" s="8">
        <v>24000</v>
      </c>
      <c r="E673" s="8">
        <v>24000</v>
      </c>
      <c r="F673" s="55">
        <f t="shared" ref="F673:F696" si="59">SUM(D673:E673)</f>
        <v>48000</v>
      </c>
      <c r="G673" s="118">
        <f t="shared" si="58"/>
        <v>0</v>
      </c>
    </row>
    <row r="674" spans="2:7" ht="15.75">
      <c r="B674" s="36">
        <f t="shared" si="54"/>
        <v>58</v>
      </c>
      <c r="C674" s="50" t="s">
        <v>102</v>
      </c>
      <c r="D674" s="8">
        <v>0</v>
      </c>
      <c r="E674" s="8"/>
      <c r="F674" s="55">
        <f t="shared" si="59"/>
        <v>0</v>
      </c>
      <c r="G674" s="104">
        <f t="shared" si="58"/>
        <v>48000</v>
      </c>
    </row>
    <row r="675" spans="2:7" ht="15.75">
      <c r="B675" s="36">
        <f t="shared" si="54"/>
        <v>59</v>
      </c>
      <c r="C675" s="50" t="s">
        <v>103</v>
      </c>
      <c r="D675" s="8">
        <v>0</v>
      </c>
      <c r="E675" s="8"/>
      <c r="F675" s="55">
        <f t="shared" si="59"/>
        <v>0</v>
      </c>
      <c r="G675" s="104">
        <f t="shared" si="58"/>
        <v>48000</v>
      </c>
    </row>
    <row r="676" spans="2:7" ht="15.75">
      <c r="B676" s="36">
        <f t="shared" si="54"/>
        <v>60</v>
      </c>
      <c r="C676" s="50" t="s">
        <v>104</v>
      </c>
      <c r="D676" s="8">
        <v>6000</v>
      </c>
      <c r="E676" s="8"/>
      <c r="F676" s="55">
        <f t="shared" si="59"/>
        <v>6000</v>
      </c>
      <c r="G676" s="104">
        <f t="shared" si="58"/>
        <v>42000</v>
      </c>
    </row>
    <row r="677" spans="2:7" ht="15.75">
      <c r="B677" s="36">
        <f t="shared" si="54"/>
        <v>61</v>
      </c>
      <c r="C677" s="50" t="s">
        <v>3</v>
      </c>
      <c r="D677" s="8">
        <v>24000</v>
      </c>
      <c r="E677" s="8">
        <f>12000+12000</f>
        <v>24000</v>
      </c>
      <c r="F677" s="55">
        <f t="shared" si="59"/>
        <v>48000</v>
      </c>
      <c r="G677" s="104">
        <f t="shared" si="58"/>
        <v>0</v>
      </c>
    </row>
    <row r="678" spans="2:7" ht="15.75">
      <c r="B678" s="36">
        <f t="shared" si="54"/>
        <v>62</v>
      </c>
      <c r="C678" s="50" t="s">
        <v>105</v>
      </c>
      <c r="D678" s="8">
        <v>21000</v>
      </c>
      <c r="E678" s="8"/>
      <c r="F678" s="55">
        <f t="shared" si="59"/>
        <v>21000</v>
      </c>
      <c r="G678" s="104">
        <f t="shared" si="58"/>
        <v>27000</v>
      </c>
    </row>
    <row r="679" spans="2:7" ht="15.75">
      <c r="B679" s="36">
        <f t="shared" si="54"/>
        <v>63</v>
      </c>
      <c r="C679" s="50" t="s">
        <v>106</v>
      </c>
      <c r="D679" s="8">
        <v>6000</v>
      </c>
      <c r="E679" s="8"/>
      <c r="F679" s="55">
        <f t="shared" si="59"/>
        <v>6000</v>
      </c>
      <c r="G679" s="104">
        <f t="shared" si="58"/>
        <v>42000</v>
      </c>
    </row>
    <row r="680" spans="2:7" ht="15.75">
      <c r="B680" s="36">
        <f t="shared" si="54"/>
        <v>64</v>
      </c>
      <c r="C680" s="50" t="s">
        <v>107</v>
      </c>
      <c r="E680" s="8"/>
      <c r="F680" s="55">
        <f t="shared" si="59"/>
        <v>0</v>
      </c>
      <c r="G680" s="104">
        <f t="shared" si="58"/>
        <v>48000</v>
      </c>
    </row>
    <row r="681" spans="2:7" ht="15.75">
      <c r="B681" s="36">
        <f t="shared" si="54"/>
        <v>65</v>
      </c>
      <c r="C681" s="50" t="s">
        <v>108</v>
      </c>
      <c r="D681" s="8">
        <v>7000</v>
      </c>
      <c r="E681" s="8"/>
      <c r="F681" s="55">
        <f t="shared" si="59"/>
        <v>7000</v>
      </c>
      <c r="G681" s="104">
        <f t="shared" si="58"/>
        <v>41000</v>
      </c>
    </row>
    <row r="682" spans="2:7" ht="15.75">
      <c r="B682" s="36">
        <f t="shared" ref="B682:B696" si="60">B681+1</f>
        <v>66</v>
      </c>
      <c r="C682" s="50" t="s">
        <v>109</v>
      </c>
      <c r="D682" s="8">
        <v>6000</v>
      </c>
      <c r="E682" s="8"/>
      <c r="F682" s="55">
        <f t="shared" si="59"/>
        <v>6000</v>
      </c>
      <c r="G682" s="104">
        <f t="shared" si="58"/>
        <v>42000</v>
      </c>
    </row>
    <row r="683" spans="2:7" ht="15.75">
      <c r="B683" s="36">
        <f t="shared" si="60"/>
        <v>67</v>
      </c>
      <c r="C683" s="50" t="s">
        <v>110</v>
      </c>
      <c r="D683" s="8">
        <v>6000</v>
      </c>
      <c r="E683" s="8"/>
      <c r="F683" s="55">
        <f t="shared" si="59"/>
        <v>6000</v>
      </c>
      <c r="G683" s="104">
        <f t="shared" si="58"/>
        <v>42000</v>
      </c>
    </row>
    <row r="684" spans="2:7" ht="15.75">
      <c r="B684" s="36">
        <f t="shared" si="60"/>
        <v>68</v>
      </c>
      <c r="C684" s="50" t="s">
        <v>111</v>
      </c>
      <c r="D684" s="8">
        <v>11000</v>
      </c>
      <c r="E684" s="8"/>
      <c r="F684" s="55">
        <f t="shared" si="59"/>
        <v>11000</v>
      </c>
      <c r="G684" s="104">
        <f t="shared" si="58"/>
        <v>37000</v>
      </c>
    </row>
    <row r="685" spans="2:7" ht="15.75">
      <c r="B685" s="36">
        <f t="shared" si="60"/>
        <v>69</v>
      </c>
      <c r="C685" s="50" t="s">
        <v>112</v>
      </c>
      <c r="D685" s="8">
        <v>21000</v>
      </c>
      <c r="E685" s="8">
        <f>5000+2000+4000</f>
        <v>11000</v>
      </c>
      <c r="F685" s="55">
        <f t="shared" si="59"/>
        <v>32000</v>
      </c>
      <c r="G685" s="104">
        <f t="shared" si="58"/>
        <v>16000</v>
      </c>
    </row>
    <row r="686" spans="2:7" ht="15.75">
      <c r="B686" s="36">
        <f t="shared" si="60"/>
        <v>70</v>
      </c>
      <c r="C686" s="50" t="s">
        <v>113</v>
      </c>
      <c r="E686" s="8"/>
      <c r="F686" s="55">
        <f t="shared" si="59"/>
        <v>0</v>
      </c>
      <c r="G686" s="104">
        <f t="shared" si="58"/>
        <v>48000</v>
      </c>
    </row>
    <row r="687" spans="2:7" ht="15.75">
      <c r="B687" s="36">
        <f t="shared" si="60"/>
        <v>71</v>
      </c>
      <c r="C687" t="s">
        <v>114</v>
      </c>
      <c r="D687" s="8">
        <v>6000</v>
      </c>
      <c r="E687" s="8"/>
      <c r="F687" s="55">
        <f t="shared" si="59"/>
        <v>6000</v>
      </c>
      <c r="G687" s="104">
        <f t="shared" si="58"/>
        <v>42000</v>
      </c>
    </row>
    <row r="688" spans="2:7" ht="15.75">
      <c r="B688" s="36">
        <f t="shared" si="60"/>
        <v>72</v>
      </c>
      <c r="C688" s="50" t="s">
        <v>244</v>
      </c>
      <c r="E688" s="8"/>
      <c r="F688" s="55">
        <f t="shared" si="59"/>
        <v>0</v>
      </c>
      <c r="G688" s="104">
        <f t="shared" si="58"/>
        <v>48000</v>
      </c>
    </row>
    <row r="689" spans="2:7" ht="15.75">
      <c r="B689" s="36">
        <f t="shared" si="60"/>
        <v>73</v>
      </c>
      <c r="C689" t="s">
        <v>115</v>
      </c>
      <c r="E689" s="8"/>
      <c r="F689" s="55">
        <f t="shared" si="59"/>
        <v>0</v>
      </c>
      <c r="G689" s="104">
        <f t="shared" si="58"/>
        <v>48000</v>
      </c>
    </row>
    <row r="690" spans="2:7" ht="15.75">
      <c r="B690" s="36">
        <f t="shared" si="60"/>
        <v>74</v>
      </c>
      <c r="C690" s="50" t="s">
        <v>116</v>
      </c>
      <c r="D690" s="8">
        <v>6000</v>
      </c>
      <c r="E690" s="8"/>
      <c r="F690" s="55">
        <f t="shared" si="59"/>
        <v>6000</v>
      </c>
      <c r="G690" s="104">
        <f t="shared" si="58"/>
        <v>42000</v>
      </c>
    </row>
    <row r="691" spans="2:7" ht="15.75">
      <c r="B691" s="36">
        <f t="shared" si="60"/>
        <v>75</v>
      </c>
      <c r="C691" s="50" t="s">
        <v>117</v>
      </c>
      <c r="D691" s="8">
        <v>6000</v>
      </c>
      <c r="E691" s="8"/>
      <c r="F691" s="55">
        <f t="shared" si="59"/>
        <v>6000</v>
      </c>
      <c r="G691" s="104">
        <f t="shared" si="58"/>
        <v>42000</v>
      </c>
    </row>
    <row r="692" spans="2:7" ht="15.75">
      <c r="B692" s="36">
        <f t="shared" si="60"/>
        <v>76</v>
      </c>
      <c r="C692" t="s">
        <v>118</v>
      </c>
      <c r="D692" s="8">
        <v>7000</v>
      </c>
      <c r="E692" s="8">
        <v>6000</v>
      </c>
      <c r="F692" s="55">
        <f t="shared" si="59"/>
        <v>13000</v>
      </c>
      <c r="G692" s="104">
        <f t="shared" si="58"/>
        <v>35000</v>
      </c>
    </row>
    <row r="693" spans="2:7" ht="15.75">
      <c r="B693" s="36">
        <f t="shared" si="60"/>
        <v>77</v>
      </c>
      <c r="C693" t="s">
        <v>119</v>
      </c>
      <c r="D693" s="8">
        <v>6000</v>
      </c>
      <c r="E693" s="8"/>
      <c r="F693" s="55">
        <f t="shared" si="59"/>
        <v>6000</v>
      </c>
      <c r="G693" s="104">
        <f t="shared" si="58"/>
        <v>42000</v>
      </c>
    </row>
    <row r="694" spans="2:7" ht="15.75">
      <c r="B694" s="36">
        <f t="shared" si="60"/>
        <v>78</v>
      </c>
      <c r="C694" t="s">
        <v>120</v>
      </c>
      <c r="E694" s="8"/>
      <c r="F694" s="55">
        <f t="shared" si="59"/>
        <v>0</v>
      </c>
      <c r="G694" s="104">
        <f t="shared" si="58"/>
        <v>48000</v>
      </c>
    </row>
    <row r="695" spans="2:7" ht="15.75">
      <c r="B695" s="36">
        <f t="shared" si="60"/>
        <v>79</v>
      </c>
      <c r="C695" t="s">
        <v>121</v>
      </c>
      <c r="E695" s="8"/>
      <c r="F695" s="55">
        <f t="shared" si="59"/>
        <v>0</v>
      </c>
      <c r="G695" s="104">
        <f t="shared" si="58"/>
        <v>48000</v>
      </c>
    </row>
    <row r="696" spans="2:7" ht="18">
      <c r="B696" s="36">
        <f t="shared" si="60"/>
        <v>80</v>
      </c>
      <c r="C696" s="50" t="s">
        <v>122</v>
      </c>
      <c r="D696" s="38">
        <v>6000</v>
      </c>
      <c r="E696" s="38">
        <v>0</v>
      </c>
      <c r="F696" s="38">
        <f t="shared" si="59"/>
        <v>6000</v>
      </c>
      <c r="G696" s="117">
        <f t="shared" si="58"/>
        <v>42000</v>
      </c>
    </row>
    <row r="697" spans="2:7" ht="18">
      <c r="C697" s="30" t="s">
        <v>123</v>
      </c>
      <c r="D697" s="115">
        <f>SUM(D617:D696)</f>
        <v>726000</v>
      </c>
      <c r="E697" s="115">
        <f>SUM(E617:E696)</f>
        <v>203000</v>
      </c>
      <c r="F697" s="71">
        <f>SUM(F617:F696)</f>
        <v>929000</v>
      </c>
      <c r="G697" s="71">
        <f>SUM(G617:G696)</f>
        <v>2887000</v>
      </c>
    </row>
  </sheetData>
  <mergeCells count="8">
    <mergeCell ref="B615:G615"/>
    <mergeCell ref="B526:G526"/>
    <mergeCell ref="B437:G437"/>
    <mergeCell ref="B1:G1"/>
    <mergeCell ref="B175:G175"/>
    <mergeCell ref="B88:G88"/>
    <mergeCell ref="B263:G263"/>
    <mergeCell ref="B350:G350"/>
  </mergeCells>
  <pageMargins left="0.7" right="0.7" top="0.75" bottom="0.75" header="0.3" footer="0.3"/>
  <pageSetup paperSize="9" orientation="portrait" r:id="rId1"/>
  <ignoredErrors>
    <ignoredError sqref="G43 G56 G15" formula="1"/>
    <ignoredError sqref="E83" formulaRange="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8539-AB2B-4CC4-9AE7-0124748D7695}">
  <dimension ref="A1:Q242"/>
  <sheetViews>
    <sheetView topLeftCell="A163" workbookViewId="0">
      <selection activeCell="H233" sqref="H233"/>
    </sheetView>
  </sheetViews>
  <sheetFormatPr defaultRowHeight="15"/>
  <cols>
    <col min="1" max="1" width="12.5703125" customWidth="1"/>
    <col min="2" max="2" width="6.28515625" bestFit="1" customWidth="1"/>
    <col min="3" max="3" width="27.7109375" customWidth="1"/>
    <col min="4" max="4" width="14.28515625" style="8" customWidth="1"/>
    <col min="5" max="5" width="13" customWidth="1"/>
    <col min="6" max="6" width="14.28515625" customWidth="1"/>
    <col min="7" max="7" width="18.7109375" style="30" customWidth="1"/>
    <col min="10" max="10" width="11.28515625" bestFit="1" customWidth="1"/>
    <col min="11" max="11" width="9.140625" style="8"/>
    <col min="15" max="15" width="11.5703125" bestFit="1" customWidth="1"/>
    <col min="16" max="16" width="10.5703125" bestFit="1" customWidth="1"/>
    <col min="17" max="17" width="9.5703125" bestFit="1" customWidth="1"/>
  </cols>
  <sheetData>
    <row r="1" spans="2:10" ht="17.25">
      <c r="B1" s="383" t="s">
        <v>596</v>
      </c>
      <c r="C1" s="383"/>
      <c r="D1" s="383"/>
      <c r="E1" s="383"/>
      <c r="F1" s="383"/>
      <c r="G1" s="383"/>
    </row>
    <row r="2" spans="2:10" ht="27" customHeight="1">
      <c r="B2" s="33" t="s">
        <v>44</v>
      </c>
      <c r="C2" s="33" t="s">
        <v>45</v>
      </c>
      <c r="D2" s="102" t="s">
        <v>252</v>
      </c>
      <c r="E2" s="102">
        <v>2024</v>
      </c>
      <c r="F2" s="43" t="s">
        <v>589</v>
      </c>
      <c r="G2" s="43" t="s">
        <v>594</v>
      </c>
    </row>
    <row r="3" spans="2:10" ht="15.75">
      <c r="B3" s="36">
        <v>1</v>
      </c>
      <c r="C3" s="50" t="s">
        <v>57</v>
      </c>
      <c r="D3" s="8">
        <v>36000</v>
      </c>
      <c r="E3" s="8"/>
      <c r="F3" s="55">
        <f t="shared" ref="F3:F57" si="0">SUM(D3:E3)</f>
        <v>36000</v>
      </c>
      <c r="G3" s="257" t="s">
        <v>590</v>
      </c>
    </row>
    <row r="4" spans="2:10" ht="15.75">
      <c r="B4" s="36">
        <f>B3+1</f>
        <v>2</v>
      </c>
      <c r="C4" s="50" t="s">
        <v>60</v>
      </c>
      <c r="D4" s="8">
        <v>24000</v>
      </c>
      <c r="E4" s="8">
        <v>20000</v>
      </c>
      <c r="F4" s="55">
        <f t="shared" ref="F4:F10" si="1">SUM(D4:E4)</f>
        <v>44000</v>
      </c>
      <c r="G4" s="104" t="s">
        <v>591</v>
      </c>
    </row>
    <row r="5" spans="2:10" ht="15.75">
      <c r="B5" s="36">
        <f t="shared" ref="B5:B10" si="2">B4+1</f>
        <v>3</v>
      </c>
      <c r="C5" s="50" t="s">
        <v>84</v>
      </c>
      <c r="D5" s="8">
        <v>6000</v>
      </c>
      <c r="E5" s="8">
        <f>26000+2000</f>
        <v>28000</v>
      </c>
      <c r="F5" s="55">
        <f t="shared" si="1"/>
        <v>34000</v>
      </c>
      <c r="G5" s="104" t="s">
        <v>592</v>
      </c>
    </row>
    <row r="6" spans="2:10" ht="15.75">
      <c r="B6" s="36">
        <f t="shared" si="2"/>
        <v>4</v>
      </c>
      <c r="C6" s="50" t="s">
        <v>85</v>
      </c>
      <c r="D6" s="8">
        <v>24000</v>
      </c>
      <c r="E6" s="8">
        <v>12000</v>
      </c>
      <c r="F6" s="55">
        <f t="shared" si="1"/>
        <v>36000</v>
      </c>
      <c r="G6" s="257" t="s">
        <v>590</v>
      </c>
    </row>
    <row r="7" spans="2:10" ht="15.75">
      <c r="B7" s="36">
        <f t="shared" si="2"/>
        <v>5</v>
      </c>
      <c r="C7" s="50" t="s">
        <v>100</v>
      </c>
      <c r="D7" s="8">
        <v>9000</v>
      </c>
      <c r="E7" s="8">
        <f>15000+5000+5000</f>
        <v>25000</v>
      </c>
      <c r="F7" s="55">
        <f t="shared" si="1"/>
        <v>34000</v>
      </c>
      <c r="G7" s="104" t="s">
        <v>592</v>
      </c>
      <c r="J7" s="8">
        <f>J9-J49</f>
        <v>-39000</v>
      </c>
    </row>
    <row r="8" spans="2:10" ht="15.75">
      <c r="B8" s="36">
        <f t="shared" si="2"/>
        <v>6</v>
      </c>
      <c r="C8" s="50" t="s">
        <v>3</v>
      </c>
      <c r="D8" s="8">
        <v>24000</v>
      </c>
      <c r="E8" s="8">
        <v>12000</v>
      </c>
      <c r="F8" s="55">
        <f t="shared" si="1"/>
        <v>36000</v>
      </c>
      <c r="G8" s="104" t="s">
        <v>593</v>
      </c>
    </row>
    <row r="9" spans="2:10" ht="15.75">
      <c r="B9" s="36">
        <f t="shared" si="2"/>
        <v>7</v>
      </c>
      <c r="C9" s="50" t="s">
        <v>98</v>
      </c>
      <c r="D9" s="8">
        <v>25000</v>
      </c>
      <c r="E9" s="8">
        <f>2000+9000</f>
        <v>11000</v>
      </c>
      <c r="F9" s="55">
        <f t="shared" si="1"/>
        <v>36000</v>
      </c>
      <c r="G9" s="104" t="s">
        <v>593</v>
      </c>
      <c r="J9" s="8">
        <f>SUM(J46:J48)</f>
        <v>9000</v>
      </c>
    </row>
    <row r="10" spans="2:10" ht="15.75">
      <c r="B10" s="36">
        <f t="shared" si="2"/>
        <v>8</v>
      </c>
      <c r="C10" s="50" t="s">
        <v>101</v>
      </c>
      <c r="D10" s="8">
        <v>24000</v>
      </c>
      <c r="E10" s="8">
        <v>24000</v>
      </c>
      <c r="F10" s="55">
        <f t="shared" si="1"/>
        <v>48000</v>
      </c>
      <c r="G10" s="257" t="s">
        <v>590</v>
      </c>
    </row>
    <row r="11" spans="2:10" ht="15.75">
      <c r="B11" s="36"/>
      <c r="C11" s="50"/>
      <c r="E11" s="8"/>
      <c r="F11" s="55"/>
      <c r="G11" s="104"/>
    </row>
    <row r="12" spans="2:10" ht="17.25">
      <c r="B12" s="383" t="s">
        <v>596</v>
      </c>
      <c r="C12" s="383"/>
      <c r="D12" s="383"/>
      <c r="E12" s="383"/>
      <c r="F12" s="383"/>
      <c r="G12" s="383"/>
    </row>
    <row r="13" spans="2:10" ht="15.75">
      <c r="B13" s="36">
        <f>B11+1</f>
        <v>1</v>
      </c>
      <c r="C13" s="50" t="s">
        <v>59</v>
      </c>
      <c r="D13" s="8">
        <v>24000</v>
      </c>
      <c r="E13" s="8"/>
      <c r="F13" s="55">
        <f t="shared" si="0"/>
        <v>24000</v>
      </c>
      <c r="G13" s="104">
        <f t="shared" ref="G13:G35" si="3">12000+12000+24000-F13</f>
        <v>24000</v>
      </c>
    </row>
    <row r="14" spans="2:10" ht="15.75">
      <c r="B14" s="36">
        <f>B13+1</f>
        <v>2</v>
      </c>
      <c r="C14" s="50" t="s">
        <v>61</v>
      </c>
      <c r="D14" s="8">
        <v>24000</v>
      </c>
      <c r="E14" s="8"/>
      <c r="F14" s="55">
        <f t="shared" si="0"/>
        <v>24000</v>
      </c>
      <c r="G14" s="104">
        <f t="shared" si="3"/>
        <v>24000</v>
      </c>
    </row>
    <row r="15" spans="2:10" ht="15.75">
      <c r="B15" s="36">
        <f t="shared" ref="B15:B72" si="4">B14+1</f>
        <v>3</v>
      </c>
      <c r="C15" s="50" t="s">
        <v>62</v>
      </c>
      <c r="D15" s="8">
        <v>8000</v>
      </c>
      <c r="E15" s="8"/>
      <c r="F15" s="55">
        <f t="shared" si="0"/>
        <v>8000</v>
      </c>
      <c r="G15" s="104">
        <f t="shared" si="3"/>
        <v>40000</v>
      </c>
    </row>
    <row r="16" spans="2:10" ht="15.75">
      <c r="B16" s="36">
        <f t="shared" si="4"/>
        <v>4</v>
      </c>
      <c r="C16" t="s">
        <v>63</v>
      </c>
      <c r="D16" s="8">
        <v>24000</v>
      </c>
      <c r="E16" s="8"/>
      <c r="F16" s="55">
        <f t="shared" si="0"/>
        <v>24000</v>
      </c>
      <c r="G16" s="104">
        <f t="shared" si="3"/>
        <v>24000</v>
      </c>
    </row>
    <row r="17" spans="2:7" ht="15.75">
      <c r="B17" s="36">
        <f t="shared" si="4"/>
        <v>5</v>
      </c>
      <c r="C17" t="s">
        <v>65</v>
      </c>
      <c r="D17" s="107">
        <v>0</v>
      </c>
      <c r="E17" s="107"/>
      <c r="F17" s="55">
        <f t="shared" si="0"/>
        <v>0</v>
      </c>
      <c r="G17" s="104">
        <f t="shared" si="3"/>
        <v>48000</v>
      </c>
    </row>
    <row r="18" spans="2:7" ht="15.75">
      <c r="B18" s="36">
        <f t="shared" si="4"/>
        <v>6</v>
      </c>
      <c r="C18" s="50" t="s">
        <v>66</v>
      </c>
      <c r="D18" s="8">
        <v>6000</v>
      </c>
      <c r="E18" s="8">
        <v>4000</v>
      </c>
      <c r="F18" s="55">
        <f t="shared" si="0"/>
        <v>10000</v>
      </c>
      <c r="G18" s="104">
        <f t="shared" si="3"/>
        <v>38000</v>
      </c>
    </row>
    <row r="19" spans="2:7" ht="15.75">
      <c r="B19" s="36">
        <f t="shared" si="4"/>
        <v>7</v>
      </c>
      <c r="C19" s="50" t="s">
        <v>67</v>
      </c>
      <c r="D19" s="8">
        <v>0</v>
      </c>
      <c r="E19" s="8"/>
      <c r="F19" s="55">
        <f t="shared" si="0"/>
        <v>0</v>
      </c>
      <c r="G19" s="104">
        <f t="shared" si="3"/>
        <v>48000</v>
      </c>
    </row>
    <row r="20" spans="2:7" ht="15.75">
      <c r="B20" s="36">
        <f t="shared" si="4"/>
        <v>8</v>
      </c>
      <c r="C20" s="50" t="s">
        <v>9</v>
      </c>
      <c r="D20" s="8">
        <v>24000</v>
      </c>
      <c r="E20" s="8"/>
      <c r="F20" s="55">
        <f t="shared" si="0"/>
        <v>24000</v>
      </c>
      <c r="G20" s="104">
        <f t="shared" si="3"/>
        <v>24000</v>
      </c>
    </row>
    <row r="21" spans="2:7" ht="15.75">
      <c r="B21" s="36">
        <f t="shared" si="4"/>
        <v>9</v>
      </c>
      <c r="C21" s="50" t="s">
        <v>68</v>
      </c>
      <c r="D21" s="8">
        <v>7000</v>
      </c>
      <c r="E21" s="110"/>
      <c r="F21" s="55">
        <f t="shared" si="0"/>
        <v>7000</v>
      </c>
      <c r="G21" s="104">
        <f t="shared" si="3"/>
        <v>41000</v>
      </c>
    </row>
    <row r="22" spans="2:7" ht="15.75">
      <c r="B22" s="36">
        <f t="shared" si="4"/>
        <v>10</v>
      </c>
      <c r="C22" s="50" t="s">
        <v>69</v>
      </c>
      <c r="D22" s="8">
        <v>24000</v>
      </c>
      <c r="E22" s="8"/>
      <c r="F22" s="55">
        <f t="shared" si="0"/>
        <v>24000</v>
      </c>
      <c r="G22" s="104">
        <f t="shared" si="3"/>
        <v>24000</v>
      </c>
    </row>
    <row r="23" spans="2:7" ht="15.75">
      <c r="B23" s="36">
        <f t="shared" si="4"/>
        <v>11</v>
      </c>
      <c r="C23" s="50" t="s">
        <v>70</v>
      </c>
      <c r="D23" s="8">
        <v>0</v>
      </c>
      <c r="E23" s="8"/>
      <c r="F23" s="55">
        <f t="shared" si="0"/>
        <v>0</v>
      </c>
      <c r="G23" s="104">
        <f t="shared" si="3"/>
        <v>48000</v>
      </c>
    </row>
    <row r="24" spans="2:7" ht="15.75">
      <c r="B24" s="36">
        <f t="shared" si="4"/>
        <v>12</v>
      </c>
      <c r="C24" s="50" t="s">
        <v>71</v>
      </c>
      <c r="D24" s="8">
        <v>6000</v>
      </c>
      <c r="E24" s="8"/>
      <c r="F24" s="55">
        <f t="shared" si="0"/>
        <v>6000</v>
      </c>
      <c r="G24" s="104">
        <f t="shared" si="3"/>
        <v>42000</v>
      </c>
    </row>
    <row r="25" spans="2:7" ht="15.75">
      <c r="B25" s="36">
        <f t="shared" si="4"/>
        <v>13</v>
      </c>
      <c r="C25" s="50" t="s">
        <v>72</v>
      </c>
      <c r="D25" s="8">
        <v>7000</v>
      </c>
      <c r="E25" s="212">
        <v>4000</v>
      </c>
      <c r="F25" s="55">
        <f t="shared" si="0"/>
        <v>11000</v>
      </c>
      <c r="G25" s="104">
        <f t="shared" si="3"/>
        <v>37000</v>
      </c>
    </row>
    <row r="26" spans="2:7" ht="15.75">
      <c r="B26" s="36">
        <f t="shared" si="4"/>
        <v>14</v>
      </c>
      <c r="C26" s="50" t="s">
        <v>73</v>
      </c>
      <c r="D26" s="8">
        <v>6000</v>
      </c>
      <c r="E26" s="8"/>
      <c r="F26" s="55">
        <f t="shared" si="0"/>
        <v>6000</v>
      </c>
      <c r="G26" s="104">
        <f t="shared" si="3"/>
        <v>42000</v>
      </c>
    </row>
    <row r="27" spans="2:7" ht="15.75">
      <c r="B27" s="36">
        <f t="shared" si="4"/>
        <v>15</v>
      </c>
      <c r="C27" s="50" t="s">
        <v>74</v>
      </c>
      <c r="D27" s="8">
        <v>7000</v>
      </c>
      <c r="E27" s="8"/>
      <c r="F27" s="55">
        <f t="shared" si="0"/>
        <v>7000</v>
      </c>
      <c r="G27" s="104">
        <f t="shared" si="3"/>
        <v>41000</v>
      </c>
    </row>
    <row r="28" spans="2:7" ht="15.75">
      <c r="B28" s="36">
        <f t="shared" si="4"/>
        <v>16</v>
      </c>
      <c r="C28" s="50" t="s">
        <v>75</v>
      </c>
      <c r="D28" s="8">
        <v>7000</v>
      </c>
      <c r="E28" s="8"/>
      <c r="F28" s="55">
        <f t="shared" si="0"/>
        <v>7000</v>
      </c>
      <c r="G28" s="104">
        <f t="shared" si="3"/>
        <v>41000</v>
      </c>
    </row>
    <row r="29" spans="2:7" ht="15.75">
      <c r="B29" s="36">
        <f t="shared" si="4"/>
        <v>17</v>
      </c>
      <c r="C29" s="50" t="s">
        <v>76</v>
      </c>
      <c r="D29" s="8">
        <v>6000</v>
      </c>
      <c r="E29" s="8"/>
      <c r="F29" s="55">
        <f t="shared" si="0"/>
        <v>6000</v>
      </c>
      <c r="G29" s="104">
        <f t="shared" si="3"/>
        <v>42000</v>
      </c>
    </row>
    <row r="30" spans="2:7" ht="15.75">
      <c r="B30" s="36">
        <f t="shared" si="4"/>
        <v>18</v>
      </c>
      <c r="C30" s="50" t="s">
        <v>77</v>
      </c>
      <c r="D30" s="8">
        <v>7000</v>
      </c>
      <c r="E30" s="8"/>
      <c r="F30" s="55">
        <f t="shared" si="0"/>
        <v>7000</v>
      </c>
      <c r="G30" s="104">
        <f t="shared" si="3"/>
        <v>41000</v>
      </c>
    </row>
    <row r="31" spans="2:7" ht="15.75">
      <c r="B31" s="36">
        <f t="shared" si="4"/>
        <v>19</v>
      </c>
      <c r="C31" s="50" t="s">
        <v>78</v>
      </c>
      <c r="D31" s="8">
        <v>7000</v>
      </c>
      <c r="E31" s="8"/>
      <c r="F31" s="55">
        <f t="shared" si="0"/>
        <v>7000</v>
      </c>
      <c r="G31" s="104">
        <f t="shared" si="3"/>
        <v>41000</v>
      </c>
    </row>
    <row r="32" spans="2:7" ht="15.75">
      <c r="B32" s="36">
        <f t="shared" si="4"/>
        <v>20</v>
      </c>
      <c r="C32" s="50" t="s">
        <v>79</v>
      </c>
      <c r="D32" s="8">
        <v>7000</v>
      </c>
      <c r="E32" s="8"/>
      <c r="F32" s="55">
        <f t="shared" si="0"/>
        <v>7000</v>
      </c>
      <c r="G32" s="104">
        <f t="shared" si="3"/>
        <v>41000</v>
      </c>
    </row>
    <row r="33" spans="2:17" ht="15.75">
      <c r="B33" s="36">
        <f t="shared" si="4"/>
        <v>21</v>
      </c>
      <c r="C33" s="50" t="s">
        <v>80</v>
      </c>
      <c r="D33" s="8">
        <v>6000</v>
      </c>
      <c r="E33" s="8"/>
      <c r="F33" s="55">
        <f t="shared" si="0"/>
        <v>6000</v>
      </c>
      <c r="G33" s="104">
        <f t="shared" si="3"/>
        <v>42000</v>
      </c>
    </row>
    <row r="34" spans="2:17" ht="15.75">
      <c r="B34" s="36">
        <f t="shared" si="4"/>
        <v>22</v>
      </c>
      <c r="C34" s="50" t="s">
        <v>81</v>
      </c>
      <c r="D34" s="8">
        <v>6000</v>
      </c>
      <c r="E34" s="8"/>
      <c r="F34" s="55">
        <f t="shared" si="0"/>
        <v>6000</v>
      </c>
      <c r="G34" s="104">
        <f t="shared" si="3"/>
        <v>42000</v>
      </c>
    </row>
    <row r="35" spans="2:17" ht="15.75">
      <c r="B35" s="36">
        <f t="shared" si="4"/>
        <v>23</v>
      </c>
      <c r="C35" s="50" t="s">
        <v>82</v>
      </c>
      <c r="D35" s="8">
        <v>25000</v>
      </c>
      <c r="E35" s="8"/>
      <c r="F35" s="55">
        <f t="shared" si="0"/>
        <v>25000</v>
      </c>
      <c r="G35" s="104">
        <f t="shared" si="3"/>
        <v>23000</v>
      </c>
    </row>
    <row r="36" spans="2:17" ht="15.75">
      <c r="B36" s="36">
        <f t="shared" si="4"/>
        <v>24</v>
      </c>
      <c r="C36" s="50" t="s">
        <v>83</v>
      </c>
      <c r="D36" s="8">
        <v>0</v>
      </c>
      <c r="E36" s="8"/>
      <c r="F36" s="55">
        <f>SUM(D36:E36)</f>
        <v>0</v>
      </c>
      <c r="G36" s="104">
        <f>12000+12000+24000-F36</f>
        <v>48000</v>
      </c>
    </row>
    <row r="37" spans="2:17" ht="15.75">
      <c r="B37" s="36">
        <f t="shared" si="4"/>
        <v>25</v>
      </c>
      <c r="C37" s="50" t="s">
        <v>86</v>
      </c>
      <c r="D37" s="8">
        <v>6000</v>
      </c>
      <c r="E37" s="8"/>
      <c r="F37" s="55">
        <f t="shared" si="0"/>
        <v>6000</v>
      </c>
      <c r="G37" s="104">
        <f t="shared" ref="G37:G72" si="5">12000+12000+24000-F37</f>
        <v>42000</v>
      </c>
    </row>
    <row r="38" spans="2:17" ht="15.75">
      <c r="B38" s="36">
        <f t="shared" si="4"/>
        <v>26</v>
      </c>
      <c r="C38" s="50" t="s">
        <v>87</v>
      </c>
      <c r="D38" s="8">
        <v>6000</v>
      </c>
      <c r="E38" s="8"/>
      <c r="F38" s="55">
        <f t="shared" si="0"/>
        <v>6000</v>
      </c>
      <c r="G38" s="104">
        <f t="shared" si="5"/>
        <v>42000</v>
      </c>
    </row>
    <row r="39" spans="2:17" ht="15.75">
      <c r="B39" s="36">
        <f t="shared" si="4"/>
        <v>27</v>
      </c>
      <c r="C39" s="50" t="s">
        <v>88</v>
      </c>
      <c r="D39" s="8">
        <v>24000</v>
      </c>
      <c r="E39" s="8"/>
      <c r="F39" s="55">
        <f t="shared" si="0"/>
        <v>24000</v>
      </c>
      <c r="G39" s="104">
        <f t="shared" si="5"/>
        <v>24000</v>
      </c>
    </row>
    <row r="40" spans="2:17" ht="15.75">
      <c r="B40" s="36">
        <f t="shared" si="4"/>
        <v>28</v>
      </c>
      <c r="C40" s="50" t="s">
        <v>89</v>
      </c>
      <c r="D40" s="8">
        <v>0</v>
      </c>
      <c r="E40" s="8"/>
      <c r="F40" s="55">
        <f t="shared" si="0"/>
        <v>0</v>
      </c>
      <c r="G40" s="104">
        <f t="shared" si="5"/>
        <v>48000</v>
      </c>
    </row>
    <row r="41" spans="2:17" ht="15.75">
      <c r="B41" s="36">
        <f t="shared" si="4"/>
        <v>29</v>
      </c>
      <c r="C41" s="50" t="s">
        <v>90</v>
      </c>
      <c r="D41" s="8">
        <v>18000</v>
      </c>
      <c r="E41" s="8"/>
      <c r="F41" s="55">
        <f t="shared" si="0"/>
        <v>18000</v>
      </c>
      <c r="G41" s="104">
        <f t="shared" si="5"/>
        <v>30000</v>
      </c>
      <c r="O41" s="8"/>
    </row>
    <row r="42" spans="2:17" ht="15.75">
      <c r="B42" s="36">
        <f t="shared" si="4"/>
        <v>30</v>
      </c>
      <c r="C42" s="50" t="s">
        <v>91</v>
      </c>
      <c r="D42" s="8">
        <v>0</v>
      </c>
      <c r="E42" s="8"/>
      <c r="F42" s="55">
        <f t="shared" si="0"/>
        <v>0</v>
      </c>
      <c r="G42" s="104">
        <f t="shared" si="5"/>
        <v>48000</v>
      </c>
      <c r="O42" s="8"/>
    </row>
    <row r="43" spans="2:17" ht="15.75">
      <c r="B43" s="36">
        <f t="shared" si="4"/>
        <v>31</v>
      </c>
      <c r="C43" s="50" t="s">
        <v>92</v>
      </c>
      <c r="D43" s="8">
        <v>19000</v>
      </c>
      <c r="E43" s="8">
        <v>6000</v>
      </c>
      <c r="F43" s="55">
        <f t="shared" si="0"/>
        <v>25000</v>
      </c>
      <c r="G43" s="104">
        <f t="shared" si="5"/>
        <v>23000</v>
      </c>
      <c r="O43" s="8">
        <v>13000</v>
      </c>
      <c r="P43" s="55">
        <f>O43*3</f>
        <v>39000</v>
      </c>
      <c r="Q43" s="55">
        <f>P43*0.15</f>
        <v>5850</v>
      </c>
    </row>
    <row r="44" spans="2:17" ht="15.75">
      <c r="B44" s="36">
        <f t="shared" si="4"/>
        <v>32</v>
      </c>
      <c r="C44" s="50" t="s">
        <v>93</v>
      </c>
      <c r="D44" s="8">
        <v>6000</v>
      </c>
      <c r="E44" s="110"/>
      <c r="F44" s="55">
        <f t="shared" si="0"/>
        <v>6000</v>
      </c>
      <c r="G44" s="104">
        <f t="shared" si="5"/>
        <v>42000</v>
      </c>
      <c r="O44" s="8">
        <v>12</v>
      </c>
    </row>
    <row r="45" spans="2:17" ht="15.75">
      <c r="B45" s="36">
        <f t="shared" si="4"/>
        <v>33</v>
      </c>
      <c r="C45" s="50" t="s">
        <v>94</v>
      </c>
      <c r="D45" s="8">
        <v>7000</v>
      </c>
      <c r="E45" s="110"/>
      <c r="F45" s="55">
        <f t="shared" si="0"/>
        <v>7000</v>
      </c>
      <c r="G45" s="104">
        <f t="shared" si="5"/>
        <v>41000</v>
      </c>
      <c r="J45" s="8"/>
      <c r="O45" s="8">
        <f>O43*O44</f>
        <v>156000</v>
      </c>
    </row>
    <row r="46" spans="2:17" ht="15.75">
      <c r="B46" s="36">
        <f t="shared" si="4"/>
        <v>34</v>
      </c>
      <c r="C46" s="50" t="s">
        <v>95</v>
      </c>
      <c r="D46" s="8">
        <v>0</v>
      </c>
      <c r="E46" s="8"/>
      <c r="F46" s="55">
        <f t="shared" si="0"/>
        <v>0</v>
      </c>
      <c r="G46" s="104">
        <f t="shared" si="5"/>
        <v>48000</v>
      </c>
      <c r="J46" s="8">
        <v>9000</v>
      </c>
      <c r="O46" s="8"/>
    </row>
    <row r="47" spans="2:17" ht="15.75">
      <c r="B47" s="36">
        <f t="shared" si="4"/>
        <v>35</v>
      </c>
      <c r="C47" s="50" t="s">
        <v>96</v>
      </c>
      <c r="D47" s="8">
        <v>24000</v>
      </c>
      <c r="E47" s="8"/>
      <c r="F47" s="55">
        <f t="shared" si="0"/>
        <v>24000</v>
      </c>
      <c r="G47" s="104">
        <f t="shared" si="5"/>
        <v>24000</v>
      </c>
      <c r="J47" s="8"/>
      <c r="O47" s="8"/>
    </row>
    <row r="48" spans="2:17" ht="15.75">
      <c r="B48" s="36">
        <f t="shared" si="4"/>
        <v>36</v>
      </c>
      <c r="C48" s="50" t="s">
        <v>97</v>
      </c>
      <c r="D48" s="8">
        <v>7000</v>
      </c>
      <c r="E48" s="212">
        <v>4000</v>
      </c>
      <c r="F48" s="55">
        <f t="shared" si="0"/>
        <v>11000</v>
      </c>
      <c r="G48" s="104">
        <f t="shared" si="5"/>
        <v>37000</v>
      </c>
      <c r="J48" s="8"/>
      <c r="O48" s="8"/>
    </row>
    <row r="49" spans="2:10" ht="15.75">
      <c r="B49" s="36">
        <f t="shared" si="4"/>
        <v>37</v>
      </c>
      <c r="C49" s="50" t="s">
        <v>99</v>
      </c>
      <c r="D49" s="8">
        <v>6000</v>
      </c>
      <c r="E49" s="111"/>
      <c r="F49" s="55">
        <f t="shared" si="0"/>
        <v>6000</v>
      </c>
      <c r="G49" s="104">
        <f t="shared" si="5"/>
        <v>42000</v>
      </c>
      <c r="J49" s="8">
        <v>48000</v>
      </c>
    </row>
    <row r="50" spans="2:10" ht="15.75">
      <c r="B50" s="36">
        <f t="shared" si="4"/>
        <v>38</v>
      </c>
      <c r="C50" s="50" t="s">
        <v>101</v>
      </c>
      <c r="D50" s="8">
        <v>24000</v>
      </c>
      <c r="E50" s="8"/>
      <c r="F50" s="55">
        <f t="shared" si="0"/>
        <v>24000</v>
      </c>
      <c r="G50" s="104">
        <f t="shared" si="5"/>
        <v>24000</v>
      </c>
    </row>
    <row r="51" spans="2:10" ht="15.75">
      <c r="B51" s="36">
        <f t="shared" si="4"/>
        <v>39</v>
      </c>
      <c r="C51" s="50" t="s">
        <v>102</v>
      </c>
      <c r="D51" s="8">
        <v>0</v>
      </c>
      <c r="E51" s="8"/>
      <c r="F51" s="55">
        <f t="shared" si="0"/>
        <v>0</v>
      </c>
      <c r="G51" s="104">
        <f t="shared" si="5"/>
        <v>48000</v>
      </c>
    </row>
    <row r="52" spans="2:10" ht="15.75">
      <c r="B52" s="36">
        <f t="shared" si="4"/>
        <v>40</v>
      </c>
      <c r="C52" s="50" t="s">
        <v>103</v>
      </c>
      <c r="D52" s="8">
        <v>0</v>
      </c>
      <c r="E52" s="8"/>
      <c r="F52" s="55">
        <f t="shared" si="0"/>
        <v>0</v>
      </c>
      <c r="G52" s="104">
        <f t="shared" si="5"/>
        <v>48000</v>
      </c>
    </row>
    <row r="53" spans="2:10" ht="15.75">
      <c r="B53" s="36">
        <f t="shared" si="4"/>
        <v>41</v>
      </c>
      <c r="C53" s="50" t="s">
        <v>104</v>
      </c>
      <c r="D53" s="8">
        <v>6000</v>
      </c>
      <c r="E53" s="8"/>
      <c r="F53" s="55">
        <f t="shared" si="0"/>
        <v>6000</v>
      </c>
      <c r="G53" s="104">
        <f t="shared" si="5"/>
        <v>42000</v>
      </c>
    </row>
    <row r="54" spans="2:10" ht="15.75">
      <c r="B54" s="36">
        <f t="shared" si="4"/>
        <v>42</v>
      </c>
      <c r="C54" s="50" t="s">
        <v>105</v>
      </c>
      <c r="D54" s="8">
        <v>21000</v>
      </c>
      <c r="E54" s="8"/>
      <c r="F54" s="55">
        <f t="shared" si="0"/>
        <v>21000</v>
      </c>
      <c r="G54" s="104">
        <f t="shared" si="5"/>
        <v>27000</v>
      </c>
    </row>
    <row r="55" spans="2:10" ht="15.75">
      <c r="B55" s="36">
        <f t="shared" si="4"/>
        <v>43</v>
      </c>
      <c r="C55" s="50" t="s">
        <v>106</v>
      </c>
      <c r="D55" s="8">
        <v>6000</v>
      </c>
      <c r="E55" s="8"/>
      <c r="F55" s="55">
        <f t="shared" si="0"/>
        <v>6000</v>
      </c>
      <c r="G55" s="104">
        <f t="shared" si="5"/>
        <v>42000</v>
      </c>
    </row>
    <row r="56" spans="2:10" ht="15.75">
      <c r="B56" s="36">
        <f t="shared" si="4"/>
        <v>44</v>
      </c>
      <c r="C56" s="50" t="s">
        <v>107</v>
      </c>
      <c r="E56" s="8"/>
      <c r="F56" s="55">
        <f t="shared" si="0"/>
        <v>0</v>
      </c>
      <c r="G56" s="104">
        <f t="shared" si="5"/>
        <v>48000</v>
      </c>
    </row>
    <row r="57" spans="2:10" ht="15.75">
      <c r="B57" s="36">
        <f t="shared" si="4"/>
        <v>45</v>
      </c>
      <c r="C57" s="50" t="s">
        <v>108</v>
      </c>
      <c r="D57" s="8">
        <v>7000</v>
      </c>
      <c r="E57" s="8"/>
      <c r="F57" s="55">
        <f t="shared" si="0"/>
        <v>7000</v>
      </c>
      <c r="G57" s="104">
        <f t="shared" si="5"/>
        <v>41000</v>
      </c>
    </row>
    <row r="58" spans="2:10" ht="15.75">
      <c r="B58" s="36">
        <f t="shared" si="4"/>
        <v>46</v>
      </c>
      <c r="C58" s="50" t="s">
        <v>109</v>
      </c>
      <c r="D58" s="8">
        <v>6000</v>
      </c>
      <c r="E58" s="8"/>
      <c r="F58" s="55">
        <f t="shared" ref="F58:F72" si="6">SUM(D58:E58)</f>
        <v>6000</v>
      </c>
      <c r="G58" s="104">
        <f t="shared" si="5"/>
        <v>42000</v>
      </c>
    </row>
    <row r="59" spans="2:10" ht="15.75">
      <c r="B59" s="36">
        <f t="shared" si="4"/>
        <v>47</v>
      </c>
      <c r="C59" s="50" t="s">
        <v>110</v>
      </c>
      <c r="D59" s="8">
        <v>6000</v>
      </c>
      <c r="E59" s="8"/>
      <c r="F59" s="55">
        <f t="shared" si="6"/>
        <v>6000</v>
      </c>
      <c r="G59" s="104">
        <f t="shared" si="5"/>
        <v>42000</v>
      </c>
    </row>
    <row r="60" spans="2:10" ht="15.75">
      <c r="B60" s="36">
        <f t="shared" si="4"/>
        <v>48</v>
      </c>
      <c r="C60" s="50" t="s">
        <v>111</v>
      </c>
      <c r="D60" s="8">
        <v>11000</v>
      </c>
      <c r="E60" s="8"/>
      <c r="F60" s="55">
        <f t="shared" si="6"/>
        <v>11000</v>
      </c>
      <c r="G60" s="104">
        <f t="shared" si="5"/>
        <v>37000</v>
      </c>
    </row>
    <row r="61" spans="2:10" ht="15.75">
      <c r="B61" s="36">
        <f t="shared" si="4"/>
        <v>49</v>
      </c>
      <c r="C61" s="50" t="s">
        <v>112</v>
      </c>
      <c r="D61" s="8">
        <v>21000</v>
      </c>
      <c r="E61" s="8">
        <f>5000+2000+4000</f>
        <v>11000</v>
      </c>
      <c r="F61" s="55">
        <f t="shared" si="6"/>
        <v>32000</v>
      </c>
      <c r="G61" s="104">
        <f t="shared" si="5"/>
        <v>16000</v>
      </c>
    </row>
    <row r="62" spans="2:10" ht="15.75">
      <c r="B62" s="36">
        <f t="shared" si="4"/>
        <v>50</v>
      </c>
      <c r="C62" s="50" t="s">
        <v>113</v>
      </c>
      <c r="E62" s="8"/>
      <c r="F62" s="55">
        <f t="shared" si="6"/>
        <v>0</v>
      </c>
      <c r="G62" s="104">
        <f t="shared" si="5"/>
        <v>48000</v>
      </c>
    </row>
    <row r="63" spans="2:10" ht="15.75">
      <c r="B63" s="36">
        <f t="shared" si="4"/>
        <v>51</v>
      </c>
      <c r="C63" t="s">
        <v>114</v>
      </c>
      <c r="D63" s="8">
        <v>6000</v>
      </c>
      <c r="E63" s="8"/>
      <c r="F63" s="55">
        <f t="shared" si="6"/>
        <v>6000</v>
      </c>
      <c r="G63" s="104">
        <f t="shared" si="5"/>
        <v>42000</v>
      </c>
    </row>
    <row r="64" spans="2:10" ht="15.75">
      <c r="B64" s="36">
        <f t="shared" si="4"/>
        <v>52</v>
      </c>
      <c r="C64" s="50" t="s">
        <v>244</v>
      </c>
      <c r="E64" s="8"/>
      <c r="F64" s="55">
        <f t="shared" si="6"/>
        <v>0</v>
      </c>
      <c r="G64" s="104">
        <f t="shared" si="5"/>
        <v>48000</v>
      </c>
    </row>
    <row r="65" spans="1:17" ht="15.75">
      <c r="B65" s="36">
        <f t="shared" si="4"/>
        <v>53</v>
      </c>
      <c r="C65" t="s">
        <v>115</v>
      </c>
      <c r="E65" s="8"/>
      <c r="F65" s="55">
        <f t="shared" si="6"/>
        <v>0</v>
      </c>
      <c r="G65" s="104">
        <f t="shared" si="5"/>
        <v>48000</v>
      </c>
    </row>
    <row r="66" spans="1:17" ht="15.75">
      <c r="B66" s="36">
        <f t="shared" si="4"/>
        <v>54</v>
      </c>
      <c r="C66" s="50" t="s">
        <v>116</v>
      </c>
      <c r="D66" s="8">
        <v>6000</v>
      </c>
      <c r="E66" s="8"/>
      <c r="F66" s="55">
        <f t="shared" si="6"/>
        <v>6000</v>
      </c>
      <c r="G66" s="104">
        <f t="shared" si="5"/>
        <v>42000</v>
      </c>
    </row>
    <row r="67" spans="1:17" ht="15.75">
      <c r="B67" s="36">
        <f t="shared" si="4"/>
        <v>55</v>
      </c>
      <c r="C67" s="50" t="s">
        <v>117</v>
      </c>
      <c r="D67" s="8">
        <v>6000</v>
      </c>
      <c r="E67" s="8"/>
      <c r="F67" s="55">
        <f t="shared" si="6"/>
        <v>6000</v>
      </c>
      <c r="G67" s="104">
        <f t="shared" si="5"/>
        <v>42000</v>
      </c>
    </row>
    <row r="68" spans="1:17" ht="15.75">
      <c r="B68" s="36">
        <f t="shared" si="4"/>
        <v>56</v>
      </c>
      <c r="C68" t="s">
        <v>118</v>
      </c>
      <c r="D68" s="8">
        <v>7000</v>
      </c>
      <c r="E68" s="8"/>
      <c r="F68" s="55">
        <f t="shared" si="6"/>
        <v>7000</v>
      </c>
      <c r="G68" s="104">
        <f t="shared" si="5"/>
        <v>41000</v>
      </c>
    </row>
    <row r="69" spans="1:17" ht="15.75">
      <c r="B69" s="36">
        <f t="shared" si="4"/>
        <v>57</v>
      </c>
      <c r="C69" t="s">
        <v>119</v>
      </c>
      <c r="D69" s="8">
        <v>6000</v>
      </c>
      <c r="E69" s="8"/>
      <c r="F69" s="55">
        <f t="shared" si="6"/>
        <v>6000</v>
      </c>
      <c r="G69" s="104">
        <f t="shared" si="5"/>
        <v>42000</v>
      </c>
    </row>
    <row r="70" spans="1:17" ht="15.75">
      <c r="B70" s="36">
        <f t="shared" si="4"/>
        <v>58</v>
      </c>
      <c r="C70" t="s">
        <v>120</v>
      </c>
      <c r="E70" s="8"/>
      <c r="F70" s="55">
        <f t="shared" si="6"/>
        <v>0</v>
      </c>
      <c r="G70" s="104">
        <f t="shared" si="5"/>
        <v>48000</v>
      </c>
    </row>
    <row r="71" spans="1:17" ht="15.75">
      <c r="B71" s="36">
        <f t="shared" si="4"/>
        <v>59</v>
      </c>
      <c r="C71" t="s">
        <v>121</v>
      </c>
      <c r="E71" s="8"/>
      <c r="F71" s="55">
        <f t="shared" si="6"/>
        <v>0</v>
      </c>
      <c r="G71" s="104">
        <f t="shared" si="5"/>
        <v>48000</v>
      </c>
    </row>
    <row r="72" spans="1:17" ht="18">
      <c r="B72" s="36">
        <f t="shared" si="4"/>
        <v>60</v>
      </c>
      <c r="C72" s="50" t="s">
        <v>122</v>
      </c>
      <c r="D72" s="38">
        <v>6000</v>
      </c>
      <c r="E72" s="38">
        <v>0</v>
      </c>
      <c r="F72" s="38">
        <f t="shared" si="6"/>
        <v>6000</v>
      </c>
      <c r="G72" s="117">
        <f t="shared" si="5"/>
        <v>42000</v>
      </c>
    </row>
    <row r="73" spans="1:17" ht="18">
      <c r="C73" s="30" t="s">
        <v>123</v>
      </c>
      <c r="D73" s="115">
        <f>SUM(D2:D72)</f>
        <v>678000</v>
      </c>
      <c r="E73" s="115">
        <f>SUM(E2:E72)</f>
        <v>163024</v>
      </c>
      <c r="F73" s="71">
        <f>SUM(F2:F72)</f>
        <v>839000</v>
      </c>
      <c r="G73" s="71">
        <f>SUM(G2:G72)</f>
        <v>2345000</v>
      </c>
    </row>
    <row r="74" spans="1:17" s="30" customFormat="1">
      <c r="A74"/>
      <c r="B74"/>
      <c r="C74"/>
      <c r="D74" s="8"/>
      <c r="E74"/>
      <c r="F74" s="8"/>
      <c r="H74"/>
      <c r="I74"/>
      <c r="J74"/>
      <c r="K74" s="8"/>
      <c r="L74"/>
      <c r="M74"/>
      <c r="N74"/>
      <c r="O74"/>
      <c r="P74"/>
      <c r="Q74"/>
    </row>
    <row r="75" spans="1:17" s="30" customFormat="1">
      <c r="A75"/>
      <c r="B75"/>
      <c r="C75"/>
      <c r="D75" s="116" t="s">
        <v>246</v>
      </c>
      <c r="E75" s="30" t="s">
        <v>381</v>
      </c>
      <c r="F75" s="55"/>
      <c r="H75"/>
      <c r="I75"/>
      <c r="J75"/>
      <c r="K75" s="8"/>
      <c r="L75"/>
      <c r="M75"/>
      <c r="N75"/>
      <c r="O75"/>
      <c r="P75"/>
      <c r="Q75"/>
    </row>
    <row r="76" spans="1:17" s="30" customFormat="1">
      <c r="A76"/>
      <c r="B76"/>
      <c r="C76"/>
      <c r="D76" s="106" t="s">
        <v>250</v>
      </c>
      <c r="E76" s="30" t="s">
        <v>249</v>
      </c>
      <c r="F76"/>
      <c r="H76"/>
      <c r="I76"/>
      <c r="J76"/>
      <c r="K76" s="8"/>
      <c r="L76"/>
      <c r="M76"/>
      <c r="N76"/>
      <c r="O76"/>
      <c r="P76"/>
      <c r="Q76"/>
    </row>
    <row r="78" spans="1:17" ht="17.25">
      <c r="B78" s="383" t="s">
        <v>716</v>
      </c>
      <c r="C78" s="383"/>
      <c r="D78" s="383"/>
      <c r="E78" s="383"/>
      <c r="F78" s="383"/>
      <c r="G78" s="383"/>
    </row>
    <row r="79" spans="1:17" ht="15.75">
      <c r="B79" s="33" t="s">
        <v>44</v>
      </c>
      <c r="C79" s="33" t="s">
        <v>45</v>
      </c>
      <c r="D79" s="102" t="s">
        <v>252</v>
      </c>
      <c r="E79" s="102">
        <v>2024</v>
      </c>
      <c r="F79" s="43" t="s">
        <v>589</v>
      </c>
      <c r="G79" s="43" t="s">
        <v>594</v>
      </c>
    </row>
    <row r="80" spans="1:17" ht="15.75">
      <c r="B80" s="36">
        <v>1</v>
      </c>
      <c r="C80" s="50" t="s">
        <v>57</v>
      </c>
      <c r="D80" s="8">
        <v>36000</v>
      </c>
      <c r="E80" s="8"/>
      <c r="F80" s="55">
        <f t="shared" ref="F80:F85" si="7">SUM(D80:E80)</f>
        <v>36000</v>
      </c>
      <c r="G80" s="257" t="s">
        <v>590</v>
      </c>
    </row>
    <row r="81" spans="2:7" ht="15.75">
      <c r="B81" s="36">
        <f>B80+1</f>
        <v>2</v>
      </c>
      <c r="C81" s="50" t="s">
        <v>60</v>
      </c>
      <c r="D81" s="8">
        <v>24000</v>
      </c>
      <c r="E81" s="8">
        <v>20000</v>
      </c>
      <c r="F81" s="55">
        <f t="shared" si="7"/>
        <v>44000</v>
      </c>
      <c r="G81" s="104" t="s">
        <v>591</v>
      </c>
    </row>
    <row r="82" spans="2:7" ht="15.75">
      <c r="B82" s="36">
        <f>B81+1</f>
        <v>3</v>
      </c>
      <c r="C82" s="50" t="s">
        <v>85</v>
      </c>
      <c r="D82" s="8">
        <v>24000</v>
      </c>
      <c r="E82" s="8">
        <v>12000</v>
      </c>
      <c r="F82" s="55">
        <f t="shared" si="7"/>
        <v>36000</v>
      </c>
      <c r="G82" s="257" t="s">
        <v>590</v>
      </c>
    </row>
    <row r="83" spans="2:7" ht="15.75">
      <c r="B83" s="36">
        <f>B82+1</f>
        <v>4</v>
      </c>
      <c r="C83" s="50" t="s">
        <v>3</v>
      </c>
      <c r="D83" s="8">
        <v>24000</v>
      </c>
      <c r="E83" s="8">
        <v>12000</v>
      </c>
      <c r="F83" s="55">
        <f t="shared" si="7"/>
        <v>36000</v>
      </c>
      <c r="G83" s="104" t="s">
        <v>593</v>
      </c>
    </row>
    <row r="84" spans="2:7" ht="15.75">
      <c r="B84" s="36">
        <f>B83+1</f>
        <v>5</v>
      </c>
      <c r="C84" s="50" t="s">
        <v>98</v>
      </c>
      <c r="D84" s="8">
        <v>25000</v>
      </c>
      <c r="E84" s="8">
        <f>2000+9000</f>
        <v>11000</v>
      </c>
      <c r="F84" s="55">
        <f t="shared" si="7"/>
        <v>36000</v>
      </c>
      <c r="G84" s="104" t="s">
        <v>593</v>
      </c>
    </row>
    <row r="85" spans="2:7" ht="15.75">
      <c r="B85" s="36">
        <f>B84+1</f>
        <v>6</v>
      </c>
      <c r="C85" s="50" t="s">
        <v>101</v>
      </c>
      <c r="D85" s="8">
        <v>24000</v>
      </c>
      <c r="E85" s="8">
        <v>24000</v>
      </c>
      <c r="F85" s="55">
        <f t="shared" si="7"/>
        <v>48000</v>
      </c>
      <c r="G85" s="257" t="s">
        <v>590</v>
      </c>
    </row>
    <row r="86" spans="2:7" ht="15.75">
      <c r="B86" s="36"/>
      <c r="C86" s="50"/>
      <c r="E86" s="8"/>
      <c r="F86" s="55"/>
      <c r="G86" s="104"/>
    </row>
    <row r="87" spans="2:7" ht="17.25">
      <c r="B87" s="383" t="s">
        <v>717</v>
      </c>
      <c r="C87" s="383"/>
      <c r="D87" s="383"/>
      <c r="E87" s="383"/>
      <c r="F87" s="383"/>
      <c r="G87" s="383"/>
    </row>
    <row r="88" spans="2:7" ht="15.75">
      <c r="B88" s="36">
        <f>B86+1</f>
        <v>1</v>
      </c>
      <c r="C88" s="50" t="s">
        <v>59</v>
      </c>
      <c r="D88" s="8">
        <v>24000</v>
      </c>
      <c r="E88" s="8"/>
      <c r="F88" s="55">
        <f t="shared" ref="F88:F110" si="8">SUM(D88:E88)</f>
        <v>24000</v>
      </c>
      <c r="G88" s="104">
        <f t="shared" ref="G88:G110" si="9">12000+12000+24000-F88</f>
        <v>24000</v>
      </c>
    </row>
    <row r="89" spans="2:7" ht="15.75">
      <c r="B89" s="36">
        <f>B88+1</f>
        <v>2</v>
      </c>
      <c r="C89" s="50" t="s">
        <v>61</v>
      </c>
      <c r="D89" s="8">
        <v>24000</v>
      </c>
      <c r="E89" s="8"/>
      <c r="F89" s="55">
        <f t="shared" si="8"/>
        <v>24000</v>
      </c>
      <c r="G89" s="104">
        <f t="shared" si="9"/>
        <v>24000</v>
      </c>
    </row>
    <row r="90" spans="2:7" ht="15.75">
      <c r="B90" s="36">
        <f t="shared" ref="B90:B149" si="10">B89+1</f>
        <v>3</v>
      </c>
      <c r="C90" s="50" t="s">
        <v>62</v>
      </c>
      <c r="D90" s="8">
        <v>8000</v>
      </c>
      <c r="E90" s="8"/>
      <c r="F90" s="55">
        <f t="shared" si="8"/>
        <v>8000</v>
      </c>
      <c r="G90" s="104">
        <f t="shared" si="9"/>
        <v>40000</v>
      </c>
    </row>
    <row r="91" spans="2:7" ht="15.75">
      <c r="B91" s="36">
        <f t="shared" si="10"/>
        <v>4</v>
      </c>
      <c r="C91" t="s">
        <v>63</v>
      </c>
      <c r="D91" s="8">
        <v>24000</v>
      </c>
      <c r="E91" s="8"/>
      <c r="F91" s="55">
        <f t="shared" si="8"/>
        <v>24000</v>
      </c>
      <c r="G91" s="104">
        <f t="shared" si="9"/>
        <v>24000</v>
      </c>
    </row>
    <row r="92" spans="2:7" ht="15.75">
      <c r="B92" s="36">
        <f t="shared" si="10"/>
        <v>5</v>
      </c>
      <c r="C92" t="s">
        <v>65</v>
      </c>
      <c r="D92" s="107">
        <v>0</v>
      </c>
      <c r="E92" s="107"/>
      <c r="F92" s="55">
        <f t="shared" si="8"/>
        <v>0</v>
      </c>
      <c r="G92" s="104">
        <f t="shared" si="9"/>
        <v>48000</v>
      </c>
    </row>
    <row r="93" spans="2:7" ht="15.75">
      <c r="B93" s="36">
        <f t="shared" si="10"/>
        <v>6</v>
      </c>
      <c r="C93" s="50" t="s">
        <v>66</v>
      </c>
      <c r="D93" s="8">
        <v>6000</v>
      </c>
      <c r="E93" s="8">
        <v>4000</v>
      </c>
      <c r="F93" s="55">
        <f t="shared" si="8"/>
        <v>10000</v>
      </c>
      <c r="G93" s="104">
        <f t="shared" si="9"/>
        <v>38000</v>
      </c>
    </row>
    <row r="94" spans="2:7" ht="15.75">
      <c r="B94" s="36">
        <f t="shared" si="10"/>
        <v>7</v>
      </c>
      <c r="C94" s="50" t="s">
        <v>67</v>
      </c>
      <c r="D94" s="8">
        <v>0</v>
      </c>
      <c r="E94" s="8"/>
      <c r="F94" s="55">
        <f t="shared" si="8"/>
        <v>0</v>
      </c>
      <c r="G94" s="104">
        <f t="shared" si="9"/>
        <v>48000</v>
      </c>
    </row>
    <row r="95" spans="2:7" ht="15.75">
      <c r="B95" s="36">
        <f t="shared" si="10"/>
        <v>8</v>
      </c>
      <c r="C95" s="50" t="s">
        <v>9</v>
      </c>
      <c r="D95" s="8">
        <v>24000</v>
      </c>
      <c r="E95" s="8"/>
      <c r="F95" s="55">
        <f t="shared" si="8"/>
        <v>24000</v>
      </c>
      <c r="G95" s="104">
        <f t="shared" si="9"/>
        <v>24000</v>
      </c>
    </row>
    <row r="96" spans="2:7" ht="15.75">
      <c r="B96" s="36">
        <f t="shared" si="10"/>
        <v>9</v>
      </c>
      <c r="C96" s="50" t="s">
        <v>68</v>
      </c>
      <c r="D96" s="8">
        <v>7000</v>
      </c>
      <c r="E96" s="110"/>
      <c r="F96" s="55">
        <f t="shared" si="8"/>
        <v>7000</v>
      </c>
      <c r="G96" s="104">
        <f t="shared" si="9"/>
        <v>41000</v>
      </c>
    </row>
    <row r="97" spans="2:7" ht="15.75">
      <c r="B97" s="36">
        <f t="shared" si="10"/>
        <v>10</v>
      </c>
      <c r="C97" s="50" t="s">
        <v>69</v>
      </c>
      <c r="D97" s="8">
        <v>24000</v>
      </c>
      <c r="E97" s="8"/>
      <c r="F97" s="55">
        <f t="shared" si="8"/>
        <v>24000</v>
      </c>
      <c r="G97" s="104">
        <f t="shared" si="9"/>
        <v>24000</v>
      </c>
    </row>
    <row r="98" spans="2:7" ht="15.75">
      <c r="B98" s="36">
        <f t="shared" si="10"/>
        <v>11</v>
      </c>
      <c r="C98" s="50" t="s">
        <v>70</v>
      </c>
      <c r="D98" s="8">
        <v>0</v>
      </c>
      <c r="E98" s="8"/>
      <c r="F98" s="55">
        <f t="shared" si="8"/>
        <v>0</v>
      </c>
      <c r="G98" s="104">
        <f t="shared" si="9"/>
        <v>48000</v>
      </c>
    </row>
    <row r="99" spans="2:7" ht="15.75">
      <c r="B99" s="36">
        <f t="shared" si="10"/>
        <v>12</v>
      </c>
      <c r="C99" s="50" t="s">
        <v>71</v>
      </c>
      <c r="D99" s="8">
        <v>6000</v>
      </c>
      <c r="E99" s="8"/>
      <c r="F99" s="55">
        <f t="shared" si="8"/>
        <v>6000</v>
      </c>
      <c r="G99" s="104">
        <f t="shared" si="9"/>
        <v>42000</v>
      </c>
    </row>
    <row r="100" spans="2:7" ht="15.75">
      <c r="B100" s="36">
        <f t="shared" si="10"/>
        <v>13</v>
      </c>
      <c r="C100" s="50" t="s">
        <v>72</v>
      </c>
      <c r="D100" s="8">
        <v>7000</v>
      </c>
      <c r="E100" s="212">
        <v>4000</v>
      </c>
      <c r="F100" s="55">
        <f t="shared" si="8"/>
        <v>11000</v>
      </c>
      <c r="G100" s="104">
        <f t="shared" si="9"/>
        <v>37000</v>
      </c>
    </row>
    <row r="101" spans="2:7" ht="15.75">
      <c r="B101" s="36">
        <f t="shared" si="10"/>
        <v>14</v>
      </c>
      <c r="C101" s="50" t="s">
        <v>73</v>
      </c>
      <c r="D101" s="8">
        <v>6000</v>
      </c>
      <c r="E101" s="8"/>
      <c r="F101" s="55">
        <f t="shared" si="8"/>
        <v>6000</v>
      </c>
      <c r="G101" s="104">
        <f t="shared" si="9"/>
        <v>42000</v>
      </c>
    </row>
    <row r="102" spans="2:7" ht="15.75">
      <c r="B102" s="36">
        <f t="shared" si="10"/>
        <v>15</v>
      </c>
      <c r="C102" s="50" t="s">
        <v>74</v>
      </c>
      <c r="D102" s="8">
        <v>7000</v>
      </c>
      <c r="E102" s="8"/>
      <c r="F102" s="55">
        <f t="shared" si="8"/>
        <v>7000</v>
      </c>
      <c r="G102" s="104">
        <f t="shared" si="9"/>
        <v>41000</v>
      </c>
    </row>
    <row r="103" spans="2:7" ht="15.75">
      <c r="B103" s="36">
        <f t="shared" si="10"/>
        <v>16</v>
      </c>
      <c r="C103" s="50" t="s">
        <v>75</v>
      </c>
      <c r="D103" s="8">
        <v>7000</v>
      </c>
      <c r="E103" s="8"/>
      <c r="F103" s="55">
        <f t="shared" si="8"/>
        <v>7000</v>
      </c>
      <c r="G103" s="104">
        <f t="shared" si="9"/>
        <v>41000</v>
      </c>
    </row>
    <row r="104" spans="2:7" ht="15.75">
      <c r="B104" s="36">
        <f t="shared" si="10"/>
        <v>17</v>
      </c>
      <c r="C104" s="50" t="s">
        <v>76</v>
      </c>
      <c r="D104" s="8">
        <v>6000</v>
      </c>
      <c r="E104" s="8"/>
      <c r="F104" s="55">
        <f t="shared" si="8"/>
        <v>6000</v>
      </c>
      <c r="G104" s="104">
        <f t="shared" si="9"/>
        <v>42000</v>
      </c>
    </row>
    <row r="105" spans="2:7" ht="15.75">
      <c r="B105" s="36">
        <f t="shared" si="10"/>
        <v>18</v>
      </c>
      <c r="C105" s="50" t="s">
        <v>77</v>
      </c>
      <c r="D105" s="8">
        <v>7000</v>
      </c>
      <c r="E105" s="8"/>
      <c r="F105" s="55">
        <f t="shared" si="8"/>
        <v>7000</v>
      </c>
      <c r="G105" s="104">
        <f t="shared" si="9"/>
        <v>41000</v>
      </c>
    </row>
    <row r="106" spans="2:7" ht="15.75">
      <c r="B106" s="36">
        <f t="shared" si="10"/>
        <v>19</v>
      </c>
      <c r="C106" s="50" t="s">
        <v>78</v>
      </c>
      <c r="D106" s="8">
        <v>7000</v>
      </c>
      <c r="E106" s="8"/>
      <c r="F106" s="55">
        <f t="shared" si="8"/>
        <v>7000</v>
      </c>
      <c r="G106" s="104">
        <f t="shared" si="9"/>
        <v>41000</v>
      </c>
    </row>
    <row r="107" spans="2:7" ht="15.75">
      <c r="B107" s="36">
        <f t="shared" si="10"/>
        <v>20</v>
      </c>
      <c r="C107" s="50" t="s">
        <v>79</v>
      </c>
      <c r="D107" s="8">
        <v>7000</v>
      </c>
      <c r="E107" s="8"/>
      <c r="F107" s="55">
        <f t="shared" si="8"/>
        <v>7000</v>
      </c>
      <c r="G107" s="104">
        <f t="shared" si="9"/>
        <v>41000</v>
      </c>
    </row>
    <row r="108" spans="2:7" ht="15.75">
      <c r="B108" s="36">
        <f t="shared" si="10"/>
        <v>21</v>
      </c>
      <c r="C108" s="50" t="s">
        <v>80</v>
      </c>
      <c r="D108" s="8">
        <v>6000</v>
      </c>
      <c r="E108" s="8"/>
      <c r="F108" s="55">
        <f t="shared" si="8"/>
        <v>6000</v>
      </c>
      <c r="G108" s="104">
        <f t="shared" si="9"/>
        <v>42000</v>
      </c>
    </row>
    <row r="109" spans="2:7" ht="15.75">
      <c r="B109" s="36">
        <f t="shared" si="10"/>
        <v>22</v>
      </c>
      <c r="C109" s="50" t="s">
        <v>81</v>
      </c>
      <c r="D109" s="8">
        <v>6000</v>
      </c>
      <c r="E109" s="8"/>
      <c r="F109" s="55">
        <f t="shared" si="8"/>
        <v>6000</v>
      </c>
      <c r="G109" s="104">
        <f t="shared" si="9"/>
        <v>42000</v>
      </c>
    </row>
    <row r="110" spans="2:7" ht="15.75">
      <c r="B110" s="36">
        <f t="shared" si="10"/>
        <v>23</v>
      </c>
      <c r="C110" s="50" t="s">
        <v>82</v>
      </c>
      <c r="D110" s="8">
        <v>25000</v>
      </c>
      <c r="E110" s="8"/>
      <c r="F110" s="55">
        <f t="shared" si="8"/>
        <v>25000</v>
      </c>
      <c r="G110" s="104">
        <f t="shared" si="9"/>
        <v>23000</v>
      </c>
    </row>
    <row r="111" spans="2:7" ht="15.75">
      <c r="B111" s="36">
        <f t="shared" si="10"/>
        <v>24</v>
      </c>
      <c r="C111" s="50" t="s">
        <v>83</v>
      </c>
      <c r="D111" s="8">
        <v>0</v>
      </c>
      <c r="E111" s="8"/>
      <c r="F111" s="55">
        <f>SUM(D111:E111)</f>
        <v>0</v>
      </c>
      <c r="G111" s="104">
        <f>12000+12000+24000-F111</f>
        <v>48000</v>
      </c>
    </row>
    <row r="112" spans="2:7" ht="15.75">
      <c r="B112" s="36">
        <f t="shared" si="10"/>
        <v>25</v>
      </c>
      <c r="C112" s="50" t="s">
        <v>86</v>
      </c>
      <c r="D112" s="8">
        <v>6000</v>
      </c>
      <c r="E112" s="8"/>
      <c r="F112" s="55">
        <f t="shared" ref="F112:F134" si="11">SUM(D112:E112)</f>
        <v>6000</v>
      </c>
      <c r="G112" s="104">
        <f t="shared" ref="G112:G149" si="12">12000+12000+24000-F112</f>
        <v>42000</v>
      </c>
    </row>
    <row r="113" spans="2:7" ht="15.75">
      <c r="B113" s="36">
        <f t="shared" si="10"/>
        <v>26</v>
      </c>
      <c r="C113" s="50" t="s">
        <v>87</v>
      </c>
      <c r="D113" s="8">
        <v>6000</v>
      </c>
      <c r="E113" s="8"/>
      <c r="F113" s="55">
        <f t="shared" si="11"/>
        <v>6000</v>
      </c>
      <c r="G113" s="104">
        <f t="shared" si="12"/>
        <v>42000</v>
      </c>
    </row>
    <row r="114" spans="2:7" ht="15.75">
      <c r="B114" s="36">
        <f t="shared" si="10"/>
        <v>27</v>
      </c>
      <c r="C114" s="50" t="s">
        <v>88</v>
      </c>
      <c r="D114" s="8">
        <v>24000</v>
      </c>
      <c r="E114" s="8"/>
      <c r="F114" s="55">
        <f t="shared" si="11"/>
        <v>24000</v>
      </c>
      <c r="G114" s="104">
        <f t="shared" si="12"/>
        <v>24000</v>
      </c>
    </row>
    <row r="115" spans="2:7" ht="15.75">
      <c r="B115" s="36">
        <f t="shared" si="10"/>
        <v>28</v>
      </c>
      <c r="C115" s="50" t="s">
        <v>89</v>
      </c>
      <c r="D115" s="8">
        <v>0</v>
      </c>
      <c r="E115" s="8"/>
      <c r="F115" s="55">
        <f t="shared" si="11"/>
        <v>0</v>
      </c>
      <c r="G115" s="104">
        <f t="shared" si="12"/>
        <v>48000</v>
      </c>
    </row>
    <row r="116" spans="2:7" ht="15.75">
      <c r="B116" s="36">
        <f t="shared" si="10"/>
        <v>29</v>
      </c>
      <c r="C116" s="50" t="s">
        <v>90</v>
      </c>
      <c r="D116" s="8">
        <v>18000</v>
      </c>
      <c r="E116" s="8"/>
      <c r="F116" s="55">
        <f t="shared" si="11"/>
        <v>18000</v>
      </c>
      <c r="G116" s="104">
        <f t="shared" si="12"/>
        <v>30000</v>
      </c>
    </row>
    <row r="117" spans="2:7" ht="15.75">
      <c r="B117" s="36">
        <f t="shared" si="10"/>
        <v>30</v>
      </c>
      <c r="C117" s="50" t="s">
        <v>91</v>
      </c>
      <c r="D117" s="8">
        <v>0</v>
      </c>
      <c r="E117" s="8"/>
      <c r="F117" s="55">
        <f t="shared" si="11"/>
        <v>0</v>
      </c>
      <c r="G117" s="104">
        <f t="shared" si="12"/>
        <v>48000</v>
      </c>
    </row>
    <row r="118" spans="2:7" ht="15.75">
      <c r="B118" s="36">
        <f t="shared" si="10"/>
        <v>31</v>
      </c>
      <c r="C118" s="50" t="s">
        <v>92</v>
      </c>
      <c r="D118" s="8">
        <v>19000</v>
      </c>
      <c r="E118" s="8">
        <v>6000</v>
      </c>
      <c r="F118" s="55">
        <f t="shared" si="11"/>
        <v>25000</v>
      </c>
      <c r="G118" s="104">
        <f t="shared" si="12"/>
        <v>23000</v>
      </c>
    </row>
    <row r="119" spans="2:7" ht="15.75">
      <c r="B119" s="36">
        <f t="shared" si="10"/>
        <v>32</v>
      </c>
      <c r="C119" s="50" t="s">
        <v>93</v>
      </c>
      <c r="D119" s="8">
        <v>6000</v>
      </c>
      <c r="E119" s="110"/>
      <c r="F119" s="55">
        <f t="shared" si="11"/>
        <v>6000</v>
      </c>
      <c r="G119" s="104">
        <f t="shared" si="12"/>
        <v>42000</v>
      </c>
    </row>
    <row r="120" spans="2:7" ht="15.75">
      <c r="B120" s="36">
        <f t="shared" si="10"/>
        <v>33</v>
      </c>
      <c r="C120" s="50" t="s">
        <v>94</v>
      </c>
      <c r="D120" s="8">
        <v>7000</v>
      </c>
      <c r="E120" s="110"/>
      <c r="F120" s="55">
        <f t="shared" si="11"/>
        <v>7000</v>
      </c>
      <c r="G120" s="104">
        <f t="shared" si="12"/>
        <v>41000</v>
      </c>
    </row>
    <row r="121" spans="2:7" ht="15.75">
      <c r="B121" s="36">
        <f t="shared" si="10"/>
        <v>34</v>
      </c>
      <c r="C121" s="50" t="s">
        <v>95</v>
      </c>
      <c r="D121" s="8">
        <v>0</v>
      </c>
      <c r="E121" s="8"/>
      <c r="F121" s="55">
        <f t="shared" si="11"/>
        <v>0</v>
      </c>
      <c r="G121" s="104">
        <f t="shared" si="12"/>
        <v>48000</v>
      </c>
    </row>
    <row r="122" spans="2:7" ht="15.75">
      <c r="B122" s="36">
        <f t="shared" si="10"/>
        <v>35</v>
      </c>
      <c r="C122" s="50" t="s">
        <v>96</v>
      </c>
      <c r="D122" s="8">
        <v>24000</v>
      </c>
      <c r="E122" s="8"/>
      <c r="F122" s="55">
        <f t="shared" si="11"/>
        <v>24000</v>
      </c>
      <c r="G122" s="104">
        <f t="shared" si="12"/>
        <v>24000</v>
      </c>
    </row>
    <row r="123" spans="2:7" ht="15.75">
      <c r="B123" s="36">
        <f t="shared" si="10"/>
        <v>36</v>
      </c>
      <c r="C123" s="50" t="s">
        <v>97</v>
      </c>
      <c r="D123" s="8">
        <v>7000</v>
      </c>
      <c r="E123" s="212">
        <v>4000</v>
      </c>
      <c r="F123" s="55">
        <f t="shared" si="11"/>
        <v>11000</v>
      </c>
      <c r="G123" s="104">
        <f t="shared" si="12"/>
        <v>37000</v>
      </c>
    </row>
    <row r="124" spans="2:7" ht="15.75">
      <c r="B124" s="36">
        <f t="shared" si="10"/>
        <v>37</v>
      </c>
      <c r="C124" s="50" t="s">
        <v>99</v>
      </c>
      <c r="D124" s="8">
        <v>6000</v>
      </c>
      <c r="E124" s="111"/>
      <c r="F124" s="55">
        <f t="shared" si="11"/>
        <v>6000</v>
      </c>
      <c r="G124" s="104">
        <f t="shared" si="12"/>
        <v>42000</v>
      </c>
    </row>
    <row r="125" spans="2:7" ht="15.75">
      <c r="B125" s="36">
        <f t="shared" si="10"/>
        <v>38</v>
      </c>
      <c r="C125" s="50" t="s">
        <v>100</v>
      </c>
      <c r="D125" s="8">
        <v>9000</v>
      </c>
      <c r="E125" s="8">
        <f>15000+5000+5000</f>
        <v>25000</v>
      </c>
      <c r="F125" s="55">
        <f>SUM(D125:E125)</f>
        <v>34000</v>
      </c>
      <c r="G125" s="104">
        <f t="shared" si="12"/>
        <v>14000</v>
      </c>
    </row>
    <row r="126" spans="2:7" ht="15.75">
      <c r="B126" s="36">
        <f t="shared" si="10"/>
        <v>39</v>
      </c>
      <c r="C126" s="50" t="s">
        <v>101</v>
      </c>
      <c r="D126" s="8">
        <v>24000</v>
      </c>
      <c r="E126" s="8"/>
      <c r="F126" s="55">
        <f t="shared" si="11"/>
        <v>24000</v>
      </c>
      <c r="G126" s="104">
        <f t="shared" si="12"/>
        <v>24000</v>
      </c>
    </row>
    <row r="127" spans="2:7" ht="15.75">
      <c r="B127" s="36">
        <f t="shared" si="10"/>
        <v>40</v>
      </c>
      <c r="C127" s="50" t="s">
        <v>102</v>
      </c>
      <c r="D127" s="8">
        <v>0</v>
      </c>
      <c r="E127" s="8"/>
      <c r="F127" s="55">
        <f t="shared" si="11"/>
        <v>0</v>
      </c>
      <c r="G127" s="104">
        <f t="shared" si="12"/>
        <v>48000</v>
      </c>
    </row>
    <row r="128" spans="2:7" ht="15.75">
      <c r="B128" s="36">
        <f t="shared" si="10"/>
        <v>41</v>
      </c>
      <c r="C128" s="50" t="s">
        <v>84</v>
      </c>
      <c r="D128" s="8">
        <v>6000</v>
      </c>
      <c r="E128" s="8">
        <f>26000+2000</f>
        <v>28000</v>
      </c>
      <c r="F128" s="55">
        <f>SUM(D128:E128)</f>
        <v>34000</v>
      </c>
      <c r="G128" s="104">
        <f t="shared" si="12"/>
        <v>14000</v>
      </c>
    </row>
    <row r="129" spans="2:7" ht="15.75">
      <c r="B129" s="36">
        <f t="shared" si="10"/>
        <v>42</v>
      </c>
      <c r="C129" s="50" t="s">
        <v>103</v>
      </c>
      <c r="D129" s="8">
        <v>0</v>
      </c>
      <c r="E129" s="8"/>
      <c r="F129" s="55">
        <f t="shared" si="11"/>
        <v>0</v>
      </c>
      <c r="G129" s="104">
        <f t="shared" si="12"/>
        <v>48000</v>
      </c>
    </row>
    <row r="130" spans="2:7" ht="15.75">
      <c r="B130" s="36">
        <f t="shared" si="10"/>
        <v>43</v>
      </c>
      <c r="C130" s="50" t="s">
        <v>104</v>
      </c>
      <c r="D130" s="8">
        <v>6000</v>
      </c>
      <c r="E130" s="8"/>
      <c r="F130" s="55">
        <f t="shared" si="11"/>
        <v>6000</v>
      </c>
      <c r="G130" s="104">
        <f t="shared" si="12"/>
        <v>42000</v>
      </c>
    </row>
    <row r="131" spans="2:7" ht="15.75">
      <c r="B131" s="36">
        <f t="shared" si="10"/>
        <v>44</v>
      </c>
      <c r="C131" s="50" t="s">
        <v>105</v>
      </c>
      <c r="D131" s="8">
        <v>21000</v>
      </c>
      <c r="E131" s="8"/>
      <c r="F131" s="55">
        <f t="shared" si="11"/>
        <v>21000</v>
      </c>
      <c r="G131" s="104">
        <f t="shared" si="12"/>
        <v>27000</v>
      </c>
    </row>
    <row r="132" spans="2:7" ht="15.75">
      <c r="B132" s="36">
        <f t="shared" si="10"/>
        <v>45</v>
      </c>
      <c r="C132" s="50" t="s">
        <v>106</v>
      </c>
      <c r="D132" s="8">
        <v>6000</v>
      </c>
      <c r="E132" s="8"/>
      <c r="F132" s="55">
        <f t="shared" si="11"/>
        <v>6000</v>
      </c>
      <c r="G132" s="104">
        <f t="shared" si="12"/>
        <v>42000</v>
      </c>
    </row>
    <row r="133" spans="2:7" ht="15.75">
      <c r="B133" s="36">
        <f t="shared" si="10"/>
        <v>46</v>
      </c>
      <c r="C133" s="50" t="s">
        <v>107</v>
      </c>
      <c r="E133" s="8"/>
      <c r="F133" s="55">
        <f t="shared" si="11"/>
        <v>0</v>
      </c>
      <c r="G133" s="104">
        <f t="shared" si="12"/>
        <v>48000</v>
      </c>
    </row>
    <row r="134" spans="2:7" ht="15.75">
      <c r="B134" s="36">
        <f t="shared" si="10"/>
        <v>47</v>
      </c>
      <c r="C134" s="50" t="s">
        <v>108</v>
      </c>
      <c r="D134" s="8">
        <v>7000</v>
      </c>
      <c r="E134" s="8"/>
      <c r="F134" s="55">
        <f t="shared" si="11"/>
        <v>7000</v>
      </c>
      <c r="G134" s="104">
        <f t="shared" si="12"/>
        <v>41000</v>
      </c>
    </row>
    <row r="135" spans="2:7" ht="15.75">
      <c r="B135" s="36">
        <f t="shared" si="10"/>
        <v>48</v>
      </c>
      <c r="C135" s="50" t="s">
        <v>109</v>
      </c>
      <c r="D135" s="8">
        <v>6000</v>
      </c>
      <c r="E135" s="8"/>
      <c r="F135" s="55">
        <f t="shared" ref="F135:F149" si="13">SUM(D135:E135)</f>
        <v>6000</v>
      </c>
      <c r="G135" s="104">
        <f t="shared" si="12"/>
        <v>42000</v>
      </c>
    </row>
    <row r="136" spans="2:7" ht="15.75">
      <c r="B136" s="36">
        <f t="shared" si="10"/>
        <v>49</v>
      </c>
      <c r="C136" s="50" t="s">
        <v>110</v>
      </c>
      <c r="D136" s="8">
        <v>6000</v>
      </c>
      <c r="E136" s="8"/>
      <c r="F136" s="55">
        <f t="shared" si="13"/>
        <v>6000</v>
      </c>
      <c r="G136" s="104">
        <f t="shared" si="12"/>
        <v>42000</v>
      </c>
    </row>
    <row r="137" spans="2:7" ht="15.75">
      <c r="B137" s="36">
        <f t="shared" si="10"/>
        <v>50</v>
      </c>
      <c r="C137" s="50" t="s">
        <v>111</v>
      </c>
      <c r="D137" s="8">
        <v>11000</v>
      </c>
      <c r="E137" s="8"/>
      <c r="F137" s="55">
        <f t="shared" si="13"/>
        <v>11000</v>
      </c>
      <c r="G137" s="104">
        <f t="shared" si="12"/>
        <v>37000</v>
      </c>
    </row>
    <row r="138" spans="2:7" ht="15.75">
      <c r="B138" s="36">
        <f t="shared" si="10"/>
        <v>51</v>
      </c>
      <c r="C138" s="50" t="s">
        <v>112</v>
      </c>
      <c r="D138" s="8">
        <v>21000</v>
      </c>
      <c r="E138" s="8">
        <f>5000+2000+4000</f>
        <v>11000</v>
      </c>
      <c r="F138" s="55">
        <f t="shared" si="13"/>
        <v>32000</v>
      </c>
      <c r="G138" s="104">
        <f t="shared" si="12"/>
        <v>16000</v>
      </c>
    </row>
    <row r="139" spans="2:7" ht="15.75">
      <c r="B139" s="36">
        <f t="shared" si="10"/>
        <v>52</v>
      </c>
      <c r="C139" s="50" t="s">
        <v>113</v>
      </c>
      <c r="E139" s="8"/>
      <c r="F139" s="55">
        <f t="shared" si="13"/>
        <v>0</v>
      </c>
      <c r="G139" s="104">
        <f t="shared" si="12"/>
        <v>48000</v>
      </c>
    </row>
    <row r="140" spans="2:7" ht="15.75">
      <c r="B140" s="36">
        <f t="shared" si="10"/>
        <v>53</v>
      </c>
      <c r="C140" t="s">
        <v>114</v>
      </c>
      <c r="D140" s="8">
        <v>6000</v>
      </c>
      <c r="E140" s="8"/>
      <c r="F140" s="55">
        <f t="shared" si="13"/>
        <v>6000</v>
      </c>
      <c r="G140" s="104">
        <f t="shared" si="12"/>
        <v>42000</v>
      </c>
    </row>
    <row r="141" spans="2:7" ht="15.75">
      <c r="B141" s="36">
        <f t="shared" si="10"/>
        <v>54</v>
      </c>
      <c r="C141" s="50" t="s">
        <v>244</v>
      </c>
      <c r="E141" s="8"/>
      <c r="F141" s="55">
        <f t="shared" si="13"/>
        <v>0</v>
      </c>
      <c r="G141" s="104">
        <f t="shared" si="12"/>
        <v>48000</v>
      </c>
    </row>
    <row r="142" spans="2:7" ht="15.75">
      <c r="B142" s="36">
        <f t="shared" si="10"/>
        <v>55</v>
      </c>
      <c r="C142" t="s">
        <v>115</v>
      </c>
      <c r="E142" s="8"/>
      <c r="F142" s="55">
        <f t="shared" si="13"/>
        <v>0</v>
      </c>
      <c r="G142" s="104">
        <f t="shared" si="12"/>
        <v>48000</v>
      </c>
    </row>
    <row r="143" spans="2:7" ht="15.75">
      <c r="B143" s="36">
        <f t="shared" si="10"/>
        <v>56</v>
      </c>
      <c r="C143" s="50" t="s">
        <v>116</v>
      </c>
      <c r="D143" s="8">
        <v>6000</v>
      </c>
      <c r="E143" s="8"/>
      <c r="F143" s="55">
        <f t="shared" si="13"/>
        <v>6000</v>
      </c>
      <c r="G143" s="104">
        <f t="shared" si="12"/>
        <v>42000</v>
      </c>
    </row>
    <row r="144" spans="2:7" ht="15.75">
      <c r="B144" s="36">
        <f t="shared" si="10"/>
        <v>57</v>
      </c>
      <c r="C144" s="50" t="s">
        <v>117</v>
      </c>
      <c r="D144" s="8">
        <v>6000</v>
      </c>
      <c r="E144" s="8"/>
      <c r="F144" s="55">
        <f t="shared" si="13"/>
        <v>6000</v>
      </c>
      <c r="G144" s="104">
        <f t="shared" si="12"/>
        <v>42000</v>
      </c>
    </row>
    <row r="145" spans="2:7" ht="15.75">
      <c r="B145" s="36">
        <f t="shared" si="10"/>
        <v>58</v>
      </c>
      <c r="C145" t="s">
        <v>118</v>
      </c>
      <c r="D145" s="8">
        <v>7000</v>
      </c>
      <c r="E145" s="8"/>
      <c r="F145" s="55">
        <f t="shared" si="13"/>
        <v>7000</v>
      </c>
      <c r="G145" s="104">
        <f t="shared" si="12"/>
        <v>41000</v>
      </c>
    </row>
    <row r="146" spans="2:7" ht="15.75">
      <c r="B146" s="36">
        <f t="shared" si="10"/>
        <v>59</v>
      </c>
      <c r="C146" t="s">
        <v>119</v>
      </c>
      <c r="D146" s="8">
        <v>6000</v>
      </c>
      <c r="E146" s="8"/>
      <c r="F146" s="55">
        <f t="shared" si="13"/>
        <v>6000</v>
      </c>
      <c r="G146" s="104">
        <f t="shared" si="12"/>
        <v>42000</v>
      </c>
    </row>
    <row r="147" spans="2:7" ht="15.75">
      <c r="B147" s="36">
        <f t="shared" si="10"/>
        <v>60</v>
      </c>
      <c r="C147" t="s">
        <v>120</v>
      </c>
      <c r="E147" s="8"/>
      <c r="F147" s="55">
        <f t="shared" si="13"/>
        <v>0</v>
      </c>
      <c r="G147" s="104">
        <f t="shared" si="12"/>
        <v>48000</v>
      </c>
    </row>
    <row r="148" spans="2:7" ht="15.75">
      <c r="B148" s="36">
        <f t="shared" si="10"/>
        <v>61</v>
      </c>
      <c r="C148" t="s">
        <v>121</v>
      </c>
      <c r="E148" s="8"/>
      <c r="F148" s="55">
        <f t="shared" si="13"/>
        <v>0</v>
      </c>
      <c r="G148" s="104">
        <f t="shared" si="12"/>
        <v>48000</v>
      </c>
    </row>
    <row r="149" spans="2:7" ht="18">
      <c r="B149" s="36">
        <f t="shared" si="10"/>
        <v>62</v>
      </c>
      <c r="C149" s="50" t="s">
        <v>122</v>
      </c>
      <c r="D149" s="38">
        <v>6000</v>
      </c>
      <c r="E149" s="38">
        <v>0</v>
      </c>
      <c r="F149" s="38">
        <f t="shared" si="13"/>
        <v>6000</v>
      </c>
      <c r="G149" s="117">
        <f t="shared" si="12"/>
        <v>42000</v>
      </c>
    </row>
    <row r="150" spans="2:7" ht="18">
      <c r="C150" s="30" t="s">
        <v>123</v>
      </c>
      <c r="D150" s="115">
        <f>SUM(D79:D149)</f>
        <v>678000</v>
      </c>
      <c r="E150" s="115">
        <f>SUM(E79:E149)</f>
        <v>163024</v>
      </c>
      <c r="F150" s="71">
        <f>SUM(F79:F149)</f>
        <v>839000</v>
      </c>
      <c r="G150" s="71">
        <f>SUM(G79:G149)</f>
        <v>2373000</v>
      </c>
    </row>
    <row r="151" spans="2:7">
      <c r="F151" s="8"/>
    </row>
    <row r="152" spans="2:7">
      <c r="D152" s="116" t="s">
        <v>246</v>
      </c>
      <c r="E152" s="30" t="s">
        <v>381</v>
      </c>
      <c r="F152" s="55"/>
    </row>
    <row r="153" spans="2:7">
      <c r="D153" s="106" t="s">
        <v>250</v>
      </c>
      <c r="E153" s="30" t="s">
        <v>249</v>
      </c>
    </row>
    <row r="155" spans="2:7" ht="17.25">
      <c r="B155" s="383" t="s">
        <v>738</v>
      </c>
      <c r="C155" s="383"/>
      <c r="D155" s="383"/>
      <c r="E155" s="383"/>
      <c r="F155" s="383"/>
      <c r="G155" s="383"/>
    </row>
    <row r="156" spans="2:7" ht="15.75">
      <c r="B156" s="33" t="s">
        <v>44</v>
      </c>
      <c r="C156" s="33" t="s">
        <v>45</v>
      </c>
      <c r="D156" s="102" t="s">
        <v>252</v>
      </c>
      <c r="E156" s="102">
        <v>2024</v>
      </c>
      <c r="F156" s="43" t="s">
        <v>589</v>
      </c>
      <c r="G156" s="43" t="s">
        <v>594</v>
      </c>
    </row>
    <row r="157" spans="2:7" ht="15.75">
      <c r="B157" s="36">
        <v>1</v>
      </c>
      <c r="C157" s="50" t="s">
        <v>57</v>
      </c>
      <c r="D157" s="8">
        <v>36000</v>
      </c>
      <c r="E157" s="8"/>
      <c r="F157" s="55">
        <f t="shared" ref="F157:F163" si="14">SUM(D157:E157)</f>
        <v>36000</v>
      </c>
      <c r="G157" s="257" t="s">
        <v>590</v>
      </c>
    </row>
    <row r="158" spans="2:7" ht="15.75">
      <c r="B158" s="36">
        <f t="shared" ref="B158:B163" si="15">B157+1</f>
        <v>2</v>
      </c>
      <c r="C158" s="50" t="s">
        <v>56</v>
      </c>
      <c r="D158" s="8">
        <v>24000</v>
      </c>
      <c r="E158" s="8">
        <v>20000</v>
      </c>
      <c r="F158" s="55">
        <f>SUM(D158:E158)</f>
        <v>44000</v>
      </c>
      <c r="G158" s="104" t="s">
        <v>591</v>
      </c>
    </row>
    <row r="159" spans="2:7" ht="15.75">
      <c r="B159" s="36">
        <f t="shared" si="15"/>
        <v>3</v>
      </c>
      <c r="C159" s="50" t="s">
        <v>60</v>
      </c>
      <c r="D159" s="8">
        <v>24000</v>
      </c>
      <c r="E159" s="8">
        <v>20000</v>
      </c>
      <c r="F159" s="55">
        <f t="shared" si="14"/>
        <v>44000</v>
      </c>
      <c r="G159" s="104" t="s">
        <v>591</v>
      </c>
    </row>
    <row r="160" spans="2:7" ht="15.75">
      <c r="B160" s="36">
        <f t="shared" si="15"/>
        <v>4</v>
      </c>
      <c r="C160" s="50" t="s">
        <v>85</v>
      </c>
      <c r="D160" s="8">
        <v>24000</v>
      </c>
      <c r="E160" s="8">
        <v>12000</v>
      </c>
      <c r="F160" s="55">
        <f t="shared" si="14"/>
        <v>36000</v>
      </c>
      <c r="G160" s="257" t="s">
        <v>590</v>
      </c>
    </row>
    <row r="161" spans="2:7" ht="15.75">
      <c r="B161" s="36">
        <f t="shared" si="15"/>
        <v>5</v>
      </c>
      <c r="C161" s="50" t="s">
        <v>3</v>
      </c>
      <c r="D161" s="8">
        <v>24000</v>
      </c>
      <c r="E161" s="8">
        <f>12000+12000</f>
        <v>24000</v>
      </c>
      <c r="F161" s="55">
        <f t="shared" si="14"/>
        <v>48000</v>
      </c>
      <c r="G161" s="257" t="s">
        <v>590</v>
      </c>
    </row>
    <row r="162" spans="2:7" ht="15.75">
      <c r="B162" s="36">
        <f t="shared" si="15"/>
        <v>6</v>
      </c>
      <c r="C162" s="50" t="s">
        <v>98</v>
      </c>
      <c r="D162" s="8">
        <v>25000</v>
      </c>
      <c r="E162" s="8">
        <f>2000+9000+4000</f>
        <v>15000</v>
      </c>
      <c r="F162" s="55">
        <f t="shared" si="14"/>
        <v>40000</v>
      </c>
      <c r="G162" s="104" t="s">
        <v>739</v>
      </c>
    </row>
    <row r="163" spans="2:7" ht="15.75">
      <c r="B163" s="36">
        <f t="shared" si="15"/>
        <v>7</v>
      </c>
      <c r="C163" s="50" t="s">
        <v>101</v>
      </c>
      <c r="D163" s="8">
        <v>24000</v>
      </c>
      <c r="E163" s="8">
        <v>24000</v>
      </c>
      <c r="F163" s="55">
        <f t="shared" si="14"/>
        <v>48000</v>
      </c>
      <c r="G163" s="257" t="s">
        <v>590</v>
      </c>
    </row>
    <row r="164" spans="2:7" ht="15.75">
      <c r="B164" s="36"/>
      <c r="C164" s="50"/>
      <c r="E164" s="8"/>
      <c r="F164" s="55"/>
      <c r="G164" s="104"/>
    </row>
    <row r="165" spans="2:7" ht="17.25">
      <c r="B165" s="383" t="s">
        <v>737</v>
      </c>
      <c r="C165" s="383"/>
      <c r="D165" s="383"/>
      <c r="E165" s="383"/>
      <c r="F165" s="383"/>
      <c r="G165" s="383"/>
    </row>
    <row r="166" spans="2:7" ht="15.75">
      <c r="B166" s="33" t="s">
        <v>44</v>
      </c>
      <c r="C166" s="33" t="s">
        <v>45</v>
      </c>
      <c r="D166" s="102" t="s">
        <v>252</v>
      </c>
      <c r="E166" s="102">
        <v>2024</v>
      </c>
      <c r="F166" s="43" t="s">
        <v>123</v>
      </c>
      <c r="G166" s="103" t="s">
        <v>238</v>
      </c>
    </row>
    <row r="167" spans="2:7" ht="15.75">
      <c r="B167" s="36">
        <v>1</v>
      </c>
      <c r="C167" s="50" t="s">
        <v>46</v>
      </c>
      <c r="D167" s="8">
        <v>6000</v>
      </c>
      <c r="E167" s="8"/>
      <c r="F167" s="55">
        <f>SUM(D167:E167)</f>
        <v>6000</v>
      </c>
      <c r="G167" s="104">
        <f>12000+12000+24000-F167</f>
        <v>42000</v>
      </c>
    </row>
    <row r="168" spans="2:7" ht="15.75">
      <c r="B168" s="36">
        <f t="shared" ref="B168:B224" si="16">B167+1</f>
        <v>2</v>
      </c>
      <c r="C168" s="50" t="s">
        <v>47</v>
      </c>
      <c r="E168" s="8"/>
      <c r="F168" s="55">
        <f t="shared" ref="F168:F216" si="17">SUM(D168:E168)</f>
        <v>0</v>
      </c>
      <c r="G168" s="104">
        <f t="shared" ref="G168:G177" si="18">12000+12000+24000-F168</f>
        <v>48000</v>
      </c>
    </row>
    <row r="169" spans="2:7" ht="15.75">
      <c r="B169" s="36">
        <f t="shared" si="16"/>
        <v>3</v>
      </c>
      <c r="C169" s="50" t="s">
        <v>48</v>
      </c>
      <c r="D169" s="8">
        <v>7000</v>
      </c>
      <c r="E169" s="8"/>
      <c r="F169" s="55">
        <f t="shared" si="17"/>
        <v>7000</v>
      </c>
      <c r="G169" s="104">
        <f t="shared" si="18"/>
        <v>41000</v>
      </c>
    </row>
    <row r="170" spans="2:7" ht="15.75">
      <c r="B170" s="36">
        <f t="shared" si="16"/>
        <v>4</v>
      </c>
      <c r="C170" s="50" t="s">
        <v>239</v>
      </c>
      <c r="E170" s="8"/>
      <c r="F170" s="55">
        <f t="shared" si="17"/>
        <v>0</v>
      </c>
      <c r="G170" s="104">
        <f t="shared" si="18"/>
        <v>48000</v>
      </c>
    </row>
    <row r="171" spans="2:7" ht="15.75">
      <c r="B171" s="36">
        <f t="shared" si="16"/>
        <v>5</v>
      </c>
      <c r="C171" s="50" t="s">
        <v>49</v>
      </c>
      <c r="D171" s="8">
        <v>6000</v>
      </c>
      <c r="E171" s="8"/>
      <c r="F171" s="55">
        <f t="shared" si="17"/>
        <v>6000</v>
      </c>
      <c r="G171" s="104">
        <f t="shared" si="18"/>
        <v>42000</v>
      </c>
    </row>
    <row r="172" spans="2:7" ht="15.75">
      <c r="B172" s="36">
        <f t="shared" si="16"/>
        <v>6</v>
      </c>
      <c r="C172" s="50" t="s">
        <v>50</v>
      </c>
      <c r="D172" s="8">
        <v>6000</v>
      </c>
      <c r="E172" s="8"/>
      <c r="F172" s="55">
        <f t="shared" si="17"/>
        <v>6000</v>
      </c>
      <c r="G172" s="104">
        <f t="shared" si="18"/>
        <v>42000</v>
      </c>
    </row>
    <row r="173" spans="2:7" ht="15.75">
      <c r="B173" s="36">
        <f t="shared" si="16"/>
        <v>7</v>
      </c>
      <c r="C173" s="50" t="s">
        <v>51</v>
      </c>
      <c r="D173" s="8">
        <v>0</v>
      </c>
      <c r="E173" s="8"/>
      <c r="F173" s="55">
        <f t="shared" si="17"/>
        <v>0</v>
      </c>
      <c r="G173" s="104">
        <f t="shared" si="18"/>
        <v>48000</v>
      </c>
    </row>
    <row r="174" spans="2:7" ht="15.75">
      <c r="B174" s="36">
        <f t="shared" si="16"/>
        <v>8</v>
      </c>
      <c r="C174" s="50" t="s">
        <v>52</v>
      </c>
      <c r="D174" s="8">
        <v>1000</v>
      </c>
      <c r="E174" s="8"/>
      <c r="F174" s="55">
        <f t="shared" si="17"/>
        <v>1000</v>
      </c>
      <c r="G174" s="104">
        <f t="shared" si="18"/>
        <v>47000</v>
      </c>
    </row>
    <row r="175" spans="2:7" ht="15.75">
      <c r="B175" s="36">
        <f t="shared" si="16"/>
        <v>9</v>
      </c>
      <c r="C175" s="50" t="s">
        <v>53</v>
      </c>
      <c r="D175" s="8">
        <v>15000</v>
      </c>
      <c r="E175" s="8"/>
      <c r="F175" s="55">
        <f t="shared" si="17"/>
        <v>15000</v>
      </c>
      <c r="G175" s="104">
        <f t="shared" si="18"/>
        <v>33000</v>
      </c>
    </row>
    <row r="176" spans="2:7" ht="15.75">
      <c r="B176" s="36">
        <f t="shared" si="16"/>
        <v>10</v>
      </c>
      <c r="C176" s="50" t="s">
        <v>54</v>
      </c>
      <c r="D176" s="8">
        <v>6000</v>
      </c>
      <c r="E176" s="8"/>
      <c r="F176" s="55">
        <f t="shared" si="17"/>
        <v>6000</v>
      </c>
      <c r="G176" s="104">
        <f t="shared" si="18"/>
        <v>42000</v>
      </c>
    </row>
    <row r="177" spans="2:7" ht="15.75">
      <c r="B177" s="36">
        <f t="shared" si="16"/>
        <v>11</v>
      </c>
      <c r="C177" s="50" t="s">
        <v>55</v>
      </c>
      <c r="D177" s="8">
        <v>1000</v>
      </c>
      <c r="E177" s="8"/>
      <c r="F177" s="55">
        <f t="shared" si="17"/>
        <v>1000</v>
      </c>
      <c r="G177" s="104">
        <f t="shared" si="18"/>
        <v>47000</v>
      </c>
    </row>
    <row r="178" spans="2:7" ht="15.75">
      <c r="B178" s="36">
        <f t="shared" si="16"/>
        <v>12</v>
      </c>
      <c r="C178" s="50" t="s">
        <v>58</v>
      </c>
      <c r="D178" s="8">
        <v>0</v>
      </c>
      <c r="E178" s="8"/>
      <c r="F178" s="55">
        <f t="shared" si="17"/>
        <v>0</v>
      </c>
      <c r="G178" s="104">
        <f t="shared" ref="G178:G203" si="19">12000+12000+24000-F178</f>
        <v>48000</v>
      </c>
    </row>
    <row r="179" spans="2:7" ht="15.75">
      <c r="B179" s="36">
        <f t="shared" si="16"/>
        <v>13</v>
      </c>
      <c r="C179" s="50" t="s">
        <v>59</v>
      </c>
      <c r="D179" s="8">
        <v>24000</v>
      </c>
      <c r="E179" s="8"/>
      <c r="F179" s="55">
        <f t="shared" si="17"/>
        <v>24000</v>
      </c>
      <c r="G179" s="104">
        <f t="shared" si="19"/>
        <v>24000</v>
      </c>
    </row>
    <row r="180" spans="2:7" ht="15.75">
      <c r="B180" s="36">
        <f t="shared" si="16"/>
        <v>14</v>
      </c>
      <c r="C180" s="50" t="s">
        <v>61</v>
      </c>
      <c r="D180" s="8">
        <v>24000</v>
      </c>
      <c r="E180" s="8"/>
      <c r="F180" s="55">
        <f t="shared" si="17"/>
        <v>24000</v>
      </c>
      <c r="G180" s="104">
        <f t="shared" si="19"/>
        <v>24000</v>
      </c>
    </row>
    <row r="181" spans="2:7" ht="15.75">
      <c r="B181" s="36">
        <f t="shared" si="16"/>
        <v>15</v>
      </c>
      <c r="C181" s="50" t="s">
        <v>62</v>
      </c>
      <c r="D181" s="8">
        <v>8000</v>
      </c>
      <c r="E181" s="8"/>
      <c r="F181" s="55">
        <f t="shared" si="17"/>
        <v>8000</v>
      </c>
      <c r="G181" s="104">
        <f t="shared" si="19"/>
        <v>40000</v>
      </c>
    </row>
    <row r="182" spans="2:7" ht="15.75">
      <c r="B182" s="36">
        <f t="shared" si="16"/>
        <v>16</v>
      </c>
      <c r="C182" t="s">
        <v>63</v>
      </c>
      <c r="D182" s="8">
        <v>24000</v>
      </c>
      <c r="E182" s="8"/>
      <c r="F182" s="55">
        <f t="shared" si="17"/>
        <v>24000</v>
      </c>
      <c r="G182" s="104">
        <f t="shared" si="19"/>
        <v>24000</v>
      </c>
    </row>
    <row r="183" spans="2:7" ht="15.75">
      <c r="B183" s="36">
        <f t="shared" si="16"/>
        <v>17</v>
      </c>
      <c r="C183" t="s">
        <v>65</v>
      </c>
      <c r="D183" s="107">
        <v>0</v>
      </c>
      <c r="E183" s="107"/>
      <c r="F183" s="55">
        <f t="shared" si="17"/>
        <v>0</v>
      </c>
      <c r="G183" s="104">
        <f t="shared" si="19"/>
        <v>48000</v>
      </c>
    </row>
    <row r="184" spans="2:7" ht="15.75">
      <c r="B184" s="36">
        <f t="shared" si="16"/>
        <v>18</v>
      </c>
      <c r="C184" s="50" t="s">
        <v>66</v>
      </c>
      <c r="D184" s="8">
        <v>6000</v>
      </c>
      <c r="E184" s="8">
        <v>4000</v>
      </c>
      <c r="F184" s="55">
        <f t="shared" si="17"/>
        <v>10000</v>
      </c>
      <c r="G184" s="104">
        <f t="shared" si="19"/>
        <v>38000</v>
      </c>
    </row>
    <row r="185" spans="2:7" ht="15.75">
      <c r="B185" s="36">
        <f t="shared" si="16"/>
        <v>19</v>
      </c>
      <c r="C185" s="50" t="s">
        <v>67</v>
      </c>
      <c r="D185" s="8">
        <v>0</v>
      </c>
      <c r="E185" s="8"/>
      <c r="F185" s="55">
        <f t="shared" si="17"/>
        <v>0</v>
      </c>
      <c r="G185" s="104">
        <f t="shared" si="19"/>
        <v>48000</v>
      </c>
    </row>
    <row r="186" spans="2:7" ht="15.75">
      <c r="B186" s="36">
        <f t="shared" si="16"/>
        <v>20</v>
      </c>
      <c r="C186" s="50" t="s">
        <v>9</v>
      </c>
      <c r="D186" s="8">
        <v>24000</v>
      </c>
      <c r="E186" s="8"/>
      <c r="F186" s="55">
        <f t="shared" si="17"/>
        <v>24000</v>
      </c>
      <c r="G186" s="104">
        <f t="shared" si="19"/>
        <v>24000</v>
      </c>
    </row>
    <row r="187" spans="2:7" ht="15.75">
      <c r="B187" s="36">
        <f t="shared" si="16"/>
        <v>21</v>
      </c>
      <c r="C187" s="50" t="s">
        <v>68</v>
      </c>
      <c r="D187" s="8">
        <v>7000</v>
      </c>
      <c r="E187" s="110"/>
      <c r="F187" s="55">
        <f t="shared" si="17"/>
        <v>7000</v>
      </c>
      <c r="G187" s="104">
        <f t="shared" si="19"/>
        <v>41000</v>
      </c>
    </row>
    <row r="188" spans="2:7" ht="15.75">
      <c r="B188" s="36">
        <f t="shared" si="16"/>
        <v>22</v>
      </c>
      <c r="C188" s="50" t="s">
        <v>69</v>
      </c>
      <c r="D188" s="8">
        <v>24000</v>
      </c>
      <c r="E188" s="8"/>
      <c r="F188" s="55">
        <f t="shared" si="17"/>
        <v>24000</v>
      </c>
      <c r="G188" s="104">
        <f t="shared" si="19"/>
        <v>24000</v>
      </c>
    </row>
    <row r="189" spans="2:7" ht="15.75">
      <c r="B189" s="36">
        <f t="shared" si="16"/>
        <v>23</v>
      </c>
      <c r="C189" s="50" t="s">
        <v>70</v>
      </c>
      <c r="D189" s="8">
        <v>0</v>
      </c>
      <c r="E189" s="8"/>
      <c r="F189" s="55">
        <f t="shared" si="17"/>
        <v>0</v>
      </c>
      <c r="G189" s="104">
        <f t="shared" si="19"/>
        <v>48000</v>
      </c>
    </row>
    <row r="190" spans="2:7" ht="15.75">
      <c r="B190" s="36">
        <f t="shared" si="16"/>
        <v>24</v>
      </c>
      <c r="C190" s="50" t="s">
        <v>71</v>
      </c>
      <c r="D190" s="8">
        <v>6000</v>
      </c>
      <c r="E190" s="8"/>
      <c r="F190" s="55">
        <f t="shared" si="17"/>
        <v>6000</v>
      </c>
      <c r="G190" s="104">
        <f t="shared" si="19"/>
        <v>42000</v>
      </c>
    </row>
    <row r="191" spans="2:7" ht="15.75">
      <c r="B191" s="36">
        <f t="shared" si="16"/>
        <v>25</v>
      </c>
      <c r="C191" s="50" t="s">
        <v>72</v>
      </c>
      <c r="D191" s="8">
        <v>7000</v>
      </c>
      <c r="E191" s="307">
        <v>4000</v>
      </c>
      <c r="F191" s="55">
        <f t="shared" si="17"/>
        <v>11000</v>
      </c>
      <c r="G191" s="104">
        <f t="shared" si="19"/>
        <v>37000</v>
      </c>
    </row>
    <row r="192" spans="2:7" ht="15.75">
      <c r="B192" s="36">
        <f t="shared" si="16"/>
        <v>26</v>
      </c>
      <c r="C192" s="50" t="s">
        <v>73</v>
      </c>
      <c r="D192" s="8">
        <v>6000</v>
      </c>
      <c r="E192" s="8"/>
      <c r="F192" s="55">
        <f t="shared" si="17"/>
        <v>6000</v>
      </c>
      <c r="G192" s="104">
        <f t="shared" si="19"/>
        <v>42000</v>
      </c>
    </row>
    <row r="193" spans="2:7" ht="15.75">
      <c r="B193" s="36">
        <f t="shared" si="16"/>
        <v>27</v>
      </c>
      <c r="C193" s="50" t="s">
        <v>74</v>
      </c>
      <c r="D193" s="8">
        <v>7000</v>
      </c>
      <c r="E193" s="8"/>
      <c r="F193" s="55">
        <f t="shared" si="17"/>
        <v>7000</v>
      </c>
      <c r="G193" s="104">
        <f t="shared" si="19"/>
        <v>41000</v>
      </c>
    </row>
    <row r="194" spans="2:7" ht="15.75">
      <c r="B194" s="36">
        <f t="shared" si="16"/>
        <v>28</v>
      </c>
      <c r="C194" s="50" t="s">
        <v>75</v>
      </c>
      <c r="D194" s="8">
        <v>7000</v>
      </c>
      <c r="E194" s="8"/>
      <c r="F194" s="55">
        <f t="shared" si="17"/>
        <v>7000</v>
      </c>
      <c r="G194" s="104">
        <f t="shared" si="19"/>
        <v>41000</v>
      </c>
    </row>
    <row r="195" spans="2:7" ht="15.75">
      <c r="B195" s="36">
        <f t="shared" si="16"/>
        <v>29</v>
      </c>
      <c r="C195" s="50" t="s">
        <v>76</v>
      </c>
      <c r="D195" s="8">
        <v>6000</v>
      </c>
      <c r="E195" s="8"/>
      <c r="F195" s="55">
        <f t="shared" si="17"/>
        <v>6000</v>
      </c>
      <c r="G195" s="104">
        <f t="shared" si="19"/>
        <v>42000</v>
      </c>
    </row>
    <row r="196" spans="2:7" ht="15.75">
      <c r="B196" s="36">
        <f t="shared" si="16"/>
        <v>30</v>
      </c>
      <c r="C196" s="50" t="s">
        <v>77</v>
      </c>
      <c r="D196" s="8">
        <v>7000</v>
      </c>
      <c r="E196" s="8"/>
      <c r="F196" s="55">
        <f t="shared" si="17"/>
        <v>7000</v>
      </c>
      <c r="G196" s="104">
        <f t="shared" si="19"/>
        <v>41000</v>
      </c>
    </row>
    <row r="197" spans="2:7" ht="15.75">
      <c r="B197" s="36">
        <f t="shared" si="16"/>
        <v>31</v>
      </c>
      <c r="C197" s="50" t="s">
        <v>78</v>
      </c>
      <c r="D197" s="8">
        <v>7000</v>
      </c>
      <c r="E197" s="8"/>
      <c r="F197" s="55">
        <f t="shared" si="17"/>
        <v>7000</v>
      </c>
      <c r="G197" s="104">
        <f t="shared" si="19"/>
        <v>41000</v>
      </c>
    </row>
    <row r="198" spans="2:7" ht="15.75">
      <c r="B198" s="36">
        <f t="shared" si="16"/>
        <v>32</v>
      </c>
      <c r="C198" s="50" t="s">
        <v>79</v>
      </c>
      <c r="D198" s="8">
        <v>7000</v>
      </c>
      <c r="E198" s="8"/>
      <c r="F198" s="55">
        <f t="shared" si="17"/>
        <v>7000</v>
      </c>
      <c r="G198" s="104">
        <f t="shared" si="19"/>
        <v>41000</v>
      </c>
    </row>
    <row r="199" spans="2:7" ht="15.75">
      <c r="B199" s="36">
        <f t="shared" si="16"/>
        <v>33</v>
      </c>
      <c r="C199" s="50" t="s">
        <v>80</v>
      </c>
      <c r="D199" s="8">
        <v>6000</v>
      </c>
      <c r="E199" s="8"/>
      <c r="F199" s="55">
        <f t="shared" si="17"/>
        <v>6000</v>
      </c>
      <c r="G199" s="104">
        <f t="shared" si="19"/>
        <v>42000</v>
      </c>
    </row>
    <row r="200" spans="2:7" ht="15.75">
      <c r="B200" s="36">
        <f t="shared" si="16"/>
        <v>34</v>
      </c>
      <c r="C200" s="50" t="s">
        <v>81</v>
      </c>
      <c r="D200" s="8">
        <v>6000</v>
      </c>
      <c r="E200" s="8"/>
      <c r="F200" s="55">
        <f t="shared" si="17"/>
        <v>6000</v>
      </c>
      <c r="G200" s="104">
        <f t="shared" si="19"/>
        <v>42000</v>
      </c>
    </row>
    <row r="201" spans="2:7" ht="15.75">
      <c r="B201" s="36">
        <f t="shared" si="16"/>
        <v>35</v>
      </c>
      <c r="C201" s="50" t="s">
        <v>82</v>
      </c>
      <c r="D201" s="8">
        <v>25000</v>
      </c>
      <c r="E201" s="8"/>
      <c r="F201" s="55">
        <f t="shared" si="17"/>
        <v>25000</v>
      </c>
      <c r="G201" s="104">
        <f t="shared" si="19"/>
        <v>23000</v>
      </c>
    </row>
    <row r="202" spans="2:7" ht="15.75">
      <c r="B202" s="36">
        <f t="shared" si="16"/>
        <v>36</v>
      </c>
      <c r="C202" s="50" t="s">
        <v>83</v>
      </c>
      <c r="D202" s="8">
        <v>0</v>
      </c>
      <c r="E202" s="8"/>
      <c r="F202" s="55">
        <f t="shared" si="17"/>
        <v>0</v>
      </c>
      <c r="G202" s="104">
        <f t="shared" si="19"/>
        <v>48000</v>
      </c>
    </row>
    <row r="203" spans="2:7" ht="15.75">
      <c r="B203" s="36">
        <f t="shared" si="16"/>
        <v>37</v>
      </c>
      <c r="C203" s="50" t="s">
        <v>84</v>
      </c>
      <c r="D203" s="8">
        <v>6000</v>
      </c>
      <c r="E203" s="110">
        <f>26000+2000</f>
        <v>28000</v>
      </c>
      <c r="F203" s="55">
        <f t="shared" si="17"/>
        <v>34000</v>
      </c>
      <c r="G203" s="104">
        <f t="shared" si="19"/>
        <v>14000</v>
      </c>
    </row>
    <row r="204" spans="2:7" ht="15.75">
      <c r="B204" s="36">
        <f t="shared" si="16"/>
        <v>38</v>
      </c>
      <c r="C204" s="50" t="s">
        <v>86</v>
      </c>
      <c r="D204" s="8">
        <v>6000</v>
      </c>
      <c r="E204" s="8"/>
      <c r="F204" s="55">
        <f t="shared" si="17"/>
        <v>6000</v>
      </c>
      <c r="G204" s="104">
        <f t="shared" ref="G204:G239" si="20">12000+12000+24000-F204</f>
        <v>42000</v>
      </c>
    </row>
    <row r="205" spans="2:7" ht="15.75">
      <c r="B205" s="36">
        <f t="shared" si="16"/>
        <v>39</v>
      </c>
      <c r="C205" s="50" t="s">
        <v>87</v>
      </c>
      <c r="D205" s="8">
        <v>6000</v>
      </c>
      <c r="E205" s="8"/>
      <c r="F205" s="55">
        <f t="shared" si="17"/>
        <v>6000</v>
      </c>
      <c r="G205" s="104">
        <f t="shared" si="20"/>
        <v>42000</v>
      </c>
    </row>
    <row r="206" spans="2:7" ht="15.75">
      <c r="B206" s="36">
        <f t="shared" si="16"/>
        <v>40</v>
      </c>
      <c r="C206" s="50" t="s">
        <v>88</v>
      </c>
      <c r="D206" s="8">
        <v>24000</v>
      </c>
      <c r="E206" s="8"/>
      <c r="F206" s="55">
        <f t="shared" si="17"/>
        <v>24000</v>
      </c>
      <c r="G206" s="104">
        <f t="shared" si="20"/>
        <v>24000</v>
      </c>
    </row>
    <row r="207" spans="2:7" ht="15.75">
      <c r="B207" s="36">
        <f t="shared" si="16"/>
        <v>41</v>
      </c>
      <c r="C207" s="50" t="s">
        <v>89</v>
      </c>
      <c r="D207" s="8">
        <v>0</v>
      </c>
      <c r="E207" s="8"/>
      <c r="F207" s="55">
        <f t="shared" si="17"/>
        <v>0</v>
      </c>
      <c r="G207" s="104">
        <f t="shared" si="20"/>
        <v>48000</v>
      </c>
    </row>
    <row r="208" spans="2:7" ht="15.75">
      <c r="B208" s="36">
        <f t="shared" si="16"/>
        <v>42</v>
      </c>
      <c r="C208" s="50" t="s">
        <v>90</v>
      </c>
      <c r="D208" s="8">
        <v>18000</v>
      </c>
      <c r="E208" s="8"/>
      <c r="F208" s="55">
        <f t="shared" si="17"/>
        <v>18000</v>
      </c>
      <c r="G208" s="104">
        <f t="shared" si="20"/>
        <v>30000</v>
      </c>
    </row>
    <row r="209" spans="2:7" ht="15.75">
      <c r="B209" s="36">
        <f t="shared" si="16"/>
        <v>43</v>
      </c>
      <c r="C209" s="50" t="s">
        <v>91</v>
      </c>
      <c r="D209" s="8">
        <v>0</v>
      </c>
      <c r="E209" s="8"/>
      <c r="F209" s="55">
        <f t="shared" si="17"/>
        <v>0</v>
      </c>
      <c r="G209" s="104">
        <f t="shared" si="20"/>
        <v>48000</v>
      </c>
    </row>
    <row r="210" spans="2:7" ht="15.75">
      <c r="B210" s="36">
        <f t="shared" si="16"/>
        <v>44</v>
      </c>
      <c r="C210" s="50" t="s">
        <v>92</v>
      </c>
      <c r="D210" s="8">
        <v>19000</v>
      </c>
      <c r="E210" s="8">
        <v>6000</v>
      </c>
      <c r="F210" s="55">
        <f t="shared" si="17"/>
        <v>25000</v>
      </c>
      <c r="G210" s="104">
        <f t="shared" si="20"/>
        <v>23000</v>
      </c>
    </row>
    <row r="211" spans="2:7" ht="15.75">
      <c r="B211" s="36">
        <f t="shared" si="16"/>
        <v>45</v>
      </c>
      <c r="C211" s="50" t="s">
        <v>93</v>
      </c>
      <c r="D211" s="8">
        <v>6000</v>
      </c>
      <c r="E211" s="110"/>
      <c r="F211" s="55">
        <f t="shared" si="17"/>
        <v>6000</v>
      </c>
      <c r="G211" s="104">
        <f t="shared" si="20"/>
        <v>42000</v>
      </c>
    </row>
    <row r="212" spans="2:7" ht="15.75">
      <c r="B212" s="36">
        <f t="shared" si="16"/>
        <v>46</v>
      </c>
      <c r="C212" s="50" t="s">
        <v>94</v>
      </c>
      <c r="D212" s="8">
        <v>7000</v>
      </c>
      <c r="E212" s="110"/>
      <c r="F212" s="55">
        <f t="shared" si="17"/>
        <v>7000</v>
      </c>
      <c r="G212" s="104">
        <f t="shared" si="20"/>
        <v>41000</v>
      </c>
    </row>
    <row r="213" spans="2:7" ht="15.75">
      <c r="B213" s="36">
        <f t="shared" si="16"/>
        <v>47</v>
      </c>
      <c r="C213" s="50" t="s">
        <v>95</v>
      </c>
      <c r="D213" s="8">
        <v>0</v>
      </c>
      <c r="E213" s="8"/>
      <c r="F213" s="55">
        <f t="shared" si="17"/>
        <v>0</v>
      </c>
      <c r="G213" s="104">
        <f t="shared" si="20"/>
        <v>48000</v>
      </c>
    </row>
    <row r="214" spans="2:7" ht="15.75">
      <c r="B214" s="36">
        <f t="shared" si="16"/>
        <v>48</v>
      </c>
      <c r="C214" s="50" t="s">
        <v>96</v>
      </c>
      <c r="D214" s="8">
        <v>24000</v>
      </c>
      <c r="E214" s="8"/>
      <c r="F214" s="55">
        <f t="shared" si="17"/>
        <v>24000</v>
      </c>
      <c r="G214" s="104">
        <f t="shared" si="20"/>
        <v>24000</v>
      </c>
    </row>
    <row r="215" spans="2:7" ht="15.75">
      <c r="B215" s="36">
        <f t="shared" si="16"/>
        <v>49</v>
      </c>
      <c r="C215" s="50" t="s">
        <v>97</v>
      </c>
      <c r="D215" s="8">
        <v>7000</v>
      </c>
      <c r="E215" s="307">
        <v>4000</v>
      </c>
      <c r="F215" s="55">
        <f t="shared" si="17"/>
        <v>11000</v>
      </c>
      <c r="G215" s="104">
        <f t="shared" si="20"/>
        <v>37000</v>
      </c>
    </row>
    <row r="216" spans="2:7" ht="15.75">
      <c r="B216" s="36">
        <f t="shared" si="16"/>
        <v>50</v>
      </c>
      <c r="C216" s="50" t="s">
        <v>99</v>
      </c>
      <c r="D216" s="8">
        <v>6000</v>
      </c>
      <c r="E216" s="111"/>
      <c r="F216" s="55">
        <f t="shared" si="17"/>
        <v>6000</v>
      </c>
      <c r="G216" s="104">
        <f t="shared" si="20"/>
        <v>42000</v>
      </c>
    </row>
    <row r="217" spans="2:7" ht="15.75">
      <c r="B217" s="36">
        <f t="shared" si="16"/>
        <v>51</v>
      </c>
      <c r="C217" s="50" t="s">
        <v>100</v>
      </c>
      <c r="D217" s="8">
        <v>9000</v>
      </c>
      <c r="E217" s="8">
        <f>15000+5000+5000</f>
        <v>25000</v>
      </c>
      <c r="F217" s="55">
        <f>SUM(D217:E217)</f>
        <v>34000</v>
      </c>
      <c r="G217" s="104">
        <f t="shared" si="20"/>
        <v>14000</v>
      </c>
    </row>
    <row r="218" spans="2:7" ht="15.75">
      <c r="B218" s="36">
        <f t="shared" si="16"/>
        <v>52</v>
      </c>
      <c r="C218" s="50" t="s">
        <v>102</v>
      </c>
      <c r="D218" s="8">
        <v>0</v>
      </c>
      <c r="E218" s="8"/>
      <c r="F218" s="55">
        <f t="shared" ref="F218:F239" si="21">SUM(D218:E218)</f>
        <v>0</v>
      </c>
      <c r="G218" s="104">
        <f t="shared" si="20"/>
        <v>48000</v>
      </c>
    </row>
    <row r="219" spans="2:7" ht="15.75">
      <c r="B219" s="36">
        <f t="shared" si="16"/>
        <v>53</v>
      </c>
      <c r="C219" s="50" t="s">
        <v>103</v>
      </c>
      <c r="D219" s="8">
        <v>0</v>
      </c>
      <c r="E219" s="8"/>
      <c r="F219" s="55">
        <f t="shared" si="21"/>
        <v>0</v>
      </c>
      <c r="G219" s="104">
        <f t="shared" si="20"/>
        <v>48000</v>
      </c>
    </row>
    <row r="220" spans="2:7" ht="15.75">
      <c r="B220" s="36">
        <f t="shared" si="16"/>
        <v>54</v>
      </c>
      <c r="C220" s="50" t="s">
        <v>104</v>
      </c>
      <c r="D220" s="8">
        <v>6000</v>
      </c>
      <c r="E220" s="8"/>
      <c r="F220" s="55">
        <f t="shared" si="21"/>
        <v>6000</v>
      </c>
      <c r="G220" s="104">
        <f t="shared" si="20"/>
        <v>42000</v>
      </c>
    </row>
    <row r="221" spans="2:7" ht="15.75">
      <c r="B221" s="36">
        <f t="shared" si="16"/>
        <v>55</v>
      </c>
      <c r="C221" s="50" t="s">
        <v>105</v>
      </c>
      <c r="D221" s="8">
        <v>21000</v>
      </c>
      <c r="E221" s="8"/>
      <c r="F221" s="55">
        <f t="shared" si="21"/>
        <v>21000</v>
      </c>
      <c r="G221" s="104">
        <f t="shared" si="20"/>
        <v>27000</v>
      </c>
    </row>
    <row r="222" spans="2:7" ht="15.75">
      <c r="B222" s="36">
        <f t="shared" si="16"/>
        <v>56</v>
      </c>
      <c r="C222" s="50" t="s">
        <v>106</v>
      </c>
      <c r="D222" s="8">
        <v>6000</v>
      </c>
      <c r="E222" s="8"/>
      <c r="F222" s="55">
        <f t="shared" si="21"/>
        <v>6000</v>
      </c>
      <c r="G222" s="104">
        <f t="shared" si="20"/>
        <v>42000</v>
      </c>
    </row>
    <row r="223" spans="2:7" ht="15.75">
      <c r="B223" s="36">
        <f t="shared" si="16"/>
        <v>57</v>
      </c>
      <c r="C223" s="50" t="s">
        <v>107</v>
      </c>
      <c r="E223" s="8"/>
      <c r="F223" s="55">
        <f t="shared" si="21"/>
        <v>0</v>
      </c>
      <c r="G223" s="104">
        <f t="shared" si="20"/>
        <v>48000</v>
      </c>
    </row>
    <row r="224" spans="2:7" ht="15.75">
      <c r="B224" s="36">
        <f t="shared" si="16"/>
        <v>58</v>
      </c>
      <c r="C224" s="50" t="s">
        <v>108</v>
      </c>
      <c r="D224" s="8">
        <v>7000</v>
      </c>
      <c r="E224" s="8"/>
      <c r="F224" s="55">
        <f t="shared" si="21"/>
        <v>7000</v>
      </c>
      <c r="G224" s="104">
        <f t="shared" si="20"/>
        <v>41000</v>
      </c>
    </row>
    <row r="225" spans="2:7" ht="15.75">
      <c r="B225" s="36">
        <f t="shared" ref="B225:B239" si="22">B224+1</f>
        <v>59</v>
      </c>
      <c r="C225" s="50" t="s">
        <v>109</v>
      </c>
      <c r="D225" s="8">
        <v>6000</v>
      </c>
      <c r="E225" s="8"/>
      <c r="F225" s="55">
        <f t="shared" si="21"/>
        <v>6000</v>
      </c>
      <c r="G225" s="104">
        <f t="shared" si="20"/>
        <v>42000</v>
      </c>
    </row>
    <row r="226" spans="2:7" ht="15.75">
      <c r="B226" s="36">
        <f t="shared" si="22"/>
        <v>60</v>
      </c>
      <c r="C226" s="50" t="s">
        <v>110</v>
      </c>
      <c r="D226" s="8">
        <v>6000</v>
      </c>
      <c r="E226" s="8"/>
      <c r="F226" s="55">
        <f t="shared" si="21"/>
        <v>6000</v>
      </c>
      <c r="G226" s="104">
        <f t="shared" si="20"/>
        <v>42000</v>
      </c>
    </row>
    <row r="227" spans="2:7" ht="15.75">
      <c r="B227" s="36">
        <f t="shared" si="22"/>
        <v>61</v>
      </c>
      <c r="C227" s="50" t="s">
        <v>111</v>
      </c>
      <c r="D227" s="8">
        <v>11000</v>
      </c>
      <c r="E227" s="8"/>
      <c r="F227" s="55">
        <f t="shared" si="21"/>
        <v>11000</v>
      </c>
      <c r="G227" s="104">
        <f t="shared" si="20"/>
        <v>37000</v>
      </c>
    </row>
    <row r="228" spans="2:7" ht="15.75">
      <c r="B228" s="36">
        <f t="shared" si="22"/>
        <v>62</v>
      </c>
      <c r="C228" s="50" t="s">
        <v>112</v>
      </c>
      <c r="D228" s="8">
        <v>21000</v>
      </c>
      <c r="E228" s="8">
        <f>5000+2000+4000</f>
        <v>11000</v>
      </c>
      <c r="F228" s="55">
        <f t="shared" si="21"/>
        <v>32000</v>
      </c>
      <c r="G228" s="104">
        <f t="shared" si="20"/>
        <v>16000</v>
      </c>
    </row>
    <row r="229" spans="2:7" ht="15.75">
      <c r="B229" s="36">
        <f t="shared" si="22"/>
        <v>63</v>
      </c>
      <c r="C229" s="50" t="s">
        <v>113</v>
      </c>
      <c r="E229" s="8"/>
      <c r="F229" s="55">
        <f t="shared" si="21"/>
        <v>0</v>
      </c>
      <c r="G229" s="104">
        <f t="shared" si="20"/>
        <v>48000</v>
      </c>
    </row>
    <row r="230" spans="2:7" ht="15.75">
      <c r="B230" s="36">
        <f t="shared" si="22"/>
        <v>64</v>
      </c>
      <c r="C230" t="s">
        <v>114</v>
      </c>
      <c r="D230" s="8">
        <v>6000</v>
      </c>
      <c r="E230" s="8"/>
      <c r="F230" s="55">
        <f t="shared" si="21"/>
        <v>6000</v>
      </c>
      <c r="G230" s="104">
        <f t="shared" si="20"/>
        <v>42000</v>
      </c>
    </row>
    <row r="231" spans="2:7" ht="15.75">
      <c r="B231" s="36">
        <f t="shared" si="22"/>
        <v>65</v>
      </c>
      <c r="C231" s="50" t="s">
        <v>244</v>
      </c>
      <c r="E231" s="8"/>
      <c r="F231" s="55">
        <f t="shared" si="21"/>
        <v>0</v>
      </c>
      <c r="G231" s="104">
        <f t="shared" si="20"/>
        <v>48000</v>
      </c>
    </row>
    <row r="232" spans="2:7" ht="15.75">
      <c r="B232" s="36">
        <f t="shared" si="22"/>
        <v>66</v>
      </c>
      <c r="C232" t="s">
        <v>115</v>
      </c>
      <c r="E232" s="8"/>
      <c r="F232" s="55">
        <f t="shared" si="21"/>
        <v>0</v>
      </c>
      <c r="G232" s="104">
        <f t="shared" si="20"/>
        <v>48000</v>
      </c>
    </row>
    <row r="233" spans="2:7" ht="15.75">
      <c r="B233" s="36">
        <f t="shared" si="22"/>
        <v>67</v>
      </c>
      <c r="C233" s="50" t="s">
        <v>116</v>
      </c>
      <c r="D233" s="8">
        <v>6000</v>
      </c>
      <c r="E233" s="8"/>
      <c r="F233" s="55">
        <f t="shared" si="21"/>
        <v>6000</v>
      </c>
      <c r="G233" s="104">
        <f t="shared" si="20"/>
        <v>42000</v>
      </c>
    </row>
    <row r="234" spans="2:7" ht="15.75">
      <c r="B234" s="36">
        <f t="shared" si="22"/>
        <v>68</v>
      </c>
      <c r="C234" s="50" t="s">
        <v>117</v>
      </c>
      <c r="D234" s="8">
        <v>6000</v>
      </c>
      <c r="E234" s="8"/>
      <c r="F234" s="55">
        <f t="shared" si="21"/>
        <v>6000</v>
      </c>
      <c r="G234" s="104">
        <f t="shared" si="20"/>
        <v>42000</v>
      </c>
    </row>
    <row r="235" spans="2:7" ht="15.75">
      <c r="B235" s="36">
        <f t="shared" si="22"/>
        <v>69</v>
      </c>
      <c r="C235" t="s">
        <v>118</v>
      </c>
      <c r="D235" s="8">
        <v>7000</v>
      </c>
      <c r="E235" s="8">
        <v>6000</v>
      </c>
      <c r="F235" s="55">
        <f t="shared" si="21"/>
        <v>13000</v>
      </c>
      <c r="G235" s="104">
        <f t="shared" si="20"/>
        <v>35000</v>
      </c>
    </row>
    <row r="236" spans="2:7" ht="15.75">
      <c r="B236" s="36">
        <f t="shared" si="22"/>
        <v>70</v>
      </c>
      <c r="C236" t="s">
        <v>119</v>
      </c>
      <c r="D236" s="8">
        <v>6000</v>
      </c>
      <c r="E236" s="8"/>
      <c r="F236" s="55">
        <f t="shared" si="21"/>
        <v>6000</v>
      </c>
      <c r="G236" s="104">
        <f t="shared" si="20"/>
        <v>42000</v>
      </c>
    </row>
    <row r="237" spans="2:7" ht="15.75">
      <c r="B237" s="36">
        <f t="shared" si="22"/>
        <v>71</v>
      </c>
      <c r="C237" t="s">
        <v>120</v>
      </c>
      <c r="E237" s="8"/>
      <c r="F237" s="55">
        <f t="shared" si="21"/>
        <v>0</v>
      </c>
      <c r="G237" s="104">
        <f t="shared" si="20"/>
        <v>48000</v>
      </c>
    </row>
    <row r="238" spans="2:7" ht="15.75">
      <c r="B238" s="36">
        <f t="shared" si="22"/>
        <v>72</v>
      </c>
      <c r="C238" t="s">
        <v>121</v>
      </c>
      <c r="E238" s="8"/>
      <c r="F238" s="55">
        <f t="shared" si="21"/>
        <v>0</v>
      </c>
      <c r="G238" s="104">
        <f t="shared" si="20"/>
        <v>48000</v>
      </c>
    </row>
    <row r="239" spans="2:7" ht="18">
      <c r="B239" s="36">
        <f t="shared" si="22"/>
        <v>73</v>
      </c>
      <c r="C239" s="50" t="s">
        <v>122</v>
      </c>
      <c r="D239" s="38">
        <v>6000</v>
      </c>
      <c r="E239" s="38">
        <v>0</v>
      </c>
      <c r="F239" s="38">
        <f t="shared" si="21"/>
        <v>6000</v>
      </c>
      <c r="G239" s="117">
        <f t="shared" si="20"/>
        <v>42000</v>
      </c>
    </row>
    <row r="240" spans="2:7" ht="18">
      <c r="C240" s="30" t="s">
        <v>123</v>
      </c>
      <c r="D240" s="115">
        <f>SUM(D167:D239)</f>
        <v>545000</v>
      </c>
      <c r="E240" s="115">
        <f>SUM(E167:E239)</f>
        <v>88000</v>
      </c>
      <c r="F240" s="71">
        <f>SUM(F167:F239)</f>
        <v>633000</v>
      </c>
      <c r="G240" s="71">
        <f>SUM(G167:G239)</f>
        <v>2871000</v>
      </c>
    </row>
    <row r="241" spans="3:7" ht="18">
      <c r="C241" s="30"/>
      <c r="D241" s="115"/>
      <c r="E241" s="115"/>
      <c r="F241" s="71"/>
      <c r="G241" s="71"/>
    </row>
    <row r="242" spans="3:7" ht="18">
      <c r="C242" s="30"/>
      <c r="D242" s="115"/>
      <c r="E242" s="115"/>
      <c r="F242" s="71"/>
      <c r="G242" s="71"/>
    </row>
  </sheetData>
  <mergeCells count="6">
    <mergeCell ref="B165:G165"/>
    <mergeCell ref="B1:G1"/>
    <mergeCell ref="B12:G12"/>
    <mergeCell ref="B78:G78"/>
    <mergeCell ref="B87:G87"/>
    <mergeCell ref="B155:G155"/>
  </mergeCells>
  <phoneticPr fontId="94" type="noConversion"/>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530D7-F0FC-4BA2-A858-E3EE51CA43C7}">
  <sheetPr>
    <tabColor rgb="FF92D050"/>
  </sheetPr>
  <dimension ref="A1:K160"/>
  <sheetViews>
    <sheetView topLeftCell="A144" workbookViewId="0">
      <selection activeCell="E155" sqref="E155"/>
    </sheetView>
  </sheetViews>
  <sheetFormatPr defaultRowHeight="15"/>
  <cols>
    <col min="1" max="1" width="3.85546875" customWidth="1"/>
    <col min="2" max="2" width="48.140625" customWidth="1"/>
    <col min="3" max="3" width="16.85546875" style="8" customWidth="1"/>
    <col min="4" max="4" width="14.140625" customWidth="1"/>
    <col min="5" max="5" width="11.5703125" bestFit="1" customWidth="1"/>
    <col min="6" max="6" width="13.28515625" bestFit="1" customWidth="1"/>
    <col min="7" max="7" width="12.42578125" customWidth="1"/>
    <col min="10" max="10" width="18.7109375" customWidth="1"/>
    <col min="11" max="11" width="15.5703125" style="8" customWidth="1"/>
  </cols>
  <sheetData>
    <row r="1" spans="1:6" ht="19.5">
      <c r="B1" s="308" t="s">
        <v>138</v>
      </c>
      <c r="C1" s="308"/>
      <c r="D1" s="57"/>
    </row>
    <row r="2" spans="1:6" ht="18.75" customHeight="1">
      <c r="B2" s="309" t="s">
        <v>599</v>
      </c>
      <c r="C2" s="309"/>
      <c r="D2" s="57"/>
    </row>
    <row r="3" spans="1:6" ht="15.75">
      <c r="A3" s="33"/>
      <c r="B3" s="33"/>
      <c r="D3" s="57"/>
    </row>
    <row r="4" spans="1:6" ht="17.25">
      <c r="A4" s="34"/>
      <c r="B4" s="56" t="s">
        <v>134</v>
      </c>
      <c r="C4" s="49" t="s">
        <v>1</v>
      </c>
      <c r="D4" s="57"/>
    </row>
    <row r="5" spans="1:6" ht="17.25">
      <c r="A5" s="34"/>
      <c r="B5" s="50" t="s">
        <v>233</v>
      </c>
      <c r="C5" s="54">
        <v>776253.04</v>
      </c>
      <c r="E5" s="55"/>
      <c r="F5" s="55"/>
    </row>
    <row r="6" spans="1:6" ht="17.25">
      <c r="A6" s="34"/>
      <c r="B6" s="50" t="s">
        <v>6</v>
      </c>
      <c r="C6" s="54">
        <v>137000</v>
      </c>
      <c r="D6" s="8"/>
      <c r="E6" s="55"/>
      <c r="F6" s="55"/>
    </row>
    <row r="7" spans="1:6" ht="17.25">
      <c r="A7" s="34"/>
      <c r="B7" s="50" t="s">
        <v>131</v>
      </c>
      <c r="C7" s="54">
        <v>441267</v>
      </c>
      <c r="D7" s="8"/>
      <c r="E7" s="55"/>
      <c r="F7" s="55"/>
    </row>
    <row r="8" spans="1:6" ht="17.25">
      <c r="A8" s="34"/>
      <c r="B8" s="50" t="s">
        <v>600</v>
      </c>
      <c r="C8" s="54">
        <v>10000</v>
      </c>
      <c r="D8" s="8"/>
      <c r="E8" s="55"/>
      <c r="F8" s="55"/>
    </row>
    <row r="9" spans="1:6" ht="18">
      <c r="A9" s="34"/>
      <c r="B9" s="50" t="s">
        <v>659</v>
      </c>
      <c r="C9" s="53">
        <v>49363</v>
      </c>
      <c r="D9" s="8">
        <f>SUM(C6:C9)</f>
        <v>637630</v>
      </c>
      <c r="E9" s="55">
        <v>637630</v>
      </c>
      <c r="F9" s="55">
        <f>D9-E9</f>
        <v>0</v>
      </c>
    </row>
    <row r="10" spans="1:6" ht="18">
      <c r="A10" s="34"/>
      <c r="B10" s="47" t="s">
        <v>126</v>
      </c>
      <c r="C10" s="46">
        <f>SUM(C5:C9)</f>
        <v>1413883.04</v>
      </c>
      <c r="E10">
        <v>49363</v>
      </c>
    </row>
    <row r="11" spans="1:6" ht="17.25">
      <c r="A11" s="32"/>
      <c r="B11" s="50"/>
      <c r="C11" s="45"/>
    </row>
    <row r="12" spans="1:6" ht="17.25">
      <c r="A12" s="32"/>
      <c r="B12" s="52" t="s">
        <v>125</v>
      </c>
      <c r="C12" s="45"/>
    </row>
    <row r="13" spans="1:6" s="24" customFormat="1" ht="18.75">
      <c r="B13" s="50" t="s">
        <v>234</v>
      </c>
      <c r="C13" s="45">
        <v>5000</v>
      </c>
    </row>
    <row r="14" spans="1:6" s="24" customFormat="1" ht="18.75">
      <c r="B14" s="50" t="s">
        <v>232</v>
      </c>
      <c r="C14" s="45">
        <v>104500</v>
      </c>
    </row>
    <row r="15" spans="1:6" s="24" customFormat="1" ht="18.75">
      <c r="B15" s="50" t="s">
        <v>25</v>
      </c>
      <c r="C15" s="45">
        <v>430.38</v>
      </c>
    </row>
    <row r="16" spans="1:6" s="24" customFormat="1" ht="18.75">
      <c r="B16" s="50" t="s">
        <v>22</v>
      </c>
      <c r="C16" s="45">
        <v>8000</v>
      </c>
    </row>
    <row r="17" spans="1:5" ht="18.75">
      <c r="A17" s="32"/>
      <c r="B17" s="50" t="s">
        <v>231</v>
      </c>
      <c r="C17" s="48">
        <v>100000</v>
      </c>
    </row>
    <row r="18" spans="1:5" s="24" customFormat="1" ht="20.25">
      <c r="B18" s="47" t="s">
        <v>32</v>
      </c>
      <c r="C18" s="46">
        <f>SUM(C13:C17)</f>
        <v>217930.38</v>
      </c>
    </row>
    <row r="19" spans="1:5" ht="17.25">
      <c r="A19" s="32"/>
      <c r="B19" s="41"/>
      <c r="C19" s="45"/>
    </row>
    <row r="20" spans="1:5" ht="17.25">
      <c r="A20" s="32"/>
      <c r="B20" t="s">
        <v>124</v>
      </c>
      <c r="C20" s="44">
        <f>C10-C18</f>
        <v>1195952.6600000001</v>
      </c>
      <c r="E20" s="55"/>
    </row>
    <row r="21" spans="1:5" ht="17.25">
      <c r="A21" s="32"/>
      <c r="B21" s="41"/>
      <c r="C21" s="42"/>
    </row>
    <row r="23" spans="1:5" ht="19.5">
      <c r="B23" s="308" t="s">
        <v>138</v>
      </c>
      <c r="C23" s="308"/>
    </row>
    <row r="24" spans="1:5" ht="18.75">
      <c r="B24" s="309" t="s">
        <v>307</v>
      </c>
      <c r="C24" s="309"/>
    </row>
    <row r="25" spans="1:5" ht="15.75">
      <c r="B25" s="33"/>
    </row>
    <row r="26" spans="1:5" ht="15.75">
      <c r="B26" s="56" t="s">
        <v>134</v>
      </c>
      <c r="C26" s="49" t="s">
        <v>1</v>
      </c>
    </row>
    <row r="27" spans="1:5" ht="15.75">
      <c r="B27" s="50" t="s">
        <v>449</v>
      </c>
      <c r="C27" s="54">
        <v>570322.66</v>
      </c>
    </row>
    <row r="28" spans="1:5" ht="15.75">
      <c r="B28" s="50" t="s">
        <v>309</v>
      </c>
      <c r="C28" s="54">
        <v>29000</v>
      </c>
    </row>
    <row r="29" spans="1:5" ht="18">
      <c r="B29" s="50" t="s">
        <v>308</v>
      </c>
      <c r="C29" s="53">
        <v>55000</v>
      </c>
    </row>
    <row r="30" spans="1:5" ht="18">
      <c r="B30" s="47" t="s">
        <v>126</v>
      </c>
      <c r="C30" s="46">
        <f>SUM(C27:C29)</f>
        <v>654322.66</v>
      </c>
    </row>
    <row r="31" spans="1:5" ht="15.75">
      <c r="B31" s="50"/>
      <c r="C31" s="45"/>
    </row>
    <row r="32" spans="1:5" ht="15.75">
      <c r="B32" s="52" t="s">
        <v>125</v>
      </c>
      <c r="C32" s="45"/>
    </row>
    <row r="33" spans="2:3" ht="15.75">
      <c r="B33" s="50" t="s">
        <v>234</v>
      </c>
      <c r="C33" s="45">
        <f>'Analyis of Exp'!F34</f>
        <v>2000</v>
      </c>
    </row>
    <row r="34" spans="2:3" ht="15.75">
      <c r="B34" s="50" t="s">
        <v>232</v>
      </c>
      <c r="C34" s="45">
        <f>'Analyis of Exp'!G34</f>
        <v>4500</v>
      </c>
    </row>
    <row r="35" spans="2:3" ht="15.75">
      <c r="B35" s="50" t="s">
        <v>25</v>
      </c>
      <c r="C35" s="45">
        <f>'Analyis of Exp'!H34</f>
        <v>225.78</v>
      </c>
    </row>
    <row r="36" spans="2:3" ht="18">
      <c r="B36" s="50" t="s">
        <v>22</v>
      </c>
      <c r="C36" s="53">
        <f>'Analyis of Exp'!I34</f>
        <v>22000</v>
      </c>
    </row>
    <row r="37" spans="2:3" ht="18">
      <c r="B37" s="47" t="s">
        <v>32</v>
      </c>
      <c r="C37" s="46">
        <f>SUM(C33:C36)</f>
        <v>28725.78</v>
      </c>
    </row>
    <row r="38" spans="2:3" ht="17.25">
      <c r="B38" s="41"/>
      <c r="C38" s="45"/>
    </row>
    <row r="39" spans="2:3" ht="17.25">
      <c r="B39" t="s">
        <v>124</v>
      </c>
      <c r="C39" s="44">
        <f>C30-C37</f>
        <v>625596.88</v>
      </c>
    </row>
    <row r="40" spans="2:3">
      <c r="C40" s="8">
        <v>625596.88</v>
      </c>
    </row>
    <row r="41" spans="2:3">
      <c r="C41" s="8">
        <f>C40-C39</f>
        <v>0</v>
      </c>
    </row>
    <row r="44" spans="2:3" ht="19.5">
      <c r="B44" s="308" t="s">
        <v>138</v>
      </c>
      <c r="C44" s="308"/>
    </row>
    <row r="45" spans="2:3" ht="18.75">
      <c r="B45" s="309" t="s">
        <v>368</v>
      </c>
      <c r="C45" s="309"/>
    </row>
    <row r="46" spans="2:3" ht="15.75">
      <c r="B46" s="33"/>
    </row>
    <row r="47" spans="2:3" ht="15.75">
      <c r="B47" s="56" t="s">
        <v>134</v>
      </c>
      <c r="C47" s="49" t="s">
        <v>1</v>
      </c>
    </row>
    <row r="48" spans="2:3" ht="15.75">
      <c r="B48" s="50" t="s">
        <v>448</v>
      </c>
      <c r="C48" s="54">
        <f>C39</f>
        <v>625596.88</v>
      </c>
    </row>
    <row r="49" spans="2:5" ht="15.75">
      <c r="B49" s="50" t="s">
        <v>369</v>
      </c>
      <c r="C49" s="54">
        <v>4000</v>
      </c>
    </row>
    <row r="50" spans="2:5" ht="15.75">
      <c r="B50" s="50" t="s">
        <v>371</v>
      </c>
      <c r="C50" s="54">
        <v>5000</v>
      </c>
    </row>
    <row r="51" spans="2:5" ht="18">
      <c r="B51" s="50" t="s">
        <v>308</v>
      </c>
      <c r="C51" s="53">
        <v>105680</v>
      </c>
    </row>
    <row r="52" spans="2:5" ht="18">
      <c r="B52" s="47" t="s">
        <v>126</v>
      </c>
      <c r="C52" s="46">
        <f>SUM(C48:C51)</f>
        <v>740276.88</v>
      </c>
    </row>
    <row r="53" spans="2:5" ht="15.75">
      <c r="B53" s="50"/>
      <c r="C53" s="45"/>
    </row>
    <row r="54" spans="2:5" ht="15.75">
      <c r="B54" s="52" t="s">
        <v>125</v>
      </c>
      <c r="C54" s="45"/>
    </row>
    <row r="55" spans="2:5" ht="15.75">
      <c r="B55" s="50" t="s">
        <v>234</v>
      </c>
      <c r="C55" s="45">
        <v>1000</v>
      </c>
    </row>
    <row r="56" spans="2:5" ht="15.75">
      <c r="B56" s="50" t="s">
        <v>377</v>
      </c>
      <c r="C56" s="45">
        <v>7500</v>
      </c>
    </row>
    <row r="57" spans="2:5" ht="15.75">
      <c r="B57" s="50" t="s">
        <v>25</v>
      </c>
      <c r="C57" s="45">
        <v>283.31</v>
      </c>
    </row>
    <row r="58" spans="2:5" ht="18">
      <c r="B58" s="50" t="s">
        <v>22</v>
      </c>
      <c r="C58" s="53">
        <v>5000</v>
      </c>
    </row>
    <row r="59" spans="2:5" ht="18">
      <c r="B59" s="47" t="s">
        <v>32</v>
      </c>
      <c r="C59" s="46">
        <f>SUM(C55:C58)</f>
        <v>13783.31</v>
      </c>
    </row>
    <row r="60" spans="2:5" ht="17.25">
      <c r="B60" s="41"/>
      <c r="C60" s="45"/>
    </row>
    <row r="61" spans="2:5" ht="17.25">
      <c r="B61" t="s">
        <v>372</v>
      </c>
      <c r="C61" s="44">
        <f>C52-C59</f>
        <v>726493.57</v>
      </c>
      <c r="D61">
        <v>726493.57</v>
      </c>
      <c r="E61" s="55">
        <f>C61-D61</f>
        <v>0</v>
      </c>
    </row>
    <row r="63" spans="2:5">
      <c r="B63" s="30" t="s">
        <v>378</v>
      </c>
    </row>
    <row r="64" spans="2:5">
      <c r="B64" s="30" t="s">
        <v>379</v>
      </c>
    </row>
    <row r="65" spans="2:3">
      <c r="B65" s="30" t="s">
        <v>380</v>
      </c>
    </row>
    <row r="69" spans="2:3" ht="19.5">
      <c r="B69" s="308" t="s">
        <v>138</v>
      </c>
      <c r="C69" s="308"/>
    </row>
    <row r="70" spans="2:3" ht="18.75">
      <c r="B70" s="309" t="s">
        <v>442</v>
      </c>
      <c r="C70" s="309"/>
    </row>
    <row r="71" spans="2:3" ht="15.75">
      <c r="B71" s="33"/>
    </row>
    <row r="72" spans="2:3" ht="15.75">
      <c r="B72" s="56" t="s">
        <v>134</v>
      </c>
      <c r="C72" s="49" t="s">
        <v>1</v>
      </c>
    </row>
    <row r="73" spans="2:3" ht="15.75">
      <c r="B73" s="50" t="s">
        <v>447</v>
      </c>
      <c r="C73" s="54">
        <f>C61</f>
        <v>726493.57</v>
      </c>
    </row>
    <row r="74" spans="2:3" ht="15.75">
      <c r="B74" s="50" t="s">
        <v>443</v>
      </c>
      <c r="C74" s="54">
        <v>34000</v>
      </c>
    </row>
    <row r="75" spans="2:3" ht="15.75">
      <c r="B75" s="50" t="s">
        <v>444</v>
      </c>
      <c r="C75" s="54">
        <v>5000</v>
      </c>
    </row>
    <row r="76" spans="2:3" ht="18">
      <c r="B76" s="50" t="s">
        <v>308</v>
      </c>
      <c r="C76" s="53">
        <v>195750</v>
      </c>
    </row>
    <row r="77" spans="2:3" ht="18">
      <c r="B77" s="47" t="s">
        <v>126</v>
      </c>
      <c r="C77" s="46">
        <f>SUM(C73:C76)</f>
        <v>961243.57</v>
      </c>
    </row>
    <row r="78" spans="2:3" ht="15.75">
      <c r="B78" s="50"/>
      <c r="C78" s="45"/>
    </row>
    <row r="79" spans="2:3" ht="15.75">
      <c r="B79" s="52" t="s">
        <v>125</v>
      </c>
      <c r="C79" s="45"/>
    </row>
    <row r="80" spans="2:3" ht="15.75">
      <c r="B80" s="50" t="s">
        <v>446</v>
      </c>
      <c r="C80" s="45">
        <v>270000</v>
      </c>
    </row>
    <row r="81" spans="2:5" ht="18">
      <c r="B81" s="50" t="s">
        <v>25</v>
      </c>
      <c r="C81" s="53">
        <v>639.15</v>
      </c>
    </row>
    <row r="82" spans="2:5" ht="18">
      <c r="B82" s="47" t="s">
        <v>32</v>
      </c>
      <c r="C82" s="46">
        <f>SUM(C80:C81)</f>
        <v>270639.15000000002</v>
      </c>
    </row>
    <row r="83" spans="2:5" ht="17.25">
      <c r="B83" s="41"/>
      <c r="C83" s="45"/>
    </row>
    <row r="84" spans="2:5" ht="17.25">
      <c r="B84" t="s">
        <v>372</v>
      </c>
      <c r="C84" s="44">
        <f>C77-C82</f>
        <v>690604.41999999993</v>
      </c>
      <c r="D84" s="8">
        <v>690604.42</v>
      </c>
      <c r="E84" s="55">
        <f>C84-D84</f>
        <v>0</v>
      </c>
    </row>
    <row r="86" spans="2:5">
      <c r="B86" s="79" t="s">
        <v>450</v>
      </c>
    </row>
    <row r="87" spans="2:5">
      <c r="B87" s="79" t="s">
        <v>451</v>
      </c>
      <c r="E87" s="8"/>
    </row>
    <row r="88" spans="2:5">
      <c r="B88" s="79" t="s">
        <v>452</v>
      </c>
      <c r="E88" s="8">
        <v>41500</v>
      </c>
    </row>
    <row r="89" spans="2:5">
      <c r="B89" s="79" t="s">
        <v>453</v>
      </c>
      <c r="E89" s="8">
        <f>C76-E88</f>
        <v>154250</v>
      </c>
    </row>
    <row r="90" spans="2:5">
      <c r="B90" s="79" t="s">
        <v>454</v>
      </c>
    </row>
    <row r="92" spans="2:5" ht="19.5">
      <c r="B92" s="308" t="s">
        <v>138</v>
      </c>
      <c r="C92" s="308"/>
    </row>
    <row r="93" spans="2:5" ht="18.75">
      <c r="B93" s="309" t="s">
        <v>577</v>
      </c>
      <c r="C93" s="309"/>
    </row>
    <row r="94" spans="2:5" ht="15.75">
      <c r="B94" s="33"/>
    </row>
    <row r="95" spans="2:5" ht="15.75">
      <c r="B95" s="56" t="s">
        <v>134</v>
      </c>
      <c r="C95" s="49" t="s">
        <v>1</v>
      </c>
    </row>
    <row r="96" spans="2:5" ht="15.75">
      <c r="B96" s="50" t="s">
        <v>578</v>
      </c>
      <c r="C96" s="54">
        <f>C84</f>
        <v>690604.41999999993</v>
      </c>
      <c r="D96" s="8">
        <v>690604.42</v>
      </c>
      <c r="E96" s="55">
        <f>C96-D96</f>
        <v>0</v>
      </c>
    </row>
    <row r="97" spans="2:5" ht="15.75">
      <c r="B97" s="50" t="s">
        <v>579</v>
      </c>
      <c r="C97" s="54">
        <v>54000</v>
      </c>
    </row>
    <row r="98" spans="2:5" ht="15.75">
      <c r="B98" s="50" t="s">
        <v>308</v>
      </c>
      <c r="C98" s="54">
        <v>120030</v>
      </c>
    </row>
    <row r="99" spans="2:5" ht="18">
      <c r="B99" s="50" t="s">
        <v>580</v>
      </c>
      <c r="C99" s="53">
        <v>18170</v>
      </c>
    </row>
    <row r="100" spans="2:5" ht="18">
      <c r="B100" s="47" t="s">
        <v>126</v>
      </c>
      <c r="C100" s="46">
        <f>SUM(C96:C99)</f>
        <v>882804.41999999993</v>
      </c>
    </row>
    <row r="101" spans="2:5" ht="15.75">
      <c r="B101" s="50"/>
      <c r="C101" s="45"/>
    </row>
    <row r="102" spans="2:5" ht="15.75">
      <c r="B102" s="52" t="s">
        <v>125</v>
      </c>
      <c r="C102" s="45"/>
    </row>
    <row r="103" spans="2:5" ht="15.75">
      <c r="B103" s="50" t="s">
        <v>581</v>
      </c>
      <c r="C103" s="45">
        <v>161530</v>
      </c>
    </row>
    <row r="104" spans="2:5" ht="15.75">
      <c r="B104" s="50" t="s">
        <v>446</v>
      </c>
      <c r="C104" s="45">
        <v>6737</v>
      </c>
    </row>
    <row r="105" spans="2:5" ht="18">
      <c r="B105" s="50" t="s">
        <v>25</v>
      </c>
      <c r="C105" s="53">
        <v>694.04</v>
      </c>
    </row>
    <row r="106" spans="2:5" ht="18">
      <c r="B106" s="47" t="s">
        <v>32</v>
      </c>
      <c r="C106" s="46">
        <f>SUM(C103:C105)</f>
        <v>168961.04</v>
      </c>
    </row>
    <row r="107" spans="2:5" ht="17.25">
      <c r="B107" s="41"/>
      <c r="C107" s="45"/>
    </row>
    <row r="108" spans="2:5" ht="17.25">
      <c r="B108" t="s">
        <v>372</v>
      </c>
      <c r="C108" s="44">
        <f>C100-C106</f>
        <v>713843.37999999989</v>
      </c>
      <c r="D108">
        <v>713843.38</v>
      </c>
      <c r="E108" s="55">
        <f>C108-D108</f>
        <v>0</v>
      </c>
    </row>
    <row r="110" spans="2:5">
      <c r="B110" s="79" t="s">
        <v>585</v>
      </c>
    </row>
    <row r="111" spans="2:5">
      <c r="B111" s="256" t="s">
        <v>584</v>
      </c>
    </row>
    <row r="112" spans="2:5">
      <c r="B112" s="256" t="s">
        <v>587</v>
      </c>
    </row>
    <row r="113" spans="2:5">
      <c r="B113" s="256" t="s">
        <v>586</v>
      </c>
    </row>
    <row r="114" spans="2:5">
      <c r="B114" s="256" t="s">
        <v>588</v>
      </c>
    </row>
    <row r="115" spans="2:5">
      <c r="B115" s="79"/>
    </row>
    <row r="116" spans="2:5" ht="19.5">
      <c r="B116" s="308" t="s">
        <v>138</v>
      </c>
      <c r="C116" s="308"/>
    </row>
    <row r="117" spans="2:5" ht="18.75">
      <c r="B117" s="309" t="s">
        <v>709</v>
      </c>
      <c r="C117" s="309"/>
    </row>
    <row r="118" spans="2:5" ht="15.75">
      <c r="B118" s="33"/>
    </row>
    <row r="119" spans="2:5" ht="15.75">
      <c r="B119" s="56" t="s">
        <v>134</v>
      </c>
      <c r="C119" s="49" t="s">
        <v>1</v>
      </c>
    </row>
    <row r="120" spans="2:5" ht="15.75">
      <c r="B120" s="50" t="s">
        <v>710</v>
      </c>
      <c r="C120" s="54">
        <f>C108</f>
        <v>713843.37999999989</v>
      </c>
      <c r="D120">
        <v>713843.38</v>
      </c>
      <c r="E120" s="55">
        <f>C120-D120</f>
        <v>0</v>
      </c>
    </row>
    <row r="121" spans="2:5" ht="15.75">
      <c r="B121" s="50" t="s">
        <v>711</v>
      </c>
      <c r="C121" s="54">
        <v>30000</v>
      </c>
    </row>
    <row r="122" spans="2:5" ht="15.75">
      <c r="B122" s="50" t="s">
        <v>308</v>
      </c>
      <c r="C122" s="54">
        <v>0</v>
      </c>
    </row>
    <row r="123" spans="2:5" ht="18">
      <c r="B123" s="50" t="s">
        <v>580</v>
      </c>
      <c r="C123" s="53">
        <v>0</v>
      </c>
    </row>
    <row r="124" spans="2:5" ht="18">
      <c r="B124" s="47" t="s">
        <v>126</v>
      </c>
      <c r="C124" s="46">
        <f>SUM(C120:C123)</f>
        <v>743843.37999999989</v>
      </c>
    </row>
    <row r="125" spans="2:5" ht="15.75">
      <c r="B125" s="50"/>
      <c r="C125" s="45"/>
    </row>
    <row r="126" spans="2:5" ht="15.75">
      <c r="B126" s="52" t="s">
        <v>125</v>
      </c>
      <c r="C126" s="45"/>
    </row>
    <row r="127" spans="2:5" ht="15.75">
      <c r="B127" s="50" t="s">
        <v>581</v>
      </c>
      <c r="C127" s="45">
        <v>0</v>
      </c>
    </row>
    <row r="128" spans="2:5" ht="15.75">
      <c r="B128" s="50" t="s">
        <v>446</v>
      </c>
      <c r="C128" s="45">
        <v>0</v>
      </c>
    </row>
    <row r="129" spans="2:10" ht="18">
      <c r="B129" s="50" t="s">
        <v>25</v>
      </c>
      <c r="C129" s="53">
        <v>87.35</v>
      </c>
    </row>
    <row r="130" spans="2:10" ht="18">
      <c r="B130" s="47" t="s">
        <v>32</v>
      </c>
      <c r="C130" s="46">
        <f>SUM(C127:C129)</f>
        <v>87.35</v>
      </c>
      <c r="H130">
        <v>54</v>
      </c>
      <c r="I130">
        <v>30</v>
      </c>
      <c r="J130">
        <f>H130-I130</f>
        <v>24</v>
      </c>
    </row>
    <row r="131" spans="2:10" ht="17.25">
      <c r="B131" s="41"/>
      <c r="C131" s="45"/>
      <c r="D131" s="8"/>
      <c r="J131">
        <f>J130/H130</f>
        <v>0.44444444444444442</v>
      </c>
    </row>
    <row r="132" spans="2:10" ht="17.25">
      <c r="B132" t="s">
        <v>372</v>
      </c>
      <c r="C132" s="44">
        <f>C124-C130</f>
        <v>743756.02999999991</v>
      </c>
      <c r="D132" s="8">
        <v>743756.03</v>
      </c>
      <c r="E132" s="55">
        <f>C132-D132</f>
        <v>0</v>
      </c>
    </row>
    <row r="133" spans="2:10">
      <c r="D133" s="8"/>
    </row>
    <row r="134" spans="2:10">
      <c r="B134" s="79" t="s">
        <v>712</v>
      </c>
    </row>
    <row r="135" spans="2:10">
      <c r="B135" s="256" t="s">
        <v>713</v>
      </c>
    </row>
    <row r="136" spans="2:10">
      <c r="B136" s="256" t="s">
        <v>715</v>
      </c>
    </row>
    <row r="137" spans="2:10">
      <c r="B137" s="256" t="s">
        <v>714</v>
      </c>
    </row>
    <row r="138" spans="2:10">
      <c r="B138" s="256"/>
    </row>
    <row r="139" spans="2:10" ht="19.5">
      <c r="B139" s="308" t="s">
        <v>138</v>
      </c>
      <c r="C139" s="308"/>
    </row>
    <row r="140" spans="2:10" ht="18.75">
      <c r="B140" s="309" t="s">
        <v>730</v>
      </c>
      <c r="C140" s="309"/>
    </row>
    <row r="141" spans="2:10" ht="15.75">
      <c r="B141" s="33"/>
    </row>
    <row r="142" spans="2:10" ht="15.75">
      <c r="B142" s="56" t="s">
        <v>134</v>
      </c>
      <c r="C142" s="49" t="s">
        <v>1</v>
      </c>
    </row>
    <row r="143" spans="2:10" ht="15.75">
      <c r="B143" s="50" t="s">
        <v>731</v>
      </c>
      <c r="C143" s="54">
        <f>C132</f>
        <v>743756.02999999991</v>
      </c>
    </row>
    <row r="144" spans="2:10" ht="15.75">
      <c r="B144" s="50" t="s">
        <v>732</v>
      </c>
      <c r="C144" s="54">
        <v>36000</v>
      </c>
    </row>
    <row r="145" spans="2:7" ht="15.75">
      <c r="B145" s="50" t="s">
        <v>308</v>
      </c>
      <c r="C145" s="54">
        <v>0</v>
      </c>
    </row>
    <row r="146" spans="2:7" ht="18">
      <c r="B146" s="50" t="s">
        <v>580</v>
      </c>
      <c r="C146" s="53">
        <v>0</v>
      </c>
    </row>
    <row r="147" spans="2:7" ht="18">
      <c r="B147" s="47" t="s">
        <v>126</v>
      </c>
      <c r="C147" s="46">
        <f>SUM(C143:C146)</f>
        <v>779756.02999999991</v>
      </c>
    </row>
    <row r="148" spans="2:7" ht="15.75">
      <c r="B148" s="50"/>
      <c r="C148" s="45"/>
    </row>
    <row r="149" spans="2:7" ht="15.75">
      <c r="B149" s="52" t="s">
        <v>125</v>
      </c>
      <c r="C149" s="45"/>
    </row>
    <row r="150" spans="2:7" ht="15.75">
      <c r="B150" s="50" t="s">
        <v>729</v>
      </c>
      <c r="C150" s="45">
        <v>96300</v>
      </c>
    </row>
    <row r="151" spans="2:7" ht="18">
      <c r="B151" s="50" t="s">
        <v>25</v>
      </c>
      <c r="C151" s="53">
        <v>216.42</v>
      </c>
    </row>
    <row r="152" spans="2:7" ht="18">
      <c r="B152" s="47" t="s">
        <v>32</v>
      </c>
      <c r="C152" s="46">
        <f>SUM(C150:C151)</f>
        <v>96516.42</v>
      </c>
    </row>
    <row r="153" spans="2:7" ht="17.25">
      <c r="B153" s="41"/>
      <c r="C153" s="45"/>
    </row>
    <row r="154" spans="2:7" ht="17.25">
      <c r="B154" t="s">
        <v>372</v>
      </c>
      <c r="C154" s="44">
        <f>C147-C152</f>
        <v>683239.60999999987</v>
      </c>
      <c r="D154" s="291">
        <v>683239.61</v>
      </c>
      <c r="E154" s="55">
        <f>C154-D154</f>
        <v>0</v>
      </c>
    </row>
    <row r="156" spans="2:7">
      <c r="B156" s="79" t="s">
        <v>734</v>
      </c>
    </row>
    <row r="157" spans="2:7">
      <c r="B157" s="256" t="s">
        <v>735</v>
      </c>
      <c r="F157">
        <v>6</v>
      </c>
      <c r="G157">
        <v>30</v>
      </c>
    </row>
    <row r="158" spans="2:7">
      <c r="B158" s="256" t="s">
        <v>740</v>
      </c>
    </row>
    <row r="159" spans="2:7">
      <c r="B159" s="256" t="s">
        <v>741</v>
      </c>
      <c r="G159">
        <f>F157/G157</f>
        <v>0.2</v>
      </c>
    </row>
    <row r="160" spans="2:7">
      <c r="G160">
        <v>100</v>
      </c>
    </row>
  </sheetData>
  <mergeCells count="14">
    <mergeCell ref="B45:C45"/>
    <mergeCell ref="B1:C1"/>
    <mergeCell ref="B2:C2"/>
    <mergeCell ref="B23:C23"/>
    <mergeCell ref="B24:C24"/>
    <mergeCell ref="B44:C44"/>
    <mergeCell ref="B139:C139"/>
    <mergeCell ref="B140:C140"/>
    <mergeCell ref="B116:C116"/>
    <mergeCell ref="B117:C117"/>
    <mergeCell ref="B69:C69"/>
    <mergeCell ref="B70:C70"/>
    <mergeCell ref="B92:C92"/>
    <mergeCell ref="B93:C93"/>
  </mergeCells>
  <pageMargins left="0.7" right="0.7" top="0.75" bottom="0.75" header="0.3" footer="0.3"/>
  <ignoredErrors>
    <ignoredError sqref="D9"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C788-403B-4F59-83C5-54F669CD56F8}">
  <sheetPr>
    <tabColor rgb="FFFF0000"/>
  </sheetPr>
  <dimension ref="A1:J98"/>
  <sheetViews>
    <sheetView workbookViewId="0">
      <pane ySplit="5" topLeftCell="A6" activePane="bottomLeft" state="frozen"/>
      <selection pane="bottomLeft" activeCell="J14" sqref="J14"/>
    </sheetView>
  </sheetViews>
  <sheetFormatPr defaultRowHeight="15"/>
  <cols>
    <col min="1" max="1" width="9.7109375" bestFit="1" customWidth="1"/>
    <col min="2" max="2" width="23.5703125" customWidth="1"/>
    <col min="3" max="3" width="13.85546875" style="8" customWidth="1"/>
    <col min="4" max="4" width="5.28515625" customWidth="1"/>
    <col min="5" max="5" width="13.140625" customWidth="1"/>
    <col min="7" max="7" width="10.28515625" customWidth="1"/>
    <col min="8" max="8" width="12.140625" style="8" customWidth="1"/>
    <col min="9" max="9" width="11.85546875" customWidth="1"/>
    <col min="10" max="10" width="10.28515625" customWidth="1"/>
  </cols>
  <sheetData>
    <row r="1" spans="1:10" ht="15.75">
      <c r="A1" s="1" t="s">
        <v>4</v>
      </c>
      <c r="B1" s="1"/>
      <c r="C1" s="2"/>
      <c r="D1" s="3"/>
      <c r="E1" s="3"/>
      <c r="F1" s="3"/>
      <c r="G1" s="3"/>
      <c r="H1" s="5"/>
      <c r="I1" s="3"/>
      <c r="J1" s="3"/>
    </row>
    <row r="2" spans="1:10">
      <c r="A2" s="4" t="s">
        <v>37</v>
      </c>
      <c r="B2" s="4"/>
      <c r="C2" s="5"/>
      <c r="D2" s="3"/>
      <c r="E2" s="3"/>
      <c r="F2" s="6"/>
      <c r="G2" s="7"/>
      <c r="H2" s="5"/>
      <c r="I2" s="3"/>
      <c r="J2" s="3"/>
    </row>
    <row r="3" spans="1:10">
      <c r="C3" s="8">
        <v>52500</v>
      </c>
      <c r="E3" s="30"/>
      <c r="F3" s="30"/>
      <c r="G3" s="30"/>
      <c r="H3" s="223"/>
      <c r="I3" s="9"/>
      <c r="J3" s="9"/>
    </row>
    <row r="4" spans="1:10" ht="28.5" customHeight="1">
      <c r="A4" s="10" t="s">
        <v>0</v>
      </c>
      <c r="B4" s="10"/>
      <c r="C4" s="11" t="s">
        <v>1</v>
      </c>
      <c r="D4" s="3"/>
      <c r="E4" s="26" t="s">
        <v>18</v>
      </c>
      <c r="F4" s="28" t="s">
        <v>19</v>
      </c>
      <c r="G4" s="100" t="s">
        <v>312</v>
      </c>
      <c r="H4" s="224" t="s">
        <v>25</v>
      </c>
      <c r="I4" s="25" t="s">
        <v>22</v>
      </c>
      <c r="J4" s="25" t="s">
        <v>214</v>
      </c>
    </row>
    <row r="5" spans="1:10">
      <c r="A5" s="12"/>
      <c r="B5" s="12"/>
      <c r="C5" s="5"/>
      <c r="D5" s="13"/>
      <c r="E5" s="14">
        <v>1</v>
      </c>
      <c r="F5" s="14">
        <v>2</v>
      </c>
      <c r="G5" s="14">
        <v>3</v>
      </c>
      <c r="H5" s="223">
        <v>4</v>
      </c>
      <c r="I5" s="14">
        <v>5</v>
      </c>
      <c r="J5" s="14">
        <v>6</v>
      </c>
    </row>
    <row r="6" spans="1:10" ht="16.5">
      <c r="A6" s="15"/>
      <c r="B6" s="15"/>
      <c r="C6" s="147">
        <v>217930.38</v>
      </c>
      <c r="D6" s="13"/>
      <c r="E6" s="271">
        <v>0</v>
      </c>
      <c r="F6" s="271">
        <v>0</v>
      </c>
      <c r="G6" s="271">
        <v>109500</v>
      </c>
      <c r="H6" s="272">
        <v>430.38</v>
      </c>
      <c r="I6" s="271">
        <v>8000</v>
      </c>
      <c r="J6" s="271">
        <v>100000</v>
      </c>
    </row>
    <row r="7" spans="1:10" ht="16.5">
      <c r="A7" s="15"/>
      <c r="B7" s="121" t="s">
        <v>228</v>
      </c>
      <c r="C7" s="147">
        <v>28725.780000000002</v>
      </c>
      <c r="D7" s="13"/>
      <c r="E7" s="271">
        <v>0</v>
      </c>
      <c r="F7" s="271">
        <v>2000</v>
      </c>
      <c r="G7" s="271">
        <v>4500</v>
      </c>
      <c r="H7" s="272">
        <v>225.78</v>
      </c>
      <c r="I7" s="271">
        <v>22000</v>
      </c>
      <c r="J7" s="271"/>
    </row>
    <row r="8" spans="1:10" ht="16.5">
      <c r="A8" s="15"/>
      <c r="B8" s="121" t="s">
        <v>229</v>
      </c>
      <c r="C8" s="147">
        <v>13783.31</v>
      </c>
      <c r="D8" s="13"/>
      <c r="E8" s="271">
        <v>0</v>
      </c>
      <c r="F8" s="271">
        <v>1000</v>
      </c>
      <c r="G8" s="271">
        <v>7500</v>
      </c>
      <c r="H8" s="272">
        <v>283.31</v>
      </c>
      <c r="I8" s="271">
        <v>5000</v>
      </c>
      <c r="J8" s="271"/>
    </row>
    <row r="9" spans="1:10" ht="16.5">
      <c r="A9" s="15"/>
      <c r="B9" s="121" t="s">
        <v>320</v>
      </c>
      <c r="C9" s="147">
        <v>270639.15000000002</v>
      </c>
      <c r="D9" s="13"/>
      <c r="E9" s="272">
        <v>270000</v>
      </c>
      <c r="F9" s="272">
        <v>0</v>
      </c>
      <c r="G9" s="272">
        <v>0</v>
      </c>
      <c r="H9" s="272">
        <v>639.15</v>
      </c>
      <c r="I9" s="271"/>
      <c r="J9" s="271"/>
    </row>
    <row r="10" spans="1:10" ht="16.5">
      <c r="A10" s="15"/>
      <c r="B10" s="121" t="s">
        <v>440</v>
      </c>
      <c r="C10" s="147">
        <v>168961.03999999998</v>
      </c>
      <c r="D10" s="13"/>
      <c r="E10" s="148">
        <v>168267</v>
      </c>
      <c r="F10" s="148">
        <v>0</v>
      </c>
      <c r="G10" s="148">
        <v>0</v>
      </c>
      <c r="H10" s="148">
        <v>694.04</v>
      </c>
      <c r="I10" s="148"/>
      <c r="J10" s="148"/>
    </row>
    <row r="11" spans="1:10" ht="16.5">
      <c r="A11" s="15"/>
      <c r="B11" s="15"/>
      <c r="C11" s="148">
        <f>SUM(E10:J10)</f>
        <v>168961.04</v>
      </c>
      <c r="D11" s="13"/>
      <c r="E11" s="146"/>
      <c r="F11" s="146"/>
      <c r="G11" s="146"/>
      <c r="H11" s="146"/>
      <c r="I11" s="146"/>
      <c r="J11" s="146"/>
    </row>
    <row r="12" spans="1:10" ht="16.5">
      <c r="A12" s="15"/>
      <c r="B12" s="15"/>
      <c r="C12" s="148">
        <f>C10-C11</f>
        <v>0</v>
      </c>
      <c r="D12" s="13"/>
      <c r="E12" s="146"/>
      <c r="F12" s="146"/>
      <c r="G12" s="146"/>
      <c r="H12" s="146"/>
      <c r="I12" s="146"/>
      <c r="J12" s="146"/>
    </row>
    <row r="13" spans="1:10" s="251" customFormat="1" ht="16.5">
      <c r="A13" s="249"/>
      <c r="B13" s="249"/>
      <c r="C13" s="250"/>
      <c r="D13" s="254"/>
      <c r="E13" s="146">
        <v>0</v>
      </c>
      <c r="F13" s="146">
        <v>0</v>
      </c>
      <c r="G13" s="146">
        <v>0</v>
      </c>
      <c r="H13" s="146">
        <v>0</v>
      </c>
      <c r="I13" s="146">
        <v>0</v>
      </c>
      <c r="J13" s="146">
        <v>0</v>
      </c>
    </row>
    <row r="14" spans="1:10" ht="17.25" thickBot="1">
      <c r="A14" s="19"/>
      <c r="B14" s="19" t="s">
        <v>576</v>
      </c>
      <c r="C14" s="147">
        <f>C6+C7+C8+C9+C10</f>
        <v>700039.65999999992</v>
      </c>
      <c r="D14" s="252"/>
      <c r="E14" s="273">
        <f t="shared" ref="E14:J14" si="0">E6+E7+E8+E9+E10</f>
        <v>438267</v>
      </c>
      <c r="F14" s="273">
        <f t="shared" si="0"/>
        <v>3000</v>
      </c>
      <c r="G14" s="273">
        <f t="shared" si="0"/>
        <v>121500</v>
      </c>
      <c r="H14" s="273">
        <f t="shared" si="0"/>
        <v>2272.66</v>
      </c>
      <c r="I14" s="273">
        <f t="shared" si="0"/>
        <v>35000</v>
      </c>
      <c r="J14" s="273">
        <f t="shared" si="0"/>
        <v>100000</v>
      </c>
    </row>
    <row r="15" spans="1:10" ht="15.75" thickTop="1">
      <c r="A15" s="19"/>
      <c r="B15" s="19"/>
      <c r="C15" s="5">
        <f>SUM(E14:J14)</f>
        <v>700039.66</v>
      </c>
      <c r="D15" s="13"/>
      <c r="E15" s="7"/>
      <c r="F15" s="7"/>
      <c r="G15" s="6"/>
      <c r="H15" s="5"/>
      <c r="I15" s="7"/>
      <c r="J15" s="7"/>
    </row>
    <row r="16" spans="1:10">
      <c r="A16" s="3"/>
      <c r="B16" s="3"/>
      <c r="C16" s="5">
        <f>C14-C15</f>
        <v>0</v>
      </c>
      <c r="D16" s="13"/>
      <c r="E16" s="7"/>
      <c r="F16" s="7"/>
      <c r="G16" s="6"/>
      <c r="H16" s="5"/>
      <c r="I16" s="7"/>
      <c r="J16" s="7"/>
    </row>
    <row r="17" spans="1:10">
      <c r="A17" s="3"/>
      <c r="B17" s="3"/>
      <c r="C17" s="5"/>
      <c r="D17" s="13"/>
      <c r="E17" s="7"/>
      <c r="F17" s="7"/>
      <c r="G17" s="6"/>
      <c r="H17" s="5"/>
      <c r="I17" s="7"/>
      <c r="J17" s="7"/>
    </row>
    <row r="18" spans="1:10">
      <c r="A18" s="3"/>
      <c r="B18" s="3"/>
      <c r="C18" s="5"/>
      <c r="D18" s="13"/>
      <c r="E18" s="7"/>
      <c r="F18" s="7"/>
      <c r="G18" s="6"/>
      <c r="H18" s="5"/>
      <c r="I18" s="7"/>
      <c r="J18" s="7"/>
    </row>
    <row r="19" spans="1:10">
      <c r="A19" s="3"/>
      <c r="B19" s="3"/>
      <c r="C19" s="5"/>
      <c r="D19" s="13"/>
      <c r="E19" s="7"/>
      <c r="F19" s="7"/>
      <c r="G19" s="6"/>
      <c r="H19" s="5"/>
      <c r="I19" s="7"/>
      <c r="J19" s="7"/>
    </row>
    <row r="20" spans="1:10">
      <c r="A20" s="3"/>
      <c r="B20" s="3"/>
      <c r="C20" s="5"/>
      <c r="D20" s="13"/>
      <c r="E20" s="7"/>
      <c r="F20" s="7"/>
      <c r="G20" s="6"/>
      <c r="H20" s="5"/>
      <c r="I20" s="7"/>
      <c r="J20" s="7"/>
    </row>
    <row r="21" spans="1:10">
      <c r="A21" s="3"/>
      <c r="B21" s="3"/>
      <c r="C21" s="5"/>
      <c r="D21" s="13"/>
      <c r="E21" s="7"/>
      <c r="F21" s="7"/>
      <c r="G21" s="6"/>
      <c r="H21" s="5"/>
      <c r="I21" s="7"/>
      <c r="J21" s="7"/>
    </row>
    <row r="22" spans="1:10">
      <c r="A22" s="3"/>
      <c r="B22" s="3"/>
      <c r="C22" s="5"/>
      <c r="D22" s="13"/>
      <c r="E22" s="7"/>
      <c r="F22" s="7"/>
      <c r="G22" s="6"/>
      <c r="H22" s="5"/>
      <c r="I22" s="7"/>
      <c r="J22" s="7"/>
    </row>
    <row r="23" spans="1:10">
      <c r="A23" s="3"/>
      <c r="B23" s="3"/>
      <c r="C23" s="5"/>
      <c r="D23" s="13"/>
      <c r="E23" s="7"/>
      <c r="F23" s="7"/>
      <c r="G23" s="6"/>
      <c r="H23" s="5"/>
      <c r="I23" s="7"/>
      <c r="J23" s="7"/>
    </row>
    <row r="24" spans="1:10">
      <c r="A24" s="3"/>
      <c r="B24" s="3"/>
      <c r="C24" s="5"/>
      <c r="D24" s="3"/>
      <c r="E24" s="7"/>
      <c r="F24" s="7"/>
      <c r="G24" s="6"/>
      <c r="H24" s="5"/>
      <c r="I24" s="7"/>
      <c r="J24" s="7"/>
    </row>
    <row r="25" spans="1:10">
      <c r="A25" s="3"/>
      <c r="B25" s="3"/>
      <c r="C25" s="5"/>
      <c r="D25" s="3"/>
      <c r="E25" s="7"/>
      <c r="F25" s="7"/>
      <c r="G25" s="6"/>
      <c r="H25" s="5"/>
      <c r="I25" s="7"/>
      <c r="J25" s="7"/>
    </row>
    <row r="26" spans="1:10">
      <c r="A26" s="3"/>
      <c r="B26" s="3"/>
      <c r="C26" s="5"/>
      <c r="D26" s="3"/>
      <c r="E26" s="7"/>
      <c r="F26" s="7"/>
      <c r="G26" s="6"/>
      <c r="H26" s="5"/>
      <c r="I26" s="7"/>
      <c r="J26" s="7"/>
    </row>
    <row r="27" spans="1:10">
      <c r="A27" s="3"/>
      <c r="B27" s="3"/>
      <c r="C27" s="5"/>
      <c r="D27" s="3"/>
      <c r="E27" s="7"/>
      <c r="F27" s="7"/>
      <c r="G27" s="6"/>
      <c r="H27" s="5"/>
      <c r="I27" s="7"/>
      <c r="J27" s="7"/>
    </row>
    <row r="28" spans="1:10">
      <c r="A28" s="3"/>
      <c r="B28" s="3"/>
      <c r="C28" s="5"/>
      <c r="D28" s="3"/>
      <c r="E28" s="7"/>
      <c r="F28" s="7"/>
      <c r="G28" s="6"/>
      <c r="H28" s="5"/>
      <c r="I28" s="7"/>
      <c r="J28" s="7"/>
    </row>
    <row r="29" spans="1:10">
      <c r="A29" s="3"/>
      <c r="B29" s="3"/>
      <c r="C29" s="5"/>
      <c r="D29" s="3"/>
      <c r="E29" s="7"/>
      <c r="F29" s="7"/>
      <c r="G29" s="6"/>
      <c r="H29" s="5"/>
      <c r="I29" s="7"/>
      <c r="J29" s="7"/>
    </row>
    <row r="30" spans="1:10">
      <c r="A30" s="3"/>
      <c r="B30" s="3"/>
      <c r="C30" s="5"/>
      <c r="D30" s="3"/>
      <c r="E30" s="7"/>
      <c r="F30" s="7"/>
      <c r="G30" s="6"/>
      <c r="H30" s="5"/>
      <c r="I30" s="7"/>
      <c r="J30" s="7"/>
    </row>
    <row r="31" spans="1:10">
      <c r="A31" s="3"/>
      <c r="B31" s="3"/>
      <c r="C31" s="5"/>
      <c r="D31" s="3"/>
      <c r="E31" s="7"/>
      <c r="F31" s="7"/>
      <c r="G31" s="6"/>
      <c r="H31" s="5"/>
      <c r="I31" s="7"/>
      <c r="J31" s="7"/>
    </row>
    <row r="32" spans="1:10">
      <c r="A32" s="3"/>
      <c r="B32" s="3"/>
      <c r="C32" s="5"/>
      <c r="D32" s="3"/>
      <c r="E32" s="7"/>
      <c r="F32" s="7"/>
      <c r="G32" s="6"/>
      <c r="H32" s="5"/>
      <c r="I32" s="7"/>
      <c r="J32" s="7"/>
    </row>
    <row r="33" spans="1:10">
      <c r="A33" s="3"/>
      <c r="B33" s="3"/>
      <c r="C33" s="5"/>
      <c r="D33" s="3"/>
      <c r="E33" s="7"/>
      <c r="F33" s="7"/>
      <c r="G33" s="6"/>
      <c r="H33" s="5"/>
      <c r="I33" s="7"/>
      <c r="J33" s="7"/>
    </row>
    <row r="34" spans="1:10">
      <c r="A34" s="3"/>
      <c r="B34" s="3"/>
      <c r="C34" s="5"/>
      <c r="D34" s="3"/>
      <c r="E34" s="7"/>
      <c r="F34" s="7"/>
      <c r="G34" s="6"/>
      <c r="H34" s="5"/>
      <c r="I34" s="7"/>
      <c r="J34" s="7"/>
    </row>
    <row r="35" spans="1:10">
      <c r="D35" s="3"/>
      <c r="E35" s="7"/>
      <c r="F35" s="7"/>
      <c r="G35" s="6"/>
      <c r="H35" s="5"/>
      <c r="I35" s="7"/>
      <c r="J35" s="7"/>
    </row>
    <row r="36" spans="1:10">
      <c r="D36" s="3"/>
      <c r="E36" s="3"/>
      <c r="F36" s="3"/>
      <c r="G36" s="3"/>
      <c r="H36" s="5"/>
      <c r="I36" s="3"/>
      <c r="J36" s="3"/>
    </row>
    <row r="37" spans="1:10">
      <c r="D37" s="3"/>
      <c r="E37" s="3"/>
      <c r="F37" s="3"/>
      <c r="G37" s="3"/>
      <c r="H37" s="5"/>
      <c r="I37" s="3"/>
      <c r="J37" s="3"/>
    </row>
    <row r="38" spans="1:10">
      <c r="D38" s="3"/>
      <c r="E38" s="3"/>
      <c r="F38" s="3"/>
      <c r="G38" s="3"/>
      <c r="H38" s="5"/>
      <c r="I38" s="3"/>
      <c r="J38" s="3"/>
    </row>
    <row r="39" spans="1:10">
      <c r="D39" s="3"/>
      <c r="E39" s="3"/>
      <c r="F39" s="3"/>
      <c r="G39" s="3"/>
      <c r="H39" s="5"/>
      <c r="I39" s="3"/>
      <c r="J39" s="3"/>
    </row>
    <row r="40" spans="1:10">
      <c r="D40" s="3"/>
      <c r="E40" s="3"/>
      <c r="F40" s="3"/>
      <c r="G40" s="3"/>
      <c r="H40" s="5"/>
      <c r="I40" s="3"/>
      <c r="J40" s="3"/>
    </row>
    <row r="41" spans="1:10">
      <c r="D41" s="3"/>
      <c r="E41" s="3"/>
      <c r="F41" s="3"/>
      <c r="G41" s="3"/>
      <c r="H41" s="5"/>
      <c r="I41" s="3"/>
      <c r="J41" s="3"/>
    </row>
    <row r="42" spans="1:10">
      <c r="D42" s="22"/>
      <c r="E42" s="3"/>
      <c r="F42" s="3"/>
      <c r="G42" s="3"/>
      <c r="H42" s="5"/>
      <c r="I42" s="3"/>
      <c r="J42" s="3"/>
    </row>
    <row r="43" spans="1:10">
      <c r="D43" s="3"/>
      <c r="E43" s="3"/>
      <c r="F43" s="3"/>
      <c r="G43" s="3"/>
      <c r="H43" s="5"/>
      <c r="I43" s="3"/>
      <c r="J43" s="3"/>
    </row>
    <row r="44" spans="1:10">
      <c r="D44" s="3"/>
      <c r="E44" s="3"/>
      <c r="F44" s="3"/>
      <c r="G44" s="3"/>
      <c r="H44" s="5"/>
      <c r="I44" s="3"/>
      <c r="J44" s="3"/>
    </row>
    <row r="45" spans="1:10">
      <c r="D45" s="3"/>
      <c r="E45" s="3"/>
      <c r="F45" s="3"/>
      <c r="G45" s="3"/>
      <c r="H45" s="5"/>
      <c r="I45" s="3"/>
      <c r="J45" s="3"/>
    </row>
    <row r="46" spans="1:10">
      <c r="D46" s="3"/>
      <c r="E46" s="3"/>
      <c r="F46" s="3"/>
      <c r="G46" s="3"/>
      <c r="H46" s="5"/>
      <c r="I46" s="3"/>
      <c r="J46" s="3"/>
    </row>
    <row r="47" spans="1:10">
      <c r="D47" s="3"/>
      <c r="E47" s="3"/>
      <c r="F47" s="3"/>
      <c r="G47" s="3"/>
      <c r="H47" s="5"/>
      <c r="I47" s="3"/>
      <c r="J47" s="3"/>
    </row>
    <row r="48" spans="1:10">
      <c r="D48" s="3"/>
      <c r="E48" s="3"/>
      <c r="F48" s="3"/>
      <c r="G48" s="3"/>
      <c r="H48" s="5"/>
      <c r="I48" s="3"/>
      <c r="J48" s="3"/>
    </row>
    <row r="49" spans="4:10">
      <c r="D49" s="3"/>
      <c r="E49" s="3"/>
      <c r="F49" s="3"/>
      <c r="G49" s="3"/>
      <c r="H49" s="5"/>
      <c r="I49" s="3"/>
      <c r="J49" s="3"/>
    </row>
    <row r="50" spans="4:10">
      <c r="D50" s="3"/>
      <c r="E50" s="3"/>
      <c r="F50" s="3"/>
      <c r="G50" s="3"/>
      <c r="H50" s="5"/>
      <c r="I50" s="3"/>
      <c r="J50" s="3"/>
    </row>
    <row r="67" spans="1:10">
      <c r="A67" s="3"/>
      <c r="B67" s="3"/>
      <c r="C67" s="5"/>
      <c r="D67" s="3"/>
      <c r="E67" s="3"/>
      <c r="F67" s="3"/>
      <c r="G67" s="3"/>
      <c r="H67" s="5"/>
      <c r="I67" s="3"/>
      <c r="J67" s="3"/>
    </row>
    <row r="68" spans="1:10">
      <c r="A68" s="3"/>
      <c r="B68" s="3"/>
      <c r="C68" s="5"/>
      <c r="D68" s="3"/>
      <c r="E68" s="3"/>
      <c r="F68" s="3"/>
      <c r="G68" s="3"/>
      <c r="H68" s="5"/>
      <c r="I68" s="3"/>
      <c r="J68" s="3"/>
    </row>
    <row r="69" spans="1:10">
      <c r="A69" s="3"/>
      <c r="B69" s="3"/>
      <c r="C69" s="5"/>
      <c r="D69" s="3"/>
      <c r="E69" s="3"/>
      <c r="F69" s="3"/>
      <c r="G69" s="3"/>
      <c r="H69" s="5"/>
      <c r="I69" s="3"/>
      <c r="J69" s="3"/>
    </row>
    <row r="70" spans="1:10">
      <c r="A70" s="3"/>
      <c r="B70" s="3"/>
      <c r="C70" s="5"/>
      <c r="D70" s="3"/>
      <c r="E70" s="3"/>
      <c r="F70" s="3"/>
      <c r="G70" s="3"/>
      <c r="H70" s="5"/>
      <c r="I70" s="3"/>
      <c r="J70" s="3"/>
    </row>
    <row r="71" spans="1:10">
      <c r="A71" s="3"/>
      <c r="B71" s="3"/>
      <c r="C71" s="5"/>
      <c r="D71" s="3"/>
      <c r="E71" s="3"/>
      <c r="F71" s="3"/>
      <c r="G71" s="3"/>
      <c r="H71" s="5"/>
      <c r="I71" s="3"/>
      <c r="J71" s="3"/>
    </row>
    <row r="72" spans="1:10">
      <c r="A72" s="23"/>
      <c r="B72" s="23"/>
      <c r="C72" s="5"/>
      <c r="D72" s="3"/>
      <c r="E72" s="3"/>
      <c r="F72" s="3"/>
      <c r="G72" s="3"/>
      <c r="H72" s="5"/>
      <c r="I72" s="3"/>
      <c r="J72" s="3"/>
    </row>
    <row r="73" spans="1:10">
      <c r="A73" s="3"/>
      <c r="B73" s="3"/>
      <c r="C73" s="5"/>
      <c r="D73" s="3"/>
      <c r="E73" s="3"/>
      <c r="F73" s="3"/>
      <c r="G73" s="3"/>
      <c r="H73" s="5"/>
      <c r="I73" s="3"/>
      <c r="J73" s="3"/>
    </row>
    <row r="74" spans="1:10">
      <c r="A74" s="3"/>
      <c r="B74" s="3"/>
      <c r="C74" s="5"/>
      <c r="D74" s="3"/>
      <c r="E74" s="3"/>
      <c r="F74" s="3"/>
      <c r="G74" s="3"/>
      <c r="H74" s="5"/>
      <c r="I74" s="3"/>
      <c r="J74" s="3"/>
    </row>
    <row r="75" spans="1:10">
      <c r="A75" s="3"/>
      <c r="B75" s="3"/>
      <c r="C75" s="5"/>
      <c r="D75" s="3"/>
      <c r="E75" s="3"/>
      <c r="F75" s="3"/>
      <c r="G75" s="3"/>
      <c r="H75" s="5"/>
      <c r="I75" s="3"/>
      <c r="J75" s="3"/>
    </row>
    <row r="76" spans="1:10">
      <c r="A76" s="3"/>
      <c r="B76" s="3"/>
      <c r="C76" s="5"/>
      <c r="D76" s="3"/>
      <c r="E76" s="3"/>
      <c r="F76" s="3"/>
      <c r="G76" s="3"/>
      <c r="H76" s="5"/>
      <c r="I76" s="3"/>
      <c r="J76" s="3"/>
    </row>
    <row r="77" spans="1:10">
      <c r="A77" s="3"/>
      <c r="B77" s="3"/>
      <c r="C77" s="5"/>
      <c r="D77" s="3"/>
      <c r="E77" s="3"/>
      <c r="F77" s="3"/>
      <c r="G77" s="3"/>
      <c r="H77" s="5"/>
      <c r="I77" s="3"/>
      <c r="J77" s="3"/>
    </row>
    <row r="78" spans="1:10">
      <c r="A78" s="3"/>
      <c r="B78" s="3"/>
      <c r="C78" s="5"/>
      <c r="D78" s="3"/>
      <c r="E78" s="3"/>
      <c r="F78" s="3"/>
      <c r="G78" s="3"/>
      <c r="H78" s="5"/>
      <c r="I78" s="3"/>
      <c r="J78" s="3"/>
    </row>
    <row r="79" spans="1:10">
      <c r="A79" s="3"/>
      <c r="B79" s="3"/>
      <c r="C79" s="5"/>
      <c r="D79" s="3"/>
      <c r="E79" s="3"/>
      <c r="F79" s="3"/>
      <c r="G79" s="3"/>
      <c r="H79" s="5"/>
      <c r="I79" s="3"/>
      <c r="J79" s="3"/>
    </row>
    <row r="80" spans="1:10">
      <c r="A80" s="3"/>
      <c r="B80" s="3"/>
      <c r="C80" s="5"/>
      <c r="D80" s="3"/>
      <c r="E80" s="3"/>
      <c r="F80" s="3"/>
      <c r="G80" s="3"/>
      <c r="H80" s="5"/>
      <c r="I80" s="3"/>
      <c r="J80" s="3"/>
    </row>
    <row r="81" spans="1:10">
      <c r="A81" s="3"/>
      <c r="B81" s="3"/>
      <c r="C81" s="5"/>
      <c r="D81" s="3"/>
      <c r="E81" s="3"/>
      <c r="F81" s="3"/>
      <c r="G81" s="3"/>
      <c r="H81" s="5"/>
      <c r="I81" s="3"/>
      <c r="J81" s="3"/>
    </row>
    <row r="82" spans="1:10">
      <c r="A82" s="3"/>
      <c r="B82" s="3"/>
      <c r="C82" s="5"/>
      <c r="D82" s="3"/>
      <c r="E82" s="3"/>
      <c r="F82" s="3"/>
      <c r="G82" s="3"/>
      <c r="H82" s="5"/>
      <c r="I82" s="3"/>
      <c r="J82" s="3"/>
    </row>
    <row r="83" spans="1:10">
      <c r="D83" s="3"/>
      <c r="E83" s="3"/>
      <c r="F83" s="3"/>
      <c r="G83" s="3"/>
    </row>
    <row r="84" spans="1:10">
      <c r="D84" s="3"/>
      <c r="E84" s="3"/>
      <c r="F84" s="3"/>
      <c r="G84" s="3"/>
    </row>
    <row r="85" spans="1:10">
      <c r="D85" s="3"/>
      <c r="E85" s="3"/>
      <c r="F85" s="3"/>
      <c r="G85" s="3"/>
    </row>
    <row r="86" spans="1:10">
      <c r="D86" s="3"/>
      <c r="E86" s="3"/>
      <c r="F86" s="3"/>
      <c r="G86" s="3"/>
    </row>
    <row r="87" spans="1:10">
      <c r="D87" s="3"/>
      <c r="E87" s="3"/>
      <c r="F87" s="3"/>
      <c r="G87" s="3"/>
    </row>
    <row r="88" spans="1:10">
      <c r="D88" s="3"/>
      <c r="E88" s="3"/>
      <c r="F88" s="3"/>
      <c r="G88" s="3"/>
    </row>
    <row r="89" spans="1:10">
      <c r="D89" s="3"/>
      <c r="E89" s="3"/>
      <c r="F89" s="3"/>
      <c r="G89" s="3"/>
    </row>
    <row r="90" spans="1:10">
      <c r="D90" s="3"/>
      <c r="E90" s="3"/>
      <c r="F90" s="3"/>
      <c r="G90" s="3"/>
    </row>
    <row r="91" spans="1:10">
      <c r="D91" s="3"/>
      <c r="E91" s="3"/>
      <c r="F91" s="3"/>
      <c r="G91" s="3"/>
    </row>
    <row r="92" spans="1:10">
      <c r="D92" s="3"/>
      <c r="E92" s="3"/>
      <c r="F92" s="3"/>
      <c r="G92" s="3"/>
    </row>
    <row r="93" spans="1:10">
      <c r="D93" s="3"/>
      <c r="E93" s="3"/>
      <c r="F93" s="3"/>
      <c r="G93" s="3"/>
    </row>
    <row r="94" spans="1:10">
      <c r="D94" s="3"/>
      <c r="E94" s="3"/>
      <c r="F94" s="3"/>
      <c r="G94" s="3"/>
    </row>
    <row r="95" spans="1:10" s="8" customFormat="1">
      <c r="A95"/>
      <c r="B95"/>
      <c r="D95" s="3"/>
      <c r="E95" s="3"/>
      <c r="F95" s="3"/>
      <c r="G95" s="3"/>
      <c r="I95"/>
      <c r="J95"/>
    </row>
    <row r="96" spans="1:10" s="8" customFormat="1">
      <c r="A96"/>
      <c r="B96"/>
      <c r="D96" s="3"/>
      <c r="E96" s="3"/>
      <c r="F96" s="3"/>
      <c r="G96" s="3"/>
      <c r="I96"/>
      <c r="J96"/>
    </row>
    <row r="97" spans="1:10" s="8" customFormat="1">
      <c r="A97"/>
      <c r="B97"/>
      <c r="D97" s="3"/>
      <c r="E97" s="3"/>
      <c r="F97" s="3"/>
      <c r="G97" s="3"/>
      <c r="I97"/>
      <c r="J97"/>
    </row>
    <row r="98" spans="1:10" s="8" customFormat="1">
      <c r="A98"/>
      <c r="B98"/>
      <c r="D98" s="3"/>
      <c r="E98" s="3"/>
      <c r="F98" s="3"/>
      <c r="G98" s="3"/>
      <c r="I98"/>
      <c r="J98"/>
    </row>
  </sheetData>
  <autoFilter ref="A5:D14" xr:uid="{00000000-0009-0000-0000-00000400000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0809-2C71-4108-B92C-682927C61B21}">
  <sheetPr>
    <tabColor rgb="FF002060"/>
  </sheetPr>
  <dimension ref="A1:N199"/>
  <sheetViews>
    <sheetView workbookViewId="0">
      <selection activeCell="B24" sqref="B24"/>
    </sheetView>
  </sheetViews>
  <sheetFormatPr defaultRowHeight="15"/>
  <cols>
    <col min="1" max="1" width="3.85546875" customWidth="1"/>
    <col min="2" max="2" width="33.28515625" customWidth="1"/>
    <col min="3" max="3" width="8.28515625" customWidth="1"/>
    <col min="4" max="4" width="16.85546875" style="8" customWidth="1"/>
    <col min="5" max="5" width="18.140625" style="8" customWidth="1"/>
    <col min="6" max="6" width="16.42578125" customWidth="1"/>
    <col min="7" max="7" width="13.28515625" bestFit="1" customWidth="1"/>
    <col min="8" max="8" width="12.42578125" customWidth="1"/>
    <col min="9" max="9" width="10.5703125" bestFit="1" customWidth="1"/>
    <col min="11" max="11" width="25.28515625" customWidth="1"/>
    <col min="12" max="12" width="15.5703125" style="8" customWidth="1"/>
    <col min="13" max="13" width="13.28515625" bestFit="1" customWidth="1"/>
  </cols>
  <sheetData>
    <row r="1" spans="1:14" ht="18.75" customHeight="1">
      <c r="B1" s="308" t="s">
        <v>138</v>
      </c>
      <c r="C1" s="308"/>
      <c r="D1" s="308"/>
      <c r="E1" s="308"/>
      <c r="F1" s="308"/>
    </row>
    <row r="2" spans="1:14" ht="18.75" customHeight="1">
      <c r="B2" s="309" t="s">
        <v>136</v>
      </c>
      <c r="C2" s="309"/>
      <c r="D2" s="309"/>
      <c r="E2" s="309"/>
      <c r="F2" s="309"/>
      <c r="I2" s="55">
        <f>E6-F6</f>
        <v>46000</v>
      </c>
    </row>
    <row r="3" spans="1:14" ht="18.75" customHeight="1">
      <c r="B3" s="58"/>
      <c r="C3" s="58"/>
      <c r="D3" s="58"/>
      <c r="E3" s="58"/>
      <c r="I3">
        <f>I2/F6</f>
        <v>5.75</v>
      </c>
      <c r="K3" s="54">
        <v>543000</v>
      </c>
      <c r="L3" s="8">
        <f>K5-K3</f>
        <v>-360000</v>
      </c>
    </row>
    <row r="4" spans="1:14" ht="9.75" customHeight="1">
      <c r="A4" s="33"/>
      <c r="B4" s="33"/>
      <c r="C4" s="43"/>
      <c r="D4" s="310" t="s">
        <v>646</v>
      </c>
      <c r="E4" s="310" t="s">
        <v>135</v>
      </c>
      <c r="F4" s="310" t="s">
        <v>601</v>
      </c>
      <c r="L4"/>
      <c r="M4" s="8"/>
    </row>
    <row r="5" spans="1:14" ht="17.25">
      <c r="A5" s="34"/>
      <c r="B5" s="56" t="s">
        <v>134</v>
      </c>
      <c r="C5" s="43" t="s">
        <v>133</v>
      </c>
      <c r="D5" s="310"/>
      <c r="E5" s="310"/>
      <c r="F5" s="310"/>
      <c r="K5" s="45">
        <v>183000</v>
      </c>
      <c r="L5"/>
      <c r="M5" s="8"/>
    </row>
    <row r="6" spans="1:14" ht="17.25">
      <c r="A6" s="34"/>
      <c r="B6" s="50" t="s">
        <v>602</v>
      </c>
      <c r="C6" s="49">
        <v>1</v>
      </c>
      <c r="D6" s="49"/>
      <c r="E6" s="54">
        <v>54000</v>
      </c>
      <c r="F6" s="45">
        <f>[1]Registration!C55</f>
        <v>8000</v>
      </c>
      <c r="H6" s="262" t="s">
        <v>603</v>
      </c>
      <c r="L6"/>
      <c r="M6" s="8">
        <f>L3/K5</f>
        <v>-1.9672131147540983</v>
      </c>
      <c r="N6">
        <v>100</v>
      </c>
    </row>
    <row r="7" spans="1:14" ht="17.25">
      <c r="A7" s="34"/>
      <c r="B7" s="50" t="s">
        <v>132</v>
      </c>
      <c r="C7" s="49">
        <v>1</v>
      </c>
      <c r="D7" s="54">
        <v>137000</v>
      </c>
      <c r="E7" s="54">
        <v>543000</v>
      </c>
      <c r="F7" s="45">
        <f>'[1]Annual due'!E16</f>
        <v>183000</v>
      </c>
      <c r="G7" s="55"/>
      <c r="H7" t="s">
        <v>604</v>
      </c>
      <c r="L7"/>
      <c r="M7" s="8"/>
      <c r="N7" s="55">
        <f>M6*N6</f>
        <v>-196.72131147540983</v>
      </c>
    </row>
    <row r="8" spans="1:14" ht="17.25">
      <c r="A8" s="34"/>
      <c r="B8" s="50" t="s">
        <v>8</v>
      </c>
      <c r="C8" s="49">
        <v>2</v>
      </c>
      <c r="D8" s="54"/>
      <c r="E8" s="54">
        <v>11000</v>
      </c>
      <c r="F8" s="45">
        <v>9500</v>
      </c>
      <c r="H8" t="s">
        <v>605</v>
      </c>
      <c r="L8"/>
      <c r="M8" s="8"/>
    </row>
    <row r="9" spans="1:14" ht="17.25">
      <c r="A9" s="34"/>
      <c r="B9" s="50" t="s">
        <v>670</v>
      </c>
      <c r="C9" s="49">
        <v>3</v>
      </c>
      <c r="D9" s="54">
        <v>441267</v>
      </c>
      <c r="E9" s="54">
        <v>314640</v>
      </c>
      <c r="F9" s="45">
        <v>1129032</v>
      </c>
      <c r="G9" s="55"/>
      <c r="H9" t="s">
        <v>671</v>
      </c>
      <c r="L9"/>
      <c r="M9" s="8"/>
    </row>
    <row r="10" spans="1:14" ht="17.25">
      <c r="A10" s="34"/>
      <c r="B10" s="50" t="s">
        <v>130</v>
      </c>
      <c r="C10" s="49">
        <v>4</v>
      </c>
      <c r="D10" s="54">
        <v>10000</v>
      </c>
      <c r="E10" s="54">
        <v>10000</v>
      </c>
      <c r="F10" s="45">
        <v>5000</v>
      </c>
      <c r="H10" t="s">
        <v>672</v>
      </c>
      <c r="L10"/>
      <c r="M10" s="8">
        <v>42000</v>
      </c>
    </row>
    <row r="11" spans="1:14" ht="17.25">
      <c r="A11" s="34"/>
      <c r="B11" s="50" t="s">
        <v>660</v>
      </c>
      <c r="C11" s="49">
        <v>5</v>
      </c>
      <c r="D11" s="54">
        <v>49363</v>
      </c>
      <c r="E11" s="54">
        <v>22460</v>
      </c>
      <c r="F11" s="45">
        <v>49448</v>
      </c>
      <c r="H11" s="262" t="s">
        <v>606</v>
      </c>
      <c r="L11"/>
      <c r="M11" s="8">
        <f>M10/F6</f>
        <v>5.25</v>
      </c>
    </row>
    <row r="12" spans="1:14" ht="17.25">
      <c r="A12" s="34"/>
      <c r="B12" s="50" t="s">
        <v>607</v>
      </c>
      <c r="C12" s="49">
        <v>6</v>
      </c>
      <c r="D12" s="54">
        <v>0</v>
      </c>
      <c r="E12" s="54"/>
      <c r="F12" s="45">
        <v>30000</v>
      </c>
      <c r="H12" s="263" t="s">
        <v>608</v>
      </c>
      <c r="L12"/>
      <c r="M12" s="8">
        <v>100</v>
      </c>
    </row>
    <row r="13" spans="1:14" ht="17.25">
      <c r="A13" s="34"/>
      <c r="B13" s="50" t="s">
        <v>128</v>
      </c>
      <c r="C13" s="49">
        <v>7</v>
      </c>
      <c r="D13" s="54"/>
      <c r="E13" s="54">
        <v>215000</v>
      </c>
      <c r="F13" s="45"/>
      <c r="H13" s="263" t="s">
        <v>609</v>
      </c>
      <c r="L13"/>
      <c r="M13" s="8">
        <f>M11*M12</f>
        <v>525</v>
      </c>
    </row>
    <row r="14" spans="1:14" ht="17.25">
      <c r="A14" s="34"/>
      <c r="B14" s="50" t="s">
        <v>31</v>
      </c>
      <c r="C14" s="49">
        <v>8</v>
      </c>
      <c r="D14" s="49"/>
      <c r="E14" s="54">
        <v>50000</v>
      </c>
      <c r="F14" s="45"/>
      <c r="H14" s="263" t="s">
        <v>610</v>
      </c>
      <c r="L14"/>
      <c r="M14" s="8"/>
    </row>
    <row r="15" spans="1:14" ht="18">
      <c r="A15" s="34"/>
      <c r="B15" s="50" t="s">
        <v>127</v>
      </c>
      <c r="C15" s="49">
        <v>9</v>
      </c>
      <c r="D15" s="53">
        <v>0</v>
      </c>
      <c r="E15" s="53">
        <v>3900000</v>
      </c>
      <c r="F15" s="48">
        <v>0</v>
      </c>
      <c r="H15" s="264" t="s">
        <v>611</v>
      </c>
      <c r="L15"/>
      <c r="M15" s="8"/>
    </row>
    <row r="16" spans="1:14" ht="18">
      <c r="A16" s="34"/>
      <c r="B16" s="47" t="s">
        <v>126</v>
      </c>
      <c r="C16" s="43"/>
      <c r="D16" s="46">
        <f>SUM(D6:D15)</f>
        <v>637630</v>
      </c>
      <c r="E16" s="46">
        <f>SUM(E6:E15)</f>
        <v>5120100</v>
      </c>
      <c r="F16" s="46">
        <f>SUM(F6:F15)</f>
        <v>1413980</v>
      </c>
      <c r="G16" s="8">
        <v>1426980</v>
      </c>
      <c r="H16" t="s">
        <v>674</v>
      </c>
      <c r="L16"/>
      <c r="M16" s="8"/>
    </row>
    <row r="17" spans="1:14" ht="6.75" customHeight="1">
      <c r="A17" s="32"/>
      <c r="B17" s="50"/>
      <c r="C17" s="51"/>
      <c r="D17" s="51"/>
      <c r="E17" s="45"/>
      <c r="F17" s="45"/>
      <c r="L17"/>
      <c r="M17" s="8"/>
    </row>
    <row r="18" spans="1:14" ht="17.25">
      <c r="A18" s="32"/>
      <c r="B18" s="52" t="s">
        <v>125</v>
      </c>
      <c r="C18" s="51"/>
      <c r="E18" s="45"/>
      <c r="F18" s="265"/>
      <c r="H18" t="s">
        <v>673</v>
      </c>
      <c r="M18" s="8"/>
    </row>
    <row r="19" spans="1:14" ht="17.25">
      <c r="A19" s="34"/>
      <c r="B19" s="50" t="s">
        <v>668</v>
      </c>
      <c r="C19" s="49">
        <v>10</v>
      </c>
      <c r="D19" s="45">
        <v>438267</v>
      </c>
      <c r="E19" s="45">
        <v>1955140</v>
      </c>
      <c r="F19" s="45">
        <v>959832</v>
      </c>
      <c r="H19" s="262" t="s">
        <v>8</v>
      </c>
      <c r="L19"/>
      <c r="M19" s="8">
        <f>F19-E19</f>
        <v>-995308</v>
      </c>
    </row>
    <row r="20" spans="1:14" s="24" customFormat="1" ht="18.75">
      <c r="B20" s="50" t="s">
        <v>19</v>
      </c>
      <c r="C20" s="49">
        <v>11</v>
      </c>
      <c r="D20" s="45">
        <v>3000</v>
      </c>
      <c r="E20" s="45">
        <v>8000</v>
      </c>
      <c r="F20" s="45"/>
      <c r="H20" t="s">
        <v>612</v>
      </c>
      <c r="I20"/>
      <c r="J20"/>
      <c r="K20"/>
      <c r="L20"/>
      <c r="M20" s="24">
        <f>M19/F19</f>
        <v>-1.0369606347777527</v>
      </c>
    </row>
    <row r="21" spans="1:14" ht="18.75">
      <c r="B21" s="37" t="s">
        <v>638</v>
      </c>
      <c r="C21" s="49">
        <v>12</v>
      </c>
      <c r="D21"/>
      <c r="E21" s="42"/>
      <c r="F21" s="45">
        <v>100000</v>
      </c>
      <c r="H21" t="s">
        <v>613</v>
      </c>
      <c r="I21" s="24"/>
      <c r="J21" s="24"/>
      <c r="K21" s="24"/>
      <c r="L21" s="24"/>
      <c r="N21" s="8"/>
    </row>
    <row r="22" spans="1:14" s="24" customFormat="1" ht="18.75">
      <c r="B22" s="50" t="s">
        <v>648</v>
      </c>
      <c r="C22" s="49">
        <v>13</v>
      </c>
      <c r="D22" s="45">
        <v>121500</v>
      </c>
      <c r="E22" s="45"/>
      <c r="F22" s="45"/>
      <c r="H22" t="s">
        <v>635</v>
      </c>
      <c r="I22"/>
      <c r="J22"/>
      <c r="K22"/>
      <c r="L22"/>
      <c r="M22" s="24" t="e">
        <f>M20/F20</f>
        <v>#DIV/0!</v>
      </c>
    </row>
    <row r="23" spans="1:14" s="24" customFormat="1" ht="18.75">
      <c r="B23" s="50" t="s">
        <v>20</v>
      </c>
      <c r="C23" s="49">
        <v>14</v>
      </c>
      <c r="D23" s="45"/>
      <c r="E23" s="45">
        <v>414500</v>
      </c>
      <c r="F23" s="45"/>
      <c r="H23" t="s">
        <v>613</v>
      </c>
      <c r="M23" s="24">
        <v>100</v>
      </c>
    </row>
    <row r="24" spans="1:14" s="24" customFormat="1" ht="18.75">
      <c r="B24" s="50" t="s">
        <v>685</v>
      </c>
      <c r="C24" s="49">
        <v>15</v>
      </c>
      <c r="D24" s="45"/>
      <c r="E24" s="45">
        <v>1500000</v>
      </c>
      <c r="F24" s="45"/>
      <c r="H24" t="s">
        <v>677</v>
      </c>
      <c r="M24" s="24">
        <f>M20*M23</f>
        <v>-103.69606347777527</v>
      </c>
    </row>
    <row r="25" spans="1:14" s="24" customFormat="1" ht="18.75">
      <c r="B25" s="50" t="s">
        <v>22</v>
      </c>
      <c r="C25" s="49">
        <v>16</v>
      </c>
      <c r="D25" s="45">
        <v>35000</v>
      </c>
      <c r="E25" s="45">
        <v>39000</v>
      </c>
      <c r="F25" s="45"/>
      <c r="H25" t="s">
        <v>676</v>
      </c>
    </row>
    <row r="26" spans="1:14" ht="17.25">
      <c r="A26" s="32"/>
      <c r="B26" s="50" t="s">
        <v>28</v>
      </c>
      <c r="C26" s="49">
        <v>17</v>
      </c>
      <c r="D26" s="45"/>
      <c r="E26" s="45">
        <v>100000</v>
      </c>
      <c r="F26" s="45">
        <v>69200</v>
      </c>
      <c r="H26" s="262" t="s">
        <v>131</v>
      </c>
      <c r="L26"/>
      <c r="M26" s="8"/>
    </row>
    <row r="27" spans="1:14" s="24" customFormat="1" ht="18.75">
      <c r="B27" s="50" t="s">
        <v>25</v>
      </c>
      <c r="C27" s="49">
        <v>18</v>
      </c>
      <c r="D27" s="45">
        <v>2272.66</v>
      </c>
      <c r="E27" s="45">
        <v>12206.960000000001</v>
      </c>
      <c r="F27" s="45"/>
      <c r="H27" t="s">
        <v>614</v>
      </c>
    </row>
    <row r="28" spans="1:14" s="24" customFormat="1" ht="18.75">
      <c r="B28" s="50" t="s">
        <v>26</v>
      </c>
      <c r="C28" s="49">
        <v>18</v>
      </c>
      <c r="D28" s="49"/>
      <c r="E28" s="45">
        <v>200000</v>
      </c>
      <c r="F28" s="45"/>
      <c r="H28" t="s">
        <v>615</v>
      </c>
      <c r="M28" s="266">
        <f>E19/2</f>
        <v>977570</v>
      </c>
    </row>
    <row r="29" spans="1:14" s="24" customFormat="1" ht="18.75">
      <c r="B29" s="50" t="s">
        <v>27</v>
      </c>
      <c r="C29" s="49">
        <v>18</v>
      </c>
      <c r="D29" s="49"/>
      <c r="E29" s="45">
        <v>100000</v>
      </c>
      <c r="F29" s="45">
        <v>0</v>
      </c>
      <c r="H29" t="s">
        <v>675</v>
      </c>
    </row>
    <row r="30" spans="1:14" s="24" customFormat="1" ht="20.25">
      <c r="B30" s="50" t="s">
        <v>40</v>
      </c>
      <c r="C30" s="49">
        <v>18</v>
      </c>
      <c r="D30" s="49"/>
      <c r="E30" s="45">
        <v>15000</v>
      </c>
      <c r="F30" s="48"/>
      <c r="H30" t="s">
        <v>688</v>
      </c>
    </row>
    <row r="31" spans="1:14" s="24" customFormat="1" ht="20.25">
      <c r="B31" s="50" t="s">
        <v>649</v>
      </c>
      <c r="C31" s="49">
        <v>19</v>
      </c>
      <c r="D31" s="48">
        <v>100000</v>
      </c>
      <c r="E31" s="48">
        <v>0</v>
      </c>
      <c r="F31" s="48">
        <v>0</v>
      </c>
      <c r="H31" s="262" t="s">
        <v>684</v>
      </c>
    </row>
    <row r="32" spans="1:14" s="24" customFormat="1" ht="20.25">
      <c r="B32" s="47" t="s">
        <v>32</v>
      </c>
      <c r="D32" s="46">
        <f>SUM(D19:D31)</f>
        <v>700039.66</v>
      </c>
      <c r="E32" s="46">
        <f>SUM(E19:E31)</f>
        <v>4343846.96</v>
      </c>
      <c r="F32" s="46">
        <f>SUM(F19:F31)</f>
        <v>1129032</v>
      </c>
      <c r="H32" t="s">
        <v>686</v>
      </c>
    </row>
    <row r="33" spans="1:14" ht="17.25">
      <c r="A33" s="32"/>
      <c r="B33" s="41"/>
      <c r="C33" s="43"/>
      <c r="D33" s="43"/>
      <c r="E33" s="45"/>
      <c r="F33" s="42"/>
      <c r="G33" s="55"/>
      <c r="H33" t="s">
        <v>687</v>
      </c>
      <c r="M33" s="8"/>
    </row>
    <row r="34" spans="1:14" ht="18.75">
      <c r="A34" s="32"/>
      <c r="B34" t="s">
        <v>124</v>
      </c>
      <c r="C34" s="43"/>
      <c r="D34" s="44">
        <f>D16-D32</f>
        <v>-62409.660000000033</v>
      </c>
      <c r="E34" s="44">
        <f>E16-E32</f>
        <v>776253.04</v>
      </c>
      <c r="F34" s="44">
        <f>F16-F32</f>
        <v>284948</v>
      </c>
      <c r="G34" s="8">
        <f>SUM(E34:F34)</f>
        <v>1061201.04</v>
      </c>
      <c r="H34" s="262" t="s">
        <v>130</v>
      </c>
      <c r="I34" s="24"/>
      <c r="J34" s="24"/>
      <c r="K34" s="24"/>
      <c r="L34" s="24"/>
      <c r="M34" s="8"/>
    </row>
    <row r="35" spans="1:14" ht="17.25">
      <c r="A35" s="32"/>
      <c r="B35" s="41" t="s">
        <v>650</v>
      </c>
      <c r="C35" s="43"/>
      <c r="D35" s="44">
        <v>776253.04</v>
      </c>
      <c r="E35" s="44">
        <v>215748</v>
      </c>
      <c r="F35" s="42"/>
      <c r="G35" s="55">
        <v>945093.04</v>
      </c>
      <c r="H35" t="s">
        <v>616</v>
      </c>
      <c r="L35"/>
      <c r="M35" s="8"/>
    </row>
    <row r="36" spans="1:14" ht="17.25">
      <c r="B36" s="41" t="s">
        <v>669</v>
      </c>
      <c r="C36" s="43"/>
      <c r="D36" s="44">
        <f>SUM(D34:D35)</f>
        <v>713843.38</v>
      </c>
      <c r="E36" s="44">
        <v>776253.04</v>
      </c>
      <c r="F36" s="42"/>
      <c r="G36" s="55">
        <f>G35-G34</f>
        <v>-116108</v>
      </c>
      <c r="H36" t="s">
        <v>678</v>
      </c>
      <c r="M36" s="8"/>
    </row>
    <row r="37" spans="1:14" ht="18" thickBot="1">
      <c r="B37" s="41"/>
      <c r="C37" s="43"/>
      <c r="D37" s="44"/>
      <c r="E37" s="44"/>
      <c r="F37" s="42"/>
      <c r="G37" s="55">
        <f>G35-E34</f>
        <v>168840</v>
      </c>
      <c r="H37" s="262" t="s">
        <v>129</v>
      </c>
      <c r="L37"/>
      <c r="M37" s="8"/>
    </row>
    <row r="38" spans="1:14" ht="18" thickBot="1">
      <c r="B38" s="65" t="s">
        <v>175</v>
      </c>
      <c r="C38" s="64"/>
      <c r="D38" s="64"/>
      <c r="E38" s="64"/>
      <c r="F38" s="64"/>
      <c r="G38" s="8">
        <f>G34-G37</f>
        <v>892361.04</v>
      </c>
      <c r="H38" t="s">
        <v>679</v>
      </c>
      <c r="L38"/>
      <c r="N38" s="8"/>
    </row>
    <row r="39" spans="1:14" ht="17.25">
      <c r="B39" s="66" t="s">
        <v>174</v>
      </c>
      <c r="D39" s="66"/>
      <c r="E39" s="66"/>
      <c r="F39" s="66"/>
      <c r="G39" s="55">
        <f>E35-G37</f>
        <v>46908</v>
      </c>
      <c r="H39" t="s">
        <v>617</v>
      </c>
      <c r="L39"/>
      <c r="M39" s="8"/>
    </row>
    <row r="40" spans="1:14" ht="15.75">
      <c r="B40" s="33" t="s">
        <v>158</v>
      </c>
      <c r="D40" s="75" t="s">
        <v>644</v>
      </c>
      <c r="E40" s="75">
        <v>2023</v>
      </c>
      <c r="F40" s="75">
        <v>2022</v>
      </c>
      <c r="H40" t="s">
        <v>680</v>
      </c>
      <c r="L40"/>
      <c r="M40" s="8"/>
    </row>
    <row r="41" spans="1:14" ht="17.25">
      <c r="B41" s="50" t="s">
        <v>173</v>
      </c>
      <c r="D41"/>
      <c r="E41" s="42">
        <v>54000</v>
      </c>
      <c r="F41" s="42">
        <v>8000</v>
      </c>
      <c r="H41" s="262" t="s">
        <v>34</v>
      </c>
      <c r="L41"/>
      <c r="M41" s="8"/>
    </row>
    <row r="42" spans="1:14" ht="17.25">
      <c r="B42" s="50" t="s">
        <v>172</v>
      </c>
      <c r="D42" s="54">
        <v>137000</v>
      </c>
      <c r="E42" s="42">
        <v>543000</v>
      </c>
      <c r="F42" s="42">
        <v>183000</v>
      </c>
      <c r="H42" t="s">
        <v>618</v>
      </c>
      <c r="L42"/>
      <c r="M42" s="8"/>
      <c r="N42" s="8">
        <v>69200</v>
      </c>
    </row>
    <row r="43" spans="1:14" ht="20.25" thickBot="1">
      <c r="B43" s="30"/>
      <c r="D43" s="74"/>
      <c r="E43" s="74"/>
      <c r="F43" s="74"/>
      <c r="H43" t="s">
        <v>619</v>
      </c>
      <c r="L43"/>
      <c r="M43" s="8"/>
      <c r="N43" s="8">
        <v>100000</v>
      </c>
    </row>
    <row r="44" spans="1:14" ht="18" thickBot="1">
      <c r="B44" s="65" t="s">
        <v>42</v>
      </c>
      <c r="C44" s="64"/>
      <c r="D44" s="64"/>
      <c r="E44" s="64"/>
      <c r="F44" s="64"/>
      <c r="H44" t="s">
        <v>620</v>
      </c>
      <c r="L44"/>
      <c r="M44" s="8"/>
    </row>
    <row r="45" spans="1:14" ht="17.25">
      <c r="B45" s="66" t="s">
        <v>8</v>
      </c>
      <c r="C45" s="66"/>
      <c r="D45" s="66"/>
      <c r="E45" s="66"/>
      <c r="F45" s="66"/>
      <c r="H45" t="s">
        <v>621</v>
      </c>
      <c r="L45"/>
      <c r="M45" s="8"/>
    </row>
    <row r="46" spans="1:14" ht="15.75">
      <c r="B46" s="33" t="s">
        <v>158</v>
      </c>
      <c r="D46" s="75" t="s">
        <v>644</v>
      </c>
      <c r="E46" s="35">
        <v>2023</v>
      </c>
      <c r="F46" s="35">
        <v>2022</v>
      </c>
      <c r="H46" t="s">
        <v>681</v>
      </c>
      <c r="M46" s="8"/>
    </row>
    <row r="47" spans="1:14" ht="17.25">
      <c r="B47" s="37" t="s">
        <v>171</v>
      </c>
      <c r="D47"/>
      <c r="E47" s="42"/>
      <c r="F47" s="45">
        <v>9500</v>
      </c>
      <c r="H47" s="262" t="s">
        <v>648</v>
      </c>
      <c r="M47" s="8"/>
    </row>
    <row r="48" spans="1:14" ht="19.5">
      <c r="B48" s="37" t="s">
        <v>171</v>
      </c>
      <c r="D48" s="70">
        <v>0</v>
      </c>
      <c r="E48" s="70">
        <v>11000</v>
      </c>
      <c r="F48" s="70">
        <v>0</v>
      </c>
      <c r="H48" t="s">
        <v>682</v>
      </c>
      <c r="M48" s="8"/>
    </row>
    <row r="49" spans="2:13" ht="19.5">
      <c r="B49" s="39" t="s">
        <v>123</v>
      </c>
      <c r="D49" s="74">
        <f>SUM(D47:D48)</f>
        <v>0</v>
      </c>
      <c r="E49" s="74">
        <f>SUM(E47:E48)</f>
        <v>11000</v>
      </c>
      <c r="F49" s="74">
        <f>SUM(F47:F48)</f>
        <v>9500</v>
      </c>
      <c r="H49" t="s">
        <v>683</v>
      </c>
      <c r="M49" s="8"/>
    </row>
    <row r="50" spans="2:13" ht="15.75" thickBot="1">
      <c r="D50"/>
      <c r="E50"/>
      <c r="F50" s="8"/>
      <c r="H50" s="262" t="s">
        <v>28</v>
      </c>
      <c r="L50"/>
      <c r="M50" s="8"/>
    </row>
    <row r="51" spans="2:13" ht="18" thickBot="1">
      <c r="B51" s="65" t="s">
        <v>170</v>
      </c>
      <c r="C51" s="64"/>
      <c r="D51" s="64"/>
      <c r="E51" s="64"/>
      <c r="F51" s="64"/>
      <c r="H51" t="s">
        <v>622</v>
      </c>
      <c r="L51"/>
      <c r="M51" s="8"/>
    </row>
    <row r="52" spans="2:13" ht="17.25">
      <c r="B52" s="66" t="s">
        <v>131</v>
      </c>
      <c r="C52" s="66"/>
      <c r="D52" s="66"/>
      <c r="E52" s="66"/>
      <c r="F52" s="66"/>
      <c r="H52" t="s">
        <v>623</v>
      </c>
      <c r="L52"/>
      <c r="M52" s="8"/>
    </row>
    <row r="53" spans="2:13">
      <c r="B53" s="73"/>
      <c r="C53" s="8"/>
      <c r="E53" s="73" t="s">
        <v>1</v>
      </c>
      <c r="H53" t="s">
        <v>624</v>
      </c>
      <c r="L53"/>
      <c r="M53" s="8"/>
    </row>
    <row r="54" spans="2:13" ht="15.75">
      <c r="B54" s="72" t="s">
        <v>158</v>
      </c>
      <c r="C54" s="72"/>
      <c r="D54" s="75" t="s">
        <v>644</v>
      </c>
      <c r="E54" s="35">
        <v>2023</v>
      </c>
      <c r="F54" s="35">
        <v>2022</v>
      </c>
      <c r="H54" t="s">
        <v>625</v>
      </c>
      <c r="L54"/>
      <c r="M54" s="8"/>
    </row>
    <row r="55" spans="2:13" ht="17.25">
      <c r="B55" s="37" t="s">
        <v>630</v>
      </c>
      <c r="C55" s="37"/>
      <c r="D55" s="37"/>
      <c r="E55" s="42"/>
      <c r="F55" s="42">
        <v>535000</v>
      </c>
      <c r="H55" t="s">
        <v>626</v>
      </c>
      <c r="L55"/>
      <c r="M55" s="8"/>
    </row>
    <row r="56" spans="2:13" ht="17.25">
      <c r="B56" s="37" t="s">
        <v>631</v>
      </c>
      <c r="C56" s="37"/>
      <c r="D56" s="37"/>
      <c r="E56" s="42"/>
      <c r="F56" s="42">
        <v>162000</v>
      </c>
      <c r="H56" s="262" t="s">
        <v>627</v>
      </c>
      <c r="L56"/>
      <c r="M56" s="8"/>
    </row>
    <row r="57" spans="2:13" ht="17.25">
      <c r="B57" s="37" t="s">
        <v>632</v>
      </c>
      <c r="C57" s="37"/>
      <c r="E57" s="42"/>
      <c r="F57" s="42">
        <v>187632</v>
      </c>
      <c r="H57" t="s">
        <v>628</v>
      </c>
      <c r="L57"/>
      <c r="M57" s="8"/>
    </row>
    <row r="58" spans="2:13" ht="17.25">
      <c r="B58" s="37" t="s">
        <v>634</v>
      </c>
      <c r="C58" s="37"/>
      <c r="D58" s="37"/>
      <c r="E58" s="42"/>
      <c r="F58" s="42">
        <v>75200</v>
      </c>
      <c r="H58" t="s">
        <v>629</v>
      </c>
      <c r="L58"/>
      <c r="M58" s="8"/>
    </row>
    <row r="59" spans="2:13" ht="17.25">
      <c r="B59" s="37" t="s">
        <v>633</v>
      </c>
      <c r="C59" s="37"/>
      <c r="D59" s="37"/>
      <c r="E59" s="42"/>
      <c r="F59" s="42">
        <v>169200</v>
      </c>
      <c r="H59" t="s">
        <v>689</v>
      </c>
      <c r="L59"/>
      <c r="M59" s="8"/>
    </row>
    <row r="60" spans="2:13" ht="17.25">
      <c r="B60" s="37" t="s">
        <v>169</v>
      </c>
      <c r="C60" s="37"/>
      <c r="D60" s="37"/>
      <c r="E60" s="42">
        <v>169340</v>
      </c>
      <c r="F60" s="42"/>
      <c r="H60" t="s">
        <v>690</v>
      </c>
      <c r="L60"/>
      <c r="M60" s="8"/>
    </row>
    <row r="61" spans="2:13" ht="17.25">
      <c r="B61" s="37" t="s">
        <v>38</v>
      </c>
      <c r="C61" s="37"/>
      <c r="D61" s="37"/>
      <c r="E61" s="42">
        <v>50000</v>
      </c>
      <c r="H61" t="s">
        <v>691</v>
      </c>
      <c r="L61"/>
      <c r="M61" s="8"/>
    </row>
    <row r="62" spans="2:13" ht="17.25">
      <c r="B62" s="37" t="s">
        <v>9</v>
      </c>
      <c r="C62" s="37"/>
      <c r="D62" s="37"/>
      <c r="E62" s="42">
        <v>100000</v>
      </c>
      <c r="H62" t="s">
        <v>692</v>
      </c>
      <c r="L62"/>
      <c r="M62" s="8"/>
    </row>
    <row r="63" spans="2:13" ht="17.25">
      <c r="B63" s="37" t="s">
        <v>10</v>
      </c>
      <c r="C63" s="37"/>
      <c r="D63" s="37"/>
      <c r="E63" s="42">
        <v>3000</v>
      </c>
      <c r="H63" t="s">
        <v>693</v>
      </c>
      <c r="L63"/>
      <c r="M63" s="8"/>
    </row>
    <row r="64" spans="2:13" ht="17.25">
      <c r="B64" s="37" t="s">
        <v>12</v>
      </c>
      <c r="C64" s="8"/>
      <c r="E64" s="42">
        <v>3000</v>
      </c>
      <c r="H64" t="s">
        <v>694</v>
      </c>
      <c r="M64" s="8"/>
    </row>
    <row r="65" spans="2:14" ht="17.25">
      <c r="B65" s="37" t="s">
        <v>11</v>
      </c>
      <c r="C65" s="8"/>
      <c r="D65" s="42"/>
      <c r="E65" s="42">
        <v>2000</v>
      </c>
      <c r="H65" t="s">
        <v>695</v>
      </c>
      <c r="L65"/>
      <c r="M65" s="8"/>
    </row>
    <row r="66" spans="2:14" ht="17.25">
      <c r="B66" s="37" t="s">
        <v>13</v>
      </c>
      <c r="C66" s="8"/>
      <c r="D66" s="42"/>
      <c r="E66" s="42">
        <v>1300</v>
      </c>
      <c r="H66" t="s">
        <v>696</v>
      </c>
      <c r="L66"/>
      <c r="N66" s="8"/>
    </row>
    <row r="67" spans="2:14" ht="17.25">
      <c r="B67" s="37" t="s">
        <v>168</v>
      </c>
      <c r="C67" s="8"/>
      <c r="D67" s="42">
        <v>0</v>
      </c>
      <c r="E67" s="42">
        <v>-14000</v>
      </c>
      <c r="F67">
        <v>0</v>
      </c>
      <c r="H67" t="s">
        <v>697</v>
      </c>
      <c r="L67"/>
      <c r="N67" s="8"/>
    </row>
    <row r="68" spans="2:14" ht="17.25">
      <c r="B68" s="37" t="s">
        <v>112</v>
      </c>
      <c r="C68" s="8"/>
      <c r="D68" s="42">
        <v>276737</v>
      </c>
      <c r="E68" s="42"/>
      <c r="F68">
        <v>0</v>
      </c>
      <c r="H68" t="s">
        <v>636</v>
      </c>
      <c r="L68"/>
      <c r="N68" s="8"/>
    </row>
    <row r="69" spans="2:14" ht="19.5">
      <c r="B69" s="37" t="s">
        <v>658</v>
      </c>
      <c r="C69" s="8"/>
      <c r="D69" s="70">
        <v>161530</v>
      </c>
      <c r="E69" s="70">
        <v>0</v>
      </c>
      <c r="F69" s="70">
        <v>0</v>
      </c>
      <c r="H69" t="s">
        <v>637</v>
      </c>
      <c r="N69" s="8"/>
    </row>
    <row r="70" spans="2:14" ht="18">
      <c r="C70" t="s">
        <v>123</v>
      </c>
      <c r="D70" s="71">
        <f>SUM(D55:D69)</f>
        <v>438267</v>
      </c>
      <c r="E70" s="71">
        <f>SUM(E55:E69)</f>
        <v>314640</v>
      </c>
      <c r="F70" s="71">
        <f>SUM(F55:F69)</f>
        <v>1129032</v>
      </c>
      <c r="G70" s="8">
        <v>1194480</v>
      </c>
      <c r="L70"/>
      <c r="N70" s="8"/>
    </row>
    <row r="71" spans="2:14" ht="15.75" thickBot="1">
      <c r="D71"/>
      <c r="E71"/>
      <c r="F71" s="8"/>
      <c r="H71" s="55"/>
      <c r="L71"/>
      <c r="N71" s="8"/>
    </row>
    <row r="72" spans="2:14" ht="18" thickBot="1">
      <c r="B72" s="65" t="s">
        <v>167</v>
      </c>
      <c r="C72" s="64"/>
      <c r="D72" s="64"/>
      <c r="E72" s="64"/>
      <c r="F72" s="64"/>
      <c r="N72" s="8"/>
    </row>
    <row r="73" spans="2:14" ht="17.25">
      <c r="B73" s="66" t="s">
        <v>130</v>
      </c>
      <c r="C73" s="66"/>
      <c r="D73" s="66"/>
      <c r="E73" s="66"/>
      <c r="F73" s="66"/>
      <c r="L73"/>
      <c r="N73" s="8"/>
    </row>
    <row r="74" spans="2:14" ht="15.75">
      <c r="B74" s="72" t="s">
        <v>158</v>
      </c>
      <c r="C74" s="72"/>
      <c r="D74" s="75" t="s">
        <v>644</v>
      </c>
      <c r="E74" s="35">
        <v>2023</v>
      </c>
      <c r="F74" s="35">
        <v>2022</v>
      </c>
      <c r="L74"/>
      <c r="N74" s="8"/>
    </row>
    <row r="75" spans="2:14" ht="17.25">
      <c r="B75" s="37" t="s">
        <v>92</v>
      </c>
      <c r="D75"/>
      <c r="E75" s="42"/>
      <c r="F75" s="42">
        <v>5000</v>
      </c>
      <c r="L75"/>
      <c r="N75" s="8"/>
    </row>
    <row r="76" spans="2:14" ht="17.25">
      <c r="B76" s="37" t="s">
        <v>163</v>
      </c>
      <c r="D76"/>
      <c r="E76" s="42">
        <v>5000</v>
      </c>
      <c r="F76" s="42"/>
      <c r="H76">
        <v>10000</v>
      </c>
      <c r="L76"/>
      <c r="N76" s="8"/>
    </row>
    <row r="77" spans="2:14" ht="17.25">
      <c r="B77" s="37" t="s">
        <v>30</v>
      </c>
      <c r="D77" s="42"/>
      <c r="E77" s="42">
        <v>5000</v>
      </c>
      <c r="F77" s="42">
        <v>0</v>
      </c>
      <c r="L77"/>
      <c r="N77" s="8"/>
    </row>
    <row r="78" spans="2:14" ht="17.25">
      <c r="B78" s="37" t="s">
        <v>112</v>
      </c>
      <c r="D78" s="42">
        <v>5000</v>
      </c>
      <c r="E78" s="42">
        <v>0</v>
      </c>
      <c r="F78" s="42"/>
      <c r="H78">
        <v>10000</v>
      </c>
      <c r="L78"/>
      <c r="N78" s="8"/>
    </row>
    <row r="79" spans="2:14" ht="19.5">
      <c r="B79" s="37" t="s">
        <v>658</v>
      </c>
      <c r="D79" s="70">
        <v>5000</v>
      </c>
      <c r="E79" s="70">
        <v>0</v>
      </c>
      <c r="F79" s="70">
        <v>0</v>
      </c>
      <c r="L79"/>
      <c r="N79" s="8"/>
    </row>
    <row r="80" spans="2:14" ht="18">
      <c r="D80" s="71">
        <f>SUM(D75:D79)</f>
        <v>10000</v>
      </c>
      <c r="E80" s="71">
        <f>SUM(E75:E79)</f>
        <v>10000</v>
      </c>
      <c r="F80" s="71">
        <f>SUM(F75:F79)</f>
        <v>5000</v>
      </c>
      <c r="L80"/>
      <c r="N80" s="8"/>
    </row>
    <row r="81" spans="2:14" ht="15.75" thickBot="1">
      <c r="D81"/>
      <c r="E81"/>
      <c r="F81" s="8"/>
      <c r="L81"/>
      <c r="N81" s="8"/>
    </row>
    <row r="82" spans="2:14" ht="18" thickBot="1">
      <c r="B82" s="65" t="s">
        <v>166</v>
      </c>
      <c r="C82" s="64"/>
      <c r="D82" s="64"/>
      <c r="E82" s="64"/>
      <c r="F82" s="64"/>
      <c r="L82"/>
      <c r="N82" s="8"/>
    </row>
    <row r="83" spans="2:14" ht="17.25">
      <c r="B83" s="66" t="s">
        <v>165</v>
      </c>
      <c r="C83" s="66"/>
      <c r="D83" s="66"/>
      <c r="E83" s="66"/>
      <c r="F83" s="66"/>
      <c r="L83"/>
      <c r="N83" s="8"/>
    </row>
    <row r="84" spans="2:14" ht="15.75">
      <c r="B84" s="72" t="s">
        <v>158</v>
      </c>
      <c r="C84" s="72"/>
      <c r="D84" s="75" t="s">
        <v>644</v>
      </c>
      <c r="E84" s="35">
        <v>2023</v>
      </c>
      <c r="F84" s="35">
        <v>2022</v>
      </c>
      <c r="L84"/>
      <c r="N84" s="8"/>
    </row>
    <row r="85" spans="2:14" ht="17.25">
      <c r="B85" s="37" t="s">
        <v>112</v>
      </c>
      <c r="C85" s="72"/>
      <c r="D85" s="61">
        <v>31193</v>
      </c>
      <c r="E85" s="73"/>
      <c r="F85" s="73"/>
      <c r="L85"/>
      <c r="N85" s="8"/>
    </row>
    <row r="86" spans="2:14" ht="17.25">
      <c r="B86" s="37" t="s">
        <v>658</v>
      </c>
      <c r="C86" s="72"/>
      <c r="D86" s="61">
        <v>18170</v>
      </c>
      <c r="E86" s="73"/>
      <c r="F86" s="73"/>
      <c r="L86"/>
      <c r="N86" s="8"/>
    </row>
    <row r="87" spans="2:14" ht="17.25">
      <c r="B87" s="37" t="s">
        <v>53</v>
      </c>
      <c r="D87"/>
      <c r="E87" s="42"/>
      <c r="F87" s="42">
        <v>20848</v>
      </c>
      <c r="L87"/>
      <c r="N87" s="8"/>
    </row>
    <row r="88" spans="2:14" ht="17.25">
      <c r="B88" s="37" t="s">
        <v>638</v>
      </c>
      <c r="D88"/>
      <c r="E88" s="42"/>
      <c r="F88" s="42">
        <v>18800</v>
      </c>
      <c r="L88"/>
      <c r="N88" s="8"/>
    </row>
    <row r="89" spans="2:14" ht="17.25">
      <c r="B89" s="37" t="s">
        <v>92</v>
      </c>
      <c r="D89"/>
      <c r="E89" s="42"/>
      <c r="F89" s="42">
        <v>9800</v>
      </c>
      <c r="L89"/>
      <c r="N89" s="8"/>
    </row>
    <row r="90" spans="2:14" ht="17.25">
      <c r="B90" s="37" t="s">
        <v>30</v>
      </c>
      <c r="D90"/>
      <c r="E90" s="42">
        <v>3700</v>
      </c>
      <c r="F90" s="42"/>
      <c r="L90"/>
      <c r="N90" s="8"/>
    </row>
    <row r="91" spans="2:14" ht="19.5">
      <c r="B91" s="37" t="s">
        <v>163</v>
      </c>
      <c r="D91" s="70">
        <v>0</v>
      </c>
      <c r="E91" s="70">
        <v>18760</v>
      </c>
      <c r="F91" s="70">
        <v>0</v>
      </c>
      <c r="L91"/>
      <c r="N91" s="8"/>
    </row>
    <row r="92" spans="2:14" ht="18.75" thickBot="1">
      <c r="D92" s="71">
        <f>SUM(D85:D91)</f>
        <v>49363</v>
      </c>
      <c r="E92" s="59">
        <f>SUM(E87:E91)</f>
        <v>22460</v>
      </c>
      <c r="F92" s="59">
        <f>SUM(F87:F91)</f>
        <v>49448</v>
      </c>
      <c r="L92"/>
      <c r="N92" s="8"/>
    </row>
    <row r="93" spans="2:14" ht="18" thickBot="1">
      <c r="B93" s="65" t="s">
        <v>162</v>
      </c>
      <c r="C93" s="64"/>
      <c r="D93" s="64"/>
      <c r="E93" s="64"/>
      <c r="F93" s="64"/>
      <c r="L93"/>
      <c r="N93" s="8"/>
    </row>
    <row r="94" spans="2:14" ht="17.25">
      <c r="B94" s="66" t="s">
        <v>607</v>
      </c>
      <c r="C94" s="66" t="s">
        <v>153</v>
      </c>
      <c r="D94" s="66"/>
      <c r="E94" s="66"/>
      <c r="F94" s="66"/>
      <c r="L94"/>
      <c r="N94" s="8"/>
    </row>
    <row r="95" spans="2:14" ht="15.75">
      <c r="B95" s="72" t="s">
        <v>158</v>
      </c>
      <c r="C95" s="72"/>
      <c r="D95" s="75" t="s">
        <v>644</v>
      </c>
      <c r="E95" s="35">
        <v>2022</v>
      </c>
      <c r="F95" s="35">
        <v>2022</v>
      </c>
      <c r="L95"/>
      <c r="N95" s="8"/>
    </row>
    <row r="96" spans="2:14" ht="17.25">
      <c r="B96" s="37" t="s">
        <v>639</v>
      </c>
      <c r="C96" s="37"/>
      <c r="D96" s="37"/>
      <c r="E96" s="61">
        <v>0</v>
      </c>
      <c r="F96" s="61">
        <v>25000</v>
      </c>
      <c r="L96"/>
      <c r="N96" s="8"/>
    </row>
    <row r="97" spans="2:14" ht="19.5">
      <c r="B97" s="37" t="s">
        <v>640</v>
      </c>
      <c r="C97" s="37"/>
      <c r="D97" s="60">
        <v>0</v>
      </c>
      <c r="E97" s="60">
        <v>0</v>
      </c>
      <c r="F97" s="60">
        <v>5000</v>
      </c>
      <c r="L97"/>
      <c r="N97" s="8"/>
    </row>
    <row r="98" spans="2:14" ht="18.75" thickBot="1">
      <c r="D98" s="59">
        <f>SUM(D96:D97)</f>
        <v>0</v>
      </c>
      <c r="E98" s="59">
        <f>SUM(E96:E97)</f>
        <v>0</v>
      </c>
      <c r="F98" s="59">
        <f>SUM(F96:F97)</f>
        <v>30000</v>
      </c>
      <c r="L98"/>
      <c r="N98" s="8"/>
    </row>
    <row r="99" spans="2:14" ht="18" thickBot="1">
      <c r="B99" s="65" t="s">
        <v>161</v>
      </c>
      <c r="C99" s="64"/>
      <c r="D99" s="64"/>
      <c r="E99" s="64"/>
      <c r="F99" s="64"/>
      <c r="L99"/>
      <c r="N99" s="8"/>
    </row>
    <row r="100" spans="2:14" ht="17.25">
      <c r="B100" s="66" t="s">
        <v>128</v>
      </c>
      <c r="C100" s="66"/>
      <c r="D100" s="66"/>
      <c r="E100" s="66"/>
      <c r="F100" s="66"/>
      <c r="L100"/>
      <c r="N100" s="8"/>
    </row>
    <row r="101" spans="2:14" ht="15.75">
      <c r="B101" s="72" t="s">
        <v>158</v>
      </c>
      <c r="C101" s="72"/>
      <c r="D101" s="75" t="s">
        <v>644</v>
      </c>
      <c r="E101" s="35">
        <v>2023</v>
      </c>
      <c r="F101" s="35">
        <v>2022</v>
      </c>
      <c r="L101"/>
      <c r="N101" s="8"/>
    </row>
    <row r="102" spans="2:14" ht="17.25">
      <c r="B102" s="37" t="s">
        <v>112</v>
      </c>
      <c r="D102"/>
      <c r="E102" s="61">
        <v>15000</v>
      </c>
      <c r="L102"/>
      <c r="N102" s="8"/>
    </row>
    <row r="103" spans="2:14" ht="19.5">
      <c r="B103" s="37" t="s">
        <v>16</v>
      </c>
      <c r="D103" s="70">
        <v>0</v>
      </c>
      <c r="E103" s="60">
        <v>200000</v>
      </c>
      <c r="L103"/>
      <c r="N103" s="8"/>
    </row>
    <row r="104" spans="2:14" ht="18.75" thickBot="1">
      <c r="D104" s="71">
        <f>SUM(D91:D103)</f>
        <v>49363</v>
      </c>
      <c r="E104" s="59">
        <f>SUM(E102:E103)</f>
        <v>215000</v>
      </c>
      <c r="L104"/>
      <c r="N104" s="8"/>
    </row>
    <row r="105" spans="2:14" ht="18" thickBot="1">
      <c r="B105" s="65" t="s">
        <v>159</v>
      </c>
      <c r="C105" s="64"/>
      <c r="D105" s="64"/>
      <c r="E105" s="64"/>
      <c r="F105" s="64"/>
      <c r="L105"/>
      <c r="N105" s="8"/>
    </row>
    <row r="106" spans="2:14" ht="17.25">
      <c r="B106" s="66" t="s">
        <v>31</v>
      </c>
      <c r="C106" s="66"/>
      <c r="D106" s="66"/>
      <c r="E106" s="66"/>
      <c r="F106" s="66"/>
      <c r="L106"/>
      <c r="N106" s="8"/>
    </row>
    <row r="107" spans="2:14" ht="15.75">
      <c r="B107" s="72" t="s">
        <v>160</v>
      </c>
      <c r="C107" s="72"/>
      <c r="D107" s="75" t="s">
        <v>644</v>
      </c>
      <c r="E107" s="35">
        <v>2023</v>
      </c>
      <c r="F107" s="35">
        <v>2022</v>
      </c>
      <c r="L107"/>
      <c r="N107" s="8"/>
    </row>
    <row r="108" spans="2:14" ht="18.75" thickBot="1">
      <c r="B108" s="37" t="s">
        <v>3</v>
      </c>
      <c r="D108"/>
      <c r="E108" s="59">
        <v>50000</v>
      </c>
      <c r="L108"/>
      <c r="N108" s="8"/>
    </row>
    <row r="109" spans="2:14" ht="18" thickBot="1">
      <c r="B109" s="65" t="s">
        <v>155</v>
      </c>
      <c r="C109" s="64"/>
      <c r="D109" s="64"/>
      <c r="E109" s="64"/>
      <c r="F109" s="64"/>
      <c r="L109"/>
      <c r="N109" s="8"/>
    </row>
    <row r="110" spans="2:14" ht="17.25">
      <c r="B110" s="66" t="s">
        <v>127</v>
      </c>
      <c r="C110" s="66"/>
      <c r="D110" s="66"/>
      <c r="E110" s="66"/>
      <c r="F110" s="66"/>
      <c r="L110"/>
      <c r="N110" s="8"/>
    </row>
    <row r="111" spans="2:14" ht="15.75">
      <c r="B111" s="72" t="s">
        <v>158</v>
      </c>
      <c r="C111" s="72"/>
      <c r="D111" s="75" t="s">
        <v>644</v>
      </c>
      <c r="E111" s="35">
        <v>2023</v>
      </c>
      <c r="F111" s="35">
        <v>2022</v>
      </c>
      <c r="L111"/>
      <c r="N111" s="8"/>
    </row>
    <row r="112" spans="2:14" ht="17.25">
      <c r="B112" t="s">
        <v>157</v>
      </c>
      <c r="D112"/>
      <c r="E112" s="61">
        <v>1400000</v>
      </c>
      <c r="L112"/>
      <c r="N112" s="8"/>
    </row>
    <row r="113" spans="2:14" ht="19.5">
      <c r="B113" t="s">
        <v>156</v>
      </c>
      <c r="D113" s="70">
        <v>0</v>
      </c>
      <c r="E113" s="60">
        <v>2500000</v>
      </c>
      <c r="L113"/>
      <c r="N113" s="8"/>
    </row>
    <row r="114" spans="2:14" ht="18">
      <c r="D114" s="71">
        <f>SUM(D101:D113)</f>
        <v>49363</v>
      </c>
      <c r="E114" s="59">
        <f>SUM(E112:E113)</f>
        <v>3900000</v>
      </c>
      <c r="L114"/>
      <c r="N114" s="8"/>
    </row>
    <row r="115" spans="2:14" ht="15.75" thickBot="1">
      <c r="D115"/>
      <c r="E115"/>
      <c r="F115" s="8"/>
      <c r="L115"/>
      <c r="N115" s="8"/>
    </row>
    <row r="116" spans="2:14" ht="18" thickBot="1">
      <c r="B116" s="65" t="s">
        <v>151</v>
      </c>
      <c r="C116" s="64"/>
      <c r="D116" s="64"/>
      <c r="E116" s="64"/>
      <c r="F116" s="64"/>
      <c r="L116"/>
      <c r="N116" s="8"/>
    </row>
    <row r="117" spans="2:14" ht="17.25">
      <c r="B117" s="66" t="s">
        <v>154</v>
      </c>
      <c r="C117" s="66"/>
      <c r="D117" s="66"/>
      <c r="E117" s="66"/>
      <c r="F117" s="66"/>
      <c r="L117"/>
      <c r="N117" s="8"/>
    </row>
    <row r="118" spans="2:14" ht="15.75">
      <c r="B118" s="72" t="s">
        <v>158</v>
      </c>
      <c r="C118" s="72"/>
      <c r="D118" s="75" t="s">
        <v>644</v>
      </c>
      <c r="E118" s="73">
        <v>2023</v>
      </c>
      <c r="F118" s="73">
        <v>2022</v>
      </c>
      <c r="L118"/>
      <c r="N118" s="8"/>
    </row>
    <row r="119" spans="2:14" ht="17.25">
      <c r="B119" s="37" t="s">
        <v>112</v>
      </c>
      <c r="C119" s="72"/>
      <c r="D119" s="42">
        <v>276737</v>
      </c>
      <c r="E119" s="73"/>
      <c r="F119" s="73"/>
      <c r="L119"/>
      <c r="N119" s="8"/>
    </row>
    <row r="120" spans="2:14" ht="17.25">
      <c r="B120" s="37" t="s">
        <v>658</v>
      </c>
      <c r="C120" s="72"/>
      <c r="D120" s="42">
        <v>161530</v>
      </c>
      <c r="E120" s="73"/>
      <c r="F120" s="73"/>
      <c r="L120"/>
      <c r="N120" s="8"/>
    </row>
    <row r="121" spans="2:14" ht="17.25">
      <c r="B121" t="s">
        <v>630</v>
      </c>
      <c r="D121"/>
      <c r="E121" s="61"/>
      <c r="F121" s="61">
        <v>535000</v>
      </c>
      <c r="L121"/>
      <c r="N121" s="8"/>
    </row>
    <row r="122" spans="2:14" ht="17.25">
      <c r="B122" t="s">
        <v>631</v>
      </c>
      <c r="D122"/>
      <c r="E122" s="61"/>
      <c r="F122" s="61">
        <v>162000</v>
      </c>
      <c r="L122"/>
      <c r="N122" s="8"/>
    </row>
    <row r="123" spans="2:14" ht="17.25">
      <c r="B123" t="s">
        <v>632</v>
      </c>
      <c r="D123"/>
      <c r="E123" s="61"/>
      <c r="F123" s="61">
        <v>187632</v>
      </c>
      <c r="L123"/>
      <c r="N123" s="8"/>
    </row>
    <row r="124" spans="2:14" ht="17.25">
      <c r="B124" t="s">
        <v>641</v>
      </c>
      <c r="D124"/>
      <c r="E124" s="61"/>
      <c r="F124" s="61">
        <v>75200</v>
      </c>
      <c r="L124"/>
      <c r="N124" s="8"/>
    </row>
    <row r="125" spans="2:14" ht="17.25">
      <c r="B125" t="s">
        <v>14</v>
      </c>
      <c r="D125"/>
      <c r="E125" s="61">
        <v>168840</v>
      </c>
      <c r="F125" s="61"/>
      <c r="L125"/>
      <c r="N125" s="8"/>
    </row>
    <row r="126" spans="2:14" ht="17.25">
      <c r="B126" t="s">
        <v>30</v>
      </c>
      <c r="D126"/>
      <c r="E126" s="61">
        <v>6300</v>
      </c>
      <c r="F126" s="61"/>
      <c r="L126"/>
      <c r="N126" s="8"/>
    </row>
    <row r="127" spans="2:14" ht="17.25">
      <c r="B127" t="s">
        <v>152</v>
      </c>
      <c r="D127"/>
      <c r="E127" s="61">
        <v>3000</v>
      </c>
      <c r="F127" s="61">
        <v>0</v>
      </c>
      <c r="L127"/>
      <c r="N127" s="8"/>
    </row>
    <row r="128" spans="2:14" ht="19.5">
      <c r="B128" t="s">
        <v>39</v>
      </c>
      <c r="D128" s="70">
        <v>0</v>
      </c>
      <c r="E128" s="60">
        <v>1777000</v>
      </c>
      <c r="F128" s="267">
        <v>0</v>
      </c>
      <c r="L128"/>
      <c r="N128" s="8"/>
    </row>
    <row r="129" spans="2:14" ht="18.75" thickBot="1">
      <c r="D129" s="59">
        <f>SUM(D119:D128)</f>
        <v>438267</v>
      </c>
      <c r="E129" s="59">
        <f>SUM(E119:E128)</f>
        <v>1955140</v>
      </c>
      <c r="F129" s="59">
        <f>SUM(F119:F128)</f>
        <v>959832</v>
      </c>
      <c r="L129"/>
      <c r="N129" s="8"/>
    </row>
    <row r="130" spans="2:14" ht="18" thickBot="1">
      <c r="B130" s="65" t="s">
        <v>149</v>
      </c>
      <c r="C130" s="64"/>
      <c r="D130" s="64"/>
      <c r="E130" s="270"/>
      <c r="F130" s="64"/>
      <c r="L130"/>
      <c r="N130" s="8"/>
    </row>
    <row r="131" spans="2:14" ht="17.25">
      <c r="B131" s="66" t="s">
        <v>653</v>
      </c>
      <c r="C131" s="66" t="s">
        <v>153</v>
      </c>
      <c r="D131" s="66"/>
      <c r="E131" s="66"/>
      <c r="F131" s="66"/>
      <c r="L131"/>
      <c r="N131" s="8"/>
    </row>
    <row r="132" spans="2:14" ht="15.75">
      <c r="B132" s="72" t="s">
        <v>158</v>
      </c>
      <c r="C132" s="72"/>
      <c r="D132" s="75" t="s">
        <v>644</v>
      </c>
      <c r="E132" s="73">
        <v>2023</v>
      </c>
      <c r="F132" s="73">
        <v>2022</v>
      </c>
      <c r="L132"/>
      <c r="N132" s="8"/>
    </row>
    <row r="133" spans="2:14" ht="15.75">
      <c r="B133" t="s">
        <v>150</v>
      </c>
      <c r="D133" s="45">
        <v>3000</v>
      </c>
      <c r="E133" s="45">
        <v>8000</v>
      </c>
      <c r="F133" s="45">
        <v>0</v>
      </c>
      <c r="L133"/>
      <c r="N133" s="8"/>
    </row>
    <row r="134" spans="2:14" ht="18.75" thickBot="1">
      <c r="D134"/>
      <c r="E134" s="59"/>
      <c r="F134" s="67"/>
      <c r="L134"/>
      <c r="N134" s="8"/>
    </row>
    <row r="135" spans="2:14" ht="18" thickBot="1">
      <c r="B135" s="65" t="s">
        <v>146</v>
      </c>
      <c r="C135" s="64"/>
      <c r="D135" s="64"/>
      <c r="E135" s="270"/>
      <c r="F135" s="64"/>
      <c r="L135"/>
      <c r="N135" s="8"/>
    </row>
    <row r="136" spans="2:14" ht="17.25">
      <c r="B136" s="66" t="s">
        <v>645</v>
      </c>
      <c r="C136" s="66"/>
      <c r="D136" s="66"/>
      <c r="E136" s="66"/>
      <c r="F136" s="66"/>
      <c r="L136"/>
      <c r="N136" s="8"/>
    </row>
    <row r="137" spans="2:14" ht="15.75">
      <c r="B137" s="72" t="s">
        <v>158</v>
      </c>
      <c r="C137" s="72"/>
      <c r="D137" s="75" t="s">
        <v>644</v>
      </c>
      <c r="E137" s="73">
        <v>2023</v>
      </c>
      <c r="F137" s="62">
        <v>2022</v>
      </c>
      <c r="L137"/>
      <c r="M137" s="8"/>
    </row>
    <row r="138" spans="2:14" ht="17.25">
      <c r="B138" s="37" t="s">
        <v>655</v>
      </c>
      <c r="C138" s="49"/>
      <c r="D138" s="42"/>
      <c r="E138" s="42"/>
      <c r="F138" s="45">
        <v>100000</v>
      </c>
    </row>
    <row r="139" spans="2:14" ht="18" thickBot="1">
      <c r="B139" s="37"/>
      <c r="C139" s="49"/>
      <c r="D139" s="42"/>
      <c r="E139" s="42"/>
      <c r="F139" s="42"/>
    </row>
    <row r="140" spans="2:14" ht="18" thickBot="1">
      <c r="B140" s="65" t="s">
        <v>143</v>
      </c>
      <c r="C140" s="64"/>
      <c r="D140" s="64"/>
      <c r="E140" s="270"/>
      <c r="F140" s="64"/>
      <c r="L140"/>
      <c r="N140" s="8"/>
    </row>
    <row r="141" spans="2:14" ht="17.25">
      <c r="B141" s="66" t="s">
        <v>647</v>
      </c>
      <c r="C141" s="66"/>
      <c r="D141" s="66"/>
      <c r="E141" s="66"/>
      <c r="F141" s="66"/>
      <c r="L141"/>
      <c r="N141" s="8"/>
    </row>
    <row r="142" spans="2:14" ht="15.75">
      <c r="B142" s="72" t="s">
        <v>158</v>
      </c>
      <c r="C142" s="72"/>
      <c r="D142" s="75" t="s">
        <v>644</v>
      </c>
      <c r="E142" s="73">
        <v>2023</v>
      </c>
      <c r="F142" s="73">
        <v>2022</v>
      </c>
      <c r="L142"/>
      <c r="N142" s="8"/>
    </row>
    <row r="143" spans="2:14" ht="15.75">
      <c r="B143" t="s">
        <v>661</v>
      </c>
      <c r="D143" s="45"/>
      <c r="E143" s="45">
        <v>8000</v>
      </c>
      <c r="L143"/>
      <c r="N143" s="8"/>
    </row>
    <row r="144" spans="2:14" ht="15.75">
      <c r="B144" t="s">
        <v>215</v>
      </c>
      <c r="D144" s="45">
        <v>60000</v>
      </c>
      <c r="E144" s="45"/>
      <c r="L144"/>
      <c r="N144" s="8"/>
    </row>
    <row r="145" spans="2:14" ht="15.75">
      <c r="B145" t="s">
        <v>216</v>
      </c>
      <c r="D145" s="45">
        <v>5000</v>
      </c>
      <c r="E145" s="45"/>
      <c r="L145"/>
      <c r="N145" s="8"/>
    </row>
    <row r="146" spans="2:14" ht="15.75">
      <c r="B146" t="s">
        <v>222</v>
      </c>
      <c r="D146" s="45">
        <v>8000</v>
      </c>
      <c r="E146" s="45"/>
      <c r="L146"/>
      <c r="N146" s="8"/>
    </row>
    <row r="147" spans="2:14" ht="15.75">
      <c r="B147" t="s">
        <v>223</v>
      </c>
      <c r="D147" s="45">
        <v>10000</v>
      </c>
      <c r="E147" s="45"/>
      <c r="L147"/>
      <c r="N147" s="8"/>
    </row>
    <row r="148" spans="2:14" ht="15.75">
      <c r="B148" t="s">
        <v>224</v>
      </c>
      <c r="D148" s="45">
        <v>22000</v>
      </c>
      <c r="E148" s="45"/>
      <c r="L148"/>
      <c r="N148" s="8"/>
    </row>
    <row r="149" spans="2:14" ht="15.75">
      <c r="B149" t="s">
        <v>225</v>
      </c>
      <c r="D149" s="45">
        <v>2000</v>
      </c>
      <c r="E149" s="45"/>
      <c r="L149"/>
      <c r="N149" s="8"/>
    </row>
    <row r="150" spans="2:14" ht="15.75">
      <c r="B150" t="s">
        <v>316</v>
      </c>
      <c r="D150" s="45">
        <v>2000</v>
      </c>
      <c r="E150" s="45"/>
      <c r="L150"/>
      <c r="N150" s="8"/>
    </row>
    <row r="151" spans="2:14" ht="15.75">
      <c r="B151" t="s">
        <v>226</v>
      </c>
      <c r="D151" s="45">
        <v>500</v>
      </c>
      <c r="E151" s="45"/>
      <c r="L151"/>
      <c r="N151" s="8"/>
    </row>
    <row r="152" spans="2:14" ht="15.75">
      <c r="B152" t="s">
        <v>311</v>
      </c>
      <c r="D152" s="45">
        <v>4500</v>
      </c>
      <c r="E152" s="45"/>
      <c r="L152"/>
      <c r="N152" s="8"/>
    </row>
    <row r="153" spans="2:14" ht="19.5">
      <c r="B153" t="s">
        <v>365</v>
      </c>
      <c r="D153" s="60">
        <v>7500</v>
      </c>
      <c r="E153" s="60">
        <v>0</v>
      </c>
      <c r="F153" s="60">
        <v>0</v>
      </c>
      <c r="L153"/>
      <c r="N153" s="8"/>
    </row>
    <row r="154" spans="2:14" ht="18.75" thickBot="1">
      <c r="D154" s="59">
        <f>SUM(D143:D153)</f>
        <v>121500</v>
      </c>
      <c r="E154" s="59">
        <f>SUM(E143:E153)</f>
        <v>8000</v>
      </c>
      <c r="F154" s="59">
        <f>SUM(F143:F153)</f>
        <v>0</v>
      </c>
      <c r="L154"/>
      <c r="N154" s="8"/>
    </row>
    <row r="155" spans="2:14" ht="18" thickBot="1">
      <c r="B155" s="65" t="s">
        <v>141</v>
      </c>
      <c r="C155" s="64"/>
      <c r="D155" s="64"/>
      <c r="E155" s="270"/>
      <c r="F155" s="64"/>
      <c r="L155"/>
      <c r="N155" s="8"/>
    </row>
    <row r="156" spans="2:14" ht="17.25">
      <c r="B156" s="66" t="s">
        <v>20</v>
      </c>
      <c r="C156" s="66"/>
      <c r="D156" s="66"/>
      <c r="E156" s="66"/>
      <c r="F156" s="66"/>
      <c r="L156"/>
      <c r="N156" s="8"/>
    </row>
    <row r="157" spans="2:14" ht="15.75">
      <c r="B157" s="72" t="s">
        <v>158</v>
      </c>
      <c r="C157" s="72"/>
      <c r="D157" s="75" t="s">
        <v>644</v>
      </c>
      <c r="E157" s="73">
        <v>2023</v>
      </c>
      <c r="F157" s="73">
        <v>2022</v>
      </c>
      <c r="L157"/>
      <c r="N157" s="8"/>
    </row>
    <row r="158" spans="2:14" ht="17.25">
      <c r="B158" t="s">
        <v>147</v>
      </c>
      <c r="D158"/>
      <c r="E158" s="61">
        <v>80000</v>
      </c>
      <c r="L158"/>
      <c r="N158" s="8"/>
    </row>
    <row r="159" spans="2:14" ht="17.25">
      <c r="B159" t="s">
        <v>148</v>
      </c>
      <c r="D159"/>
      <c r="E159" s="61">
        <v>20000</v>
      </c>
      <c r="L159"/>
      <c r="N159" s="8"/>
    </row>
    <row r="160" spans="2:14" ht="19.5">
      <c r="B160" t="s">
        <v>147</v>
      </c>
      <c r="D160" s="70">
        <v>0</v>
      </c>
      <c r="E160" s="60">
        <v>314500</v>
      </c>
      <c r="F160" s="60">
        <v>0</v>
      </c>
      <c r="L160"/>
      <c r="N160" s="8"/>
    </row>
    <row r="161" spans="2:14" ht="18">
      <c r="D161" s="59">
        <f>SUM(D158:D160)</f>
        <v>0</v>
      </c>
      <c r="E161" s="59">
        <f>SUM(E158:E160)</f>
        <v>414500</v>
      </c>
      <c r="F161" s="59">
        <f>SUM(F158:F160)</f>
        <v>0</v>
      </c>
      <c r="L161"/>
      <c r="N161" s="8"/>
    </row>
    <row r="162" spans="2:14" ht="15.75" thickBot="1">
      <c r="D162"/>
      <c r="E162" s="67"/>
      <c r="L162"/>
      <c r="N162" s="8"/>
    </row>
    <row r="163" spans="2:14" ht="18" thickBot="1">
      <c r="B163" s="65" t="s">
        <v>140</v>
      </c>
      <c r="C163" s="64"/>
      <c r="D163" s="64"/>
      <c r="E163" s="270"/>
      <c r="F163" s="64"/>
      <c r="L163"/>
      <c r="N163" s="8"/>
    </row>
    <row r="164" spans="2:14" ht="17.25">
      <c r="B164" s="66" t="s">
        <v>35</v>
      </c>
      <c r="C164" s="66" t="s">
        <v>153</v>
      </c>
      <c r="D164" s="66"/>
      <c r="E164" s="66"/>
      <c r="F164" s="66"/>
      <c r="L164"/>
      <c r="N164" s="8"/>
    </row>
    <row r="165" spans="2:14" ht="15.75">
      <c r="B165" s="72" t="s">
        <v>158</v>
      </c>
      <c r="C165" s="72"/>
      <c r="D165" s="75" t="s">
        <v>644</v>
      </c>
      <c r="E165" s="73">
        <v>2023</v>
      </c>
      <c r="F165" s="73">
        <v>2022</v>
      </c>
      <c r="L165"/>
      <c r="N165" s="8"/>
    </row>
    <row r="166" spans="2:14" ht="17.25">
      <c r="B166" t="s">
        <v>145</v>
      </c>
      <c r="D166"/>
      <c r="E166" s="61">
        <v>1000000</v>
      </c>
      <c r="L166"/>
      <c r="N166" s="8"/>
    </row>
    <row r="167" spans="2:14" ht="19.5">
      <c r="B167" t="s">
        <v>144</v>
      </c>
      <c r="D167" s="70">
        <v>0</v>
      </c>
      <c r="E167" s="60">
        <v>500000</v>
      </c>
      <c r="F167" s="60">
        <v>0</v>
      </c>
      <c r="L167"/>
      <c r="N167" s="8"/>
    </row>
    <row r="168" spans="2:14" ht="18.75" thickBot="1">
      <c r="D168" s="59">
        <f>SUM(D166:D167)</f>
        <v>0</v>
      </c>
      <c r="E168" s="59">
        <f>SUM(E166:E167)</f>
        <v>1500000</v>
      </c>
      <c r="L168"/>
      <c r="N168" s="8"/>
    </row>
    <row r="169" spans="2:14" ht="18" thickBot="1">
      <c r="B169" s="65" t="s">
        <v>643</v>
      </c>
      <c r="C169" s="64"/>
      <c r="D169" s="64"/>
      <c r="E169" s="270"/>
      <c r="F169" s="64"/>
      <c r="L169"/>
      <c r="N169" s="8"/>
    </row>
    <row r="170" spans="2:14" ht="17.25">
      <c r="B170" s="66" t="s">
        <v>142</v>
      </c>
      <c r="C170" s="66"/>
      <c r="D170" s="66"/>
      <c r="E170" s="66"/>
      <c r="F170" s="66"/>
      <c r="L170"/>
      <c r="N170" s="8"/>
    </row>
    <row r="171" spans="2:14" ht="15.75">
      <c r="B171" s="72" t="s">
        <v>158</v>
      </c>
      <c r="C171" s="72"/>
      <c r="D171" s="75" t="s">
        <v>644</v>
      </c>
      <c r="E171" s="73">
        <v>2023</v>
      </c>
      <c r="F171" s="73">
        <v>2022</v>
      </c>
      <c r="L171"/>
      <c r="N171" s="8"/>
    </row>
    <row r="172" spans="2:14" ht="17.25">
      <c r="B172" t="s">
        <v>21</v>
      </c>
      <c r="D172"/>
      <c r="E172" s="61">
        <v>12000</v>
      </c>
      <c r="L172"/>
      <c r="N172" s="8"/>
    </row>
    <row r="173" spans="2:14" ht="19.5">
      <c r="B173" t="s">
        <v>662</v>
      </c>
      <c r="D173" s="70">
        <v>35000</v>
      </c>
      <c r="E173" s="60">
        <v>27000</v>
      </c>
      <c r="L173"/>
      <c r="N173" s="8"/>
    </row>
    <row r="174" spans="2:14" ht="18">
      <c r="D174" s="59">
        <f>SUM(D172:D173)</f>
        <v>35000</v>
      </c>
      <c r="E174" s="59">
        <f>SUM(E172:E173)</f>
        <v>39000</v>
      </c>
      <c r="L174"/>
      <c r="N174" s="8"/>
    </row>
    <row r="175" spans="2:14" ht="15.75" thickBot="1">
      <c r="D175"/>
      <c r="E175"/>
      <c r="L175"/>
      <c r="N175" s="8"/>
    </row>
    <row r="176" spans="2:14" ht="18" thickBot="1">
      <c r="B176" s="65" t="s">
        <v>654</v>
      </c>
      <c r="C176" s="64"/>
      <c r="D176" s="64"/>
      <c r="E176" s="270"/>
      <c r="F176" s="64"/>
      <c r="L176"/>
      <c r="N176" s="8"/>
    </row>
    <row r="177" spans="2:14" ht="17.25">
      <c r="B177" s="66" t="s">
        <v>28</v>
      </c>
      <c r="C177" s="66"/>
      <c r="D177" s="66"/>
      <c r="E177" s="66"/>
      <c r="F177" s="66"/>
      <c r="L177"/>
      <c r="N177" s="8"/>
    </row>
    <row r="178" spans="2:14" ht="15.75">
      <c r="B178" s="72" t="s">
        <v>158</v>
      </c>
      <c r="C178" s="72"/>
      <c r="D178" s="75" t="s">
        <v>644</v>
      </c>
      <c r="E178" s="73">
        <v>2023</v>
      </c>
      <c r="F178" s="73">
        <v>2022</v>
      </c>
      <c r="L178"/>
      <c r="N178" s="8"/>
    </row>
    <row r="179" spans="2:14" ht="17.25">
      <c r="B179" t="s">
        <v>642</v>
      </c>
      <c r="D179"/>
      <c r="E179" s="61"/>
      <c r="F179" s="61">
        <v>69200</v>
      </c>
      <c r="L179"/>
      <c r="N179" s="8"/>
    </row>
    <row r="180" spans="2:14" ht="17.25">
      <c r="B180" s="384" t="s">
        <v>24</v>
      </c>
      <c r="C180" s="384"/>
      <c r="D180"/>
      <c r="E180" s="61">
        <v>50000</v>
      </c>
      <c r="F180" s="61"/>
      <c r="L180"/>
      <c r="N180" s="8"/>
    </row>
    <row r="181" spans="2:14" ht="19.5">
      <c r="B181" t="s">
        <v>666</v>
      </c>
      <c r="D181" s="70">
        <v>0</v>
      </c>
      <c r="E181" s="60">
        <v>50000</v>
      </c>
      <c r="F181" s="60">
        <v>0</v>
      </c>
      <c r="L181"/>
      <c r="N181" s="8"/>
    </row>
    <row r="182" spans="2:14" ht="18">
      <c r="D182" s="59">
        <f>SUM(D179:D181)</f>
        <v>0</v>
      </c>
      <c r="E182" s="59">
        <f>SUM(E179:E181)</f>
        <v>100000</v>
      </c>
      <c r="F182" s="59">
        <f>SUM(F179:F181)</f>
        <v>69200</v>
      </c>
      <c r="L182"/>
      <c r="N182" s="8"/>
    </row>
    <row r="183" spans="2:14">
      <c r="D183"/>
      <c r="E183"/>
      <c r="F183" s="67"/>
      <c r="L183"/>
      <c r="N183" s="8"/>
    </row>
    <row r="184" spans="2:14" ht="15.75" thickBot="1">
      <c r="D184"/>
      <c r="E184"/>
      <c r="F184" s="67"/>
      <c r="L184"/>
      <c r="N184" s="8"/>
    </row>
    <row r="185" spans="2:14" ht="18" thickBot="1">
      <c r="B185" s="65" t="s">
        <v>656</v>
      </c>
      <c r="C185" s="64"/>
      <c r="D185" s="64"/>
      <c r="E185" s="270"/>
      <c r="F185" s="64"/>
      <c r="L185"/>
      <c r="N185" s="8"/>
    </row>
    <row r="186" spans="2:14" ht="17.25">
      <c r="B186" s="66" t="s">
        <v>645</v>
      </c>
      <c r="C186" s="66"/>
      <c r="D186" s="66"/>
      <c r="E186" s="66"/>
      <c r="F186" s="66"/>
      <c r="L186"/>
      <c r="N186" s="8"/>
    </row>
    <row r="187" spans="2:14" ht="15.75">
      <c r="B187" s="72" t="s">
        <v>158</v>
      </c>
      <c r="C187" s="72"/>
      <c r="D187" s="75" t="s">
        <v>644</v>
      </c>
      <c r="E187" s="73">
        <v>2023</v>
      </c>
      <c r="F187" s="62">
        <v>2022</v>
      </c>
      <c r="L187"/>
      <c r="N187" s="8"/>
    </row>
    <row r="188" spans="2:14" ht="17.25">
      <c r="B188" s="50" t="s">
        <v>139</v>
      </c>
      <c r="C188" s="268"/>
      <c r="D188" s="61">
        <v>2272.66</v>
      </c>
      <c r="E188" s="61">
        <v>9126.9600000000009</v>
      </c>
      <c r="L188"/>
      <c r="N188" s="8"/>
    </row>
    <row r="189" spans="2:14" ht="17.25">
      <c r="B189" s="50" t="s">
        <v>26</v>
      </c>
      <c r="C189" s="268"/>
      <c r="D189" s="268"/>
      <c r="E189" s="61">
        <v>200000</v>
      </c>
      <c r="L189"/>
      <c r="N189" s="8"/>
    </row>
    <row r="190" spans="2:14" ht="17.25">
      <c r="B190" s="50" t="s">
        <v>27</v>
      </c>
      <c r="C190" s="268"/>
      <c r="D190" s="268"/>
      <c r="E190" s="61">
        <v>100000</v>
      </c>
      <c r="L190"/>
      <c r="N190" s="8"/>
    </row>
    <row r="191" spans="2:14" ht="19.5">
      <c r="B191" s="50" t="s">
        <v>40</v>
      </c>
      <c r="C191" s="269"/>
      <c r="D191" s="70">
        <v>0</v>
      </c>
      <c r="E191" s="60">
        <v>15000</v>
      </c>
      <c r="L191"/>
      <c r="N191" s="8"/>
    </row>
    <row r="192" spans="2:14" ht="18">
      <c r="D192" s="59">
        <f>SUM(D179:D191)</f>
        <v>2272.66</v>
      </c>
      <c r="E192" s="59">
        <f>SUM(E188:E191)</f>
        <v>324126.95999999996</v>
      </c>
      <c r="L192"/>
      <c r="N192" s="8"/>
    </row>
    <row r="193" spans="2:14" ht="15.75" thickBot="1">
      <c r="D193"/>
      <c r="E193"/>
      <c r="F193" s="8"/>
      <c r="G193" s="8"/>
      <c r="L193"/>
      <c r="N193" s="8"/>
    </row>
    <row r="194" spans="2:14" ht="18" thickBot="1">
      <c r="B194" s="65" t="s">
        <v>663</v>
      </c>
      <c r="C194" s="64"/>
      <c r="D194" s="64"/>
      <c r="E194" s="270"/>
      <c r="F194" s="64"/>
      <c r="L194"/>
      <c r="N194" s="8"/>
    </row>
    <row r="195" spans="2:14" ht="17.25">
      <c r="B195" s="66" t="s">
        <v>649</v>
      </c>
      <c r="C195" s="66"/>
      <c r="D195" s="66"/>
      <c r="E195" s="66"/>
      <c r="F195" s="66"/>
      <c r="L195"/>
      <c r="N195" s="8"/>
    </row>
    <row r="196" spans="2:14" ht="15.75">
      <c r="B196" s="72" t="s">
        <v>158</v>
      </c>
      <c r="C196" s="72"/>
      <c r="D196" s="75" t="s">
        <v>644</v>
      </c>
      <c r="E196" s="73">
        <v>2023</v>
      </c>
      <c r="F196" s="62">
        <v>2022</v>
      </c>
      <c r="L196"/>
      <c r="N196" s="8"/>
    </row>
    <row r="197" spans="2:14" ht="17.25">
      <c r="B197" s="50" t="s">
        <v>664</v>
      </c>
      <c r="C197" s="268"/>
      <c r="D197" s="61">
        <v>50000</v>
      </c>
      <c r="E197" s="61"/>
      <c r="L197"/>
      <c r="N197" s="8"/>
    </row>
    <row r="198" spans="2:14" ht="19.5">
      <c r="B198" s="50" t="s">
        <v>665</v>
      </c>
      <c r="C198" s="268"/>
      <c r="D198" s="60">
        <v>50000</v>
      </c>
      <c r="E198" s="60">
        <v>0</v>
      </c>
      <c r="F198" s="60">
        <v>0</v>
      </c>
      <c r="L198"/>
      <c r="N198" s="8"/>
    </row>
    <row r="199" spans="2:14" ht="18">
      <c r="D199" s="59">
        <f>SUM(D197:D198)</f>
        <v>100000</v>
      </c>
      <c r="E199" s="59">
        <f>SUM(E197:E198)</f>
        <v>0</v>
      </c>
      <c r="F199" s="59">
        <f>SUM(F197:F198)</f>
        <v>0</v>
      </c>
      <c r="L199"/>
      <c r="N199" s="8"/>
    </row>
  </sheetData>
  <mergeCells count="6">
    <mergeCell ref="B1:F1"/>
    <mergeCell ref="B180:C180"/>
    <mergeCell ref="D4:D5"/>
    <mergeCell ref="E4:E5"/>
    <mergeCell ref="F4:F5"/>
    <mergeCell ref="B2:F2"/>
  </mergeCells>
  <pageMargins left="0.7" right="0.7" top="0.75" bottom="0.75" header="0.3" footer="0.3"/>
  <ignoredErrors>
    <ignoredError sqref="E168 E192 E70:F70 E80:F80 F92 E104 E98:F98 E49:F49 E161 E129:F129 E154:F154 E199:F199 E182:F182"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C508-E558-4380-9426-69FD7BF471E9}">
  <dimension ref="D4:L23"/>
  <sheetViews>
    <sheetView topLeftCell="A7" workbookViewId="0">
      <selection activeCell="D13" sqref="D13:E22"/>
    </sheetView>
  </sheetViews>
  <sheetFormatPr defaultRowHeight="15"/>
  <cols>
    <col min="4" max="4" width="48.7109375" bestFit="1" customWidth="1"/>
    <col min="5" max="5" width="11.5703125" style="8" bestFit="1" customWidth="1"/>
    <col min="11" max="11" width="21.7109375" customWidth="1"/>
  </cols>
  <sheetData>
    <row r="4" spans="4:12">
      <c r="K4" t="s">
        <v>651</v>
      </c>
    </row>
    <row r="5" spans="4:12">
      <c r="K5" t="s">
        <v>630</v>
      </c>
      <c r="L5">
        <v>535000</v>
      </c>
    </row>
    <row r="6" spans="4:12">
      <c r="K6" t="s">
        <v>652</v>
      </c>
      <c r="L6">
        <v>162000</v>
      </c>
    </row>
    <row r="7" spans="4:12">
      <c r="K7" t="s">
        <v>632</v>
      </c>
      <c r="L7">
        <v>208480</v>
      </c>
    </row>
    <row r="8" spans="4:12">
      <c r="K8" t="s">
        <v>633</v>
      </c>
      <c r="L8">
        <v>188000</v>
      </c>
    </row>
    <row r="9" spans="4:12">
      <c r="K9" t="s">
        <v>634</v>
      </c>
      <c r="L9">
        <v>98000</v>
      </c>
    </row>
    <row r="10" spans="4:12">
      <c r="K10" t="s">
        <v>387</v>
      </c>
      <c r="L10">
        <v>1191480</v>
      </c>
    </row>
    <row r="13" spans="4:12">
      <c r="D13" t="s">
        <v>215</v>
      </c>
      <c r="E13" s="8">
        <v>60000</v>
      </c>
      <c r="F13">
        <v>3</v>
      </c>
      <c r="G13">
        <v>0</v>
      </c>
      <c r="H13">
        <v>0</v>
      </c>
      <c r="I13">
        <v>60000</v>
      </c>
    </row>
    <row r="14" spans="4:12">
      <c r="D14" t="s">
        <v>216</v>
      </c>
      <c r="E14" s="8">
        <v>5000</v>
      </c>
      <c r="F14">
        <v>2</v>
      </c>
      <c r="G14">
        <v>0</v>
      </c>
      <c r="H14">
        <v>5000</v>
      </c>
      <c r="I14">
        <v>0</v>
      </c>
    </row>
    <row r="15" spans="4:12">
      <c r="D15" t="s">
        <v>222</v>
      </c>
      <c r="E15" s="8">
        <v>8000</v>
      </c>
      <c r="F15">
        <v>3</v>
      </c>
      <c r="G15">
        <v>0</v>
      </c>
      <c r="H15">
        <v>0</v>
      </c>
      <c r="I15">
        <v>8000</v>
      </c>
    </row>
    <row r="16" spans="4:12">
      <c r="D16" t="s">
        <v>223</v>
      </c>
      <c r="E16" s="8">
        <v>10000</v>
      </c>
      <c r="F16">
        <v>3</v>
      </c>
      <c r="G16">
        <v>0</v>
      </c>
      <c r="H16">
        <v>0</v>
      </c>
      <c r="I16">
        <v>10000</v>
      </c>
    </row>
    <row r="17" spans="4:9">
      <c r="D17" t="s">
        <v>224</v>
      </c>
      <c r="E17" s="8">
        <v>22000</v>
      </c>
      <c r="F17">
        <v>3</v>
      </c>
      <c r="G17">
        <v>0</v>
      </c>
      <c r="H17">
        <v>0</v>
      </c>
      <c r="I17">
        <v>22000</v>
      </c>
    </row>
    <row r="18" spans="4:9">
      <c r="D18" t="s">
        <v>225</v>
      </c>
      <c r="E18" s="8">
        <v>2000</v>
      </c>
      <c r="F18">
        <v>3</v>
      </c>
      <c r="G18">
        <v>0</v>
      </c>
      <c r="H18">
        <v>0</v>
      </c>
      <c r="I18">
        <v>2000</v>
      </c>
    </row>
    <row r="19" spans="4:9">
      <c r="D19" t="s">
        <v>316</v>
      </c>
      <c r="E19" s="8">
        <v>2000</v>
      </c>
      <c r="F19">
        <v>3</v>
      </c>
      <c r="G19">
        <v>0</v>
      </c>
      <c r="H19">
        <v>0</v>
      </c>
      <c r="I19">
        <v>2000</v>
      </c>
    </row>
    <row r="20" spans="4:9">
      <c r="D20" t="s">
        <v>226</v>
      </c>
      <c r="E20" s="8">
        <v>500</v>
      </c>
      <c r="F20">
        <v>3</v>
      </c>
      <c r="G20">
        <v>0</v>
      </c>
      <c r="H20">
        <v>0</v>
      </c>
      <c r="I20">
        <v>500</v>
      </c>
    </row>
    <row r="21" spans="4:9">
      <c r="D21" t="s">
        <v>311</v>
      </c>
      <c r="E21" s="8">
        <v>4500</v>
      </c>
      <c r="F21">
        <v>3</v>
      </c>
      <c r="G21">
        <v>0</v>
      </c>
      <c r="H21">
        <v>0</v>
      </c>
      <c r="I21">
        <v>4500</v>
      </c>
    </row>
    <row r="22" spans="4:9">
      <c r="D22" t="s">
        <v>365</v>
      </c>
      <c r="E22" s="8">
        <v>7500</v>
      </c>
      <c r="F22">
        <v>3</v>
      </c>
      <c r="G22">
        <v>0</v>
      </c>
      <c r="H22">
        <v>0</v>
      </c>
      <c r="I22">
        <v>7500</v>
      </c>
    </row>
    <row r="23" spans="4:9">
      <c r="E23" s="8">
        <f>SUM(E13:E22)</f>
        <v>121500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7269-1EC6-48CE-BC97-6580CD3B487F}">
  <dimension ref="A1:E107"/>
  <sheetViews>
    <sheetView topLeftCell="A62" workbookViewId="0">
      <selection activeCell="E103" sqref="E103"/>
    </sheetView>
  </sheetViews>
  <sheetFormatPr defaultRowHeight="15"/>
  <cols>
    <col min="1" max="1" width="22.140625" customWidth="1"/>
    <col min="2" max="2" width="23.28515625" customWidth="1"/>
    <col min="3" max="3" width="15.7109375" customWidth="1"/>
    <col min="4" max="4" width="14.42578125" customWidth="1"/>
  </cols>
  <sheetData>
    <row r="1" spans="1:3" ht="18" thickBot="1">
      <c r="A1" s="65" t="s">
        <v>175</v>
      </c>
      <c r="B1" s="64"/>
    </row>
    <row r="2" spans="1:3" ht="17.25">
      <c r="A2" s="66" t="s">
        <v>174</v>
      </c>
      <c r="B2" s="66"/>
    </row>
    <row r="3" spans="1:3" ht="15.75">
      <c r="A3" s="33" t="s">
        <v>158</v>
      </c>
      <c r="B3" s="75">
        <v>2023</v>
      </c>
    </row>
    <row r="4" spans="1:3" ht="17.25">
      <c r="A4" s="50" t="s">
        <v>173</v>
      </c>
      <c r="B4" s="42">
        <v>54000</v>
      </c>
    </row>
    <row r="5" spans="1:3" ht="19.5">
      <c r="A5" s="50" t="s">
        <v>172</v>
      </c>
      <c r="B5" s="70">
        <v>543000</v>
      </c>
    </row>
    <row r="6" spans="1:3" ht="19.5">
      <c r="A6" s="30" t="s">
        <v>123</v>
      </c>
      <c r="B6" s="74">
        <v>726000</v>
      </c>
    </row>
    <row r="7" spans="1:3" ht="15.75" thickBot="1"/>
    <row r="8" spans="1:3" ht="18" thickBot="1">
      <c r="A8" s="65" t="s">
        <v>42</v>
      </c>
      <c r="B8" s="64"/>
    </row>
    <row r="9" spans="1:3" ht="17.25">
      <c r="A9" s="66" t="s">
        <v>8</v>
      </c>
      <c r="B9" s="66"/>
    </row>
    <row r="10" spans="1:3" ht="15.75">
      <c r="A10" s="33" t="s">
        <v>158</v>
      </c>
      <c r="B10" s="35">
        <v>2023</v>
      </c>
    </row>
    <row r="11" spans="1:3" ht="19.5">
      <c r="A11" s="37" t="s">
        <v>171</v>
      </c>
      <c r="B11" s="70">
        <v>11000</v>
      </c>
    </row>
    <row r="12" spans="1:3" ht="19.5">
      <c r="A12" s="39" t="s">
        <v>123</v>
      </c>
      <c r="B12" s="74">
        <f>SUM(B11)</f>
        <v>11000</v>
      </c>
    </row>
    <row r="13" spans="1:3" ht="15.75" thickBot="1"/>
    <row r="14" spans="1:3" ht="18" thickBot="1">
      <c r="A14" s="65" t="s">
        <v>170</v>
      </c>
      <c r="B14" s="64"/>
      <c r="C14" s="64"/>
    </row>
    <row r="15" spans="1:3" ht="17.25">
      <c r="A15" s="66" t="s">
        <v>131</v>
      </c>
      <c r="B15" s="66"/>
      <c r="C15" s="66"/>
    </row>
    <row r="16" spans="1:3">
      <c r="A16" s="73"/>
      <c r="B16" s="8"/>
      <c r="C16" s="73" t="s">
        <v>1</v>
      </c>
    </row>
    <row r="17" spans="1:4" ht="15.75">
      <c r="A17" s="72" t="s">
        <v>158</v>
      </c>
      <c r="B17" s="72"/>
      <c r="C17" s="35">
        <v>2023</v>
      </c>
    </row>
    <row r="18" spans="1:4" ht="17.25">
      <c r="A18" s="37" t="s">
        <v>169</v>
      </c>
      <c r="B18" s="37"/>
      <c r="C18" s="42">
        <v>169340</v>
      </c>
    </row>
    <row r="19" spans="1:4" ht="17.25">
      <c r="A19" s="37" t="s">
        <v>38</v>
      </c>
      <c r="B19" s="37"/>
      <c r="C19" s="42">
        <v>50000</v>
      </c>
    </row>
    <row r="20" spans="1:4" ht="17.25">
      <c r="A20" s="37" t="s">
        <v>9</v>
      </c>
      <c r="B20" s="37"/>
      <c r="C20" s="42">
        <v>100000</v>
      </c>
    </row>
    <row r="21" spans="1:4" ht="17.25">
      <c r="A21" s="37" t="s">
        <v>10</v>
      </c>
      <c r="B21" s="37"/>
      <c r="C21" s="42">
        <v>3000</v>
      </c>
    </row>
    <row r="22" spans="1:4" ht="17.25">
      <c r="A22" s="37" t="s">
        <v>12</v>
      </c>
      <c r="B22" s="8"/>
      <c r="C22" s="42">
        <v>3000</v>
      </c>
    </row>
    <row r="23" spans="1:4" ht="17.25">
      <c r="A23" s="37" t="s">
        <v>11</v>
      </c>
      <c r="B23" s="8"/>
      <c r="C23" s="42">
        <v>2000</v>
      </c>
    </row>
    <row r="24" spans="1:4" ht="17.25">
      <c r="A24" s="37" t="s">
        <v>13</v>
      </c>
      <c r="B24" s="8"/>
      <c r="C24" s="42">
        <v>1300</v>
      </c>
    </row>
    <row r="25" spans="1:4" ht="19.5">
      <c r="A25" s="37" t="s">
        <v>168</v>
      </c>
      <c r="B25" s="8"/>
      <c r="C25" s="70">
        <v>-14000</v>
      </c>
    </row>
    <row r="26" spans="1:4" ht="18">
      <c r="B26" t="s">
        <v>123</v>
      </c>
      <c r="C26" s="71">
        <f>SUM(C18:C25)</f>
        <v>314640</v>
      </c>
    </row>
    <row r="27" spans="1:4" ht="15.75" thickBot="1">
      <c r="D27" s="55">
        <f>SUM(C27:C27)</f>
        <v>0</v>
      </c>
    </row>
    <row r="28" spans="1:4" ht="18" thickBot="1">
      <c r="A28" s="65" t="s">
        <v>167</v>
      </c>
      <c r="B28" s="64"/>
      <c r="C28" s="64"/>
    </row>
    <row r="29" spans="1:4" ht="17.25">
      <c r="A29" s="66" t="s">
        <v>130</v>
      </c>
      <c r="B29" s="66"/>
      <c r="C29" s="66"/>
    </row>
    <row r="30" spans="1:4" ht="15.75">
      <c r="A30" s="72" t="s">
        <v>158</v>
      </c>
      <c r="B30" s="72"/>
      <c r="C30" s="35">
        <v>2023</v>
      </c>
    </row>
    <row r="31" spans="1:4" ht="17.25">
      <c r="A31" s="37" t="s">
        <v>163</v>
      </c>
      <c r="C31" s="42">
        <v>5000</v>
      </c>
    </row>
    <row r="32" spans="1:4" ht="19.5">
      <c r="A32" s="37" t="s">
        <v>30</v>
      </c>
      <c r="C32" s="70">
        <v>5000</v>
      </c>
    </row>
    <row r="33" spans="1:4" ht="18">
      <c r="C33" s="71">
        <f>SUM(C31:C32)</f>
        <v>10000</v>
      </c>
    </row>
    <row r="34" spans="1:4" ht="15.75" thickBot="1">
      <c r="D34" s="55">
        <f>SUM(C34:C34)</f>
        <v>0</v>
      </c>
    </row>
    <row r="35" spans="1:4" ht="18" thickBot="1">
      <c r="A35" s="65" t="s">
        <v>166</v>
      </c>
      <c r="B35" s="64"/>
      <c r="C35" s="64"/>
    </row>
    <row r="36" spans="1:4" ht="17.25">
      <c r="A36" s="66" t="s">
        <v>165</v>
      </c>
      <c r="B36" s="66"/>
      <c r="C36" s="66"/>
    </row>
    <row r="37" spans="1:4">
      <c r="B37" s="62" t="s">
        <v>164</v>
      </c>
      <c r="C37" s="35">
        <v>2023</v>
      </c>
    </row>
    <row r="38" spans="1:4" ht="17.25">
      <c r="B38" s="37" t="s">
        <v>30</v>
      </c>
      <c r="C38" s="42">
        <v>3700</v>
      </c>
    </row>
    <row r="39" spans="1:4" ht="19.5">
      <c r="B39" s="37" t="s">
        <v>163</v>
      </c>
      <c r="C39" s="70">
        <v>18760</v>
      </c>
    </row>
    <row r="40" spans="1:4" ht="18">
      <c r="C40" s="59">
        <f>SUM(C38:C39)</f>
        <v>22460</v>
      </c>
    </row>
    <row r="41" spans="1:4" ht="18">
      <c r="C41" s="59"/>
    </row>
    <row r="42" spans="1:4" ht="18">
      <c r="C42" s="59"/>
    </row>
    <row r="43" spans="1:4" ht="18.75" thickBot="1">
      <c r="C43" s="59"/>
    </row>
    <row r="44" spans="1:4" ht="18" thickBot="1">
      <c r="A44" s="65" t="s">
        <v>162</v>
      </c>
      <c r="B44" s="64"/>
      <c r="C44" s="64"/>
    </row>
    <row r="45" spans="1:4" ht="17.25">
      <c r="A45" s="66" t="s">
        <v>128</v>
      </c>
      <c r="B45" s="66"/>
      <c r="C45" s="66"/>
    </row>
    <row r="46" spans="1:4">
      <c r="B46" s="62" t="s">
        <v>158</v>
      </c>
      <c r="C46" s="35">
        <v>2023</v>
      </c>
    </row>
    <row r="47" spans="1:4" ht="17.25">
      <c r="A47" s="37" t="s">
        <v>112</v>
      </c>
      <c r="C47" s="61">
        <v>15000</v>
      </c>
    </row>
    <row r="48" spans="1:4" ht="19.5">
      <c r="A48" s="37" t="s">
        <v>16</v>
      </c>
      <c r="C48" s="60">
        <v>200000</v>
      </c>
    </row>
    <row r="49" spans="1:4" ht="18.75" thickBot="1">
      <c r="C49" s="59">
        <f>SUM(C47:C48)</f>
        <v>215000</v>
      </c>
    </row>
    <row r="50" spans="1:4" ht="18" thickBot="1">
      <c r="A50" s="65" t="s">
        <v>161</v>
      </c>
      <c r="B50" s="64"/>
      <c r="C50" s="64"/>
    </row>
    <row r="51" spans="1:4" ht="17.25">
      <c r="A51" s="66" t="s">
        <v>31</v>
      </c>
      <c r="B51" s="66" t="s">
        <v>153</v>
      </c>
      <c r="C51" s="66"/>
    </row>
    <row r="52" spans="1:4">
      <c r="B52" s="62" t="s">
        <v>160</v>
      </c>
      <c r="C52" s="35">
        <v>2023</v>
      </c>
    </row>
    <row r="53" spans="1:4" ht="18.75" thickBot="1">
      <c r="B53" s="37" t="s">
        <v>3</v>
      </c>
      <c r="C53" s="59">
        <v>50000</v>
      </c>
    </row>
    <row r="54" spans="1:4" ht="18" thickBot="1">
      <c r="A54" s="65" t="s">
        <v>159</v>
      </c>
      <c r="B54" s="64"/>
      <c r="C54" s="64"/>
    </row>
    <row r="55" spans="1:4" ht="17.25">
      <c r="A55" s="66" t="s">
        <v>127</v>
      </c>
      <c r="B55" s="66"/>
      <c r="C55" s="66"/>
    </row>
    <row r="56" spans="1:4">
      <c r="B56" s="62" t="s">
        <v>158</v>
      </c>
      <c r="C56" s="35">
        <v>2023</v>
      </c>
    </row>
    <row r="57" spans="1:4" ht="17.25">
      <c r="B57" t="s">
        <v>157</v>
      </c>
      <c r="C57" s="61">
        <v>1400000</v>
      </c>
    </row>
    <row r="58" spans="1:4" ht="19.5">
      <c r="B58" t="s">
        <v>156</v>
      </c>
      <c r="C58" s="60">
        <v>2500000</v>
      </c>
    </row>
    <row r="59" spans="1:4" ht="18">
      <c r="C59" s="59">
        <f>SUM(C57:C58)</f>
        <v>3900000</v>
      </c>
    </row>
    <row r="60" spans="1:4" ht="11.25" customHeight="1" thickBot="1">
      <c r="D60" s="55">
        <f>SUM(C60:C60)</f>
        <v>0</v>
      </c>
    </row>
    <row r="61" spans="1:4" ht="18" thickBot="1">
      <c r="A61" s="65" t="s">
        <v>155</v>
      </c>
      <c r="B61" s="64"/>
      <c r="C61" s="64"/>
    </row>
    <row r="62" spans="1:4" ht="17.25">
      <c r="A62" s="66" t="s">
        <v>154</v>
      </c>
      <c r="B62" s="66" t="s">
        <v>153</v>
      </c>
      <c r="C62" s="66"/>
    </row>
    <row r="63" spans="1:4">
      <c r="A63" s="63"/>
      <c r="C63" s="62">
        <v>2023</v>
      </c>
    </row>
    <row r="64" spans="1:4" ht="17.25">
      <c r="A64" t="s">
        <v>14</v>
      </c>
      <c r="C64" s="61">
        <v>168840</v>
      </c>
    </row>
    <row r="65" spans="1:5" ht="17.25">
      <c r="A65" t="s">
        <v>30</v>
      </c>
      <c r="C65" s="61">
        <v>6300</v>
      </c>
    </row>
    <row r="66" spans="1:5" ht="17.25">
      <c r="A66" t="s">
        <v>152</v>
      </c>
      <c r="C66" s="61">
        <v>3000</v>
      </c>
    </row>
    <row r="67" spans="1:5" ht="19.5">
      <c r="A67" t="s">
        <v>39</v>
      </c>
      <c r="C67" s="60">
        <v>1777000</v>
      </c>
    </row>
    <row r="68" spans="1:5" ht="18.75" thickBot="1">
      <c r="A68" s="69"/>
      <c r="B68" s="68"/>
      <c r="C68" s="59">
        <f>SUM(C64:C67)</f>
        <v>1955140</v>
      </c>
      <c r="E68">
        <v>0</v>
      </c>
    </row>
    <row r="69" spans="1:5" ht="18" thickBot="1">
      <c r="A69" s="65" t="s">
        <v>151</v>
      </c>
      <c r="B69" s="64"/>
      <c r="C69" s="64"/>
    </row>
    <row r="70" spans="1:5" ht="17.25">
      <c r="A70" s="66" t="s">
        <v>19</v>
      </c>
      <c r="B70" s="66"/>
      <c r="C70" s="66"/>
    </row>
    <row r="71" spans="1:5">
      <c r="A71" s="63"/>
      <c r="C71" s="62">
        <v>2023</v>
      </c>
    </row>
    <row r="72" spans="1:5" ht="18.75" thickBot="1">
      <c r="A72" s="63"/>
      <c r="B72" t="s">
        <v>150</v>
      </c>
      <c r="C72" s="59">
        <v>8000</v>
      </c>
      <c r="D72" s="59"/>
    </row>
    <row r="73" spans="1:5" ht="18" thickBot="1">
      <c r="A73" s="65" t="s">
        <v>149</v>
      </c>
      <c r="B73" s="64"/>
      <c r="C73" s="64"/>
    </row>
    <row r="74" spans="1:5" ht="17.25">
      <c r="A74" s="66" t="s">
        <v>20</v>
      </c>
      <c r="B74" s="66"/>
      <c r="C74" s="66"/>
    </row>
    <row r="75" spans="1:5">
      <c r="A75" s="63"/>
      <c r="C75" s="62">
        <v>2023</v>
      </c>
    </row>
    <row r="76" spans="1:5" ht="17.25">
      <c r="A76" s="63"/>
      <c r="B76" t="s">
        <v>147</v>
      </c>
      <c r="C76" s="61">
        <v>80000</v>
      </c>
    </row>
    <row r="77" spans="1:5" ht="17.25">
      <c r="A77" s="63"/>
      <c r="B77" t="s">
        <v>148</v>
      </c>
      <c r="C77" s="61">
        <v>20000</v>
      </c>
    </row>
    <row r="78" spans="1:5" ht="19.5">
      <c r="A78" s="63"/>
      <c r="B78" t="s">
        <v>147</v>
      </c>
      <c r="C78" s="60">
        <v>314500</v>
      </c>
    </row>
    <row r="79" spans="1:5" ht="18">
      <c r="A79" s="63"/>
      <c r="C79" s="59">
        <f>SUM(C76:C78)</f>
        <v>414500</v>
      </c>
    </row>
    <row r="80" spans="1:5" ht="15.75" thickBot="1">
      <c r="A80" s="63"/>
      <c r="C80" s="67"/>
    </row>
    <row r="81" spans="1:3" ht="18" thickBot="1">
      <c r="A81" s="65" t="s">
        <v>146</v>
      </c>
      <c r="B81" s="64"/>
      <c r="C81" s="64"/>
    </row>
    <row r="82" spans="1:3" ht="17.25">
      <c r="A82" s="66" t="s">
        <v>35</v>
      </c>
      <c r="B82" s="66"/>
      <c r="C82" s="66"/>
    </row>
    <row r="83" spans="1:3">
      <c r="C83" s="62">
        <v>2023</v>
      </c>
    </row>
    <row r="84" spans="1:3" ht="17.25">
      <c r="A84" t="s">
        <v>145</v>
      </c>
      <c r="C84" s="61">
        <v>1000000</v>
      </c>
    </row>
    <row r="85" spans="1:3" ht="19.5">
      <c r="A85" t="s">
        <v>144</v>
      </c>
      <c r="C85" s="60">
        <v>500000</v>
      </c>
    </row>
    <row r="86" spans="1:3" ht="18.75" thickBot="1">
      <c r="C86" s="59">
        <f>SUM(C84:C85)</f>
        <v>1500000</v>
      </c>
    </row>
    <row r="87" spans="1:3" ht="18" thickBot="1">
      <c r="A87" s="65" t="s">
        <v>143</v>
      </c>
      <c r="B87" s="64"/>
      <c r="C87" s="64"/>
    </row>
    <row r="88" spans="1:3" ht="17.25">
      <c r="A88" s="66" t="s">
        <v>142</v>
      </c>
      <c r="B88" s="66"/>
      <c r="C88" s="66"/>
    </row>
    <row r="89" spans="1:3">
      <c r="A89" s="63"/>
      <c r="C89" s="62">
        <v>2023</v>
      </c>
    </row>
    <row r="90" spans="1:3" ht="17.25">
      <c r="A90" t="s">
        <v>21</v>
      </c>
      <c r="C90" s="61">
        <v>12000</v>
      </c>
    </row>
    <row r="91" spans="1:3" ht="19.5">
      <c r="A91" t="s">
        <v>7</v>
      </c>
      <c r="C91" s="60">
        <v>27000</v>
      </c>
    </row>
    <row r="92" spans="1:3" ht="18">
      <c r="A92" s="63"/>
      <c r="C92" s="59">
        <f>SUM(C90:C91)</f>
        <v>39000</v>
      </c>
    </row>
    <row r="93" spans="1:3" ht="15.75" thickBot="1">
      <c r="A93" s="63"/>
    </row>
    <row r="94" spans="1:3" ht="18" thickBot="1">
      <c r="A94" s="65" t="s">
        <v>141</v>
      </c>
      <c r="B94" s="64"/>
      <c r="C94" s="64"/>
    </row>
    <row r="95" spans="1:3" ht="17.25">
      <c r="A95" s="66" t="s">
        <v>28</v>
      </c>
      <c r="B95" s="66"/>
      <c r="C95" s="66"/>
    </row>
    <row r="96" spans="1:3">
      <c r="A96" s="63"/>
      <c r="C96" s="62">
        <v>2023</v>
      </c>
    </row>
    <row r="97" spans="1:4" ht="17.25">
      <c r="A97" t="s">
        <v>24</v>
      </c>
      <c r="C97" s="61">
        <v>50000</v>
      </c>
    </row>
    <row r="98" spans="1:4" ht="19.5">
      <c r="A98" t="s">
        <v>29</v>
      </c>
      <c r="C98" s="60">
        <v>50000</v>
      </c>
    </row>
    <row r="99" spans="1:4" ht="18">
      <c r="C99" s="59">
        <f>SUM(C97:C98)</f>
        <v>100000</v>
      </c>
    </row>
    <row r="100" spans="1:4" ht="15.75" thickBot="1">
      <c r="D100" s="55">
        <f>SUM(C100:C100)</f>
        <v>0</v>
      </c>
    </row>
    <row r="101" spans="1:4" ht="18" thickBot="1">
      <c r="A101" s="65" t="s">
        <v>140</v>
      </c>
      <c r="B101" s="64"/>
      <c r="C101" s="64"/>
    </row>
    <row r="102" spans="1:4">
      <c r="A102" s="63"/>
      <c r="C102" s="62">
        <v>2023</v>
      </c>
    </row>
    <row r="103" spans="1:4" ht="17.25">
      <c r="A103" s="50" t="s">
        <v>139</v>
      </c>
      <c r="B103" s="45"/>
      <c r="C103" s="61">
        <v>9126.9600000000009</v>
      </c>
    </row>
    <row r="104" spans="1:4" ht="17.25">
      <c r="A104" s="50" t="s">
        <v>26</v>
      </c>
      <c r="B104" s="45"/>
      <c r="C104" s="61">
        <v>200000</v>
      </c>
    </row>
    <row r="105" spans="1:4" ht="17.25">
      <c r="A105" s="50" t="s">
        <v>27</v>
      </c>
      <c r="B105" s="45"/>
      <c r="C105" s="61">
        <v>100000</v>
      </c>
    </row>
    <row r="106" spans="1:4" ht="19.5">
      <c r="A106" s="50" t="s">
        <v>40</v>
      </c>
      <c r="B106" s="48"/>
      <c r="C106" s="60">
        <v>15000</v>
      </c>
    </row>
    <row r="107" spans="1:4" ht="18">
      <c r="C107" s="59">
        <f>SUM(C103:C106)</f>
        <v>324126.95999999996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18FA-FBF4-4E02-9A03-AB8ED2AA8566}">
  <sheetPr>
    <tabColor rgb="FFFFFF00"/>
  </sheetPr>
  <dimension ref="A1:G76"/>
  <sheetViews>
    <sheetView topLeftCell="D1" zoomScaleNormal="100" workbookViewId="0">
      <pane ySplit="5" topLeftCell="A6" activePane="bottomLeft" state="frozen"/>
      <selection activeCell="L24" sqref="L24"/>
      <selection pane="bottomLeft" activeCell="E11" sqref="E11"/>
    </sheetView>
  </sheetViews>
  <sheetFormatPr defaultRowHeight="15"/>
  <cols>
    <col min="1" max="1" width="9.7109375" bestFit="1" customWidth="1"/>
    <col min="2" max="2" width="24.5703125" customWidth="1"/>
    <col min="3" max="3" width="13.85546875" style="8" customWidth="1"/>
    <col min="4" max="4" width="13.85546875" customWidth="1"/>
    <col min="5" max="5" width="14.42578125" customWidth="1"/>
    <col min="6" max="6" width="11.85546875" customWidth="1"/>
    <col min="7" max="7" width="12.85546875" customWidth="1"/>
  </cols>
  <sheetData>
    <row r="1" spans="1:7" ht="15.75">
      <c r="A1" s="1" t="s">
        <v>4</v>
      </c>
      <c r="B1" s="1"/>
      <c r="C1" s="2"/>
      <c r="D1" s="3"/>
      <c r="E1" s="3"/>
      <c r="F1" s="3"/>
      <c r="G1" s="3"/>
    </row>
    <row r="2" spans="1:7">
      <c r="A2" s="4" t="s">
        <v>36</v>
      </c>
      <c r="B2" s="4"/>
      <c r="C2" s="5"/>
      <c r="D2" s="6"/>
      <c r="E2" s="3"/>
      <c r="F2" s="3"/>
      <c r="G2" s="3"/>
    </row>
    <row r="3" spans="1:7">
      <c r="C3" s="8">
        <v>543000</v>
      </c>
      <c r="D3" s="6"/>
      <c r="E3" s="9"/>
      <c r="F3" s="9"/>
      <c r="G3" s="3"/>
    </row>
    <row r="4" spans="1:7" ht="24" customHeight="1">
      <c r="A4" s="10" t="s">
        <v>0</v>
      </c>
      <c r="B4" s="10"/>
      <c r="C4" s="11" t="s">
        <v>1</v>
      </c>
      <c r="D4" s="25" t="s">
        <v>6</v>
      </c>
      <c r="E4" s="26" t="s">
        <v>257</v>
      </c>
      <c r="F4" s="9" t="s">
        <v>15</v>
      </c>
      <c r="G4" s="26" t="s">
        <v>17</v>
      </c>
    </row>
    <row r="5" spans="1:7">
      <c r="A5" s="12"/>
      <c r="B5" s="12"/>
      <c r="C5" s="5"/>
      <c r="D5" s="14">
        <v>2</v>
      </c>
      <c r="E5" s="14">
        <v>4</v>
      </c>
      <c r="F5" s="14">
        <v>5</v>
      </c>
      <c r="G5" s="14">
        <v>7</v>
      </c>
    </row>
    <row r="6" spans="1:7" ht="17.25">
      <c r="A6" s="15"/>
      <c r="B6" s="119" t="s">
        <v>597</v>
      </c>
      <c r="C6" s="152">
        <v>12000</v>
      </c>
      <c r="D6" s="260">
        <v>12000</v>
      </c>
      <c r="E6" s="260"/>
      <c r="F6" s="260"/>
      <c r="G6" s="260"/>
    </row>
    <row r="7" spans="1:7" ht="17.25">
      <c r="A7" s="15"/>
      <c r="B7" s="119" t="s">
        <v>598</v>
      </c>
      <c r="C7" s="152">
        <v>84000</v>
      </c>
      <c r="D7" s="260">
        <v>29000</v>
      </c>
      <c r="E7" s="261">
        <v>55000</v>
      </c>
      <c r="F7" s="260"/>
      <c r="G7" s="260"/>
    </row>
    <row r="8" spans="1:7" ht="17.25">
      <c r="A8" s="19"/>
      <c r="B8" s="119" t="s">
        <v>229</v>
      </c>
      <c r="C8" s="152">
        <v>114680</v>
      </c>
      <c r="D8" s="260">
        <v>4000</v>
      </c>
      <c r="E8" s="260">
        <v>105680</v>
      </c>
      <c r="F8" s="260">
        <v>5000</v>
      </c>
      <c r="G8" s="260"/>
    </row>
    <row r="9" spans="1:7" ht="17.25">
      <c r="A9" s="19"/>
      <c r="B9" s="119" t="s">
        <v>320</v>
      </c>
      <c r="C9" s="152">
        <v>234750</v>
      </c>
      <c r="D9" s="260">
        <v>38000</v>
      </c>
      <c r="E9" s="260">
        <v>160557</v>
      </c>
      <c r="F9" s="260">
        <v>5000</v>
      </c>
      <c r="G9" s="260">
        <v>31193</v>
      </c>
    </row>
    <row r="10" spans="1:7" ht="18" thickBot="1">
      <c r="A10" s="19"/>
      <c r="B10" s="119" t="s">
        <v>440</v>
      </c>
      <c r="C10" s="152">
        <v>192200</v>
      </c>
      <c r="D10" s="253">
        <v>54000</v>
      </c>
      <c r="E10" s="253">
        <v>120030</v>
      </c>
      <c r="F10" s="253">
        <v>0</v>
      </c>
      <c r="G10" s="253">
        <v>18170</v>
      </c>
    </row>
    <row r="11" spans="1:7" ht="18" thickTop="1">
      <c r="A11" s="3"/>
      <c r="B11" s="3"/>
      <c r="C11" s="5">
        <f>SUM(C6:C10)</f>
        <v>637630</v>
      </c>
      <c r="D11" s="152">
        <f>SUM(D6:D10)</f>
        <v>137000</v>
      </c>
      <c r="E11" s="152">
        <f>SUM(E6:E10)</f>
        <v>441267</v>
      </c>
      <c r="F11" s="152">
        <f>SUM(F6:F10)</f>
        <v>10000</v>
      </c>
      <c r="G11" s="152">
        <f>SUM(G6:G10)</f>
        <v>49363</v>
      </c>
    </row>
    <row r="12" spans="1:7">
      <c r="A12" s="3"/>
      <c r="B12" s="3"/>
      <c r="C12" s="5"/>
      <c r="D12" s="7"/>
      <c r="E12" s="7"/>
      <c r="F12" s="7"/>
      <c r="G12" s="7"/>
    </row>
    <row r="13" spans="1:7">
      <c r="D13" s="7"/>
      <c r="E13" s="7"/>
      <c r="F13" s="7"/>
      <c r="G13" s="7"/>
    </row>
    <row r="14" spans="1:7">
      <c r="D14" s="3"/>
      <c r="E14" s="3"/>
      <c r="F14" s="3"/>
      <c r="G14" s="3"/>
    </row>
    <row r="15" spans="1:7">
      <c r="D15" s="3"/>
      <c r="E15" s="3"/>
      <c r="F15" s="3"/>
      <c r="G15" s="3"/>
    </row>
    <row r="16" spans="1:7">
      <c r="D16" s="3"/>
      <c r="E16" s="3"/>
      <c r="F16" s="3"/>
      <c r="G16" s="3"/>
    </row>
    <row r="17" spans="4:7">
      <c r="D17" s="3"/>
      <c r="E17" s="3"/>
      <c r="F17" s="3"/>
      <c r="G17" s="3"/>
    </row>
    <row r="18" spans="4:7">
      <c r="D18" s="3"/>
      <c r="E18" s="3"/>
      <c r="F18" s="3"/>
      <c r="G18" s="3"/>
    </row>
    <row r="19" spans="4:7">
      <c r="D19" s="3"/>
      <c r="E19" s="3"/>
      <c r="F19" s="3"/>
      <c r="G19" s="3"/>
    </row>
    <row r="20" spans="4:7">
      <c r="D20" s="3"/>
      <c r="E20" s="3"/>
      <c r="F20" s="3"/>
      <c r="G20" s="3"/>
    </row>
    <row r="21" spans="4:7">
      <c r="D21" s="3"/>
      <c r="E21" s="3"/>
      <c r="F21" s="3"/>
      <c r="G21" s="3"/>
    </row>
    <row r="22" spans="4:7">
      <c r="D22" s="3"/>
      <c r="E22" s="3"/>
      <c r="F22" s="3"/>
      <c r="G22" s="3"/>
    </row>
    <row r="23" spans="4:7">
      <c r="D23" s="3"/>
      <c r="E23" s="3"/>
      <c r="F23" s="3"/>
      <c r="G23" s="3"/>
    </row>
    <row r="24" spans="4:7">
      <c r="D24" s="3"/>
      <c r="E24" s="3"/>
      <c r="F24" s="3"/>
      <c r="G24" s="3"/>
    </row>
    <row r="25" spans="4:7">
      <c r="D25" s="3"/>
      <c r="E25" s="3"/>
      <c r="F25" s="3"/>
      <c r="G25" s="3"/>
    </row>
    <row r="26" spans="4:7">
      <c r="D26" s="3"/>
      <c r="E26" s="3"/>
      <c r="F26" s="3"/>
      <c r="G26" s="3"/>
    </row>
    <row r="27" spans="4:7">
      <c r="D27" s="3"/>
      <c r="E27" s="3"/>
      <c r="F27" s="3"/>
      <c r="G27" s="3"/>
    </row>
    <row r="28" spans="4:7">
      <c r="D28" s="3"/>
      <c r="E28" s="3"/>
      <c r="F28" s="3"/>
      <c r="G28" s="3"/>
    </row>
    <row r="45" spans="1:7">
      <c r="A45" s="3"/>
      <c r="B45" s="3"/>
      <c r="C45" s="5"/>
      <c r="D45" s="3"/>
      <c r="E45" s="3"/>
      <c r="F45" s="3"/>
      <c r="G45" s="3"/>
    </row>
    <row r="46" spans="1:7">
      <c r="A46" s="3"/>
      <c r="B46" s="3"/>
      <c r="C46" s="5"/>
      <c r="D46" s="3"/>
      <c r="E46" s="3"/>
      <c r="F46" s="3"/>
      <c r="G46" s="3"/>
    </row>
    <row r="47" spans="1:7">
      <c r="A47" s="3"/>
      <c r="B47" s="3"/>
      <c r="C47" s="5"/>
      <c r="D47" s="3"/>
      <c r="E47" s="3"/>
      <c r="F47" s="3"/>
      <c r="G47" s="3"/>
    </row>
    <row r="48" spans="1:7">
      <c r="A48" s="3"/>
      <c r="B48" s="3"/>
      <c r="C48" s="5"/>
      <c r="D48" s="3"/>
      <c r="E48" s="3"/>
      <c r="F48" s="3"/>
      <c r="G48" s="3"/>
    </row>
    <row r="49" spans="1:7">
      <c r="A49" s="3"/>
      <c r="B49" s="3"/>
      <c r="C49" s="5"/>
      <c r="D49" s="3"/>
      <c r="E49" s="3"/>
      <c r="F49" s="3"/>
      <c r="G49" s="3"/>
    </row>
    <row r="50" spans="1:7">
      <c r="A50" s="23"/>
      <c r="B50" s="23"/>
      <c r="C50" s="5"/>
      <c r="D50" s="3"/>
      <c r="E50" s="3"/>
      <c r="F50" s="3"/>
      <c r="G50" s="3"/>
    </row>
    <row r="51" spans="1:7">
      <c r="A51" s="3"/>
      <c r="B51" s="3"/>
      <c r="C51" s="5"/>
      <c r="D51" s="3"/>
      <c r="E51" s="3"/>
      <c r="F51" s="3"/>
      <c r="G51" s="3"/>
    </row>
    <row r="52" spans="1:7">
      <c r="A52" s="3"/>
      <c r="B52" s="3"/>
      <c r="C52" s="5"/>
      <c r="D52" s="3"/>
      <c r="E52" s="3"/>
      <c r="F52" s="3"/>
      <c r="G52" s="3"/>
    </row>
    <row r="53" spans="1:7">
      <c r="A53" s="3"/>
      <c r="B53" s="3"/>
      <c r="C53" s="5"/>
      <c r="D53" s="3"/>
      <c r="E53" s="3"/>
      <c r="F53" s="3"/>
      <c r="G53" s="3"/>
    </row>
    <row r="54" spans="1:7">
      <c r="A54" s="3"/>
      <c r="B54" s="3"/>
      <c r="C54" s="5"/>
      <c r="D54" s="3"/>
      <c r="E54" s="3"/>
      <c r="F54" s="3"/>
      <c r="G54" s="3"/>
    </row>
    <row r="55" spans="1:7">
      <c r="A55" s="3"/>
      <c r="B55" s="3"/>
      <c r="C55" s="5"/>
      <c r="D55" s="3"/>
      <c r="E55" s="3"/>
      <c r="F55" s="3"/>
      <c r="G55" s="3"/>
    </row>
    <row r="56" spans="1:7">
      <c r="A56" s="3"/>
      <c r="B56" s="3"/>
      <c r="C56" s="5"/>
      <c r="D56" s="3"/>
      <c r="E56" s="3"/>
      <c r="F56" s="3"/>
      <c r="G56" s="3"/>
    </row>
    <row r="57" spans="1:7">
      <c r="A57" s="3"/>
      <c r="B57" s="3"/>
      <c r="C57" s="5"/>
      <c r="D57" s="3"/>
      <c r="E57" s="3"/>
      <c r="F57" s="3"/>
      <c r="G57" s="3"/>
    </row>
    <row r="58" spans="1:7">
      <c r="A58" s="3"/>
      <c r="B58" s="3"/>
      <c r="C58" s="5"/>
      <c r="D58" s="3"/>
      <c r="E58" s="3"/>
      <c r="F58" s="3"/>
      <c r="G58" s="3"/>
    </row>
    <row r="59" spans="1:7">
      <c r="A59" s="3"/>
      <c r="B59" s="3"/>
      <c r="C59" s="5"/>
      <c r="D59" s="3"/>
      <c r="E59" s="3"/>
      <c r="F59" s="3"/>
      <c r="G59" s="3"/>
    </row>
    <row r="60" spans="1:7">
      <c r="A60" s="3"/>
      <c r="B60" s="3"/>
      <c r="C60" s="5"/>
      <c r="D60" s="3"/>
      <c r="E60" s="3"/>
      <c r="F60" s="3"/>
      <c r="G60" s="3"/>
    </row>
    <row r="61" spans="1:7">
      <c r="D61" s="3"/>
    </row>
    <row r="62" spans="1:7">
      <c r="D62" s="3"/>
    </row>
    <row r="63" spans="1:7">
      <c r="D63" s="3"/>
    </row>
    <row r="64" spans="1:7">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sheetData>
  <autoFilter ref="A5:C9" xr:uid="{00000000-0009-0000-0000-000003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3D1DD-FD1E-4268-899A-F2C35EA551D0}">
  <sheetPr>
    <tabColor rgb="FF00B050"/>
  </sheetPr>
  <dimension ref="B1:J135"/>
  <sheetViews>
    <sheetView topLeftCell="A27" zoomScaleNormal="100" workbookViewId="0">
      <selection activeCell="G51" sqref="G51:G56"/>
    </sheetView>
  </sheetViews>
  <sheetFormatPr defaultRowHeight="15"/>
  <cols>
    <col min="2" max="2" width="9.7109375" style="207" bestFit="1" customWidth="1"/>
    <col min="3" max="3" width="22.7109375" customWidth="1"/>
    <col min="4" max="4" width="20" style="200" bestFit="1" customWidth="1"/>
    <col min="5" max="5" width="12.5703125" customWidth="1"/>
    <col min="6" max="6" width="11.5703125" bestFit="1" customWidth="1"/>
    <col min="7" max="7" width="14.85546875" customWidth="1"/>
    <col min="9" max="9" width="21.28515625" customWidth="1"/>
    <col min="10" max="10" width="11.5703125" style="8" bestFit="1" customWidth="1"/>
  </cols>
  <sheetData>
    <row r="1" spans="2:10" ht="29.25" customHeight="1">
      <c r="B1" s="203" t="s">
        <v>388</v>
      </c>
      <c r="C1" s="10" t="s">
        <v>389</v>
      </c>
      <c r="D1" s="225" t="s">
        <v>112</v>
      </c>
      <c r="E1" s="225" t="s">
        <v>445</v>
      </c>
      <c r="G1" s="225" t="s">
        <v>123</v>
      </c>
    </row>
    <row r="2" spans="2:10">
      <c r="B2" s="204">
        <v>1</v>
      </c>
      <c r="C2" s="209" t="s">
        <v>48</v>
      </c>
      <c r="D2" s="195">
        <v>5000</v>
      </c>
      <c r="E2" s="195">
        <v>5000</v>
      </c>
      <c r="G2" s="187">
        <f>SUM(D2:F2)</f>
        <v>10000</v>
      </c>
      <c r="I2" t="s">
        <v>490</v>
      </c>
      <c r="J2" s="229">
        <v>5000</v>
      </c>
    </row>
    <row r="3" spans="2:10">
      <c r="B3" s="204">
        <f t="shared" ref="B3:B30" si="0">B2+1</f>
        <v>2</v>
      </c>
      <c r="C3" s="209" t="s">
        <v>54</v>
      </c>
      <c r="D3" s="195">
        <v>0</v>
      </c>
      <c r="E3" s="195">
        <v>3000</v>
      </c>
      <c r="G3" s="187">
        <f t="shared" ref="G3:G10" si="1">SUM(D3:F3)</f>
        <v>3000</v>
      </c>
      <c r="I3" t="s">
        <v>491</v>
      </c>
      <c r="J3" s="229">
        <v>3000</v>
      </c>
    </row>
    <row r="4" spans="2:10">
      <c r="B4" s="204">
        <f t="shared" si="0"/>
        <v>3</v>
      </c>
      <c r="C4" s="209" t="s">
        <v>55</v>
      </c>
      <c r="D4" s="196">
        <v>5000</v>
      </c>
      <c r="E4" s="195">
        <v>5000</v>
      </c>
      <c r="G4" s="187">
        <f t="shared" si="1"/>
        <v>10000</v>
      </c>
      <c r="I4" t="s">
        <v>492</v>
      </c>
      <c r="J4" s="229">
        <v>5000</v>
      </c>
    </row>
    <row r="5" spans="2:10">
      <c r="B5" s="204">
        <f t="shared" si="0"/>
        <v>4</v>
      </c>
      <c r="C5" s="209" t="s">
        <v>57</v>
      </c>
      <c r="D5" s="195">
        <v>100000</v>
      </c>
      <c r="E5" s="195">
        <v>20000</v>
      </c>
      <c r="G5" s="187">
        <f t="shared" si="1"/>
        <v>120000</v>
      </c>
      <c r="I5" t="s">
        <v>493</v>
      </c>
      <c r="J5" s="229">
        <v>3000</v>
      </c>
    </row>
    <row r="6" spans="2:10">
      <c r="B6" s="204">
        <f t="shared" si="0"/>
        <v>5</v>
      </c>
      <c r="C6" s="209" t="s">
        <v>456</v>
      </c>
      <c r="D6" s="196"/>
      <c r="E6" s="195">
        <v>5000</v>
      </c>
      <c r="G6" s="187">
        <f t="shared" si="1"/>
        <v>5000</v>
      </c>
      <c r="I6" t="s">
        <v>494</v>
      </c>
      <c r="J6" s="229">
        <v>5000</v>
      </c>
    </row>
    <row r="7" spans="2:10">
      <c r="B7" s="204">
        <f t="shared" si="0"/>
        <v>6</v>
      </c>
      <c r="C7" s="209" t="s">
        <v>59</v>
      </c>
      <c r="D7" s="196">
        <v>5000</v>
      </c>
      <c r="E7" s="195">
        <v>10000</v>
      </c>
      <c r="G7" s="187">
        <f t="shared" si="1"/>
        <v>15000</v>
      </c>
      <c r="I7" t="s">
        <v>495</v>
      </c>
      <c r="J7" s="229">
        <v>3000</v>
      </c>
    </row>
    <row r="8" spans="2:10">
      <c r="B8" s="204">
        <f t="shared" si="0"/>
        <v>7</v>
      </c>
      <c r="C8" s="209" t="s">
        <v>60</v>
      </c>
      <c r="D8" s="195">
        <v>20000</v>
      </c>
      <c r="E8" s="195">
        <v>10000</v>
      </c>
      <c r="G8" s="187">
        <f t="shared" si="1"/>
        <v>30000</v>
      </c>
      <c r="I8" t="s">
        <v>496</v>
      </c>
      <c r="J8" s="229">
        <v>3000</v>
      </c>
    </row>
    <row r="9" spans="2:10">
      <c r="B9" s="204">
        <f t="shared" si="0"/>
        <v>8</v>
      </c>
      <c r="C9" s="209" t="s">
        <v>62</v>
      </c>
      <c r="D9" s="196">
        <v>3000</v>
      </c>
      <c r="E9" s="195">
        <v>5000</v>
      </c>
      <c r="G9" s="187">
        <f t="shared" si="1"/>
        <v>8000</v>
      </c>
      <c r="I9" t="s">
        <v>497</v>
      </c>
      <c r="J9" s="229">
        <v>2500</v>
      </c>
    </row>
    <row r="10" spans="2:10">
      <c r="B10" s="204">
        <f t="shared" si="0"/>
        <v>9</v>
      </c>
      <c r="C10" s="209" t="s">
        <v>66</v>
      </c>
      <c r="D10" s="195">
        <v>7000</v>
      </c>
      <c r="E10" s="195">
        <v>10000</v>
      </c>
      <c r="G10" s="187">
        <f t="shared" si="1"/>
        <v>17000</v>
      </c>
      <c r="I10" t="s">
        <v>498</v>
      </c>
      <c r="J10" s="229">
        <v>2000</v>
      </c>
    </row>
    <row r="11" spans="2:10">
      <c r="B11" s="204">
        <f t="shared" si="0"/>
        <v>10</v>
      </c>
      <c r="C11" s="209" t="s">
        <v>313</v>
      </c>
      <c r="D11" s="195">
        <v>3000</v>
      </c>
      <c r="E11" s="195">
        <v>2000</v>
      </c>
      <c r="G11" s="187">
        <f>SUM(D11:F11)</f>
        <v>5000</v>
      </c>
      <c r="I11" t="s">
        <v>499</v>
      </c>
      <c r="J11" s="229">
        <v>5000</v>
      </c>
    </row>
    <row r="12" spans="2:10">
      <c r="B12" s="204">
        <f t="shared" si="0"/>
        <v>11</v>
      </c>
      <c r="C12" s="209" t="s">
        <v>68</v>
      </c>
      <c r="D12" s="196"/>
      <c r="E12" s="195">
        <v>5000</v>
      </c>
      <c r="G12" s="187"/>
      <c r="I12" t="s">
        <v>500</v>
      </c>
      <c r="J12" s="229">
        <v>10000</v>
      </c>
    </row>
    <row r="13" spans="2:10">
      <c r="B13" s="204">
        <f t="shared" si="0"/>
        <v>12</v>
      </c>
      <c r="C13" s="209" t="s">
        <v>315</v>
      </c>
      <c r="D13" s="195">
        <v>10000</v>
      </c>
      <c r="E13" s="195">
        <v>10000</v>
      </c>
      <c r="G13" s="187">
        <f t="shared" ref="G13:G23" si="2">SUM(D13:F13)</f>
        <v>20000</v>
      </c>
      <c r="I13" t="s">
        <v>501</v>
      </c>
      <c r="J13" s="229">
        <v>5000</v>
      </c>
    </row>
    <row r="14" spans="2:10">
      <c r="B14" s="204">
        <f t="shared" si="0"/>
        <v>13</v>
      </c>
      <c r="C14" s="209" t="s">
        <v>255</v>
      </c>
      <c r="D14" s="195">
        <v>5000</v>
      </c>
      <c r="E14" s="195"/>
      <c r="G14" s="187">
        <f t="shared" si="2"/>
        <v>5000</v>
      </c>
      <c r="I14" t="s">
        <v>502</v>
      </c>
      <c r="J14" s="229">
        <v>4000</v>
      </c>
    </row>
    <row r="15" spans="2:10">
      <c r="B15" s="204">
        <f t="shared" si="0"/>
        <v>14</v>
      </c>
      <c r="C15" s="209" t="s">
        <v>374</v>
      </c>
      <c r="D15" s="195">
        <v>3000</v>
      </c>
      <c r="E15" s="195">
        <v>4000</v>
      </c>
      <c r="G15" s="187">
        <f t="shared" si="2"/>
        <v>7000</v>
      </c>
      <c r="I15" t="s">
        <v>503</v>
      </c>
      <c r="J15" s="229">
        <v>5000</v>
      </c>
    </row>
    <row r="16" spans="2:10">
      <c r="B16" s="204">
        <f t="shared" si="0"/>
        <v>15</v>
      </c>
      <c r="C16" s="209" t="s">
        <v>314</v>
      </c>
      <c r="D16" s="195">
        <v>10000</v>
      </c>
      <c r="E16" s="195">
        <v>5000</v>
      </c>
      <c r="G16" s="187">
        <f t="shared" si="2"/>
        <v>15000</v>
      </c>
      <c r="I16" t="s">
        <v>504</v>
      </c>
      <c r="J16" s="229">
        <v>10000</v>
      </c>
    </row>
    <row r="17" spans="2:10">
      <c r="B17" s="204">
        <f t="shared" si="0"/>
        <v>16</v>
      </c>
      <c r="C17" s="209" t="s">
        <v>321</v>
      </c>
      <c r="D17" s="196">
        <v>5000</v>
      </c>
      <c r="E17" s="195">
        <v>5000</v>
      </c>
      <c r="G17" s="187">
        <f t="shared" si="2"/>
        <v>10000</v>
      </c>
      <c r="I17" t="s">
        <v>505</v>
      </c>
      <c r="J17" s="229">
        <v>3000</v>
      </c>
    </row>
    <row r="18" spans="2:10">
      <c r="B18" s="204">
        <f t="shared" si="0"/>
        <v>17</v>
      </c>
      <c r="C18" s="209" t="s">
        <v>317</v>
      </c>
      <c r="D18" s="196">
        <v>5000</v>
      </c>
      <c r="E18" s="195">
        <v>3000</v>
      </c>
      <c r="G18" s="187">
        <f t="shared" si="2"/>
        <v>8000</v>
      </c>
      <c r="I18" t="s">
        <v>506</v>
      </c>
      <c r="J18" s="229">
        <v>20000</v>
      </c>
    </row>
    <row r="19" spans="2:10">
      <c r="B19" s="204">
        <f t="shared" si="0"/>
        <v>18</v>
      </c>
      <c r="C19" s="209" t="s">
        <v>383</v>
      </c>
      <c r="D19" s="195">
        <v>15000</v>
      </c>
      <c r="E19" s="195"/>
      <c r="G19" s="187">
        <f t="shared" si="2"/>
        <v>15000</v>
      </c>
      <c r="I19" t="s">
        <v>507</v>
      </c>
      <c r="J19" s="229">
        <v>5000</v>
      </c>
    </row>
    <row r="20" spans="2:10">
      <c r="B20" s="204">
        <f t="shared" si="0"/>
        <v>19</v>
      </c>
      <c r="C20" s="209" t="s">
        <v>445</v>
      </c>
      <c r="D20" s="195">
        <v>3000</v>
      </c>
      <c r="E20" s="195"/>
      <c r="G20" s="187">
        <f t="shared" si="2"/>
        <v>3000</v>
      </c>
      <c r="I20" t="s">
        <v>508</v>
      </c>
      <c r="J20" s="229">
        <v>5000</v>
      </c>
    </row>
    <row r="21" spans="2:10">
      <c r="B21" s="204">
        <f t="shared" si="0"/>
        <v>20</v>
      </c>
      <c r="C21" s="209" t="s">
        <v>85</v>
      </c>
      <c r="D21" s="195">
        <v>3000</v>
      </c>
      <c r="E21" s="195">
        <v>3000</v>
      </c>
      <c r="G21" s="187">
        <f t="shared" si="2"/>
        <v>6000</v>
      </c>
      <c r="I21" t="s">
        <v>509</v>
      </c>
      <c r="J21" s="229">
        <v>5000</v>
      </c>
    </row>
    <row r="22" spans="2:10">
      <c r="B22" s="204">
        <f t="shared" si="0"/>
        <v>21</v>
      </c>
      <c r="C22" s="209" t="s">
        <v>258</v>
      </c>
      <c r="D22" s="195">
        <v>3000</v>
      </c>
      <c r="E22" s="195">
        <v>3000</v>
      </c>
      <c r="G22" s="187">
        <f t="shared" si="2"/>
        <v>6000</v>
      </c>
      <c r="I22" t="s">
        <v>510</v>
      </c>
      <c r="J22" s="229">
        <v>5000</v>
      </c>
    </row>
    <row r="23" spans="2:10">
      <c r="B23" s="204">
        <f t="shared" si="0"/>
        <v>22</v>
      </c>
      <c r="C23" s="209" t="s">
        <v>373</v>
      </c>
      <c r="D23" s="196">
        <v>5000</v>
      </c>
      <c r="E23" s="195">
        <v>5000</v>
      </c>
      <c r="G23" s="187">
        <f t="shared" si="2"/>
        <v>10000</v>
      </c>
      <c r="I23" t="s">
        <v>511</v>
      </c>
      <c r="J23" s="229">
        <v>5000</v>
      </c>
    </row>
    <row r="24" spans="2:10">
      <c r="B24" s="204">
        <f t="shared" si="0"/>
        <v>23</v>
      </c>
      <c r="C24" s="209" t="s">
        <v>520</v>
      </c>
      <c r="D24" s="196"/>
      <c r="E24" s="195">
        <v>5000</v>
      </c>
      <c r="G24" s="187"/>
      <c r="I24" t="s">
        <v>512</v>
      </c>
      <c r="J24" s="229">
        <v>5000</v>
      </c>
    </row>
    <row r="25" spans="2:10">
      <c r="B25" s="204">
        <f t="shared" si="0"/>
        <v>24</v>
      </c>
      <c r="C25" s="209" t="s">
        <v>92</v>
      </c>
      <c r="D25" s="195">
        <v>4000</v>
      </c>
      <c r="E25" s="195">
        <v>5000</v>
      </c>
      <c r="G25" s="187">
        <f>SUM(D25:F25)</f>
        <v>9000</v>
      </c>
      <c r="I25" t="s">
        <v>513</v>
      </c>
      <c r="J25" s="229">
        <v>10000</v>
      </c>
    </row>
    <row r="26" spans="2:10">
      <c r="B26" s="204">
        <f t="shared" si="0"/>
        <v>25</v>
      </c>
      <c r="C26" s="209" t="s">
        <v>521</v>
      </c>
      <c r="D26" s="196"/>
      <c r="E26" s="195">
        <v>2500</v>
      </c>
      <c r="G26" s="187"/>
      <c r="I26" t="s">
        <v>514</v>
      </c>
      <c r="J26" s="229">
        <v>20000</v>
      </c>
    </row>
    <row r="27" spans="2:10">
      <c r="B27" s="204">
        <f t="shared" si="0"/>
        <v>26</v>
      </c>
      <c r="C27" s="209" t="s">
        <v>96</v>
      </c>
      <c r="D27" s="195">
        <v>5250</v>
      </c>
      <c r="E27" s="195">
        <v>5200</v>
      </c>
      <c r="G27" s="187">
        <f>SUM(D27:F27)</f>
        <v>10450</v>
      </c>
      <c r="I27" t="s">
        <v>515</v>
      </c>
      <c r="J27" s="229">
        <v>5200</v>
      </c>
    </row>
    <row r="28" spans="2:10">
      <c r="B28" s="204">
        <f t="shared" si="0"/>
        <v>27</v>
      </c>
      <c r="C28" s="209" t="s">
        <v>30</v>
      </c>
      <c r="D28" s="195">
        <v>0</v>
      </c>
      <c r="E28" s="195"/>
      <c r="G28" s="187"/>
      <c r="I28" t="s">
        <v>516</v>
      </c>
      <c r="J28" s="229">
        <v>3000</v>
      </c>
    </row>
    <row r="29" spans="2:10">
      <c r="B29" s="204">
        <f t="shared" si="0"/>
        <v>28</v>
      </c>
      <c r="C29" s="209" t="s">
        <v>98</v>
      </c>
      <c r="D29" s="195">
        <v>5000</v>
      </c>
      <c r="E29" s="195">
        <v>5000</v>
      </c>
      <c r="G29" s="187">
        <f t="shared" ref="G29:G35" si="3">SUM(D29:F29)</f>
        <v>10000</v>
      </c>
      <c r="I29" t="s">
        <v>517</v>
      </c>
      <c r="J29" s="229">
        <v>5000</v>
      </c>
    </row>
    <row r="30" spans="2:10">
      <c r="B30" s="204">
        <f t="shared" si="0"/>
        <v>29</v>
      </c>
      <c r="C30" s="209" t="s">
        <v>319</v>
      </c>
      <c r="D30" s="195">
        <v>5000</v>
      </c>
      <c r="E30" s="195"/>
      <c r="G30" s="187">
        <f t="shared" si="3"/>
        <v>5000</v>
      </c>
      <c r="I30" t="s">
        <v>518</v>
      </c>
      <c r="J30" s="229">
        <v>5000</v>
      </c>
    </row>
    <row r="31" spans="2:10">
      <c r="B31" s="204">
        <f t="shared" ref="B31:B38" si="4">B30+1</f>
        <v>30</v>
      </c>
      <c r="C31" s="209" t="s">
        <v>254</v>
      </c>
      <c r="D31" s="195">
        <v>10000</v>
      </c>
      <c r="E31" s="195">
        <v>5000</v>
      </c>
      <c r="G31" s="187">
        <f t="shared" si="3"/>
        <v>15000</v>
      </c>
      <c r="I31" t="s">
        <v>519</v>
      </c>
      <c r="J31" s="229">
        <v>10000</v>
      </c>
    </row>
    <row r="32" spans="2:10">
      <c r="B32" s="204">
        <f t="shared" si="4"/>
        <v>31</v>
      </c>
      <c r="C32" s="209" t="s">
        <v>322</v>
      </c>
      <c r="D32" s="196">
        <v>10000</v>
      </c>
      <c r="E32" s="195">
        <v>20000</v>
      </c>
      <c r="G32" s="187">
        <f t="shared" si="3"/>
        <v>30000</v>
      </c>
      <c r="J32" s="8">
        <v>181700</v>
      </c>
    </row>
    <row r="33" spans="2:9">
      <c r="B33" s="204">
        <f t="shared" si="4"/>
        <v>32</v>
      </c>
      <c r="C33" s="209" t="s">
        <v>318</v>
      </c>
      <c r="D33" s="196">
        <v>3000</v>
      </c>
      <c r="E33" s="195">
        <v>3000</v>
      </c>
      <c r="G33" s="187">
        <f t="shared" si="3"/>
        <v>6000</v>
      </c>
    </row>
    <row r="34" spans="2:9">
      <c r="B34" s="204">
        <f t="shared" si="4"/>
        <v>33</v>
      </c>
      <c r="C34" s="209" t="s">
        <v>392</v>
      </c>
      <c r="D34" s="195">
        <v>15000</v>
      </c>
      <c r="E34" s="195"/>
      <c r="G34" s="187">
        <f t="shared" si="3"/>
        <v>15000</v>
      </c>
    </row>
    <row r="35" spans="2:9">
      <c r="B35" s="204">
        <f t="shared" si="4"/>
        <v>34</v>
      </c>
      <c r="C35" s="209" t="s">
        <v>111</v>
      </c>
      <c r="D35" s="195">
        <v>5000</v>
      </c>
      <c r="E35" s="195">
        <v>5000</v>
      </c>
      <c r="G35" s="187">
        <f t="shared" si="3"/>
        <v>10000</v>
      </c>
    </row>
    <row r="36" spans="2:9">
      <c r="B36" s="204">
        <f t="shared" si="4"/>
        <v>35</v>
      </c>
      <c r="C36" s="209" t="s">
        <v>112</v>
      </c>
      <c r="D36" s="196"/>
      <c r="E36" s="195">
        <v>5000</v>
      </c>
      <c r="G36" s="187"/>
    </row>
    <row r="37" spans="2:9">
      <c r="B37" s="204">
        <f t="shared" si="4"/>
        <v>36</v>
      </c>
      <c r="C37" s="209" t="s">
        <v>120</v>
      </c>
      <c r="D37" s="195">
        <v>31680</v>
      </c>
      <c r="E37" s="195"/>
      <c r="G37" s="187">
        <f>SUM(D37:F37)</f>
        <v>31680</v>
      </c>
    </row>
    <row r="38" spans="2:9">
      <c r="B38" s="204">
        <f t="shared" si="4"/>
        <v>37</v>
      </c>
      <c r="C38" s="209" t="s">
        <v>121</v>
      </c>
      <c r="D38" s="195">
        <v>3000</v>
      </c>
      <c r="E38" s="195">
        <v>3000</v>
      </c>
      <c r="G38" s="187">
        <f>SUM(D38:F38)</f>
        <v>6000</v>
      </c>
    </row>
    <row r="39" spans="2:9">
      <c r="B39" s="205"/>
      <c r="C39" s="206" t="s">
        <v>123</v>
      </c>
      <c r="D39" s="201">
        <f>SUM(D2:D37)</f>
        <v>308930</v>
      </c>
      <c r="E39" s="201">
        <f>SUM(E2:E38)</f>
        <v>181700</v>
      </c>
      <c r="F39" s="201">
        <f>SUM(F2:F38)</f>
        <v>0</v>
      </c>
      <c r="G39" s="201">
        <f>SUM(G2:G38)</f>
        <v>476130</v>
      </c>
    </row>
    <row r="40" spans="2:9" ht="16.5">
      <c r="B40" s="206"/>
      <c r="C40" s="209" t="s">
        <v>390</v>
      </c>
      <c r="D40" s="194">
        <f>-D39*0.1</f>
        <v>-30893</v>
      </c>
      <c r="E40" s="194">
        <f>-E39*0.1</f>
        <v>-18170</v>
      </c>
    </row>
    <row r="41" spans="2:9">
      <c r="B41" s="206"/>
      <c r="C41" s="209"/>
      <c r="D41" s="195">
        <f>SUM(D39:D40)</f>
        <v>278037</v>
      </c>
      <c r="E41" s="195">
        <f>SUM(E39:E40)</f>
        <v>163530</v>
      </c>
    </row>
    <row r="42" spans="2:9" ht="16.5">
      <c r="B42" s="206"/>
      <c r="C42" s="209" t="s">
        <v>523</v>
      </c>
      <c r="D42" s="194">
        <v>-4000</v>
      </c>
      <c r="E42" s="194">
        <v>-2000</v>
      </c>
      <c r="I42" s="209" t="s">
        <v>391</v>
      </c>
    </row>
    <row r="43" spans="2:9" ht="17.25">
      <c r="B43" s="206"/>
      <c r="C43" s="209" t="s">
        <v>386</v>
      </c>
      <c r="D43" s="202">
        <f>SUM(D41:D42)</f>
        <v>274037</v>
      </c>
      <c r="E43" s="202">
        <f>SUM(E41:E42)</f>
        <v>161530</v>
      </c>
    </row>
    <row r="44" spans="2:9">
      <c r="B44" s="206"/>
      <c r="C44" s="15"/>
      <c r="D44" s="195"/>
    </row>
    <row r="45" spans="2:9">
      <c r="B45" s="206"/>
      <c r="C45" s="15"/>
      <c r="D45" s="195"/>
    </row>
    <row r="46" spans="2:9">
      <c r="B46" s="206"/>
      <c r="C46" s="385" t="s">
        <v>112</v>
      </c>
      <c r="D46" s="385"/>
    </row>
    <row r="47" spans="2:9">
      <c r="B47" s="206"/>
      <c r="C47" s="192" t="s">
        <v>158</v>
      </c>
      <c r="D47" s="197" t="s">
        <v>1</v>
      </c>
    </row>
    <row r="48" spans="2:9">
      <c r="B48" s="206"/>
      <c r="C48" s="190" t="s">
        <v>387</v>
      </c>
      <c r="D48" s="198">
        <v>311930</v>
      </c>
    </row>
    <row r="49" spans="2:7" ht="16.5">
      <c r="B49" s="206"/>
      <c r="C49" s="15" t="s">
        <v>17</v>
      </c>
      <c r="D49" s="194">
        <f>-D48*0.1</f>
        <v>-31193</v>
      </c>
    </row>
    <row r="50" spans="2:7">
      <c r="B50" s="206"/>
      <c r="C50" s="15"/>
      <c r="D50" s="195">
        <f>SUM(D48:D49)</f>
        <v>280737</v>
      </c>
    </row>
    <row r="51" spans="2:7" ht="16.5">
      <c r="B51" s="206"/>
      <c r="C51" s="15" t="s">
        <v>385</v>
      </c>
      <c r="D51" s="194">
        <v>-4000</v>
      </c>
      <c r="G51" s="8"/>
    </row>
    <row r="52" spans="2:7">
      <c r="B52" s="206"/>
      <c r="C52" s="15" t="s">
        <v>386</v>
      </c>
      <c r="D52" s="199">
        <f>SUM(D50:D51)</f>
        <v>276737</v>
      </c>
      <c r="G52" s="8">
        <v>276737</v>
      </c>
    </row>
    <row r="53" spans="2:7">
      <c r="B53" s="206"/>
      <c r="C53" s="15"/>
      <c r="D53" s="196"/>
      <c r="F53" s="8">
        <v>441267</v>
      </c>
      <c r="G53" s="8">
        <v>161530</v>
      </c>
    </row>
    <row r="54" spans="2:7">
      <c r="B54" s="206"/>
      <c r="C54" s="385" t="s">
        <v>445</v>
      </c>
      <c r="D54" s="385"/>
      <c r="F54" s="55">
        <f>F53-D60</f>
        <v>279737</v>
      </c>
      <c r="G54" s="8"/>
    </row>
    <row r="55" spans="2:7">
      <c r="B55" s="206"/>
      <c r="C55" s="192" t="s">
        <v>158</v>
      </c>
      <c r="D55" s="197" t="s">
        <v>1</v>
      </c>
      <c r="F55" s="55">
        <f>F54-D52</f>
        <v>3000</v>
      </c>
      <c r="G55" s="8"/>
    </row>
    <row r="56" spans="2:7">
      <c r="B56" s="206"/>
      <c r="C56" s="190" t="s">
        <v>387</v>
      </c>
      <c r="D56" s="198">
        <f>E39</f>
        <v>181700</v>
      </c>
      <c r="G56" s="8">
        <f>SUM(G51:G55)</f>
        <v>438267</v>
      </c>
    </row>
    <row r="57" spans="2:7" ht="16.5">
      <c r="B57" s="206"/>
      <c r="C57" s="15" t="s">
        <v>17</v>
      </c>
      <c r="D57" s="194">
        <f>-D56*0.1</f>
        <v>-18170</v>
      </c>
      <c r="F57" s="8"/>
    </row>
    <row r="58" spans="2:7">
      <c r="B58" s="206"/>
      <c r="C58" s="15"/>
      <c r="D58" s="195">
        <f>SUM(D56:D57)</f>
        <v>163530</v>
      </c>
      <c r="F58" s="8">
        <v>-31193</v>
      </c>
    </row>
    <row r="59" spans="2:7" ht="16.5">
      <c r="B59" s="206"/>
      <c r="C59" s="15" t="s">
        <v>522</v>
      </c>
      <c r="D59" s="194">
        <v>-2000</v>
      </c>
      <c r="F59" s="8">
        <v>-18170</v>
      </c>
    </row>
    <row r="60" spans="2:7">
      <c r="B60" s="206"/>
      <c r="C60" s="15" t="s">
        <v>386</v>
      </c>
      <c r="D60" s="199">
        <f>SUM(D58:D59)</f>
        <v>161530</v>
      </c>
      <c r="F60" s="8"/>
    </row>
    <row r="61" spans="2:7">
      <c r="B61" s="206"/>
      <c r="C61" s="15"/>
      <c r="D61" s="195"/>
    </row>
    <row r="62" spans="2:7">
      <c r="B62" s="206"/>
      <c r="C62" s="15"/>
      <c r="D62" s="196">
        <v>6737</v>
      </c>
    </row>
    <row r="63" spans="2:7">
      <c r="B63" s="206"/>
      <c r="C63" s="15"/>
      <c r="D63" s="195"/>
    </row>
    <row r="64" spans="2:7">
      <c r="B64" s="206"/>
      <c r="C64" s="15"/>
      <c r="D64" s="196"/>
    </row>
    <row r="65" spans="2:4">
      <c r="B65" s="206"/>
      <c r="C65" s="15" t="s">
        <v>459</v>
      </c>
      <c r="D65" s="195"/>
    </row>
    <row r="66" spans="2:4">
      <c r="B66" s="227"/>
      <c r="C66" s="228" t="s">
        <v>460</v>
      </c>
      <c r="D66" s="195"/>
    </row>
    <row r="67" spans="2:4">
      <c r="B67" s="206"/>
      <c r="C67" s="15" t="s">
        <v>461</v>
      </c>
      <c r="D67" s="195"/>
    </row>
    <row r="68" spans="2:4">
      <c r="B68" s="206"/>
      <c r="C68" s="15" t="s">
        <v>462</v>
      </c>
      <c r="D68" s="195"/>
    </row>
    <row r="69" spans="2:4">
      <c r="B69" s="206"/>
      <c r="C69" s="15" t="s">
        <v>463</v>
      </c>
      <c r="D69" s="195"/>
    </row>
    <row r="70" spans="2:4">
      <c r="B70" s="206"/>
      <c r="C70" s="15" t="s">
        <v>464</v>
      </c>
      <c r="D70" s="195"/>
    </row>
    <row r="71" spans="2:4">
      <c r="B71" s="205"/>
      <c r="C71" s="19" t="s">
        <v>465</v>
      </c>
      <c r="D71" s="195"/>
    </row>
    <row r="72" spans="2:4">
      <c r="B72" s="204"/>
      <c r="C72" s="3" t="s">
        <v>466</v>
      </c>
      <c r="D72" s="195"/>
    </row>
    <row r="73" spans="2:4">
      <c r="B73" s="204"/>
      <c r="C73" s="3" t="s">
        <v>467</v>
      </c>
      <c r="D73" s="195"/>
    </row>
    <row r="74" spans="2:4">
      <c r="B74" s="204"/>
      <c r="C74" s="3" t="s">
        <v>468</v>
      </c>
      <c r="D74" s="195"/>
    </row>
    <row r="75" spans="2:4">
      <c r="B75" s="204"/>
      <c r="C75" s="3" t="s">
        <v>469</v>
      </c>
      <c r="D75" s="195"/>
    </row>
    <row r="76" spans="2:4">
      <c r="B76" s="204"/>
      <c r="C76" s="3" t="s">
        <v>470</v>
      </c>
      <c r="D76" s="195"/>
    </row>
    <row r="77" spans="2:4">
      <c r="B77" s="204"/>
      <c r="C77" s="3" t="s">
        <v>471</v>
      </c>
      <c r="D77" s="195"/>
    </row>
    <row r="78" spans="2:4">
      <c r="B78" s="204"/>
      <c r="C78" s="3" t="s">
        <v>472</v>
      </c>
      <c r="D78" s="195"/>
    </row>
    <row r="79" spans="2:4">
      <c r="B79" s="204"/>
      <c r="C79" s="3" t="s">
        <v>473</v>
      </c>
      <c r="D79" s="195"/>
    </row>
    <row r="80" spans="2:4">
      <c r="B80" s="204"/>
      <c r="C80" s="3" t="s">
        <v>474</v>
      </c>
      <c r="D80" s="195"/>
    </row>
    <row r="81" spans="2:4">
      <c r="B81" s="204"/>
      <c r="C81" s="3" t="s">
        <v>475</v>
      </c>
      <c r="D81" s="195"/>
    </row>
    <row r="82" spans="2:4">
      <c r="B82" s="204"/>
      <c r="C82" s="3" t="s">
        <v>476</v>
      </c>
      <c r="D82" s="195"/>
    </row>
    <row r="83" spans="2:4">
      <c r="B83" s="204"/>
      <c r="C83" s="3" t="s">
        <v>477</v>
      </c>
      <c r="D83" s="195"/>
    </row>
    <row r="84" spans="2:4">
      <c r="B84" s="204"/>
      <c r="C84" s="3" t="s">
        <v>478</v>
      </c>
      <c r="D84" s="195"/>
    </row>
    <row r="85" spans="2:4">
      <c r="B85" s="204"/>
      <c r="C85" s="3" t="s">
        <v>479</v>
      </c>
      <c r="D85" s="195"/>
    </row>
    <row r="86" spans="2:4">
      <c r="B86" s="204"/>
      <c r="C86" s="3" t="s">
        <v>480</v>
      </c>
      <c r="D86" s="195"/>
    </row>
    <row r="87" spans="2:4">
      <c r="B87" s="204"/>
      <c r="C87" s="3" t="s">
        <v>481</v>
      </c>
      <c r="D87" s="195"/>
    </row>
    <row r="88" spans="2:4">
      <c r="C88" t="s">
        <v>482</v>
      </c>
    </row>
    <row r="89" spans="2:4">
      <c r="C89" t="s">
        <v>483</v>
      </c>
    </row>
    <row r="90" spans="2:4">
      <c r="C90" t="s">
        <v>484</v>
      </c>
    </row>
    <row r="91" spans="2:4">
      <c r="C91" t="s">
        <v>485</v>
      </c>
    </row>
    <row r="92" spans="2:4">
      <c r="C92" t="s">
        <v>486</v>
      </c>
    </row>
    <row r="93" spans="2:4">
      <c r="C93" t="s">
        <v>487</v>
      </c>
    </row>
    <row r="94" spans="2:4">
      <c r="C94" t="s">
        <v>488</v>
      </c>
    </row>
    <row r="95" spans="2:4">
      <c r="C95" t="s">
        <v>489</v>
      </c>
    </row>
    <row r="120" spans="2:4">
      <c r="B120" s="204"/>
      <c r="C120" s="3"/>
      <c r="D120" s="195"/>
    </row>
    <row r="121" spans="2:4">
      <c r="B121" s="204"/>
      <c r="C121" s="3"/>
      <c r="D121" s="195"/>
    </row>
    <row r="122" spans="2:4">
      <c r="B122" s="204"/>
      <c r="C122" s="3"/>
      <c r="D122" s="195"/>
    </row>
    <row r="123" spans="2:4">
      <c r="B123" s="204"/>
      <c r="C123" s="3"/>
      <c r="D123" s="195"/>
    </row>
    <row r="124" spans="2:4">
      <c r="B124" s="204"/>
      <c r="C124" s="3"/>
      <c r="D124" s="195"/>
    </row>
    <row r="125" spans="2:4">
      <c r="B125" s="208"/>
      <c r="C125" s="23"/>
      <c r="D125" s="195"/>
    </row>
    <row r="126" spans="2:4">
      <c r="B126" s="204"/>
      <c r="C126" s="3"/>
      <c r="D126" s="195"/>
    </row>
    <row r="127" spans="2:4">
      <c r="B127" s="204"/>
      <c r="C127" s="3"/>
      <c r="D127" s="195"/>
    </row>
    <row r="128" spans="2:4">
      <c r="B128" s="204"/>
      <c r="C128" s="3"/>
      <c r="D128" s="195"/>
    </row>
    <row r="129" spans="2:4">
      <c r="B129" s="204"/>
      <c r="C129" s="3"/>
      <c r="D129" s="195"/>
    </row>
    <row r="130" spans="2:4">
      <c r="B130" s="204"/>
      <c r="C130" s="3"/>
      <c r="D130" s="195"/>
    </row>
    <row r="131" spans="2:4">
      <c r="B131" s="204"/>
      <c r="C131" s="3"/>
      <c r="D131" s="195"/>
    </row>
    <row r="132" spans="2:4">
      <c r="B132" s="204"/>
      <c r="C132" s="3"/>
      <c r="D132" s="195"/>
    </row>
    <row r="133" spans="2:4">
      <c r="B133" s="204"/>
      <c r="C133" s="3"/>
      <c r="D133" s="195"/>
    </row>
    <row r="134" spans="2:4">
      <c r="B134" s="204"/>
      <c r="C134" s="3"/>
      <c r="D134" s="195"/>
    </row>
    <row r="135" spans="2:4">
      <c r="B135" s="204"/>
      <c r="C135" s="3"/>
      <c r="D135" s="195"/>
    </row>
  </sheetData>
  <sortState xmlns:xlrd2="http://schemas.microsoft.com/office/spreadsheetml/2017/richdata2" ref="B2:G38">
    <sortCondition ref="C2:C38"/>
  </sortState>
  <mergeCells count="2">
    <mergeCell ref="C46:D46"/>
    <mergeCell ref="C54:D54"/>
  </mergeCells>
  <pageMargins left="0.7" right="0.7" top="0.75" bottom="0.75" header="0.3" footer="0.3"/>
  <pageSetup orientation="portrait" r:id="rId1"/>
  <ignoredErrors>
    <ignoredError sqref="D39" formulaRange="1"/>
  </ignoredError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9A798-7734-495B-B93B-AFE692F5B83D}">
  <sheetPr>
    <tabColor rgb="FF00B050"/>
  </sheetPr>
  <dimension ref="A1:L134"/>
  <sheetViews>
    <sheetView zoomScaleNormal="100" workbookViewId="0">
      <pane ySplit="5" topLeftCell="A21" activePane="bottomLeft" state="frozen"/>
      <selection activeCell="L24" sqref="L24"/>
      <selection pane="bottomLeft" activeCell="C67" sqref="C67"/>
    </sheetView>
  </sheetViews>
  <sheetFormatPr defaultRowHeight="15"/>
  <cols>
    <col min="1" max="1" width="9.7109375" bestFit="1" customWidth="1"/>
    <col min="2" max="2" width="24.5703125" customWidth="1"/>
    <col min="3" max="3" width="13.85546875" style="8" customWidth="1"/>
    <col min="4" max="4" width="5.28515625" customWidth="1"/>
    <col min="5" max="5" width="12.140625" customWidth="1"/>
    <col min="6" max="7" width="10.28515625" customWidth="1"/>
    <col min="8" max="8" width="11.5703125" customWidth="1"/>
    <col min="9" max="9" width="10.42578125" customWidth="1"/>
  </cols>
  <sheetData>
    <row r="1" spans="1:12" ht="15.75">
      <c r="A1" s="1" t="s">
        <v>399</v>
      </c>
      <c r="B1" s="1"/>
      <c r="C1" s="2"/>
      <c r="D1" s="3"/>
      <c r="E1" s="3"/>
      <c r="F1" s="3"/>
      <c r="G1" s="3"/>
      <c r="H1" s="3"/>
    </row>
    <row r="2" spans="1:12">
      <c r="A2" s="4" t="s">
        <v>400</v>
      </c>
      <c r="B2" s="4"/>
      <c r="C2" s="5"/>
      <c r="D2" s="3"/>
      <c r="E2" s="3"/>
      <c r="F2" s="3"/>
      <c r="G2" s="3"/>
      <c r="H2" s="3"/>
    </row>
    <row r="3" spans="1:12">
      <c r="C3" s="8">
        <v>543000</v>
      </c>
      <c r="E3" s="9"/>
      <c r="F3" s="9"/>
      <c r="G3" s="3"/>
      <c r="H3" s="9"/>
      <c r="J3" s="3"/>
    </row>
    <row r="4" spans="1:12" ht="24" customHeight="1">
      <c r="A4" s="10" t="s">
        <v>0</v>
      </c>
      <c r="B4" s="10"/>
      <c r="C4" s="11" t="s">
        <v>1</v>
      </c>
      <c r="D4" s="3"/>
      <c r="E4" s="26" t="s">
        <v>397</v>
      </c>
      <c r="F4" s="26" t="s">
        <v>398</v>
      </c>
      <c r="G4" s="26"/>
      <c r="H4" s="26"/>
      <c r="I4" s="26"/>
      <c r="J4" s="26"/>
      <c r="K4" s="9"/>
      <c r="L4" s="9"/>
    </row>
    <row r="5" spans="1:12">
      <c r="A5" s="12"/>
      <c r="B5" s="12"/>
      <c r="C5" s="5"/>
      <c r="D5" s="13"/>
      <c r="E5" s="14">
        <v>1</v>
      </c>
      <c r="F5" s="14">
        <v>2</v>
      </c>
      <c r="G5" s="14">
        <v>3</v>
      </c>
      <c r="H5" s="14">
        <v>4</v>
      </c>
      <c r="I5" s="14">
        <v>5</v>
      </c>
      <c r="J5" s="14">
        <v>6</v>
      </c>
      <c r="K5" s="14">
        <v>7</v>
      </c>
      <c r="L5" s="14">
        <v>8</v>
      </c>
    </row>
    <row r="6" spans="1:12">
      <c r="A6" s="15"/>
      <c r="B6" s="119" t="s">
        <v>228</v>
      </c>
      <c r="C6" s="5"/>
      <c r="D6" s="13"/>
      <c r="E6" s="7">
        <f t="shared" ref="E6:E14" si="0">IF($D6=$E$5,$C6,0)</f>
        <v>0</v>
      </c>
      <c r="F6" s="7">
        <f t="shared" ref="F6:F14" si="1">IF($D6=$F$5,$C6,0)</f>
        <v>0</v>
      </c>
      <c r="G6" s="7">
        <f t="shared" ref="G6:G14" si="2">IF($D6=$G$5,$C6,0)</f>
        <v>0</v>
      </c>
      <c r="H6" s="7">
        <f t="shared" ref="H6:H14" si="3">IF($D6=$H$5,$C6,0)</f>
        <v>0</v>
      </c>
      <c r="I6" s="7">
        <f t="shared" ref="I6:I14" si="4">IF($D6=$I$5,$C6,0)</f>
        <v>0</v>
      </c>
      <c r="J6" s="7">
        <f t="shared" ref="J6:J14" si="5">IF($D6=$J$5,$C6,0)</f>
        <v>0</v>
      </c>
      <c r="K6" s="7">
        <f t="shared" ref="K6:K14" si="6">IF($D6=$K$5,$C6,0)</f>
        <v>0</v>
      </c>
      <c r="L6" s="7">
        <f t="shared" ref="L6:L14" si="7">IF($D6=$L$5,$C6,0)</f>
        <v>0</v>
      </c>
    </row>
    <row r="7" spans="1:12">
      <c r="A7" s="15">
        <v>45339</v>
      </c>
      <c r="B7" s="15" t="s">
        <v>254</v>
      </c>
      <c r="C7" s="5">
        <v>10000</v>
      </c>
      <c r="D7" s="13">
        <v>1</v>
      </c>
      <c r="E7" s="7">
        <f t="shared" si="0"/>
        <v>10000</v>
      </c>
      <c r="F7" s="7">
        <f t="shared" si="1"/>
        <v>0</v>
      </c>
      <c r="G7" s="7">
        <f t="shared" si="2"/>
        <v>0</v>
      </c>
      <c r="H7" s="7">
        <f t="shared" si="3"/>
        <v>0</v>
      </c>
      <c r="I7" s="7">
        <f t="shared" si="4"/>
        <v>0</v>
      </c>
      <c r="J7" s="7">
        <f t="shared" si="5"/>
        <v>0</v>
      </c>
      <c r="K7" s="7">
        <f t="shared" si="6"/>
        <v>0</v>
      </c>
      <c r="L7" s="7">
        <f t="shared" si="7"/>
        <v>0</v>
      </c>
    </row>
    <row r="8" spans="1:12">
      <c r="A8" s="15">
        <v>45339</v>
      </c>
      <c r="B8" s="15" t="s">
        <v>60</v>
      </c>
      <c r="C8" s="5">
        <v>20000</v>
      </c>
      <c r="D8" s="13">
        <v>1</v>
      </c>
      <c r="E8" s="7">
        <f t="shared" si="0"/>
        <v>20000</v>
      </c>
      <c r="F8" s="7">
        <f t="shared" si="1"/>
        <v>0</v>
      </c>
      <c r="G8" s="7">
        <f t="shared" si="2"/>
        <v>0</v>
      </c>
      <c r="H8" s="7">
        <f t="shared" si="3"/>
        <v>0</v>
      </c>
      <c r="I8" s="7">
        <f t="shared" si="4"/>
        <v>0</v>
      </c>
      <c r="J8" s="7">
        <f t="shared" si="5"/>
        <v>0</v>
      </c>
      <c r="K8" s="7">
        <f t="shared" si="6"/>
        <v>0</v>
      </c>
      <c r="L8" s="7">
        <f t="shared" si="7"/>
        <v>0</v>
      </c>
    </row>
    <row r="9" spans="1:12">
      <c r="A9" s="15">
        <v>45340</v>
      </c>
      <c r="B9" s="15" t="s">
        <v>48</v>
      </c>
      <c r="C9" s="5">
        <v>5000</v>
      </c>
      <c r="D9" s="13">
        <v>1</v>
      </c>
      <c r="E9" s="7">
        <f t="shared" si="0"/>
        <v>5000</v>
      </c>
      <c r="F9" s="7">
        <f t="shared" si="1"/>
        <v>0</v>
      </c>
      <c r="G9" s="7">
        <f t="shared" si="2"/>
        <v>0</v>
      </c>
      <c r="H9" s="7">
        <f t="shared" si="3"/>
        <v>0</v>
      </c>
      <c r="I9" s="7">
        <f t="shared" si="4"/>
        <v>0</v>
      </c>
      <c r="J9" s="7">
        <f t="shared" si="5"/>
        <v>0</v>
      </c>
      <c r="K9" s="7">
        <f t="shared" si="6"/>
        <v>0</v>
      </c>
      <c r="L9" s="7">
        <f t="shared" si="7"/>
        <v>0</v>
      </c>
    </row>
    <row r="10" spans="1:12">
      <c r="A10" s="15">
        <v>45348</v>
      </c>
      <c r="B10" s="15" t="s">
        <v>92</v>
      </c>
      <c r="C10" s="5">
        <v>4000</v>
      </c>
      <c r="D10" s="13">
        <v>1</v>
      </c>
      <c r="E10" s="7">
        <f t="shared" si="0"/>
        <v>4000</v>
      </c>
      <c r="F10" s="7">
        <f t="shared" si="1"/>
        <v>0</v>
      </c>
      <c r="G10" s="7">
        <f t="shared" si="2"/>
        <v>0</v>
      </c>
      <c r="H10" s="7">
        <f t="shared" si="3"/>
        <v>0</v>
      </c>
      <c r="I10" s="7">
        <f t="shared" si="4"/>
        <v>0</v>
      </c>
      <c r="J10" s="7">
        <f t="shared" si="5"/>
        <v>0</v>
      </c>
      <c r="K10" s="7">
        <f t="shared" si="6"/>
        <v>0</v>
      </c>
      <c r="L10" s="7">
        <f t="shared" si="7"/>
        <v>0</v>
      </c>
    </row>
    <row r="11" spans="1:12">
      <c r="A11" s="15">
        <v>45348</v>
      </c>
      <c r="B11" s="15" t="s">
        <v>111</v>
      </c>
      <c r="C11" s="5">
        <v>5000</v>
      </c>
      <c r="D11" s="13">
        <v>1</v>
      </c>
      <c r="E11" s="7">
        <f t="shared" si="0"/>
        <v>5000</v>
      </c>
      <c r="F11" s="7">
        <f t="shared" si="1"/>
        <v>0</v>
      </c>
      <c r="G11" s="7">
        <f t="shared" si="2"/>
        <v>0</v>
      </c>
      <c r="H11" s="7">
        <f t="shared" si="3"/>
        <v>0</v>
      </c>
      <c r="I11" s="7">
        <f t="shared" si="4"/>
        <v>0</v>
      </c>
      <c r="J11" s="7">
        <f t="shared" si="5"/>
        <v>0</v>
      </c>
      <c r="K11" s="7">
        <f t="shared" si="6"/>
        <v>0</v>
      </c>
      <c r="L11" s="7">
        <f t="shared" si="7"/>
        <v>0</v>
      </c>
    </row>
    <row r="12" spans="1:12">
      <c r="A12" s="15">
        <v>45350</v>
      </c>
      <c r="B12" s="15" t="s">
        <v>255</v>
      </c>
      <c r="C12" s="5">
        <v>5000</v>
      </c>
      <c r="D12" s="13">
        <v>1</v>
      </c>
      <c r="E12" s="7">
        <f t="shared" si="0"/>
        <v>5000</v>
      </c>
      <c r="F12" s="7">
        <f t="shared" si="1"/>
        <v>0</v>
      </c>
      <c r="G12" s="7">
        <f t="shared" si="2"/>
        <v>0</v>
      </c>
      <c r="H12" s="7">
        <f t="shared" si="3"/>
        <v>0</v>
      </c>
      <c r="I12" s="7">
        <f t="shared" si="4"/>
        <v>0</v>
      </c>
      <c r="J12" s="7">
        <f t="shared" si="5"/>
        <v>0</v>
      </c>
      <c r="K12" s="7">
        <f t="shared" si="6"/>
        <v>0</v>
      </c>
      <c r="L12" s="7">
        <f t="shared" si="7"/>
        <v>0</v>
      </c>
    </row>
    <row r="13" spans="1:12">
      <c r="A13" s="15">
        <v>45350</v>
      </c>
      <c r="B13" s="15" t="s">
        <v>85</v>
      </c>
      <c r="C13" s="5">
        <v>3000</v>
      </c>
      <c r="D13" s="13">
        <v>1</v>
      </c>
      <c r="E13" s="7">
        <f t="shared" si="0"/>
        <v>3000</v>
      </c>
      <c r="F13" s="7">
        <f t="shared" si="1"/>
        <v>0</v>
      </c>
      <c r="G13" s="7">
        <f t="shared" si="2"/>
        <v>0</v>
      </c>
      <c r="H13" s="7">
        <f t="shared" si="3"/>
        <v>0</v>
      </c>
      <c r="I13" s="7">
        <f t="shared" si="4"/>
        <v>0</v>
      </c>
      <c r="J13" s="7">
        <f t="shared" si="5"/>
        <v>0</v>
      </c>
      <c r="K13" s="7">
        <f t="shared" si="6"/>
        <v>0</v>
      </c>
      <c r="L13" s="7">
        <f t="shared" si="7"/>
        <v>0</v>
      </c>
    </row>
    <row r="14" spans="1:12">
      <c r="A14" s="15">
        <v>45351</v>
      </c>
      <c r="B14" s="15" t="s">
        <v>258</v>
      </c>
      <c r="C14" s="5">
        <v>3000</v>
      </c>
      <c r="D14" s="13">
        <v>1</v>
      </c>
      <c r="E14" s="7">
        <f t="shared" si="0"/>
        <v>3000</v>
      </c>
      <c r="F14" s="7">
        <f t="shared" si="1"/>
        <v>0</v>
      </c>
      <c r="G14" s="7">
        <f t="shared" si="2"/>
        <v>0</v>
      </c>
      <c r="H14" s="7">
        <f t="shared" si="3"/>
        <v>0</v>
      </c>
      <c r="I14" s="7">
        <f t="shared" si="4"/>
        <v>0</v>
      </c>
      <c r="J14" s="7">
        <f t="shared" si="5"/>
        <v>0</v>
      </c>
      <c r="K14" s="7">
        <f t="shared" si="6"/>
        <v>0</v>
      </c>
      <c r="L14" s="7">
        <f t="shared" si="7"/>
        <v>0</v>
      </c>
    </row>
    <row r="15" spans="1:12">
      <c r="A15" s="15"/>
      <c r="B15" s="119" t="s">
        <v>229</v>
      </c>
      <c r="C15" s="5"/>
      <c r="D15" s="18">
        <v>8</v>
      </c>
      <c r="E15" s="7"/>
      <c r="F15" s="7"/>
      <c r="G15" s="7"/>
      <c r="H15" s="7"/>
      <c r="I15" s="7"/>
      <c r="J15" s="7"/>
      <c r="K15" s="7"/>
      <c r="L15" s="7"/>
    </row>
    <row r="16" spans="1:12">
      <c r="A16" s="15">
        <v>45352</v>
      </c>
      <c r="B16" s="15" t="s">
        <v>66</v>
      </c>
      <c r="C16" s="5">
        <v>7000</v>
      </c>
      <c r="D16" s="13">
        <v>1</v>
      </c>
      <c r="E16" s="7">
        <f t="shared" ref="E16:E47" si="8">IF($D16=$E$5,$C16,0)</f>
        <v>7000</v>
      </c>
      <c r="F16" s="7">
        <f t="shared" ref="F16:F55" si="9">IF($D16=$F$5,$C16,0)</f>
        <v>0</v>
      </c>
      <c r="G16" s="7">
        <f t="shared" ref="G16:G55" si="10">IF($D16=$G$5,$C16,0)</f>
        <v>0</v>
      </c>
      <c r="H16" s="7">
        <f t="shared" ref="H16:H55" si="11">IF($D16=$H$5,$C16,0)</f>
        <v>0</v>
      </c>
      <c r="I16" s="7">
        <f t="shared" ref="I16:I55" si="12">IF($D16=$I$5,$C16,0)</f>
        <v>0</v>
      </c>
      <c r="J16" s="7">
        <f t="shared" ref="J16:J55" si="13">IF($D16=$J$5,$C16,0)</f>
        <v>0</v>
      </c>
      <c r="K16" s="7">
        <f t="shared" ref="K16:K55" si="14">IF($D16=$K$5,$C16,0)</f>
        <v>0</v>
      </c>
      <c r="L16" s="7">
        <f t="shared" ref="L16:L55" si="15">IF($D16=$L$5,$C16,0)</f>
        <v>0</v>
      </c>
    </row>
    <row r="17" spans="1:12">
      <c r="A17" s="15">
        <v>45352</v>
      </c>
      <c r="B17" s="31" t="s">
        <v>98</v>
      </c>
      <c r="C17" s="5">
        <v>5000</v>
      </c>
      <c r="D17" s="13">
        <v>1</v>
      </c>
      <c r="E17" s="7">
        <f t="shared" si="8"/>
        <v>5000</v>
      </c>
      <c r="F17" s="7">
        <f t="shared" si="9"/>
        <v>0</v>
      </c>
      <c r="G17" s="7">
        <f t="shared" si="10"/>
        <v>0</v>
      </c>
      <c r="H17" s="7">
        <f t="shared" si="11"/>
        <v>0</v>
      </c>
      <c r="I17" s="7">
        <f t="shared" si="12"/>
        <v>0</v>
      </c>
      <c r="J17" s="7">
        <f t="shared" si="13"/>
        <v>0</v>
      </c>
      <c r="K17" s="7">
        <f t="shared" si="14"/>
        <v>0</v>
      </c>
      <c r="L17" s="7">
        <f t="shared" si="15"/>
        <v>0</v>
      </c>
    </row>
    <row r="18" spans="1:12">
      <c r="A18" s="15">
        <v>45354</v>
      </c>
      <c r="B18" s="15" t="s">
        <v>313</v>
      </c>
      <c r="C18" s="5">
        <v>3000</v>
      </c>
      <c r="D18" s="13">
        <v>1</v>
      </c>
      <c r="E18" s="7">
        <f t="shared" si="8"/>
        <v>3000</v>
      </c>
      <c r="F18" s="7">
        <f t="shared" si="9"/>
        <v>0</v>
      </c>
      <c r="G18" s="7">
        <f t="shared" si="10"/>
        <v>0</v>
      </c>
      <c r="H18" s="7">
        <f t="shared" si="11"/>
        <v>0</v>
      </c>
      <c r="I18" s="7">
        <f t="shared" si="12"/>
        <v>0</v>
      </c>
      <c r="J18" s="7">
        <f t="shared" si="13"/>
        <v>0</v>
      </c>
      <c r="K18" s="7">
        <f t="shared" si="14"/>
        <v>0</v>
      </c>
      <c r="L18" s="7">
        <f t="shared" si="15"/>
        <v>0</v>
      </c>
    </row>
    <row r="19" spans="1:12">
      <c r="A19" s="15">
        <v>45358</v>
      </c>
      <c r="B19" s="15" t="s">
        <v>314</v>
      </c>
      <c r="C19" s="5">
        <v>10000</v>
      </c>
      <c r="D19" s="13">
        <v>1</v>
      </c>
      <c r="E19" s="7">
        <f t="shared" si="8"/>
        <v>10000</v>
      </c>
      <c r="F19" s="7">
        <f t="shared" si="9"/>
        <v>0</v>
      </c>
      <c r="G19" s="7">
        <f t="shared" si="10"/>
        <v>0</v>
      </c>
      <c r="H19" s="7">
        <f t="shared" si="11"/>
        <v>0</v>
      </c>
      <c r="I19" s="7">
        <f t="shared" si="12"/>
        <v>0</v>
      </c>
      <c r="J19" s="7">
        <f t="shared" si="13"/>
        <v>0</v>
      </c>
      <c r="K19" s="7">
        <f t="shared" si="14"/>
        <v>0</v>
      </c>
      <c r="L19" s="7">
        <f t="shared" si="15"/>
        <v>0</v>
      </c>
    </row>
    <row r="20" spans="1:12">
      <c r="A20" s="15">
        <v>45364</v>
      </c>
      <c r="B20" s="15" t="s">
        <v>121</v>
      </c>
      <c r="C20" s="5">
        <v>3000</v>
      </c>
      <c r="D20" s="13">
        <v>1</v>
      </c>
      <c r="E20" s="7">
        <f t="shared" si="8"/>
        <v>3000</v>
      </c>
      <c r="F20" s="7">
        <f t="shared" si="9"/>
        <v>0</v>
      </c>
      <c r="G20" s="7">
        <f t="shared" si="10"/>
        <v>0</v>
      </c>
      <c r="H20" s="7">
        <f t="shared" si="11"/>
        <v>0</v>
      </c>
      <c r="I20" s="7">
        <f t="shared" si="12"/>
        <v>0</v>
      </c>
      <c r="J20" s="7">
        <f t="shared" si="13"/>
        <v>0</v>
      </c>
      <c r="K20" s="7">
        <f t="shared" si="14"/>
        <v>0</v>
      </c>
      <c r="L20" s="7">
        <f t="shared" si="15"/>
        <v>0</v>
      </c>
    </row>
    <row r="21" spans="1:12">
      <c r="A21" s="15">
        <v>45365</v>
      </c>
      <c r="B21" s="15" t="s">
        <v>315</v>
      </c>
      <c r="C21" s="5">
        <v>10000</v>
      </c>
      <c r="D21" s="13">
        <v>1</v>
      </c>
      <c r="E21" s="7">
        <f t="shared" si="8"/>
        <v>10000</v>
      </c>
      <c r="F21" s="7">
        <f t="shared" si="9"/>
        <v>0</v>
      </c>
      <c r="G21" s="7">
        <f t="shared" si="10"/>
        <v>0</v>
      </c>
      <c r="H21" s="7">
        <f t="shared" si="11"/>
        <v>0</v>
      </c>
      <c r="I21" s="7">
        <f t="shared" si="12"/>
        <v>0</v>
      </c>
      <c r="J21" s="7">
        <f t="shared" si="13"/>
        <v>0</v>
      </c>
      <c r="K21" s="7">
        <f t="shared" si="14"/>
        <v>0</v>
      </c>
      <c r="L21" s="7">
        <f t="shared" si="15"/>
        <v>0</v>
      </c>
    </row>
    <row r="22" spans="1:12">
      <c r="A22" s="15">
        <v>45368</v>
      </c>
      <c r="B22" s="15" t="s">
        <v>120</v>
      </c>
      <c r="C22" s="5">
        <v>31680</v>
      </c>
      <c r="D22" s="13">
        <v>1</v>
      </c>
      <c r="E22" s="7">
        <f t="shared" si="8"/>
        <v>31680</v>
      </c>
      <c r="F22" s="7">
        <f t="shared" si="9"/>
        <v>0</v>
      </c>
      <c r="G22" s="7">
        <f t="shared" si="10"/>
        <v>0</v>
      </c>
      <c r="H22" s="7">
        <f t="shared" si="11"/>
        <v>0</v>
      </c>
      <c r="I22" s="7">
        <f t="shared" si="12"/>
        <v>0</v>
      </c>
      <c r="J22" s="7">
        <f t="shared" si="13"/>
        <v>0</v>
      </c>
      <c r="K22" s="7">
        <f t="shared" si="14"/>
        <v>0</v>
      </c>
      <c r="L22" s="7">
        <f t="shared" si="15"/>
        <v>0</v>
      </c>
    </row>
    <row r="23" spans="1:12">
      <c r="A23" s="15">
        <v>45372</v>
      </c>
      <c r="B23" s="15" t="s">
        <v>317</v>
      </c>
      <c r="C23" s="17">
        <v>5000</v>
      </c>
      <c r="D23" s="13">
        <v>1</v>
      </c>
      <c r="E23" s="7">
        <f t="shared" si="8"/>
        <v>5000</v>
      </c>
      <c r="F23" s="7">
        <f t="shared" si="9"/>
        <v>0</v>
      </c>
      <c r="G23" s="7">
        <f t="shared" si="10"/>
        <v>0</v>
      </c>
      <c r="H23" s="7">
        <f t="shared" si="11"/>
        <v>0</v>
      </c>
      <c r="I23" s="7">
        <f t="shared" si="12"/>
        <v>0</v>
      </c>
      <c r="J23" s="7">
        <f t="shared" si="13"/>
        <v>0</v>
      </c>
      <c r="K23" s="7">
        <f t="shared" si="14"/>
        <v>0</v>
      </c>
      <c r="L23" s="7">
        <f t="shared" si="15"/>
        <v>0</v>
      </c>
    </row>
    <row r="24" spans="1:12">
      <c r="A24" s="15">
        <v>45372</v>
      </c>
      <c r="B24" s="15" t="s">
        <v>318</v>
      </c>
      <c r="C24" s="17">
        <v>3000</v>
      </c>
      <c r="D24" s="13">
        <v>1</v>
      </c>
      <c r="E24" s="7">
        <f t="shared" si="8"/>
        <v>3000</v>
      </c>
      <c r="F24" s="7">
        <f t="shared" si="9"/>
        <v>0</v>
      </c>
      <c r="G24" s="7">
        <f t="shared" si="10"/>
        <v>0</v>
      </c>
      <c r="H24" s="7">
        <f t="shared" si="11"/>
        <v>0</v>
      </c>
      <c r="I24" s="7">
        <f t="shared" si="12"/>
        <v>0</v>
      </c>
      <c r="J24" s="7">
        <f t="shared" si="13"/>
        <v>0</v>
      </c>
      <c r="K24" s="7">
        <f t="shared" si="14"/>
        <v>0</v>
      </c>
      <c r="L24" s="7">
        <f t="shared" si="15"/>
        <v>0</v>
      </c>
    </row>
    <row r="25" spans="1:12">
      <c r="A25" s="15">
        <v>45374</v>
      </c>
      <c r="B25" s="15" t="s">
        <v>319</v>
      </c>
      <c r="C25" s="5">
        <v>5000</v>
      </c>
      <c r="D25" s="13">
        <v>1</v>
      </c>
      <c r="E25" s="7">
        <f t="shared" si="8"/>
        <v>5000</v>
      </c>
      <c r="F25" s="7">
        <f t="shared" si="9"/>
        <v>0</v>
      </c>
      <c r="G25" s="7">
        <f t="shared" si="10"/>
        <v>0</v>
      </c>
      <c r="H25" s="7">
        <f t="shared" si="11"/>
        <v>0</v>
      </c>
      <c r="I25" s="7">
        <f t="shared" si="12"/>
        <v>0</v>
      </c>
      <c r="J25" s="7">
        <f t="shared" si="13"/>
        <v>0</v>
      </c>
      <c r="K25" s="7">
        <f t="shared" si="14"/>
        <v>0</v>
      </c>
      <c r="L25" s="7">
        <f t="shared" si="15"/>
        <v>0</v>
      </c>
    </row>
    <row r="26" spans="1:12">
      <c r="A26" s="15">
        <v>45375</v>
      </c>
      <c r="B26" s="15" t="s">
        <v>55</v>
      </c>
      <c r="C26" s="17">
        <v>5000</v>
      </c>
      <c r="D26" s="13">
        <v>1</v>
      </c>
      <c r="E26" s="7">
        <f t="shared" si="8"/>
        <v>5000</v>
      </c>
      <c r="F26" s="7">
        <f t="shared" si="9"/>
        <v>0</v>
      </c>
      <c r="G26" s="7">
        <f t="shared" si="10"/>
        <v>0</v>
      </c>
      <c r="H26" s="7">
        <f t="shared" si="11"/>
        <v>0</v>
      </c>
      <c r="I26" s="7">
        <f t="shared" si="12"/>
        <v>0</v>
      </c>
      <c r="J26" s="7">
        <f t="shared" si="13"/>
        <v>0</v>
      </c>
      <c r="K26" s="7">
        <f t="shared" si="14"/>
        <v>0</v>
      </c>
      <c r="L26" s="7">
        <f t="shared" si="15"/>
        <v>0</v>
      </c>
    </row>
    <row r="27" spans="1:12">
      <c r="A27" s="15">
        <v>45378</v>
      </c>
      <c r="B27" s="15" t="s">
        <v>62</v>
      </c>
      <c r="C27" s="17">
        <v>3000</v>
      </c>
      <c r="D27" s="13">
        <v>1</v>
      </c>
      <c r="E27" s="7">
        <f t="shared" si="8"/>
        <v>3000</v>
      </c>
      <c r="F27" s="7">
        <f t="shared" si="9"/>
        <v>0</v>
      </c>
      <c r="G27" s="7">
        <f t="shared" si="10"/>
        <v>0</v>
      </c>
      <c r="H27" s="7">
        <f t="shared" si="11"/>
        <v>0</v>
      </c>
      <c r="I27" s="7">
        <f t="shared" si="12"/>
        <v>0</v>
      </c>
      <c r="J27" s="7">
        <f t="shared" si="13"/>
        <v>0</v>
      </c>
      <c r="K27" s="7">
        <f t="shared" si="14"/>
        <v>0</v>
      </c>
      <c r="L27" s="7">
        <f t="shared" si="15"/>
        <v>0</v>
      </c>
    </row>
    <row r="28" spans="1:12">
      <c r="A28" s="15">
        <v>45382</v>
      </c>
      <c r="B28" s="15" t="s">
        <v>321</v>
      </c>
      <c r="C28" s="17">
        <v>5000</v>
      </c>
      <c r="D28" s="13">
        <v>1</v>
      </c>
      <c r="E28" s="7">
        <f t="shared" si="8"/>
        <v>5000</v>
      </c>
      <c r="F28" s="7">
        <f t="shared" si="9"/>
        <v>0</v>
      </c>
      <c r="G28" s="7">
        <f t="shared" si="10"/>
        <v>0</v>
      </c>
      <c r="H28" s="7">
        <f t="shared" si="11"/>
        <v>0</v>
      </c>
      <c r="I28" s="7">
        <f t="shared" si="12"/>
        <v>0</v>
      </c>
      <c r="J28" s="7">
        <f t="shared" si="13"/>
        <v>0</v>
      </c>
      <c r="K28" s="7">
        <f t="shared" si="14"/>
        <v>0</v>
      </c>
      <c r="L28" s="7">
        <f t="shared" si="15"/>
        <v>0</v>
      </c>
    </row>
    <row r="29" spans="1:12">
      <c r="A29" s="15">
        <v>45382</v>
      </c>
      <c r="B29" s="15" t="s">
        <v>322</v>
      </c>
      <c r="C29" s="17">
        <v>10000</v>
      </c>
      <c r="D29" s="13">
        <v>1</v>
      </c>
      <c r="E29" s="7">
        <f t="shared" si="8"/>
        <v>10000</v>
      </c>
      <c r="F29" s="7">
        <f t="shared" si="9"/>
        <v>0</v>
      </c>
      <c r="G29" s="7">
        <f t="shared" si="10"/>
        <v>0</v>
      </c>
      <c r="H29" s="7">
        <f t="shared" si="11"/>
        <v>0</v>
      </c>
      <c r="I29" s="7">
        <f t="shared" si="12"/>
        <v>0</v>
      </c>
      <c r="J29" s="7">
        <f t="shared" si="13"/>
        <v>0</v>
      </c>
      <c r="K29" s="7">
        <f t="shared" si="14"/>
        <v>0</v>
      </c>
      <c r="L29" s="7">
        <f t="shared" si="15"/>
        <v>0</v>
      </c>
    </row>
    <row r="30" spans="1:12">
      <c r="A30" s="15"/>
      <c r="B30" s="119" t="s">
        <v>320</v>
      </c>
      <c r="C30" s="17"/>
      <c r="D30" s="18"/>
      <c r="E30" s="7">
        <f t="shared" si="8"/>
        <v>0</v>
      </c>
      <c r="F30" s="7">
        <f t="shared" si="9"/>
        <v>0</v>
      </c>
      <c r="G30" s="7">
        <f t="shared" si="10"/>
        <v>0</v>
      </c>
      <c r="H30" s="7">
        <f t="shared" si="11"/>
        <v>0</v>
      </c>
      <c r="I30" s="7">
        <f t="shared" si="12"/>
        <v>0</v>
      </c>
      <c r="J30" s="7">
        <f t="shared" si="13"/>
        <v>0</v>
      </c>
      <c r="K30" s="7">
        <f t="shared" si="14"/>
        <v>0</v>
      </c>
      <c r="L30" s="7">
        <f t="shared" si="15"/>
        <v>0</v>
      </c>
    </row>
    <row r="31" spans="1:12">
      <c r="A31" s="15">
        <v>45384</v>
      </c>
      <c r="B31" s="15" t="s">
        <v>59</v>
      </c>
      <c r="C31" s="17">
        <v>5000</v>
      </c>
      <c r="D31" s="13">
        <v>1</v>
      </c>
      <c r="E31" s="7">
        <f t="shared" si="8"/>
        <v>5000</v>
      </c>
      <c r="F31" s="7">
        <f t="shared" si="9"/>
        <v>0</v>
      </c>
      <c r="G31" s="7">
        <f t="shared" si="10"/>
        <v>0</v>
      </c>
      <c r="H31" s="7">
        <f t="shared" si="11"/>
        <v>0</v>
      </c>
      <c r="I31" s="7">
        <f t="shared" si="12"/>
        <v>0</v>
      </c>
      <c r="J31" s="7">
        <f t="shared" si="13"/>
        <v>0</v>
      </c>
      <c r="K31" s="7">
        <f t="shared" si="14"/>
        <v>0</v>
      </c>
      <c r="L31" s="7">
        <f t="shared" si="15"/>
        <v>0</v>
      </c>
    </row>
    <row r="32" spans="1:12">
      <c r="A32" s="15">
        <v>45385</v>
      </c>
      <c r="B32" s="15" t="s">
        <v>373</v>
      </c>
      <c r="C32" s="17">
        <v>5000</v>
      </c>
      <c r="D32" s="13">
        <v>1</v>
      </c>
      <c r="E32" s="7">
        <f t="shared" si="8"/>
        <v>5000</v>
      </c>
      <c r="F32" s="7">
        <f t="shared" si="9"/>
        <v>0</v>
      </c>
      <c r="G32" s="7">
        <f t="shared" si="10"/>
        <v>0</v>
      </c>
      <c r="H32" s="7">
        <f t="shared" si="11"/>
        <v>0</v>
      </c>
      <c r="I32" s="7">
        <f t="shared" si="12"/>
        <v>0</v>
      </c>
      <c r="J32" s="7">
        <f t="shared" si="13"/>
        <v>0</v>
      </c>
      <c r="K32" s="7">
        <f t="shared" si="14"/>
        <v>0</v>
      </c>
      <c r="L32" s="7">
        <f t="shared" si="15"/>
        <v>0</v>
      </c>
    </row>
    <row r="33" spans="1:12">
      <c r="A33" s="15">
        <v>45385</v>
      </c>
      <c r="B33" s="15" t="s">
        <v>57</v>
      </c>
      <c r="C33" s="5">
        <v>100000</v>
      </c>
      <c r="D33" s="13">
        <v>1</v>
      </c>
      <c r="E33" s="7">
        <f t="shared" si="8"/>
        <v>100000</v>
      </c>
      <c r="F33" s="7">
        <f t="shared" si="9"/>
        <v>0</v>
      </c>
      <c r="G33" s="7">
        <f t="shared" si="10"/>
        <v>0</v>
      </c>
      <c r="H33" s="7">
        <f t="shared" si="11"/>
        <v>0</v>
      </c>
      <c r="I33" s="7">
        <f t="shared" si="12"/>
        <v>0</v>
      </c>
      <c r="J33" s="7">
        <f t="shared" si="13"/>
        <v>0</v>
      </c>
      <c r="K33" s="7">
        <f t="shared" si="14"/>
        <v>0</v>
      </c>
      <c r="L33" s="7">
        <f t="shared" si="15"/>
        <v>0</v>
      </c>
    </row>
    <row r="34" spans="1:12">
      <c r="A34" s="15">
        <v>45385</v>
      </c>
      <c r="B34" s="15" t="s">
        <v>374</v>
      </c>
      <c r="C34" s="5">
        <v>3000</v>
      </c>
      <c r="D34" s="13">
        <v>1</v>
      </c>
      <c r="E34" s="7">
        <f t="shared" si="8"/>
        <v>3000</v>
      </c>
      <c r="F34" s="7">
        <f t="shared" si="9"/>
        <v>0</v>
      </c>
      <c r="G34" s="7">
        <f t="shared" si="10"/>
        <v>0</v>
      </c>
      <c r="H34" s="7">
        <f t="shared" si="11"/>
        <v>0</v>
      </c>
      <c r="I34" s="7">
        <f t="shared" si="12"/>
        <v>0</v>
      </c>
      <c r="J34" s="7">
        <f t="shared" si="13"/>
        <v>0</v>
      </c>
      <c r="K34" s="7">
        <f t="shared" si="14"/>
        <v>0</v>
      </c>
      <c r="L34" s="7">
        <f t="shared" si="15"/>
        <v>0</v>
      </c>
    </row>
    <row r="35" spans="1:12">
      <c r="A35" s="15">
        <v>45388</v>
      </c>
      <c r="B35" s="15" t="s">
        <v>84</v>
      </c>
      <c r="C35" s="5">
        <v>3000</v>
      </c>
      <c r="D35" s="13">
        <v>1</v>
      </c>
      <c r="E35" s="7">
        <f t="shared" si="8"/>
        <v>3000</v>
      </c>
      <c r="F35" s="7">
        <f t="shared" si="9"/>
        <v>0</v>
      </c>
      <c r="G35" s="7">
        <f t="shared" si="10"/>
        <v>0</v>
      </c>
      <c r="H35" s="7">
        <f t="shared" si="11"/>
        <v>0</v>
      </c>
      <c r="I35" s="7">
        <f t="shared" si="12"/>
        <v>0</v>
      </c>
      <c r="J35" s="7">
        <f t="shared" si="13"/>
        <v>0</v>
      </c>
      <c r="K35" s="7">
        <f t="shared" si="14"/>
        <v>0</v>
      </c>
      <c r="L35" s="7">
        <f t="shared" si="15"/>
        <v>0</v>
      </c>
    </row>
    <row r="36" spans="1:12">
      <c r="A36" s="15">
        <v>45391</v>
      </c>
      <c r="B36" s="15" t="s">
        <v>382</v>
      </c>
      <c r="C36" s="5">
        <v>15000</v>
      </c>
      <c r="D36" s="13">
        <v>1</v>
      </c>
      <c r="E36" s="7">
        <f t="shared" si="8"/>
        <v>15000</v>
      </c>
      <c r="F36" s="7">
        <f t="shared" si="9"/>
        <v>0</v>
      </c>
      <c r="G36" s="7">
        <f t="shared" si="10"/>
        <v>0</v>
      </c>
      <c r="H36" s="7">
        <f t="shared" si="11"/>
        <v>0</v>
      </c>
      <c r="I36" s="7">
        <f t="shared" si="12"/>
        <v>0</v>
      </c>
      <c r="J36" s="7">
        <f t="shared" si="13"/>
        <v>0</v>
      </c>
      <c r="K36" s="7">
        <f t="shared" si="14"/>
        <v>0</v>
      </c>
      <c r="L36" s="7">
        <f t="shared" si="15"/>
        <v>0</v>
      </c>
    </row>
    <row r="37" spans="1:12">
      <c r="A37" s="15">
        <v>45391</v>
      </c>
      <c r="B37" s="15" t="s">
        <v>383</v>
      </c>
      <c r="C37" s="5">
        <v>15000</v>
      </c>
      <c r="D37" s="13">
        <v>1</v>
      </c>
      <c r="E37" s="7">
        <f t="shared" si="8"/>
        <v>15000</v>
      </c>
      <c r="F37" s="7">
        <f t="shared" si="9"/>
        <v>0</v>
      </c>
      <c r="G37" s="7">
        <f t="shared" si="10"/>
        <v>0</v>
      </c>
      <c r="H37" s="7">
        <f t="shared" si="11"/>
        <v>0</v>
      </c>
      <c r="I37" s="7">
        <f t="shared" si="12"/>
        <v>0</v>
      </c>
      <c r="J37" s="7">
        <f t="shared" si="13"/>
        <v>0</v>
      </c>
      <c r="K37" s="7">
        <f t="shared" si="14"/>
        <v>0</v>
      </c>
      <c r="L37" s="7">
        <f t="shared" si="15"/>
        <v>0</v>
      </c>
    </row>
    <row r="38" spans="1:12">
      <c r="A38" s="15">
        <v>45391</v>
      </c>
      <c r="B38" s="15" t="s">
        <v>384</v>
      </c>
      <c r="C38" s="5">
        <v>5250</v>
      </c>
      <c r="D38" s="13">
        <v>1</v>
      </c>
      <c r="E38" s="7">
        <f t="shared" si="8"/>
        <v>5250</v>
      </c>
      <c r="F38" s="7">
        <f t="shared" si="9"/>
        <v>0</v>
      </c>
      <c r="G38" s="7">
        <f t="shared" si="10"/>
        <v>0</v>
      </c>
      <c r="H38" s="7">
        <f t="shared" si="11"/>
        <v>0</v>
      </c>
      <c r="I38" s="7">
        <f t="shared" si="12"/>
        <v>0</v>
      </c>
      <c r="J38" s="7">
        <f t="shared" si="13"/>
        <v>0</v>
      </c>
      <c r="K38" s="7">
        <f t="shared" si="14"/>
        <v>0</v>
      </c>
      <c r="L38" s="7">
        <f t="shared" si="15"/>
        <v>0</v>
      </c>
    </row>
    <row r="39" spans="1:12" s="217" customFormat="1">
      <c r="A39" s="214">
        <v>45398</v>
      </c>
      <c r="B39" s="214" t="s">
        <v>254</v>
      </c>
      <c r="C39" s="215">
        <v>5000</v>
      </c>
      <c r="D39" s="216">
        <v>2</v>
      </c>
      <c r="E39" s="213">
        <f t="shared" si="8"/>
        <v>0</v>
      </c>
      <c r="F39" s="213">
        <f t="shared" si="9"/>
        <v>5000</v>
      </c>
      <c r="G39" s="213">
        <f t="shared" si="10"/>
        <v>0</v>
      </c>
      <c r="H39" s="213">
        <f t="shared" si="11"/>
        <v>0</v>
      </c>
      <c r="I39" s="213">
        <f t="shared" si="12"/>
        <v>0</v>
      </c>
      <c r="J39" s="213">
        <f t="shared" si="13"/>
        <v>0</v>
      </c>
      <c r="K39" s="213">
        <f t="shared" si="14"/>
        <v>0</v>
      </c>
      <c r="L39" s="213">
        <f t="shared" si="15"/>
        <v>0</v>
      </c>
    </row>
    <row r="40" spans="1:12">
      <c r="A40" s="15"/>
      <c r="B40" s="15" t="s">
        <v>30</v>
      </c>
      <c r="C40" s="17"/>
      <c r="D40" s="13">
        <v>2</v>
      </c>
      <c r="E40" s="7">
        <f t="shared" si="8"/>
        <v>0</v>
      </c>
      <c r="F40" s="7">
        <f t="shared" si="9"/>
        <v>0</v>
      </c>
      <c r="G40" s="7">
        <f t="shared" si="10"/>
        <v>0</v>
      </c>
      <c r="H40" s="7">
        <f t="shared" si="11"/>
        <v>0</v>
      </c>
      <c r="I40" s="7">
        <f t="shared" si="12"/>
        <v>0</v>
      </c>
      <c r="J40" s="7">
        <f t="shared" si="13"/>
        <v>0</v>
      </c>
      <c r="K40" s="7">
        <f t="shared" si="14"/>
        <v>0</v>
      </c>
      <c r="L40" s="7">
        <f t="shared" si="15"/>
        <v>0</v>
      </c>
    </row>
    <row r="41" spans="1:12">
      <c r="A41" s="15"/>
      <c r="B41" s="15" t="s">
        <v>318</v>
      </c>
      <c r="C41" s="17">
        <v>3000</v>
      </c>
      <c r="D41" s="13">
        <v>2</v>
      </c>
      <c r="E41" s="7">
        <f t="shared" si="8"/>
        <v>0</v>
      </c>
      <c r="F41" s="7">
        <f t="shared" si="9"/>
        <v>3000</v>
      </c>
      <c r="G41" s="7">
        <f t="shared" si="10"/>
        <v>0</v>
      </c>
      <c r="H41" s="7">
        <f t="shared" si="11"/>
        <v>0</v>
      </c>
      <c r="I41" s="7">
        <f t="shared" si="12"/>
        <v>0</v>
      </c>
      <c r="J41" s="7">
        <f t="shared" si="13"/>
        <v>0</v>
      </c>
      <c r="K41" s="7">
        <f t="shared" si="14"/>
        <v>0</v>
      </c>
      <c r="L41" s="7">
        <f t="shared" si="15"/>
        <v>0</v>
      </c>
    </row>
    <row r="42" spans="1:12">
      <c r="A42" s="15"/>
      <c r="B42" s="15" t="s">
        <v>98</v>
      </c>
      <c r="C42" s="5">
        <v>5000</v>
      </c>
      <c r="D42" s="13">
        <v>2</v>
      </c>
      <c r="E42" s="7">
        <f t="shared" si="8"/>
        <v>0</v>
      </c>
      <c r="F42" s="7">
        <f t="shared" si="9"/>
        <v>5000</v>
      </c>
      <c r="G42" s="7">
        <f t="shared" si="10"/>
        <v>0</v>
      </c>
      <c r="H42" s="7">
        <f t="shared" si="11"/>
        <v>0</v>
      </c>
      <c r="I42" s="7">
        <f t="shared" si="12"/>
        <v>0</v>
      </c>
      <c r="J42" s="7">
        <f t="shared" si="13"/>
        <v>0</v>
      </c>
      <c r="K42" s="7">
        <f t="shared" si="14"/>
        <v>0</v>
      </c>
      <c r="L42" s="7">
        <f t="shared" si="15"/>
        <v>0</v>
      </c>
    </row>
    <row r="43" spans="1:12">
      <c r="A43" s="15"/>
      <c r="B43" s="15" t="s">
        <v>85</v>
      </c>
      <c r="C43" s="5">
        <v>3000</v>
      </c>
      <c r="D43" s="13">
        <v>2</v>
      </c>
      <c r="E43" s="7">
        <f t="shared" si="8"/>
        <v>0</v>
      </c>
      <c r="F43" s="7">
        <f t="shared" si="9"/>
        <v>3000</v>
      </c>
      <c r="G43" s="7">
        <f t="shared" si="10"/>
        <v>0</v>
      </c>
      <c r="H43" s="7">
        <f t="shared" si="11"/>
        <v>0</v>
      </c>
      <c r="I43" s="7">
        <f t="shared" si="12"/>
        <v>0</v>
      </c>
      <c r="J43" s="7">
        <f t="shared" si="13"/>
        <v>0</v>
      </c>
      <c r="K43" s="7">
        <f t="shared" si="14"/>
        <v>0</v>
      </c>
      <c r="L43" s="7">
        <f t="shared" si="15"/>
        <v>0</v>
      </c>
    </row>
    <row r="44" spans="1:12">
      <c r="A44" s="15"/>
      <c r="B44" s="15" t="s">
        <v>111</v>
      </c>
      <c r="C44" s="5">
        <v>5000</v>
      </c>
      <c r="D44" s="13">
        <v>2</v>
      </c>
      <c r="E44" s="7">
        <f t="shared" si="8"/>
        <v>0</v>
      </c>
      <c r="F44" s="7">
        <f t="shared" si="9"/>
        <v>5000</v>
      </c>
      <c r="G44" s="7">
        <f t="shared" si="10"/>
        <v>0</v>
      </c>
      <c r="H44" s="7">
        <f t="shared" si="11"/>
        <v>0</v>
      </c>
      <c r="I44" s="7">
        <f t="shared" si="12"/>
        <v>0</v>
      </c>
      <c r="J44" s="7">
        <f t="shared" si="13"/>
        <v>0</v>
      </c>
      <c r="K44" s="7">
        <f t="shared" si="14"/>
        <v>0</v>
      </c>
      <c r="L44" s="7">
        <f t="shared" si="15"/>
        <v>0</v>
      </c>
    </row>
    <row r="45" spans="1:12">
      <c r="A45" s="15"/>
      <c r="B45" s="15" t="s">
        <v>54</v>
      </c>
      <c r="C45" s="5">
        <v>3000</v>
      </c>
      <c r="D45" s="13">
        <v>2</v>
      </c>
      <c r="E45" s="7">
        <f t="shared" si="8"/>
        <v>0</v>
      </c>
      <c r="F45" s="7">
        <f t="shared" si="9"/>
        <v>3000</v>
      </c>
      <c r="G45" s="7">
        <f t="shared" si="10"/>
        <v>0</v>
      </c>
      <c r="H45" s="7">
        <f t="shared" si="11"/>
        <v>0</v>
      </c>
      <c r="I45" s="7">
        <f t="shared" si="12"/>
        <v>0</v>
      </c>
      <c r="J45" s="7">
        <f t="shared" si="13"/>
        <v>0</v>
      </c>
      <c r="K45" s="7">
        <f t="shared" si="14"/>
        <v>0</v>
      </c>
      <c r="L45" s="7">
        <f t="shared" si="15"/>
        <v>0</v>
      </c>
    </row>
    <row r="46" spans="1:12">
      <c r="A46" s="15"/>
      <c r="B46" s="15"/>
      <c r="C46" s="5"/>
      <c r="D46" s="13"/>
      <c r="E46" s="7">
        <f t="shared" si="8"/>
        <v>0</v>
      </c>
      <c r="F46" s="7">
        <f t="shared" si="9"/>
        <v>0</v>
      </c>
      <c r="G46" s="7">
        <f t="shared" si="10"/>
        <v>0</v>
      </c>
      <c r="H46" s="7">
        <f t="shared" si="11"/>
        <v>0</v>
      </c>
      <c r="I46" s="7">
        <f t="shared" si="12"/>
        <v>0</v>
      </c>
      <c r="J46" s="7">
        <f t="shared" si="13"/>
        <v>0</v>
      </c>
      <c r="K46" s="7">
        <f t="shared" si="14"/>
        <v>0</v>
      </c>
      <c r="L46" s="7">
        <f t="shared" si="15"/>
        <v>0</v>
      </c>
    </row>
    <row r="47" spans="1:12">
      <c r="A47" s="15"/>
      <c r="B47" s="15"/>
      <c r="C47" s="17"/>
      <c r="D47" s="18"/>
      <c r="E47" s="7">
        <f t="shared" si="8"/>
        <v>0</v>
      </c>
      <c r="F47" s="7">
        <f t="shared" si="9"/>
        <v>0</v>
      </c>
      <c r="G47" s="7">
        <f t="shared" si="10"/>
        <v>0</v>
      </c>
      <c r="H47" s="7">
        <f t="shared" si="11"/>
        <v>0</v>
      </c>
      <c r="I47" s="7">
        <f t="shared" si="12"/>
        <v>0</v>
      </c>
      <c r="J47" s="7">
        <f t="shared" si="13"/>
        <v>0</v>
      </c>
      <c r="K47" s="7">
        <f t="shared" si="14"/>
        <v>0</v>
      </c>
      <c r="L47" s="7">
        <f t="shared" si="15"/>
        <v>0</v>
      </c>
    </row>
    <row r="48" spans="1:12">
      <c r="A48" s="15"/>
      <c r="B48" s="15"/>
      <c r="C48" s="5"/>
      <c r="D48" s="13"/>
      <c r="E48" s="7">
        <f t="shared" ref="E48:E55" si="16">IF($D48=$E$5,$C48,0)</f>
        <v>0</v>
      </c>
      <c r="F48" s="7">
        <f t="shared" si="9"/>
        <v>0</v>
      </c>
      <c r="G48" s="7">
        <f t="shared" si="10"/>
        <v>0</v>
      </c>
      <c r="H48" s="7">
        <f t="shared" si="11"/>
        <v>0</v>
      </c>
      <c r="I48" s="7">
        <f t="shared" si="12"/>
        <v>0</v>
      </c>
      <c r="J48" s="7">
        <f t="shared" si="13"/>
        <v>0</v>
      </c>
      <c r="K48" s="7">
        <f t="shared" si="14"/>
        <v>0</v>
      </c>
      <c r="L48" s="7">
        <f t="shared" si="15"/>
        <v>0</v>
      </c>
    </row>
    <row r="49" spans="1:12">
      <c r="A49" s="15"/>
      <c r="B49" s="15"/>
      <c r="C49" s="17"/>
      <c r="D49" s="18"/>
      <c r="E49" s="7">
        <f t="shared" si="16"/>
        <v>0</v>
      </c>
      <c r="F49" s="7">
        <f t="shared" si="9"/>
        <v>0</v>
      </c>
      <c r="G49" s="7">
        <f t="shared" si="10"/>
        <v>0</v>
      </c>
      <c r="H49" s="7">
        <f t="shared" si="11"/>
        <v>0</v>
      </c>
      <c r="I49" s="7">
        <f t="shared" si="12"/>
        <v>0</v>
      </c>
      <c r="J49" s="7">
        <f t="shared" si="13"/>
        <v>0</v>
      </c>
      <c r="K49" s="7">
        <f t="shared" si="14"/>
        <v>0</v>
      </c>
      <c r="L49" s="7">
        <f t="shared" si="15"/>
        <v>0</v>
      </c>
    </row>
    <row r="50" spans="1:12">
      <c r="A50" s="15"/>
      <c r="B50" s="15"/>
      <c r="C50" s="5"/>
      <c r="D50" s="13"/>
      <c r="E50" s="7">
        <f t="shared" si="16"/>
        <v>0</v>
      </c>
      <c r="F50" s="7">
        <f t="shared" si="9"/>
        <v>0</v>
      </c>
      <c r="G50" s="7">
        <f t="shared" si="10"/>
        <v>0</v>
      </c>
      <c r="H50" s="7">
        <f t="shared" si="11"/>
        <v>0</v>
      </c>
      <c r="I50" s="7">
        <f t="shared" si="12"/>
        <v>0</v>
      </c>
      <c r="J50" s="7">
        <f t="shared" si="13"/>
        <v>0</v>
      </c>
      <c r="K50" s="7">
        <f t="shared" si="14"/>
        <v>0</v>
      </c>
      <c r="L50" s="7">
        <f t="shared" si="15"/>
        <v>0</v>
      </c>
    </row>
    <row r="51" spans="1:12">
      <c r="A51" s="15"/>
      <c r="B51" s="15"/>
      <c r="C51" s="17"/>
      <c r="D51" s="18"/>
      <c r="E51" s="7">
        <f t="shared" si="16"/>
        <v>0</v>
      </c>
      <c r="F51" s="7">
        <f t="shared" si="9"/>
        <v>0</v>
      </c>
      <c r="G51" s="7">
        <f t="shared" si="10"/>
        <v>0</v>
      </c>
      <c r="H51" s="7">
        <f t="shared" si="11"/>
        <v>0</v>
      </c>
      <c r="I51" s="7">
        <f t="shared" si="12"/>
        <v>0</v>
      </c>
      <c r="J51" s="7">
        <f t="shared" si="13"/>
        <v>0</v>
      </c>
      <c r="K51" s="7">
        <f t="shared" si="14"/>
        <v>0</v>
      </c>
      <c r="L51" s="7">
        <f t="shared" si="15"/>
        <v>0</v>
      </c>
    </row>
    <row r="52" spans="1:12">
      <c r="A52" s="15"/>
      <c r="B52" s="15"/>
      <c r="C52" s="5"/>
      <c r="D52" s="13"/>
      <c r="E52" s="7">
        <f t="shared" si="16"/>
        <v>0</v>
      </c>
      <c r="F52" s="7">
        <f t="shared" si="9"/>
        <v>0</v>
      </c>
      <c r="G52" s="7">
        <f t="shared" si="10"/>
        <v>0</v>
      </c>
      <c r="H52" s="7">
        <f t="shared" si="11"/>
        <v>0</v>
      </c>
      <c r="I52" s="7">
        <f t="shared" si="12"/>
        <v>0</v>
      </c>
      <c r="J52" s="7">
        <f t="shared" si="13"/>
        <v>0</v>
      </c>
      <c r="K52" s="7">
        <f t="shared" si="14"/>
        <v>0</v>
      </c>
      <c r="L52" s="7">
        <f t="shared" si="15"/>
        <v>0</v>
      </c>
    </row>
    <row r="53" spans="1:12">
      <c r="A53" s="15"/>
      <c r="B53" s="15"/>
      <c r="C53" s="17"/>
      <c r="D53" s="18"/>
      <c r="E53" s="7">
        <f t="shared" si="16"/>
        <v>0</v>
      </c>
      <c r="F53" s="7">
        <f t="shared" si="9"/>
        <v>0</v>
      </c>
      <c r="G53" s="7">
        <f t="shared" si="10"/>
        <v>0</v>
      </c>
      <c r="H53" s="7">
        <f t="shared" si="11"/>
        <v>0</v>
      </c>
      <c r="I53" s="7">
        <f t="shared" si="12"/>
        <v>0</v>
      </c>
      <c r="J53" s="7">
        <f t="shared" si="13"/>
        <v>0</v>
      </c>
      <c r="K53" s="7">
        <f t="shared" si="14"/>
        <v>0</v>
      </c>
      <c r="L53" s="7">
        <f t="shared" si="15"/>
        <v>0</v>
      </c>
    </row>
    <row r="54" spans="1:12">
      <c r="A54" s="15"/>
      <c r="B54" s="15"/>
      <c r="C54" s="5"/>
      <c r="D54" s="13"/>
      <c r="E54" s="7">
        <f t="shared" si="16"/>
        <v>0</v>
      </c>
      <c r="F54" s="7">
        <f t="shared" si="9"/>
        <v>0</v>
      </c>
      <c r="G54" s="7">
        <f t="shared" si="10"/>
        <v>0</v>
      </c>
      <c r="H54" s="7">
        <f t="shared" si="11"/>
        <v>0</v>
      </c>
      <c r="I54" s="7">
        <f t="shared" si="12"/>
        <v>0</v>
      </c>
      <c r="J54" s="7">
        <f t="shared" si="13"/>
        <v>0</v>
      </c>
      <c r="K54" s="7">
        <f t="shared" si="14"/>
        <v>0</v>
      </c>
      <c r="L54" s="7">
        <f t="shared" si="15"/>
        <v>0</v>
      </c>
    </row>
    <row r="55" spans="1:12" ht="16.5">
      <c r="A55" s="15"/>
      <c r="B55" s="15"/>
      <c r="C55" s="146">
        <v>0</v>
      </c>
      <c r="D55" s="13"/>
      <c r="E55" s="7">
        <f t="shared" si="16"/>
        <v>0</v>
      </c>
      <c r="F55" s="7">
        <f t="shared" si="9"/>
        <v>0</v>
      </c>
      <c r="G55" s="7">
        <f t="shared" si="10"/>
        <v>0</v>
      </c>
      <c r="H55" s="7">
        <f t="shared" si="11"/>
        <v>0</v>
      </c>
      <c r="I55" s="7">
        <f t="shared" si="12"/>
        <v>0</v>
      </c>
      <c r="J55" s="7">
        <f t="shared" si="13"/>
        <v>0</v>
      </c>
      <c r="K55" s="7">
        <f t="shared" si="14"/>
        <v>0</v>
      </c>
      <c r="L55" s="7">
        <f t="shared" si="15"/>
        <v>0</v>
      </c>
    </row>
    <row r="56" spans="1:12" ht="18" thickBot="1">
      <c r="A56" s="19"/>
      <c r="B56" s="19"/>
      <c r="C56" s="152">
        <f>SUM(C31:C55)</f>
        <v>175250</v>
      </c>
      <c r="D56" s="20"/>
      <c r="E56" s="21">
        <f>SUM(E7:E55)</f>
        <v>311930</v>
      </c>
      <c r="F56" s="21">
        <f>SUM(F7:F55)</f>
        <v>24000</v>
      </c>
      <c r="G56" s="21">
        <f t="shared" ref="G56:L56" si="17">SUM(G31:G55)</f>
        <v>0</v>
      </c>
      <c r="H56" s="21">
        <f t="shared" si="17"/>
        <v>0</v>
      </c>
      <c r="I56" s="21">
        <f t="shared" si="17"/>
        <v>0</v>
      </c>
      <c r="J56" s="21">
        <f t="shared" si="17"/>
        <v>0</v>
      </c>
      <c r="K56" s="21">
        <f t="shared" si="17"/>
        <v>0</v>
      </c>
      <c r="L56" s="21">
        <f t="shared" si="17"/>
        <v>0</v>
      </c>
    </row>
    <row r="57" spans="1:12" ht="15.75" thickTop="1">
      <c r="A57" s="19"/>
      <c r="B57" s="19"/>
      <c r="C57" s="5">
        <f>SUM(E56:I56)</f>
        <v>335930</v>
      </c>
      <c r="D57" s="13"/>
      <c r="E57" s="7"/>
      <c r="F57" s="7"/>
      <c r="G57" s="7"/>
      <c r="H57" s="7"/>
    </row>
    <row r="58" spans="1:12">
      <c r="A58" s="3"/>
      <c r="B58" s="3"/>
      <c r="C58" s="5">
        <f>C56-C57</f>
        <v>-160680</v>
      </c>
      <c r="D58" s="13"/>
      <c r="E58" s="7"/>
      <c r="F58" s="7"/>
      <c r="G58" s="7"/>
      <c r="H58" s="7"/>
    </row>
    <row r="59" spans="1:12">
      <c r="A59" s="3"/>
      <c r="B59" s="3"/>
      <c r="C59" s="5"/>
      <c r="D59" s="13"/>
      <c r="E59" s="7"/>
      <c r="F59" s="7"/>
      <c r="G59" s="7"/>
      <c r="H59" s="7"/>
    </row>
    <row r="60" spans="1:12">
      <c r="A60" s="3"/>
      <c r="B60" s="3"/>
      <c r="C60" s="5"/>
      <c r="D60" s="3"/>
      <c r="E60" s="7"/>
      <c r="F60" s="7"/>
      <c r="G60" s="7"/>
      <c r="H60" s="7"/>
    </row>
    <row r="61" spans="1:12">
      <c r="A61" s="3"/>
      <c r="B61" s="3"/>
      <c r="C61" s="5"/>
      <c r="D61" s="3"/>
      <c r="E61" s="7"/>
      <c r="F61" s="7"/>
      <c r="G61" s="7"/>
      <c r="H61" s="7"/>
    </row>
    <row r="62" spans="1:12">
      <c r="A62" s="15"/>
      <c r="B62" s="192" t="s">
        <v>158</v>
      </c>
      <c r="C62" s="193" t="s">
        <v>1</v>
      </c>
      <c r="D62" s="3"/>
      <c r="E62" s="7"/>
      <c r="F62" s="7"/>
      <c r="G62" s="7"/>
      <c r="H62" s="7"/>
    </row>
    <row r="63" spans="1:12">
      <c r="A63" s="15"/>
      <c r="B63" s="190" t="s">
        <v>387</v>
      </c>
      <c r="C63" s="191">
        <v>311930</v>
      </c>
      <c r="D63" s="3"/>
      <c r="E63" s="7"/>
      <c r="F63" s="7"/>
      <c r="G63" s="7"/>
      <c r="H63" s="7"/>
    </row>
    <row r="64" spans="1:12" ht="16.5">
      <c r="A64" s="15"/>
      <c r="B64" s="15" t="s">
        <v>17</v>
      </c>
      <c r="C64" s="188">
        <f>-C63*0.1</f>
        <v>-31193</v>
      </c>
      <c r="D64" s="3"/>
      <c r="E64" s="7"/>
      <c r="F64" s="7"/>
      <c r="G64" s="7"/>
      <c r="H64" s="7"/>
    </row>
    <row r="65" spans="1:8">
      <c r="A65" s="15"/>
      <c r="B65" s="15"/>
      <c r="C65" s="5">
        <f>SUM(C63:C64)</f>
        <v>280737</v>
      </c>
      <c r="D65" s="3"/>
      <c r="E65" s="7"/>
      <c r="F65" s="7"/>
      <c r="G65" s="7"/>
      <c r="H65" s="7"/>
    </row>
    <row r="66" spans="1:8" ht="16.5">
      <c r="A66" s="15"/>
      <c r="B66" s="15" t="s">
        <v>385</v>
      </c>
      <c r="C66" s="188">
        <v>-4000</v>
      </c>
      <c r="D66" s="3"/>
      <c r="E66" s="7"/>
      <c r="F66" s="7"/>
      <c r="G66" s="7"/>
      <c r="H66" s="7"/>
    </row>
    <row r="67" spans="1:8">
      <c r="A67" s="15"/>
      <c r="B67" s="255" t="s">
        <v>582</v>
      </c>
      <c r="C67" s="189">
        <f>SUM(C65:C66)</f>
        <v>276737</v>
      </c>
      <c r="D67" s="3"/>
      <c r="E67" s="7"/>
      <c r="F67" s="7"/>
      <c r="G67" s="7"/>
      <c r="H67" s="7"/>
    </row>
    <row r="68" spans="1:8">
      <c r="A68" s="3"/>
      <c r="B68" s="3"/>
      <c r="C68" s="5"/>
      <c r="D68" s="3"/>
      <c r="E68" s="7"/>
      <c r="F68" s="7"/>
      <c r="G68" s="7"/>
      <c r="H68" s="7"/>
    </row>
    <row r="69" spans="1:8">
      <c r="A69" s="3"/>
      <c r="B69" s="3"/>
      <c r="C69" s="5"/>
      <c r="D69" s="3"/>
      <c r="E69" s="7"/>
      <c r="F69" s="7"/>
      <c r="G69" s="7"/>
      <c r="H69" s="7"/>
    </row>
    <row r="70" spans="1:8">
      <c r="A70" s="3"/>
      <c r="B70" s="192" t="s">
        <v>158</v>
      </c>
      <c r="C70" s="193" t="s">
        <v>1</v>
      </c>
      <c r="D70" s="3"/>
      <c r="E70" s="7"/>
      <c r="F70" s="7"/>
      <c r="G70" s="7"/>
      <c r="H70" s="7"/>
    </row>
    <row r="71" spans="1:8">
      <c r="B71" s="190" t="s">
        <v>387</v>
      </c>
      <c r="C71" s="191">
        <v>311930</v>
      </c>
      <c r="D71" s="3"/>
      <c r="E71" s="7"/>
      <c r="F71" s="7"/>
      <c r="G71" s="7"/>
      <c r="H71" s="7"/>
    </row>
    <row r="72" spans="1:8" ht="16.5">
      <c r="B72" s="15" t="s">
        <v>17</v>
      </c>
      <c r="C72" s="188">
        <f>-C71*0.1</f>
        <v>-31193</v>
      </c>
      <c r="D72" s="3"/>
      <c r="E72" s="3"/>
      <c r="F72" s="3"/>
      <c r="G72" s="3"/>
      <c r="H72" s="3"/>
    </row>
    <row r="73" spans="1:8">
      <c r="B73" s="15"/>
      <c r="C73" s="5">
        <f>SUM(C71:C72)</f>
        <v>280737</v>
      </c>
      <c r="D73" s="3"/>
      <c r="E73" s="3"/>
      <c r="F73" s="3"/>
      <c r="G73" s="3"/>
      <c r="H73" s="3"/>
    </row>
    <row r="74" spans="1:8" ht="16.5">
      <c r="B74" s="15" t="s">
        <v>385</v>
      </c>
      <c r="C74" s="188">
        <v>-4000</v>
      </c>
      <c r="D74" s="3"/>
      <c r="E74" s="3"/>
      <c r="F74" s="3"/>
      <c r="G74" s="3"/>
      <c r="H74" s="3"/>
    </row>
    <row r="75" spans="1:8">
      <c r="B75" s="255" t="s">
        <v>583</v>
      </c>
      <c r="C75" s="189">
        <f>SUM(C73:C74)</f>
        <v>276737</v>
      </c>
      <c r="D75" s="3"/>
      <c r="E75" s="3"/>
      <c r="F75" s="3"/>
      <c r="G75" s="3"/>
      <c r="H75" s="3"/>
    </row>
    <row r="76" spans="1:8">
      <c r="D76" s="3"/>
      <c r="E76" s="3"/>
      <c r="F76" s="3"/>
      <c r="G76" s="3"/>
      <c r="H76" s="3"/>
    </row>
    <row r="77" spans="1:8">
      <c r="D77" s="3"/>
      <c r="E77" s="3"/>
      <c r="F77" s="3"/>
      <c r="G77" s="3"/>
      <c r="H77" s="3"/>
    </row>
    <row r="78" spans="1:8">
      <c r="D78" s="22"/>
      <c r="E78" s="3"/>
      <c r="F78" s="3"/>
      <c r="G78" s="3"/>
      <c r="H78" s="3"/>
    </row>
    <row r="79" spans="1:8">
      <c r="D79" s="3"/>
      <c r="E79" s="3"/>
      <c r="F79" s="3"/>
      <c r="G79" s="3"/>
      <c r="H79" s="3"/>
    </row>
    <row r="80" spans="1: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103" spans="1:8">
      <c r="A103" s="3"/>
      <c r="B103" s="3"/>
      <c r="C103" s="5"/>
      <c r="D103" s="3"/>
      <c r="E103" s="3"/>
      <c r="F103" s="3"/>
      <c r="G103" s="3"/>
      <c r="H103" s="3"/>
    </row>
    <row r="104" spans="1:8">
      <c r="A104" s="3"/>
      <c r="B104" s="3"/>
      <c r="C104" s="5"/>
      <c r="D104" s="3"/>
      <c r="E104" s="3"/>
      <c r="F104" s="3"/>
      <c r="G104" s="3"/>
      <c r="H104" s="3"/>
    </row>
    <row r="105" spans="1:8">
      <c r="A105" s="3"/>
      <c r="B105" s="3"/>
      <c r="C105" s="5"/>
      <c r="D105" s="3"/>
      <c r="E105" s="3"/>
      <c r="F105" s="3"/>
      <c r="G105" s="3"/>
      <c r="H105" s="3"/>
    </row>
    <row r="106" spans="1:8">
      <c r="A106" s="3"/>
      <c r="B106" s="3"/>
      <c r="C106" s="5"/>
      <c r="D106" s="3"/>
      <c r="E106" s="3"/>
      <c r="F106" s="3"/>
      <c r="G106" s="3"/>
      <c r="H106" s="3"/>
    </row>
    <row r="107" spans="1:8">
      <c r="A107" s="3"/>
      <c r="B107" s="3"/>
      <c r="C107" s="5"/>
      <c r="D107" s="3"/>
      <c r="E107" s="3"/>
      <c r="F107" s="3"/>
      <c r="G107" s="3"/>
      <c r="H107" s="3"/>
    </row>
    <row r="108" spans="1:8">
      <c r="A108" s="23"/>
      <c r="B108" s="23"/>
      <c r="C108" s="5"/>
      <c r="D108" s="3"/>
      <c r="E108" s="3"/>
      <c r="F108" s="3"/>
      <c r="G108" s="3"/>
      <c r="H108" s="3"/>
    </row>
    <row r="109" spans="1:8">
      <c r="A109" s="3"/>
      <c r="B109" s="3"/>
      <c r="C109" s="5"/>
      <c r="D109" s="3"/>
      <c r="E109" s="3"/>
      <c r="F109" s="3"/>
      <c r="G109" s="3"/>
      <c r="H109" s="3"/>
    </row>
    <row r="110" spans="1:8">
      <c r="A110" s="3"/>
      <c r="B110" s="3"/>
      <c r="C110" s="5"/>
      <c r="D110" s="3"/>
      <c r="E110" s="3"/>
      <c r="F110" s="3"/>
      <c r="G110" s="3"/>
      <c r="H110" s="3"/>
    </row>
    <row r="111" spans="1:8">
      <c r="A111" s="3"/>
      <c r="B111" s="3"/>
      <c r="C111" s="5"/>
      <c r="D111" s="3"/>
      <c r="E111" s="3"/>
      <c r="F111" s="3"/>
      <c r="G111" s="3"/>
      <c r="H111" s="3"/>
    </row>
    <row r="112" spans="1:8">
      <c r="A112" s="3"/>
      <c r="B112" s="3"/>
      <c r="C112" s="5"/>
      <c r="D112" s="3"/>
      <c r="E112" s="3"/>
      <c r="F112" s="3"/>
      <c r="G112" s="3"/>
      <c r="H112" s="3"/>
    </row>
    <row r="113" spans="1:8">
      <c r="A113" s="3"/>
      <c r="B113" s="3"/>
      <c r="C113" s="5"/>
      <c r="D113" s="3"/>
      <c r="E113" s="3"/>
      <c r="F113" s="3"/>
      <c r="G113" s="3"/>
      <c r="H113" s="3"/>
    </row>
    <row r="114" spans="1:8">
      <c r="A114" s="3"/>
      <c r="B114" s="3"/>
      <c r="C114" s="5"/>
      <c r="D114" s="3"/>
      <c r="E114" s="3"/>
      <c r="F114" s="3"/>
      <c r="G114" s="3"/>
      <c r="H114" s="3"/>
    </row>
    <row r="115" spans="1:8">
      <c r="A115" s="3"/>
      <c r="B115" s="3"/>
      <c r="C115" s="5"/>
      <c r="D115" s="3"/>
      <c r="E115" s="3"/>
      <c r="F115" s="3"/>
      <c r="G115" s="3"/>
      <c r="H115" s="3"/>
    </row>
    <row r="116" spans="1:8">
      <c r="A116" s="3"/>
      <c r="B116" s="3"/>
      <c r="C116" s="5"/>
      <c r="D116" s="3"/>
      <c r="E116" s="3"/>
      <c r="F116" s="3"/>
      <c r="G116" s="3"/>
      <c r="H116" s="3"/>
    </row>
    <row r="117" spans="1:8">
      <c r="A117" s="3"/>
      <c r="B117" s="3"/>
      <c r="C117" s="5"/>
      <c r="D117" s="3"/>
      <c r="E117" s="3"/>
      <c r="F117" s="3"/>
      <c r="G117" s="3"/>
      <c r="H117" s="3"/>
    </row>
    <row r="118" spans="1:8">
      <c r="A118" s="3"/>
      <c r="B118" s="3"/>
      <c r="C118" s="5"/>
      <c r="D118" s="3"/>
      <c r="E118" s="3"/>
      <c r="F118" s="3"/>
      <c r="G118" s="3"/>
      <c r="H118" s="3"/>
    </row>
    <row r="119" spans="1:8">
      <c r="D119" s="3"/>
    </row>
    <row r="120" spans="1:8">
      <c r="D120" s="3"/>
    </row>
    <row r="121" spans="1:8">
      <c r="D121" s="3"/>
    </row>
    <row r="122" spans="1:8">
      <c r="D122" s="3"/>
    </row>
    <row r="123" spans="1:8">
      <c r="D123" s="3"/>
    </row>
    <row r="124" spans="1:8">
      <c r="D124" s="3"/>
    </row>
    <row r="125" spans="1:8">
      <c r="D125" s="3"/>
    </row>
    <row r="126" spans="1:8">
      <c r="D126" s="3"/>
    </row>
    <row r="127" spans="1:8">
      <c r="D127" s="3"/>
    </row>
    <row r="128" spans="1:8">
      <c r="D128" s="3"/>
    </row>
    <row r="129" spans="4:4">
      <c r="D129" s="3"/>
    </row>
    <row r="130" spans="4:4">
      <c r="D130" s="3"/>
    </row>
    <row r="131" spans="4:4">
      <c r="D131" s="3"/>
    </row>
    <row r="132" spans="4:4">
      <c r="D132" s="3"/>
    </row>
    <row r="133" spans="4:4">
      <c r="D133" s="3"/>
    </row>
    <row r="134" spans="4:4">
      <c r="D134" s="3"/>
    </row>
  </sheetData>
  <autoFilter ref="A5:D56" xr:uid="{00000000-0009-0000-0000-000003000000}"/>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4ED55-F8C4-4A46-A45E-3FFF1818A087}">
  <dimension ref="A1:J88"/>
  <sheetViews>
    <sheetView workbookViewId="0">
      <selection activeCell="B2" sqref="B2:G2"/>
    </sheetView>
  </sheetViews>
  <sheetFormatPr defaultRowHeight="15"/>
  <cols>
    <col min="1" max="1" width="12.5703125" customWidth="1"/>
    <col min="2" max="2" width="6.28515625" bestFit="1" customWidth="1"/>
    <col min="3" max="3" width="27.7109375" customWidth="1"/>
    <col min="4" max="4" width="14.28515625" style="8" customWidth="1"/>
    <col min="5" max="5" width="13" customWidth="1"/>
    <col min="6" max="6" width="14.28515625" customWidth="1"/>
    <col min="7" max="7" width="14.42578125" style="30" customWidth="1"/>
  </cols>
  <sheetData>
    <row r="1" spans="2:7" ht="17.25">
      <c r="B1" s="66" t="s">
        <v>237</v>
      </c>
      <c r="C1" s="66"/>
      <c r="D1" s="66"/>
      <c r="E1" s="66"/>
      <c r="F1" s="66"/>
      <c r="G1" s="101"/>
    </row>
    <row r="2" spans="2:7" ht="31.5">
      <c r="B2" s="33" t="s">
        <v>44</v>
      </c>
      <c r="C2" s="33" t="s">
        <v>45</v>
      </c>
      <c r="D2" s="102" t="s">
        <v>5</v>
      </c>
      <c r="E2" s="102" t="s">
        <v>6</v>
      </c>
      <c r="F2" s="43" t="s">
        <v>123</v>
      </c>
      <c r="G2" s="103" t="s">
        <v>238</v>
      </c>
    </row>
    <row r="3" spans="2:7" ht="15.75">
      <c r="B3" s="36">
        <v>1</v>
      </c>
      <c r="C3" s="50" t="s">
        <v>46</v>
      </c>
      <c r="D3" s="8">
        <v>1000</v>
      </c>
      <c r="E3" s="8">
        <v>6000</v>
      </c>
      <c r="F3" s="55">
        <f t="shared" ref="F3:F66" si="0">SUM(D3:E3)</f>
        <v>7000</v>
      </c>
      <c r="G3" s="104">
        <f>25000-F3</f>
        <v>18000</v>
      </c>
    </row>
    <row r="4" spans="2:7" ht="15.75">
      <c r="B4" s="36">
        <f t="shared" ref="B4:B67" si="1">B3+1</f>
        <v>2</v>
      </c>
      <c r="C4" s="50" t="s">
        <v>47</v>
      </c>
      <c r="E4" s="8"/>
      <c r="F4" s="55">
        <f t="shared" si="0"/>
        <v>0</v>
      </c>
      <c r="G4" s="104">
        <f t="shared" ref="G4:G68" si="2">25000-F4</f>
        <v>25000</v>
      </c>
    </row>
    <row r="5" spans="2:7" ht="15.75">
      <c r="B5" s="36">
        <f t="shared" si="1"/>
        <v>3</v>
      </c>
      <c r="C5" s="50" t="s">
        <v>48</v>
      </c>
      <c r="D5" s="8">
        <v>1000</v>
      </c>
      <c r="E5" s="8">
        <v>7000</v>
      </c>
      <c r="F5" s="55">
        <f t="shared" si="0"/>
        <v>8000</v>
      </c>
      <c r="G5" s="104">
        <f t="shared" si="2"/>
        <v>17000</v>
      </c>
    </row>
    <row r="6" spans="2:7" ht="15.75">
      <c r="B6" s="36">
        <f t="shared" si="1"/>
        <v>4</v>
      </c>
      <c r="C6" s="50" t="s">
        <v>239</v>
      </c>
      <c r="E6" s="8"/>
      <c r="F6" s="55"/>
      <c r="G6" s="104">
        <f t="shared" si="2"/>
        <v>25000</v>
      </c>
    </row>
    <row r="7" spans="2:7" ht="15.75">
      <c r="B7" s="36">
        <f t="shared" si="1"/>
        <v>5</v>
      </c>
      <c r="C7" s="50" t="s">
        <v>49</v>
      </c>
      <c r="D7" s="8">
        <v>1000</v>
      </c>
      <c r="E7" s="8">
        <v>6000</v>
      </c>
      <c r="F7" s="55">
        <f t="shared" si="0"/>
        <v>7000</v>
      </c>
      <c r="G7" s="104">
        <f t="shared" si="2"/>
        <v>18000</v>
      </c>
    </row>
    <row r="8" spans="2:7" ht="15.75">
      <c r="B8" s="36">
        <f t="shared" si="1"/>
        <v>6</v>
      </c>
      <c r="C8" s="50" t="s">
        <v>50</v>
      </c>
      <c r="D8" s="8">
        <v>1000</v>
      </c>
      <c r="E8" s="8">
        <v>6000</v>
      </c>
      <c r="F8" s="55">
        <f t="shared" si="0"/>
        <v>7000</v>
      </c>
      <c r="G8" s="104">
        <f t="shared" si="2"/>
        <v>18000</v>
      </c>
    </row>
    <row r="9" spans="2:7" ht="15.75">
      <c r="B9" s="36">
        <f t="shared" si="1"/>
        <v>7</v>
      </c>
      <c r="C9" s="50" t="s">
        <v>51</v>
      </c>
      <c r="E9" s="8">
        <v>0</v>
      </c>
      <c r="F9" s="55">
        <f t="shared" si="0"/>
        <v>0</v>
      </c>
      <c r="G9" s="104">
        <f t="shared" si="2"/>
        <v>25000</v>
      </c>
    </row>
    <row r="10" spans="2:7" ht="15.75">
      <c r="B10" s="36">
        <f t="shared" si="1"/>
        <v>8</v>
      </c>
      <c r="C10" s="50" t="s">
        <v>52</v>
      </c>
      <c r="D10" s="8">
        <v>1000</v>
      </c>
      <c r="E10" s="8">
        <v>1000</v>
      </c>
      <c r="F10" s="55">
        <f t="shared" si="0"/>
        <v>2000</v>
      </c>
      <c r="G10" s="104">
        <f t="shared" si="2"/>
        <v>23000</v>
      </c>
    </row>
    <row r="11" spans="2:7" ht="15.75">
      <c r="B11" s="36">
        <f t="shared" si="1"/>
        <v>9</v>
      </c>
      <c r="C11" s="50" t="s">
        <v>53</v>
      </c>
      <c r="D11" s="8">
        <v>1000</v>
      </c>
      <c r="E11" s="8">
        <v>15000</v>
      </c>
      <c r="F11" s="55">
        <f t="shared" si="0"/>
        <v>16000</v>
      </c>
      <c r="G11" s="104">
        <f t="shared" si="2"/>
        <v>9000</v>
      </c>
    </row>
    <row r="12" spans="2:7" ht="15.75">
      <c r="B12" s="36">
        <f t="shared" si="1"/>
        <v>10</v>
      </c>
      <c r="C12" s="50" t="s">
        <v>54</v>
      </c>
      <c r="D12" s="8">
        <v>1000</v>
      </c>
      <c r="E12" s="8">
        <v>6000</v>
      </c>
      <c r="F12" s="55">
        <f t="shared" si="0"/>
        <v>7000</v>
      </c>
      <c r="G12" s="104">
        <f t="shared" si="2"/>
        <v>18000</v>
      </c>
    </row>
    <row r="13" spans="2:7" ht="15.75">
      <c r="B13" s="36">
        <f t="shared" si="1"/>
        <v>11</v>
      </c>
      <c r="C13" s="50" t="s">
        <v>55</v>
      </c>
      <c r="D13" s="8">
        <v>1000</v>
      </c>
      <c r="E13" s="8">
        <v>1000</v>
      </c>
      <c r="F13" s="55">
        <f t="shared" si="0"/>
        <v>2000</v>
      </c>
      <c r="G13" s="104">
        <f t="shared" si="2"/>
        <v>23000</v>
      </c>
    </row>
    <row r="14" spans="2:7" ht="15.75">
      <c r="B14" s="36">
        <f t="shared" si="1"/>
        <v>12</v>
      </c>
      <c r="C14" s="50" t="s">
        <v>56</v>
      </c>
      <c r="D14" s="8">
        <v>1000</v>
      </c>
      <c r="E14" s="8">
        <v>24000</v>
      </c>
      <c r="F14" s="55">
        <f t="shared" si="0"/>
        <v>25000</v>
      </c>
      <c r="G14" s="105">
        <f t="shared" si="2"/>
        <v>0</v>
      </c>
    </row>
    <row r="15" spans="2:7" ht="15.75">
      <c r="B15" s="36">
        <f t="shared" si="1"/>
        <v>13</v>
      </c>
      <c r="C15" s="50" t="s">
        <v>57</v>
      </c>
      <c r="D15" s="8">
        <v>1000</v>
      </c>
      <c r="E15" s="8">
        <f>24000+12000</f>
        <v>36000</v>
      </c>
      <c r="F15" s="55">
        <f t="shared" si="0"/>
        <v>37000</v>
      </c>
      <c r="G15" s="106" t="s">
        <v>240</v>
      </c>
    </row>
    <row r="16" spans="2:7" ht="15.75">
      <c r="B16" s="36">
        <f t="shared" si="1"/>
        <v>14</v>
      </c>
      <c r="C16" s="50" t="s">
        <v>58</v>
      </c>
      <c r="D16" s="8">
        <v>1000</v>
      </c>
      <c r="E16" s="8">
        <v>0</v>
      </c>
      <c r="F16" s="55">
        <f t="shared" si="0"/>
        <v>1000</v>
      </c>
      <c r="G16" s="104">
        <f t="shared" si="2"/>
        <v>24000</v>
      </c>
    </row>
    <row r="17" spans="2:7" ht="15.75">
      <c r="B17" s="36">
        <f t="shared" si="1"/>
        <v>15</v>
      </c>
      <c r="C17" s="50" t="s">
        <v>59</v>
      </c>
      <c r="D17" s="8">
        <v>1000</v>
      </c>
      <c r="E17" s="8">
        <v>24000</v>
      </c>
      <c r="F17" s="55">
        <f t="shared" si="0"/>
        <v>25000</v>
      </c>
      <c r="G17" s="105">
        <f t="shared" si="2"/>
        <v>0</v>
      </c>
    </row>
    <row r="18" spans="2:7" ht="15.75">
      <c r="B18" s="36">
        <f t="shared" si="1"/>
        <v>16</v>
      </c>
      <c r="C18" s="50" t="s">
        <v>60</v>
      </c>
      <c r="D18" s="8">
        <v>1000</v>
      </c>
      <c r="E18" s="8">
        <v>24000</v>
      </c>
      <c r="F18" s="55">
        <f t="shared" si="0"/>
        <v>25000</v>
      </c>
      <c r="G18" s="105">
        <f t="shared" si="2"/>
        <v>0</v>
      </c>
    </row>
    <row r="19" spans="2:7" ht="15.75">
      <c r="B19" s="36">
        <f t="shared" si="1"/>
        <v>17</v>
      </c>
      <c r="C19" s="50" t="s">
        <v>61</v>
      </c>
      <c r="D19" s="8">
        <v>1000</v>
      </c>
      <c r="E19" s="8">
        <v>24000</v>
      </c>
      <c r="F19" s="55">
        <f t="shared" si="0"/>
        <v>25000</v>
      </c>
      <c r="G19" s="105">
        <f t="shared" si="2"/>
        <v>0</v>
      </c>
    </row>
    <row r="20" spans="2:7" ht="15.75">
      <c r="B20" s="36">
        <f t="shared" si="1"/>
        <v>18</v>
      </c>
      <c r="C20" s="50" t="s">
        <v>62</v>
      </c>
      <c r="D20" s="8">
        <v>1000</v>
      </c>
      <c r="E20" s="8">
        <v>8000</v>
      </c>
      <c r="F20" s="55">
        <f t="shared" si="0"/>
        <v>9000</v>
      </c>
      <c r="G20" s="104">
        <f t="shared" si="2"/>
        <v>16000</v>
      </c>
    </row>
    <row r="21" spans="2:7" ht="15.75">
      <c r="B21" s="36">
        <f t="shared" si="1"/>
        <v>19</v>
      </c>
      <c r="C21" t="s">
        <v>63</v>
      </c>
      <c r="D21" s="8">
        <v>1000</v>
      </c>
      <c r="E21" s="8">
        <v>24000</v>
      </c>
      <c r="F21" s="55">
        <f t="shared" si="0"/>
        <v>25000</v>
      </c>
      <c r="G21" s="105">
        <f t="shared" si="2"/>
        <v>0</v>
      </c>
    </row>
    <row r="22" spans="2:7" s="109" customFormat="1" ht="15.75">
      <c r="B22" s="36">
        <f t="shared" si="1"/>
        <v>20</v>
      </c>
      <c r="C22" t="s">
        <v>65</v>
      </c>
      <c r="D22" s="107"/>
      <c r="E22" s="107">
        <v>0</v>
      </c>
      <c r="F22" s="108">
        <f t="shared" si="0"/>
        <v>0</v>
      </c>
      <c r="G22" s="104">
        <f t="shared" si="2"/>
        <v>25000</v>
      </c>
    </row>
    <row r="23" spans="2:7" ht="15.75">
      <c r="B23" s="36">
        <f t="shared" si="1"/>
        <v>21</v>
      </c>
      <c r="C23" s="50" t="s">
        <v>66</v>
      </c>
      <c r="D23" s="8">
        <v>1000</v>
      </c>
      <c r="E23" s="110">
        <v>6000</v>
      </c>
      <c r="F23" s="55">
        <f t="shared" si="0"/>
        <v>7000</v>
      </c>
      <c r="G23" s="104">
        <f t="shared" si="2"/>
        <v>18000</v>
      </c>
    </row>
    <row r="24" spans="2:7" ht="15.75">
      <c r="B24" s="36">
        <f t="shared" si="1"/>
        <v>22</v>
      </c>
      <c r="C24" s="50" t="s">
        <v>67</v>
      </c>
      <c r="E24" s="8">
        <v>0</v>
      </c>
      <c r="F24" s="55">
        <f t="shared" si="0"/>
        <v>0</v>
      </c>
      <c r="G24" s="104">
        <f t="shared" si="2"/>
        <v>25000</v>
      </c>
    </row>
    <row r="25" spans="2:7" ht="15.75">
      <c r="B25" s="36">
        <f t="shared" si="1"/>
        <v>23</v>
      </c>
      <c r="C25" s="50" t="s">
        <v>9</v>
      </c>
      <c r="D25" s="8">
        <v>1000</v>
      </c>
      <c r="E25" s="8">
        <v>24000</v>
      </c>
      <c r="F25" s="55">
        <f t="shared" si="0"/>
        <v>25000</v>
      </c>
      <c r="G25" s="105">
        <f t="shared" si="2"/>
        <v>0</v>
      </c>
    </row>
    <row r="26" spans="2:7" ht="15.75">
      <c r="B26" s="36">
        <f t="shared" si="1"/>
        <v>24</v>
      </c>
      <c r="C26" s="50" t="s">
        <v>68</v>
      </c>
      <c r="D26" s="8">
        <v>1000</v>
      </c>
      <c r="E26" s="110">
        <v>7000</v>
      </c>
      <c r="F26" s="55">
        <f t="shared" si="0"/>
        <v>8000</v>
      </c>
      <c r="G26" s="104">
        <f t="shared" si="2"/>
        <v>17000</v>
      </c>
    </row>
    <row r="27" spans="2:7" ht="15.75">
      <c r="B27" s="36">
        <f t="shared" si="1"/>
        <v>25</v>
      </c>
      <c r="C27" s="50" t="s">
        <v>69</v>
      </c>
      <c r="E27" s="8">
        <v>24000</v>
      </c>
      <c r="F27" s="55">
        <f t="shared" si="0"/>
        <v>24000</v>
      </c>
      <c r="G27" s="104">
        <f t="shared" si="2"/>
        <v>1000</v>
      </c>
    </row>
    <row r="28" spans="2:7" ht="15.75">
      <c r="B28" s="36">
        <f t="shared" si="1"/>
        <v>26</v>
      </c>
      <c r="C28" s="50" t="s">
        <v>70</v>
      </c>
      <c r="E28" s="8">
        <v>0</v>
      </c>
      <c r="F28" s="55">
        <f t="shared" si="0"/>
        <v>0</v>
      </c>
      <c r="G28" s="104">
        <f t="shared" si="2"/>
        <v>25000</v>
      </c>
    </row>
    <row r="29" spans="2:7" ht="15.75">
      <c r="B29" s="36">
        <f t="shared" si="1"/>
        <v>27</v>
      </c>
      <c r="C29" s="50" t="s">
        <v>71</v>
      </c>
      <c r="D29" s="8">
        <v>1000</v>
      </c>
      <c r="E29" s="8">
        <v>6000</v>
      </c>
      <c r="F29" s="55">
        <f t="shared" si="0"/>
        <v>7000</v>
      </c>
      <c r="G29" s="104">
        <f t="shared" si="2"/>
        <v>18000</v>
      </c>
    </row>
    <row r="30" spans="2:7" ht="15.75">
      <c r="B30" s="36">
        <f t="shared" si="1"/>
        <v>28</v>
      </c>
      <c r="C30" s="50" t="s">
        <v>72</v>
      </c>
      <c r="D30" s="8">
        <v>1000</v>
      </c>
      <c r="E30" s="8">
        <v>7000</v>
      </c>
      <c r="F30" s="55">
        <f t="shared" si="0"/>
        <v>8000</v>
      </c>
      <c r="G30" s="104">
        <f t="shared" si="2"/>
        <v>17000</v>
      </c>
    </row>
    <row r="31" spans="2:7" ht="15.75">
      <c r="B31" s="36">
        <f t="shared" si="1"/>
        <v>29</v>
      </c>
      <c r="C31" s="50" t="s">
        <v>73</v>
      </c>
      <c r="D31" s="8">
        <v>1000</v>
      </c>
      <c r="E31" s="8">
        <v>6000</v>
      </c>
      <c r="F31" s="55">
        <f t="shared" si="0"/>
        <v>7000</v>
      </c>
      <c r="G31" s="104">
        <f t="shared" si="2"/>
        <v>18000</v>
      </c>
    </row>
    <row r="32" spans="2:7" ht="15.75">
      <c r="B32" s="36">
        <f t="shared" si="1"/>
        <v>30</v>
      </c>
      <c r="C32" s="50" t="s">
        <v>74</v>
      </c>
      <c r="D32" s="8">
        <v>1000</v>
      </c>
      <c r="E32" s="8">
        <v>7000</v>
      </c>
      <c r="F32" s="55">
        <f t="shared" si="0"/>
        <v>8000</v>
      </c>
      <c r="G32" s="104">
        <f t="shared" si="2"/>
        <v>17000</v>
      </c>
    </row>
    <row r="33" spans="2:7" ht="15.75">
      <c r="B33" s="36">
        <f t="shared" si="1"/>
        <v>31</v>
      </c>
      <c r="C33" s="50" t="s">
        <v>75</v>
      </c>
      <c r="D33" s="8">
        <v>1000</v>
      </c>
      <c r="E33" s="8">
        <v>7000</v>
      </c>
      <c r="F33" s="55">
        <f t="shared" si="0"/>
        <v>8000</v>
      </c>
      <c r="G33" s="104">
        <f t="shared" si="2"/>
        <v>17000</v>
      </c>
    </row>
    <row r="34" spans="2:7" ht="15.75">
      <c r="B34" s="36">
        <f t="shared" si="1"/>
        <v>32</v>
      </c>
      <c r="C34" s="50" t="s">
        <v>76</v>
      </c>
      <c r="D34" s="8">
        <v>1000</v>
      </c>
      <c r="E34" s="8">
        <v>6000</v>
      </c>
      <c r="F34" s="55">
        <f t="shared" si="0"/>
        <v>7000</v>
      </c>
      <c r="G34" s="104">
        <f t="shared" si="2"/>
        <v>18000</v>
      </c>
    </row>
    <row r="35" spans="2:7" ht="15.75">
      <c r="B35" s="36">
        <f t="shared" si="1"/>
        <v>33</v>
      </c>
      <c r="C35" s="50" t="s">
        <v>77</v>
      </c>
      <c r="D35" s="8">
        <v>1000</v>
      </c>
      <c r="E35" s="8">
        <v>7000</v>
      </c>
      <c r="F35" s="55">
        <f t="shared" si="0"/>
        <v>8000</v>
      </c>
      <c r="G35" s="104">
        <f t="shared" si="2"/>
        <v>17000</v>
      </c>
    </row>
    <row r="36" spans="2:7" ht="15.75">
      <c r="B36" s="36">
        <f t="shared" si="1"/>
        <v>34</v>
      </c>
      <c r="C36" s="50" t="s">
        <v>78</v>
      </c>
      <c r="D36" s="8">
        <v>1000</v>
      </c>
      <c r="E36" s="8">
        <v>7000</v>
      </c>
      <c r="F36" s="55">
        <f t="shared" si="0"/>
        <v>8000</v>
      </c>
      <c r="G36" s="104">
        <f t="shared" si="2"/>
        <v>17000</v>
      </c>
    </row>
    <row r="37" spans="2:7" ht="15.75">
      <c r="B37" s="36">
        <f t="shared" si="1"/>
        <v>35</v>
      </c>
      <c r="C37" s="50" t="s">
        <v>79</v>
      </c>
      <c r="D37" s="8">
        <v>1000</v>
      </c>
      <c r="E37" s="8">
        <v>7000</v>
      </c>
      <c r="F37" s="55">
        <f t="shared" si="0"/>
        <v>8000</v>
      </c>
      <c r="G37" s="104">
        <f t="shared" si="2"/>
        <v>17000</v>
      </c>
    </row>
    <row r="38" spans="2:7" ht="15.75">
      <c r="B38" s="36">
        <f t="shared" si="1"/>
        <v>36</v>
      </c>
      <c r="C38" s="50" t="s">
        <v>80</v>
      </c>
      <c r="D38" s="8">
        <v>1000</v>
      </c>
      <c r="E38" s="8">
        <v>6000</v>
      </c>
      <c r="F38" s="55">
        <f t="shared" si="0"/>
        <v>7000</v>
      </c>
      <c r="G38" s="104">
        <f t="shared" si="2"/>
        <v>18000</v>
      </c>
    </row>
    <row r="39" spans="2:7" ht="15.75">
      <c r="B39" s="36">
        <f t="shared" si="1"/>
        <v>37</v>
      </c>
      <c r="C39" s="50" t="s">
        <v>81</v>
      </c>
      <c r="D39" s="8">
        <v>1000</v>
      </c>
      <c r="E39" s="8">
        <v>6000</v>
      </c>
      <c r="F39" s="55">
        <f t="shared" si="0"/>
        <v>7000</v>
      </c>
      <c r="G39" s="104">
        <f t="shared" si="2"/>
        <v>18000</v>
      </c>
    </row>
    <row r="40" spans="2:7" ht="15.75">
      <c r="B40" s="36">
        <f t="shared" si="1"/>
        <v>38</v>
      </c>
      <c r="C40" s="50" t="s">
        <v>82</v>
      </c>
      <c r="D40" s="8">
        <v>1000</v>
      </c>
      <c r="E40" s="8">
        <f>6000+18000+1000</f>
        <v>25000</v>
      </c>
      <c r="F40" s="55">
        <f t="shared" si="0"/>
        <v>26000</v>
      </c>
      <c r="G40" s="106" t="s">
        <v>241</v>
      </c>
    </row>
    <row r="41" spans="2:7" ht="15.75">
      <c r="B41" s="36">
        <f t="shared" si="1"/>
        <v>39</v>
      </c>
      <c r="C41" s="50" t="s">
        <v>83</v>
      </c>
      <c r="E41" s="8">
        <v>0</v>
      </c>
      <c r="F41" s="55">
        <f t="shared" si="0"/>
        <v>0</v>
      </c>
      <c r="G41" s="104">
        <f t="shared" si="2"/>
        <v>25000</v>
      </c>
    </row>
    <row r="42" spans="2:7" ht="15.75">
      <c r="B42" s="36">
        <f t="shared" si="1"/>
        <v>40</v>
      </c>
      <c r="C42" s="50" t="s">
        <v>84</v>
      </c>
      <c r="D42" s="8">
        <v>1000</v>
      </c>
      <c r="E42" s="110">
        <v>6000</v>
      </c>
      <c r="F42" s="55">
        <f t="shared" si="0"/>
        <v>7000</v>
      </c>
      <c r="G42" s="104">
        <f t="shared" si="2"/>
        <v>18000</v>
      </c>
    </row>
    <row r="43" spans="2:7" ht="15.75">
      <c r="B43" s="36">
        <f t="shared" si="1"/>
        <v>41</v>
      </c>
      <c r="C43" s="50" t="s">
        <v>85</v>
      </c>
      <c r="D43" s="8">
        <v>1000</v>
      </c>
      <c r="E43" s="8">
        <v>24000</v>
      </c>
      <c r="F43" s="55">
        <f t="shared" si="0"/>
        <v>25000</v>
      </c>
      <c r="G43" s="105">
        <f t="shared" si="2"/>
        <v>0</v>
      </c>
    </row>
    <row r="44" spans="2:7" ht="15.75">
      <c r="B44" s="36">
        <f t="shared" si="1"/>
        <v>42</v>
      </c>
      <c r="C44" s="50" t="s">
        <v>86</v>
      </c>
      <c r="D44" s="8">
        <v>1000</v>
      </c>
      <c r="E44" s="8">
        <v>6000</v>
      </c>
      <c r="F44" s="55">
        <f t="shared" si="0"/>
        <v>7000</v>
      </c>
      <c r="G44" s="104">
        <f t="shared" si="2"/>
        <v>18000</v>
      </c>
    </row>
    <row r="45" spans="2:7" ht="15.75">
      <c r="B45" s="36">
        <f t="shared" si="1"/>
        <v>43</v>
      </c>
      <c r="C45" s="50" t="s">
        <v>87</v>
      </c>
      <c r="D45" s="8">
        <v>1000</v>
      </c>
      <c r="E45" s="8">
        <v>6000</v>
      </c>
      <c r="F45" s="55">
        <f t="shared" si="0"/>
        <v>7000</v>
      </c>
      <c r="G45" s="104">
        <f t="shared" si="2"/>
        <v>18000</v>
      </c>
    </row>
    <row r="46" spans="2:7" ht="15.75">
      <c r="B46" s="36">
        <f t="shared" si="1"/>
        <v>44</v>
      </c>
      <c r="C46" s="50" t="s">
        <v>88</v>
      </c>
      <c r="D46" s="8">
        <v>1000</v>
      </c>
      <c r="E46" s="8">
        <v>24000</v>
      </c>
      <c r="F46" s="55">
        <f t="shared" si="0"/>
        <v>25000</v>
      </c>
      <c r="G46" s="105">
        <f t="shared" si="2"/>
        <v>0</v>
      </c>
    </row>
    <row r="47" spans="2:7" ht="15.75">
      <c r="B47" s="36">
        <f t="shared" si="1"/>
        <v>45</v>
      </c>
      <c r="C47" s="50" t="s">
        <v>89</v>
      </c>
      <c r="E47" s="8">
        <v>0</v>
      </c>
      <c r="F47" s="55">
        <f t="shared" si="0"/>
        <v>0</v>
      </c>
      <c r="G47" s="104">
        <f t="shared" si="2"/>
        <v>25000</v>
      </c>
    </row>
    <row r="48" spans="2:7" ht="15.75">
      <c r="B48" s="36">
        <f t="shared" si="1"/>
        <v>46</v>
      </c>
      <c r="C48" s="50" t="s">
        <v>90</v>
      </c>
      <c r="D48" s="8">
        <v>1000</v>
      </c>
      <c r="E48" s="8">
        <v>18000</v>
      </c>
      <c r="F48" s="55">
        <f t="shared" si="0"/>
        <v>19000</v>
      </c>
      <c r="G48" s="104">
        <f t="shared" si="2"/>
        <v>6000</v>
      </c>
    </row>
    <row r="49" spans="2:7" ht="15.75">
      <c r="B49" s="36">
        <f t="shared" si="1"/>
        <v>47</v>
      </c>
      <c r="C49" s="50" t="s">
        <v>91</v>
      </c>
      <c r="E49" s="8">
        <v>0</v>
      </c>
      <c r="F49" s="55">
        <f t="shared" si="0"/>
        <v>0</v>
      </c>
      <c r="G49" s="104">
        <f t="shared" si="2"/>
        <v>25000</v>
      </c>
    </row>
    <row r="50" spans="2:7" ht="15.75">
      <c r="B50" s="36">
        <f t="shared" si="1"/>
        <v>48</v>
      </c>
      <c r="C50" s="50" t="s">
        <v>92</v>
      </c>
      <c r="D50" s="8">
        <v>1000</v>
      </c>
      <c r="E50" s="8">
        <v>19000</v>
      </c>
      <c r="F50" s="55">
        <f t="shared" si="0"/>
        <v>20000</v>
      </c>
      <c r="G50" s="104">
        <f t="shared" si="2"/>
        <v>5000</v>
      </c>
    </row>
    <row r="51" spans="2:7" ht="15.75">
      <c r="B51" s="36">
        <f t="shared" si="1"/>
        <v>49</v>
      </c>
      <c r="C51" s="50" t="s">
        <v>93</v>
      </c>
      <c r="D51" s="8">
        <v>1000</v>
      </c>
      <c r="E51" s="110">
        <v>6000</v>
      </c>
      <c r="F51" s="55">
        <f t="shared" si="0"/>
        <v>7000</v>
      </c>
      <c r="G51" s="104">
        <f t="shared" si="2"/>
        <v>18000</v>
      </c>
    </row>
    <row r="52" spans="2:7" ht="15.75">
      <c r="B52" s="36">
        <f t="shared" si="1"/>
        <v>50</v>
      </c>
      <c r="C52" s="50" t="s">
        <v>94</v>
      </c>
      <c r="D52" s="8">
        <v>1000</v>
      </c>
      <c r="E52" s="110">
        <v>7000</v>
      </c>
      <c r="F52" s="55">
        <f t="shared" si="0"/>
        <v>8000</v>
      </c>
      <c r="G52" s="104">
        <f t="shared" si="2"/>
        <v>17000</v>
      </c>
    </row>
    <row r="53" spans="2:7" ht="15.75">
      <c r="B53" s="36">
        <f t="shared" si="1"/>
        <v>51</v>
      </c>
      <c r="C53" s="50" t="s">
        <v>95</v>
      </c>
      <c r="E53" s="8">
        <v>0</v>
      </c>
      <c r="F53" s="55">
        <f t="shared" si="0"/>
        <v>0</v>
      </c>
      <c r="G53" s="104">
        <f t="shared" si="2"/>
        <v>25000</v>
      </c>
    </row>
    <row r="54" spans="2:7" ht="15.75">
      <c r="B54" s="36">
        <f t="shared" si="1"/>
        <v>52</v>
      </c>
      <c r="C54" s="50" t="s">
        <v>96</v>
      </c>
      <c r="D54" s="8">
        <v>1000</v>
      </c>
      <c r="E54" s="8">
        <v>24000</v>
      </c>
      <c r="F54" s="55">
        <f t="shared" si="0"/>
        <v>25000</v>
      </c>
      <c r="G54" s="105">
        <f t="shared" si="2"/>
        <v>0</v>
      </c>
    </row>
    <row r="55" spans="2:7" ht="15.75">
      <c r="B55" s="36">
        <f t="shared" si="1"/>
        <v>53</v>
      </c>
      <c r="C55" s="50" t="s">
        <v>97</v>
      </c>
      <c r="D55" s="8">
        <v>1000</v>
      </c>
      <c r="E55" s="8">
        <v>7000</v>
      </c>
      <c r="F55" s="55">
        <f t="shared" si="0"/>
        <v>8000</v>
      </c>
      <c r="G55" s="104">
        <f t="shared" si="2"/>
        <v>17000</v>
      </c>
    </row>
    <row r="56" spans="2:7" ht="15.75">
      <c r="B56" s="36">
        <f t="shared" si="1"/>
        <v>54</v>
      </c>
      <c r="C56" s="50" t="s">
        <v>98</v>
      </c>
      <c r="D56" s="8">
        <v>1000</v>
      </c>
      <c r="E56" s="8">
        <f>22000+3000</f>
        <v>25000</v>
      </c>
      <c r="F56" s="55">
        <f t="shared" si="0"/>
        <v>26000</v>
      </c>
      <c r="G56" s="106" t="s">
        <v>242</v>
      </c>
    </row>
    <row r="57" spans="2:7" ht="15.75">
      <c r="B57" s="36">
        <f t="shared" si="1"/>
        <v>55</v>
      </c>
      <c r="C57" s="50" t="s">
        <v>99</v>
      </c>
      <c r="D57" s="8">
        <v>1000</v>
      </c>
      <c r="E57" s="111">
        <v>6000</v>
      </c>
      <c r="F57" s="55">
        <f t="shared" si="0"/>
        <v>7000</v>
      </c>
      <c r="G57" s="104">
        <f t="shared" si="2"/>
        <v>18000</v>
      </c>
    </row>
    <row r="58" spans="2:7" ht="15.75">
      <c r="B58" s="36">
        <f t="shared" si="1"/>
        <v>56</v>
      </c>
      <c r="C58" s="50" t="s">
        <v>100</v>
      </c>
      <c r="D58" s="8">
        <v>1000</v>
      </c>
      <c r="E58" s="8">
        <v>9000</v>
      </c>
      <c r="F58" s="55">
        <f t="shared" si="0"/>
        <v>10000</v>
      </c>
      <c r="G58" s="104">
        <f t="shared" si="2"/>
        <v>15000</v>
      </c>
    </row>
    <row r="59" spans="2:7" ht="15.75">
      <c r="B59" s="36">
        <f t="shared" si="1"/>
        <v>57</v>
      </c>
      <c r="C59" s="50" t="s">
        <v>101</v>
      </c>
      <c r="D59" s="8">
        <v>1000</v>
      </c>
      <c r="E59" s="8">
        <v>24000</v>
      </c>
      <c r="F59" s="55">
        <f t="shared" si="0"/>
        <v>25000</v>
      </c>
      <c r="G59" s="105">
        <f t="shared" si="2"/>
        <v>0</v>
      </c>
    </row>
    <row r="60" spans="2:7" ht="15.75">
      <c r="B60" s="36">
        <f t="shared" si="1"/>
        <v>58</v>
      </c>
      <c r="C60" s="50" t="s">
        <v>102</v>
      </c>
      <c r="E60" s="8">
        <v>0</v>
      </c>
      <c r="F60" s="55">
        <f t="shared" si="0"/>
        <v>0</v>
      </c>
      <c r="G60" s="104">
        <f t="shared" si="2"/>
        <v>25000</v>
      </c>
    </row>
    <row r="61" spans="2:7" ht="15.75">
      <c r="B61" s="36">
        <f t="shared" si="1"/>
        <v>59</v>
      </c>
      <c r="C61" s="50" t="s">
        <v>103</v>
      </c>
      <c r="E61" s="8">
        <v>0</v>
      </c>
      <c r="F61" s="55">
        <f t="shared" si="0"/>
        <v>0</v>
      </c>
      <c r="G61" s="104">
        <f t="shared" si="2"/>
        <v>25000</v>
      </c>
    </row>
    <row r="62" spans="2:7" ht="15.75">
      <c r="B62" s="36">
        <f t="shared" si="1"/>
        <v>60</v>
      </c>
      <c r="C62" s="50" t="s">
        <v>104</v>
      </c>
      <c r="D62" s="8">
        <v>1000</v>
      </c>
      <c r="E62" s="8">
        <v>6000</v>
      </c>
      <c r="F62" s="55">
        <f t="shared" si="0"/>
        <v>7000</v>
      </c>
      <c r="G62" s="104">
        <f t="shared" si="2"/>
        <v>18000</v>
      </c>
    </row>
    <row r="63" spans="2:7" ht="15.75">
      <c r="B63" s="36">
        <f t="shared" si="1"/>
        <v>61</v>
      </c>
      <c r="C63" s="50" t="s">
        <v>3</v>
      </c>
      <c r="D63" s="8">
        <v>1000</v>
      </c>
      <c r="E63" s="8">
        <v>24000</v>
      </c>
      <c r="F63" s="55">
        <f t="shared" si="0"/>
        <v>25000</v>
      </c>
      <c r="G63" s="112">
        <f t="shared" si="2"/>
        <v>0</v>
      </c>
    </row>
    <row r="64" spans="2:7" ht="15.75">
      <c r="B64" s="36">
        <f t="shared" si="1"/>
        <v>62</v>
      </c>
      <c r="C64" s="50" t="s">
        <v>105</v>
      </c>
      <c r="D64" s="8">
        <v>1000</v>
      </c>
      <c r="E64" s="8">
        <v>21000</v>
      </c>
      <c r="F64" s="55">
        <f t="shared" si="0"/>
        <v>22000</v>
      </c>
      <c r="G64" s="104">
        <f t="shared" si="2"/>
        <v>3000</v>
      </c>
    </row>
    <row r="65" spans="1:10" ht="15.75">
      <c r="B65" s="36">
        <f t="shared" si="1"/>
        <v>63</v>
      </c>
      <c r="C65" s="50" t="s">
        <v>106</v>
      </c>
      <c r="D65" s="8">
        <v>1000</v>
      </c>
      <c r="E65" s="8">
        <v>6000</v>
      </c>
      <c r="F65" s="55">
        <f t="shared" si="0"/>
        <v>7000</v>
      </c>
      <c r="G65" s="104">
        <f t="shared" si="2"/>
        <v>18000</v>
      </c>
    </row>
    <row r="66" spans="1:10" ht="15.75">
      <c r="B66" s="36">
        <f t="shared" si="1"/>
        <v>64</v>
      </c>
      <c r="C66" s="50" t="s">
        <v>107</v>
      </c>
      <c r="E66" s="8"/>
      <c r="F66" s="55">
        <f t="shared" si="0"/>
        <v>0</v>
      </c>
      <c r="G66" s="104">
        <f t="shared" si="2"/>
        <v>25000</v>
      </c>
    </row>
    <row r="67" spans="1:10" ht="15.75">
      <c r="B67" s="36">
        <f t="shared" si="1"/>
        <v>65</v>
      </c>
      <c r="C67" s="50" t="s">
        <v>108</v>
      </c>
      <c r="D67" s="8">
        <v>1000</v>
      </c>
      <c r="E67" s="8">
        <v>7000</v>
      </c>
      <c r="F67" s="55">
        <f t="shared" ref="F67:F82" si="3">SUM(D67:E67)</f>
        <v>8000</v>
      </c>
      <c r="G67" s="104">
        <f t="shared" si="2"/>
        <v>17000</v>
      </c>
    </row>
    <row r="68" spans="1:10" ht="15.75">
      <c r="B68" s="36">
        <f t="shared" ref="B68:B82" si="4">B67+1</f>
        <v>66</v>
      </c>
      <c r="C68" s="50" t="s">
        <v>109</v>
      </c>
      <c r="D68" s="8">
        <v>1000</v>
      </c>
      <c r="E68" s="8">
        <v>6000</v>
      </c>
      <c r="F68" s="55">
        <f t="shared" si="3"/>
        <v>7000</v>
      </c>
      <c r="G68" s="104">
        <f t="shared" si="2"/>
        <v>18000</v>
      </c>
    </row>
    <row r="69" spans="1:10" ht="15.75">
      <c r="B69" s="36">
        <f t="shared" si="4"/>
        <v>67</v>
      </c>
      <c r="C69" s="50" t="s">
        <v>110</v>
      </c>
      <c r="D69" s="8">
        <v>1000</v>
      </c>
      <c r="E69" s="8">
        <v>6000</v>
      </c>
      <c r="F69" s="55">
        <f t="shared" si="3"/>
        <v>7000</v>
      </c>
      <c r="G69" s="104">
        <f t="shared" ref="G69:G82" si="5">25000-F69</f>
        <v>18000</v>
      </c>
    </row>
    <row r="70" spans="1:10" ht="15.75">
      <c r="B70" s="36">
        <f t="shared" si="4"/>
        <v>68</v>
      </c>
      <c r="C70" s="50" t="s">
        <v>111</v>
      </c>
      <c r="D70" s="8">
        <v>1000</v>
      </c>
      <c r="E70" s="8">
        <v>11000</v>
      </c>
      <c r="F70" s="55">
        <f t="shared" si="3"/>
        <v>12000</v>
      </c>
      <c r="G70" s="104">
        <f t="shared" si="5"/>
        <v>13000</v>
      </c>
    </row>
    <row r="71" spans="1:10" ht="15.75">
      <c r="B71" s="36">
        <f t="shared" si="4"/>
        <v>69</v>
      </c>
      <c r="C71" s="50" t="s">
        <v>112</v>
      </c>
      <c r="D71" s="8">
        <v>1000</v>
      </c>
      <c r="E71" s="8">
        <v>21000</v>
      </c>
      <c r="F71" s="55">
        <f t="shared" si="3"/>
        <v>22000</v>
      </c>
      <c r="G71" s="104">
        <f t="shared" si="5"/>
        <v>3000</v>
      </c>
    </row>
    <row r="72" spans="1:10" ht="15.75">
      <c r="B72" s="36">
        <f t="shared" si="4"/>
        <v>70</v>
      </c>
      <c r="C72" s="50" t="s">
        <v>113</v>
      </c>
      <c r="E72" s="8"/>
      <c r="F72" s="55">
        <f t="shared" si="3"/>
        <v>0</v>
      </c>
      <c r="G72" s="104">
        <f t="shared" si="5"/>
        <v>25000</v>
      </c>
    </row>
    <row r="73" spans="1:10" ht="15.75">
      <c r="B73" s="36">
        <f t="shared" si="4"/>
        <v>71</v>
      </c>
      <c r="C73" t="s">
        <v>114</v>
      </c>
      <c r="D73" s="8">
        <v>1000</v>
      </c>
      <c r="E73" s="8">
        <v>6000</v>
      </c>
      <c r="F73" s="55">
        <f t="shared" si="3"/>
        <v>7000</v>
      </c>
      <c r="G73" s="104">
        <f>25000-F73</f>
        <v>18000</v>
      </c>
    </row>
    <row r="74" spans="1:10" ht="15.75">
      <c r="A74" t="s">
        <v>243</v>
      </c>
      <c r="B74" s="36">
        <f t="shared" si="4"/>
        <v>72</v>
      </c>
      <c r="C74" s="50" t="s">
        <v>244</v>
      </c>
      <c r="D74" s="8">
        <v>1000</v>
      </c>
      <c r="E74" s="8"/>
      <c r="F74" s="55">
        <f t="shared" si="3"/>
        <v>1000</v>
      </c>
      <c r="G74" s="104">
        <f t="shared" si="5"/>
        <v>24000</v>
      </c>
    </row>
    <row r="75" spans="1:10" ht="15.75">
      <c r="B75" s="36">
        <f t="shared" si="4"/>
        <v>73</v>
      </c>
      <c r="C75" t="s">
        <v>115</v>
      </c>
      <c r="E75" s="8"/>
      <c r="F75" s="55">
        <f t="shared" si="3"/>
        <v>0</v>
      </c>
      <c r="G75" s="104">
        <f>25000-F75</f>
        <v>25000</v>
      </c>
    </row>
    <row r="76" spans="1:10" ht="15.75">
      <c r="B76" s="36">
        <f t="shared" si="4"/>
        <v>74</v>
      </c>
      <c r="C76" s="50" t="s">
        <v>116</v>
      </c>
      <c r="D76" s="8">
        <v>1000</v>
      </c>
      <c r="E76" s="8">
        <v>6000</v>
      </c>
      <c r="F76" s="55">
        <f t="shared" si="3"/>
        <v>7000</v>
      </c>
      <c r="G76" s="104">
        <f t="shared" si="5"/>
        <v>18000</v>
      </c>
      <c r="J76" t="s">
        <v>245</v>
      </c>
    </row>
    <row r="77" spans="1:10" ht="15.75">
      <c r="B77" s="36">
        <f t="shared" si="4"/>
        <v>75</v>
      </c>
      <c r="C77" s="50" t="s">
        <v>117</v>
      </c>
      <c r="D77" s="8">
        <v>1000</v>
      </c>
      <c r="E77" s="8">
        <v>6000</v>
      </c>
      <c r="F77" s="55">
        <f t="shared" si="3"/>
        <v>7000</v>
      </c>
      <c r="G77" s="104">
        <f t="shared" si="5"/>
        <v>18000</v>
      </c>
    </row>
    <row r="78" spans="1:10" ht="15.75">
      <c r="B78" s="36">
        <f t="shared" si="4"/>
        <v>76</v>
      </c>
      <c r="C78" t="s">
        <v>118</v>
      </c>
      <c r="D78" s="8">
        <v>1000</v>
      </c>
      <c r="E78" s="8">
        <v>7000</v>
      </c>
      <c r="F78" s="55">
        <f t="shared" si="3"/>
        <v>8000</v>
      </c>
      <c r="G78" s="104">
        <f t="shared" si="5"/>
        <v>17000</v>
      </c>
    </row>
    <row r="79" spans="1:10" ht="15.75">
      <c r="B79" s="36">
        <f t="shared" si="4"/>
        <v>77</v>
      </c>
      <c r="C79" t="s">
        <v>119</v>
      </c>
      <c r="D79" s="8">
        <v>1000</v>
      </c>
      <c r="E79" s="8">
        <v>6000</v>
      </c>
      <c r="F79" s="55">
        <f t="shared" si="3"/>
        <v>7000</v>
      </c>
      <c r="G79" s="104">
        <f t="shared" si="5"/>
        <v>18000</v>
      </c>
    </row>
    <row r="80" spans="1:10" ht="15.75">
      <c r="B80" s="36">
        <f t="shared" si="4"/>
        <v>78</v>
      </c>
      <c r="C80" t="s">
        <v>120</v>
      </c>
      <c r="E80" s="8"/>
      <c r="F80" s="55">
        <f t="shared" si="3"/>
        <v>0</v>
      </c>
      <c r="G80" s="104">
        <f t="shared" si="5"/>
        <v>25000</v>
      </c>
    </row>
    <row r="81" spans="2:7" ht="15.75">
      <c r="B81" s="36">
        <f t="shared" si="4"/>
        <v>79</v>
      </c>
      <c r="C81" t="s">
        <v>121</v>
      </c>
      <c r="E81" s="8"/>
      <c r="F81" s="55">
        <f t="shared" si="3"/>
        <v>0</v>
      </c>
      <c r="G81" s="104">
        <f t="shared" si="5"/>
        <v>25000</v>
      </c>
    </row>
    <row r="82" spans="2:7" ht="18">
      <c r="B82" s="36">
        <f t="shared" si="4"/>
        <v>80</v>
      </c>
      <c r="C82" s="50" t="s">
        <v>122</v>
      </c>
      <c r="D82" s="38">
        <v>1000</v>
      </c>
      <c r="E82" s="38">
        <v>6000</v>
      </c>
      <c r="F82" s="113">
        <f t="shared" si="3"/>
        <v>7000</v>
      </c>
      <c r="G82" s="114">
        <f t="shared" si="5"/>
        <v>18000</v>
      </c>
    </row>
    <row r="83" spans="2:7" ht="18">
      <c r="C83" s="30" t="s">
        <v>123</v>
      </c>
      <c r="D83" s="115">
        <f>SUM(D3:D82)</f>
        <v>62000</v>
      </c>
      <c r="E83" s="115">
        <f>SUM(E3:E82)</f>
        <v>726000</v>
      </c>
      <c r="F83" s="71">
        <f>SUM(F3:F82)</f>
        <v>788000</v>
      </c>
      <c r="G83" s="71">
        <f>SUM(G3:G82)</f>
        <v>1226000</v>
      </c>
    </row>
    <row r="85" spans="2:7">
      <c r="F85" s="8"/>
    </row>
    <row r="86" spans="2:7">
      <c r="D86" s="116" t="s">
        <v>246</v>
      </c>
      <c r="E86" s="30" t="s">
        <v>247</v>
      </c>
      <c r="F86" s="55"/>
    </row>
    <row r="87" spans="2:7">
      <c r="D87" s="105" t="s">
        <v>248</v>
      </c>
      <c r="E87" s="30" t="s">
        <v>249</v>
      </c>
    </row>
    <row r="88" spans="2:7">
      <c r="D88" s="106" t="s">
        <v>250</v>
      </c>
      <c r="E88" s="30" t="s">
        <v>251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6C2CB-B2B3-46AD-8D2A-828FED6D9680}">
  <dimension ref="A1:D83"/>
  <sheetViews>
    <sheetView topLeftCell="A67" workbookViewId="0">
      <selection activeCell="H26" sqref="H26"/>
    </sheetView>
  </sheetViews>
  <sheetFormatPr defaultRowHeight="17.25"/>
  <cols>
    <col min="1" max="1" width="6.28515625" bestFit="1" customWidth="1"/>
    <col min="2" max="2" width="32.85546875" style="41" customWidth="1"/>
    <col min="3" max="3" width="11.140625" style="8" customWidth="1"/>
    <col min="4" max="4" width="10.42578125" style="8" customWidth="1"/>
    <col min="6" max="6" width="19" customWidth="1"/>
    <col min="7" max="7" width="11.28515625" customWidth="1"/>
  </cols>
  <sheetData>
    <row r="1" spans="1:4">
      <c r="B1" s="386" t="s">
        <v>42</v>
      </c>
      <c r="C1" s="386"/>
      <c r="D1" s="386"/>
    </row>
    <row r="2" spans="1:4">
      <c r="A2" s="383" t="s">
        <v>43</v>
      </c>
      <c r="B2" s="383"/>
      <c r="C2" s="383"/>
      <c r="D2" s="383"/>
    </row>
    <row r="3" spans="1:4">
      <c r="A3" s="33" t="s">
        <v>44</v>
      </c>
      <c r="B3" s="34" t="s">
        <v>45</v>
      </c>
      <c r="C3" s="35">
        <v>2022</v>
      </c>
      <c r="D3" s="35">
        <v>2023</v>
      </c>
    </row>
    <row r="4" spans="1:4">
      <c r="A4" s="36">
        <v>1</v>
      </c>
      <c r="B4" s="37" t="s">
        <v>46</v>
      </c>
      <c r="D4" s="8">
        <v>0</v>
      </c>
    </row>
    <row r="5" spans="1:4">
      <c r="A5" s="36">
        <f>A4+1</f>
        <v>2</v>
      </c>
      <c r="B5" s="37" t="s">
        <v>47</v>
      </c>
      <c r="D5" s="8">
        <v>0</v>
      </c>
    </row>
    <row r="6" spans="1:4">
      <c r="A6" s="36">
        <f t="shared" ref="A6:A69" si="0">A5+1</f>
        <v>3</v>
      </c>
      <c r="B6" s="37" t="s">
        <v>48</v>
      </c>
      <c r="D6" s="8">
        <v>0</v>
      </c>
    </row>
    <row r="7" spans="1:4">
      <c r="A7" s="36">
        <f t="shared" si="0"/>
        <v>4</v>
      </c>
      <c r="B7" s="37" t="s">
        <v>49</v>
      </c>
      <c r="D7" s="8">
        <v>0</v>
      </c>
    </row>
    <row r="8" spans="1:4">
      <c r="A8" s="36">
        <f t="shared" si="0"/>
        <v>5</v>
      </c>
      <c r="B8" s="37" t="s">
        <v>50</v>
      </c>
      <c r="D8" s="8">
        <v>0</v>
      </c>
    </row>
    <row r="9" spans="1:4">
      <c r="A9" s="36">
        <f t="shared" si="0"/>
        <v>6</v>
      </c>
      <c r="B9" s="37" t="s">
        <v>51</v>
      </c>
      <c r="D9" s="8">
        <v>0</v>
      </c>
    </row>
    <row r="10" spans="1:4">
      <c r="A10" s="36">
        <f t="shared" si="0"/>
        <v>7</v>
      </c>
      <c r="B10" s="37" t="s">
        <v>52</v>
      </c>
      <c r="D10" s="8">
        <v>0</v>
      </c>
    </row>
    <row r="11" spans="1:4">
      <c r="A11" s="36">
        <f t="shared" si="0"/>
        <v>8</v>
      </c>
      <c r="B11" s="37" t="s">
        <v>53</v>
      </c>
      <c r="C11" s="8">
        <v>500</v>
      </c>
      <c r="D11" s="8">
        <v>500</v>
      </c>
    </row>
    <row r="12" spans="1:4">
      <c r="A12" s="36">
        <f t="shared" si="0"/>
        <v>9</v>
      </c>
      <c r="B12" s="37" t="s">
        <v>54</v>
      </c>
      <c r="C12" s="8">
        <v>500</v>
      </c>
      <c r="D12" s="8">
        <v>500</v>
      </c>
    </row>
    <row r="13" spans="1:4">
      <c r="A13" s="36">
        <f t="shared" si="0"/>
        <v>10</v>
      </c>
      <c r="B13" s="37" t="s">
        <v>55</v>
      </c>
      <c r="D13" s="8">
        <v>0</v>
      </c>
    </row>
    <row r="14" spans="1:4">
      <c r="A14" s="36">
        <f t="shared" si="0"/>
        <v>11</v>
      </c>
      <c r="B14" s="37" t="s">
        <v>56</v>
      </c>
      <c r="D14" s="8">
        <v>0</v>
      </c>
    </row>
    <row r="15" spans="1:4">
      <c r="A15" s="36">
        <f t="shared" si="0"/>
        <v>12</v>
      </c>
      <c r="B15" s="37" t="s">
        <v>57</v>
      </c>
      <c r="D15" s="8">
        <v>0</v>
      </c>
    </row>
    <row r="16" spans="1:4">
      <c r="A16" s="36">
        <f t="shared" si="0"/>
        <v>13</v>
      </c>
      <c r="B16" s="37" t="s">
        <v>58</v>
      </c>
      <c r="D16" s="8">
        <v>0</v>
      </c>
    </row>
    <row r="17" spans="1:4">
      <c r="A17" s="36">
        <f t="shared" si="0"/>
        <v>14</v>
      </c>
      <c r="B17" s="37" t="s">
        <v>59</v>
      </c>
      <c r="C17" s="8">
        <v>1000</v>
      </c>
      <c r="D17" s="8">
        <v>500</v>
      </c>
    </row>
    <row r="18" spans="1:4">
      <c r="A18" s="36">
        <f t="shared" si="0"/>
        <v>15</v>
      </c>
      <c r="B18" s="37" t="s">
        <v>60</v>
      </c>
      <c r="C18" s="8">
        <v>1000</v>
      </c>
      <c r="D18" s="8">
        <v>0</v>
      </c>
    </row>
    <row r="19" spans="1:4">
      <c r="A19" s="36">
        <f t="shared" si="0"/>
        <v>16</v>
      </c>
      <c r="B19" s="37" t="s">
        <v>61</v>
      </c>
      <c r="D19" s="8">
        <v>500</v>
      </c>
    </row>
    <row r="20" spans="1:4">
      <c r="A20" s="36">
        <f t="shared" si="0"/>
        <v>17</v>
      </c>
      <c r="B20" s="37" t="s">
        <v>62</v>
      </c>
      <c r="C20" s="8">
        <v>500</v>
      </c>
      <c r="D20" s="8">
        <v>0</v>
      </c>
    </row>
    <row r="21" spans="1:4">
      <c r="A21" s="36">
        <f t="shared" si="0"/>
        <v>18</v>
      </c>
      <c r="B21" s="37" t="s">
        <v>63</v>
      </c>
      <c r="D21" s="8">
        <v>0</v>
      </c>
    </row>
    <row r="22" spans="1:4">
      <c r="A22" s="36">
        <f t="shared" si="0"/>
        <v>19</v>
      </c>
      <c r="B22" s="37" t="s">
        <v>64</v>
      </c>
      <c r="D22" s="8">
        <v>0</v>
      </c>
    </row>
    <row r="23" spans="1:4">
      <c r="A23" s="36">
        <f t="shared" si="0"/>
        <v>20</v>
      </c>
      <c r="B23" s="37" t="s">
        <v>65</v>
      </c>
      <c r="D23" s="8">
        <v>0</v>
      </c>
    </row>
    <row r="24" spans="1:4">
      <c r="A24" s="36">
        <f t="shared" si="0"/>
        <v>21</v>
      </c>
      <c r="B24" s="37" t="s">
        <v>66</v>
      </c>
      <c r="C24" s="8">
        <v>500</v>
      </c>
      <c r="D24" s="8">
        <v>500</v>
      </c>
    </row>
    <row r="25" spans="1:4">
      <c r="A25" s="36">
        <f t="shared" si="0"/>
        <v>22</v>
      </c>
      <c r="B25" s="37" t="s">
        <v>67</v>
      </c>
      <c r="D25" s="8">
        <v>0</v>
      </c>
    </row>
    <row r="26" spans="1:4">
      <c r="A26" s="36">
        <f t="shared" si="0"/>
        <v>23</v>
      </c>
      <c r="B26" s="37" t="s">
        <v>9</v>
      </c>
      <c r="C26" s="8">
        <v>1000</v>
      </c>
      <c r="D26" s="8">
        <v>0</v>
      </c>
    </row>
    <row r="27" spans="1:4">
      <c r="A27" s="36">
        <f t="shared" si="0"/>
        <v>24</v>
      </c>
      <c r="B27" s="37" t="s">
        <v>68</v>
      </c>
      <c r="C27" s="8">
        <v>500</v>
      </c>
      <c r="D27" s="8">
        <v>500</v>
      </c>
    </row>
    <row r="28" spans="1:4">
      <c r="A28" s="36">
        <f t="shared" si="0"/>
        <v>25</v>
      </c>
      <c r="B28" s="37" t="s">
        <v>69</v>
      </c>
      <c r="D28" s="8">
        <v>0</v>
      </c>
    </row>
    <row r="29" spans="1:4">
      <c r="A29" s="36">
        <f t="shared" si="0"/>
        <v>26</v>
      </c>
      <c r="B29" s="37" t="s">
        <v>70</v>
      </c>
      <c r="D29" s="8">
        <v>0</v>
      </c>
    </row>
    <row r="30" spans="1:4">
      <c r="A30" s="36">
        <f t="shared" si="0"/>
        <v>27</v>
      </c>
      <c r="B30" s="37" t="s">
        <v>71</v>
      </c>
      <c r="D30" s="8">
        <v>0</v>
      </c>
    </row>
    <row r="31" spans="1:4">
      <c r="A31" s="36">
        <f t="shared" si="0"/>
        <v>28</v>
      </c>
      <c r="B31" s="37" t="s">
        <v>72</v>
      </c>
      <c r="C31" s="8">
        <v>1000</v>
      </c>
      <c r="D31" s="8">
        <v>0</v>
      </c>
    </row>
    <row r="32" spans="1:4">
      <c r="A32" s="36">
        <f t="shared" si="0"/>
        <v>29</v>
      </c>
      <c r="B32" s="37" t="s">
        <v>73</v>
      </c>
      <c r="D32" s="8">
        <v>0</v>
      </c>
    </row>
    <row r="33" spans="1:4">
      <c r="A33" s="36">
        <f t="shared" si="0"/>
        <v>30</v>
      </c>
      <c r="B33" s="37" t="s">
        <v>74</v>
      </c>
      <c r="D33" s="8">
        <v>500</v>
      </c>
    </row>
    <row r="34" spans="1:4">
      <c r="A34" s="36">
        <f t="shared" si="0"/>
        <v>31</v>
      </c>
      <c r="B34" s="37" t="s">
        <v>75</v>
      </c>
      <c r="D34" s="8">
        <v>0</v>
      </c>
    </row>
    <row r="35" spans="1:4">
      <c r="A35" s="36">
        <f t="shared" si="0"/>
        <v>32</v>
      </c>
      <c r="B35" s="37" t="s">
        <v>76</v>
      </c>
      <c r="C35" s="8">
        <v>500</v>
      </c>
      <c r="D35" s="8">
        <v>0</v>
      </c>
    </row>
    <row r="36" spans="1:4">
      <c r="A36" s="36">
        <f t="shared" si="0"/>
        <v>33</v>
      </c>
      <c r="B36" s="37" t="s">
        <v>77</v>
      </c>
      <c r="D36" s="8">
        <v>0</v>
      </c>
    </row>
    <row r="37" spans="1:4">
      <c r="A37" s="36">
        <f t="shared" si="0"/>
        <v>34</v>
      </c>
      <c r="B37" s="37" t="s">
        <v>78</v>
      </c>
      <c r="C37" s="8">
        <v>1000</v>
      </c>
      <c r="D37" s="8">
        <v>500</v>
      </c>
    </row>
    <row r="38" spans="1:4">
      <c r="A38" s="36">
        <f t="shared" si="0"/>
        <v>35</v>
      </c>
      <c r="B38" s="37" t="s">
        <v>79</v>
      </c>
      <c r="D38" s="8">
        <v>0</v>
      </c>
    </row>
    <row r="39" spans="1:4">
      <c r="A39" s="36">
        <f t="shared" si="0"/>
        <v>36</v>
      </c>
      <c r="B39" s="37" t="s">
        <v>80</v>
      </c>
      <c r="D39" s="8">
        <v>0</v>
      </c>
    </row>
    <row r="40" spans="1:4">
      <c r="A40" s="36">
        <f t="shared" si="0"/>
        <v>37</v>
      </c>
      <c r="B40" s="37" t="s">
        <v>81</v>
      </c>
      <c r="D40" s="8">
        <v>0</v>
      </c>
    </row>
    <row r="41" spans="1:4">
      <c r="A41" s="36">
        <f t="shared" si="0"/>
        <v>38</v>
      </c>
      <c r="B41" s="37" t="s">
        <v>82</v>
      </c>
      <c r="C41" s="8">
        <v>1000</v>
      </c>
      <c r="D41" s="8">
        <v>0</v>
      </c>
    </row>
    <row r="42" spans="1:4">
      <c r="A42" s="36">
        <f t="shared" si="0"/>
        <v>39</v>
      </c>
      <c r="B42" s="37" t="s">
        <v>83</v>
      </c>
      <c r="D42" s="8">
        <v>0</v>
      </c>
    </row>
    <row r="43" spans="1:4">
      <c r="A43" s="36">
        <f t="shared" si="0"/>
        <v>40</v>
      </c>
      <c r="B43" s="37" t="s">
        <v>84</v>
      </c>
      <c r="C43" s="8">
        <v>500</v>
      </c>
      <c r="D43" s="8">
        <v>0</v>
      </c>
    </row>
    <row r="44" spans="1:4">
      <c r="A44" s="36">
        <f t="shared" si="0"/>
        <v>41</v>
      </c>
      <c r="B44" s="37" t="s">
        <v>85</v>
      </c>
      <c r="D44" s="8">
        <v>500</v>
      </c>
    </row>
    <row r="45" spans="1:4">
      <c r="A45" s="36">
        <f t="shared" si="0"/>
        <v>42</v>
      </c>
      <c r="B45" s="37" t="s">
        <v>86</v>
      </c>
      <c r="D45" s="8">
        <v>0</v>
      </c>
    </row>
    <row r="46" spans="1:4">
      <c r="A46" s="36">
        <f t="shared" si="0"/>
        <v>43</v>
      </c>
      <c r="B46" s="37" t="s">
        <v>87</v>
      </c>
      <c r="D46" s="8">
        <v>0</v>
      </c>
    </row>
    <row r="47" spans="1:4">
      <c r="A47" s="36">
        <f t="shared" si="0"/>
        <v>44</v>
      </c>
      <c r="B47" s="37" t="s">
        <v>88</v>
      </c>
      <c r="D47" s="8">
        <v>0</v>
      </c>
    </row>
    <row r="48" spans="1:4">
      <c r="A48" s="36">
        <f t="shared" si="0"/>
        <v>45</v>
      </c>
      <c r="B48" s="37" t="s">
        <v>89</v>
      </c>
      <c r="D48" s="8">
        <v>500</v>
      </c>
    </row>
    <row r="49" spans="1:4">
      <c r="A49" s="36">
        <f t="shared" si="0"/>
        <v>46</v>
      </c>
      <c r="B49" s="37" t="s">
        <v>90</v>
      </c>
      <c r="D49" s="8">
        <v>0</v>
      </c>
    </row>
    <row r="50" spans="1:4">
      <c r="A50" s="36">
        <f t="shared" si="0"/>
        <v>47</v>
      </c>
      <c r="B50" s="37" t="s">
        <v>91</v>
      </c>
      <c r="D50" s="8">
        <v>0</v>
      </c>
    </row>
    <row r="51" spans="1:4">
      <c r="A51" s="36">
        <f t="shared" si="0"/>
        <v>48</v>
      </c>
      <c r="B51" s="37" t="s">
        <v>92</v>
      </c>
      <c r="C51" s="8">
        <v>500</v>
      </c>
      <c r="D51" s="8">
        <v>500</v>
      </c>
    </row>
    <row r="52" spans="1:4">
      <c r="A52" s="36">
        <f t="shared" si="0"/>
        <v>49</v>
      </c>
      <c r="B52" s="37" t="s">
        <v>93</v>
      </c>
      <c r="D52" s="8">
        <v>0</v>
      </c>
    </row>
    <row r="53" spans="1:4">
      <c r="A53" s="36">
        <f t="shared" si="0"/>
        <v>50</v>
      </c>
      <c r="B53" s="37" t="s">
        <v>94</v>
      </c>
      <c r="C53" s="8">
        <v>500</v>
      </c>
      <c r="D53" s="8">
        <v>500</v>
      </c>
    </row>
    <row r="54" spans="1:4">
      <c r="A54" s="36">
        <f t="shared" si="0"/>
        <v>51</v>
      </c>
      <c r="B54" s="37" t="s">
        <v>95</v>
      </c>
      <c r="D54" s="8">
        <v>500</v>
      </c>
    </row>
    <row r="55" spans="1:4">
      <c r="A55" s="36">
        <f t="shared" si="0"/>
        <v>52</v>
      </c>
      <c r="B55" s="37" t="s">
        <v>96</v>
      </c>
      <c r="D55" s="8">
        <v>0</v>
      </c>
    </row>
    <row r="56" spans="1:4">
      <c r="A56" s="36">
        <f t="shared" si="0"/>
        <v>53</v>
      </c>
      <c r="B56" s="37" t="s">
        <v>97</v>
      </c>
      <c r="D56" s="8">
        <v>0</v>
      </c>
    </row>
    <row r="57" spans="1:4">
      <c r="A57" s="36">
        <f t="shared" si="0"/>
        <v>54</v>
      </c>
      <c r="B57" s="37" t="s">
        <v>98</v>
      </c>
      <c r="C57" s="8">
        <v>1000</v>
      </c>
      <c r="D57" s="8">
        <v>500</v>
      </c>
    </row>
    <row r="58" spans="1:4">
      <c r="A58" s="36">
        <f t="shared" si="0"/>
        <v>55</v>
      </c>
      <c r="B58" s="37" t="s">
        <v>99</v>
      </c>
      <c r="D58" s="8">
        <v>500</v>
      </c>
    </row>
    <row r="59" spans="1:4">
      <c r="A59" s="36">
        <f t="shared" si="0"/>
        <v>56</v>
      </c>
      <c r="B59" s="37" t="s">
        <v>100</v>
      </c>
      <c r="D59" s="8">
        <v>0</v>
      </c>
    </row>
    <row r="60" spans="1:4">
      <c r="A60" s="36">
        <f t="shared" si="0"/>
        <v>57</v>
      </c>
      <c r="B60" s="37" t="s">
        <v>101</v>
      </c>
      <c r="D60" s="8">
        <v>500</v>
      </c>
    </row>
    <row r="61" spans="1:4">
      <c r="A61" s="36">
        <f t="shared" si="0"/>
        <v>58</v>
      </c>
      <c r="B61" s="37" t="s">
        <v>102</v>
      </c>
      <c r="D61" s="8">
        <v>0</v>
      </c>
    </row>
    <row r="62" spans="1:4">
      <c r="A62" s="36">
        <f t="shared" si="0"/>
        <v>59</v>
      </c>
      <c r="B62" s="37" t="s">
        <v>103</v>
      </c>
      <c r="C62" s="8">
        <v>1000</v>
      </c>
      <c r="D62" s="8">
        <v>0</v>
      </c>
    </row>
    <row r="63" spans="1:4">
      <c r="A63" s="36">
        <f t="shared" si="0"/>
        <v>60</v>
      </c>
      <c r="B63" s="37" t="s">
        <v>104</v>
      </c>
      <c r="D63" s="8">
        <v>0</v>
      </c>
    </row>
    <row r="64" spans="1:4">
      <c r="A64" s="36">
        <f t="shared" si="0"/>
        <v>61</v>
      </c>
      <c r="B64" s="37" t="s">
        <v>3</v>
      </c>
      <c r="D64" s="8">
        <v>0</v>
      </c>
    </row>
    <row r="65" spans="1:4">
      <c r="A65" s="36">
        <f t="shared" si="0"/>
        <v>62</v>
      </c>
      <c r="B65" s="37" t="s">
        <v>105</v>
      </c>
      <c r="D65" s="8">
        <v>0</v>
      </c>
    </row>
    <row r="66" spans="1:4">
      <c r="A66" s="36">
        <f t="shared" si="0"/>
        <v>63</v>
      </c>
      <c r="B66" s="37" t="s">
        <v>106</v>
      </c>
      <c r="D66" s="8">
        <v>0</v>
      </c>
    </row>
    <row r="67" spans="1:4">
      <c r="A67" s="36">
        <f t="shared" si="0"/>
        <v>64</v>
      </c>
      <c r="B67" s="37" t="s">
        <v>107</v>
      </c>
      <c r="C67" s="8">
        <v>500</v>
      </c>
      <c r="D67" s="8">
        <v>0</v>
      </c>
    </row>
    <row r="68" spans="1:4">
      <c r="A68" s="36">
        <f t="shared" si="0"/>
        <v>65</v>
      </c>
      <c r="B68" s="37" t="s">
        <v>108</v>
      </c>
      <c r="C68" s="8">
        <v>1000</v>
      </c>
      <c r="D68" s="8">
        <v>0</v>
      </c>
    </row>
    <row r="69" spans="1:4">
      <c r="A69" s="36">
        <f t="shared" si="0"/>
        <v>66</v>
      </c>
      <c r="B69" s="37" t="s">
        <v>109</v>
      </c>
      <c r="D69" s="8">
        <v>0</v>
      </c>
    </row>
    <row r="70" spans="1:4">
      <c r="A70" s="36">
        <f t="shared" ref="A70:A82" si="1">A69+1</f>
        <v>67</v>
      </c>
      <c r="B70" s="37" t="s">
        <v>110</v>
      </c>
      <c r="D70" s="8">
        <v>0</v>
      </c>
    </row>
    <row r="71" spans="1:4">
      <c r="A71" s="36">
        <f t="shared" si="1"/>
        <v>68</v>
      </c>
      <c r="B71" s="37" t="s">
        <v>111</v>
      </c>
      <c r="C71" s="8">
        <v>500</v>
      </c>
      <c r="D71" s="8">
        <v>0</v>
      </c>
    </row>
    <row r="72" spans="1:4">
      <c r="A72" s="36">
        <f t="shared" si="1"/>
        <v>69</v>
      </c>
      <c r="B72" s="37" t="s">
        <v>112</v>
      </c>
      <c r="D72" s="8">
        <v>1500</v>
      </c>
    </row>
    <row r="73" spans="1:4">
      <c r="A73" s="36">
        <f t="shared" si="1"/>
        <v>70</v>
      </c>
      <c r="B73" s="37" t="s">
        <v>113</v>
      </c>
      <c r="D73" s="8">
        <v>500</v>
      </c>
    </row>
    <row r="74" spans="1:4">
      <c r="A74" s="36">
        <f t="shared" si="1"/>
        <v>71</v>
      </c>
      <c r="B74" s="37" t="s">
        <v>114</v>
      </c>
      <c r="D74" s="8">
        <v>0</v>
      </c>
    </row>
    <row r="75" spans="1:4">
      <c r="A75" s="36">
        <f t="shared" si="1"/>
        <v>72</v>
      </c>
      <c r="B75" s="37" t="s">
        <v>115</v>
      </c>
      <c r="D75" s="8">
        <v>0</v>
      </c>
    </row>
    <row r="76" spans="1:4">
      <c r="A76" s="36">
        <f t="shared" si="1"/>
        <v>73</v>
      </c>
      <c r="B76" s="37" t="s">
        <v>116</v>
      </c>
      <c r="D76" s="8">
        <v>0</v>
      </c>
    </row>
    <row r="77" spans="1:4">
      <c r="A77" s="36">
        <f t="shared" si="1"/>
        <v>74</v>
      </c>
      <c r="B77" s="37" t="s">
        <v>117</v>
      </c>
      <c r="D77" s="8">
        <v>0</v>
      </c>
    </row>
    <row r="78" spans="1:4">
      <c r="A78" s="36">
        <f t="shared" si="1"/>
        <v>75</v>
      </c>
      <c r="B78" s="37" t="s">
        <v>118</v>
      </c>
      <c r="D78" s="8">
        <v>0</v>
      </c>
    </row>
    <row r="79" spans="1:4">
      <c r="A79" s="36">
        <f t="shared" si="1"/>
        <v>76</v>
      </c>
      <c r="B79" s="37" t="s">
        <v>119</v>
      </c>
      <c r="D79" s="8">
        <v>0</v>
      </c>
    </row>
    <row r="80" spans="1:4">
      <c r="A80" s="36">
        <f t="shared" si="1"/>
        <v>77</v>
      </c>
      <c r="B80" s="37" t="s">
        <v>120</v>
      </c>
      <c r="D80" s="8">
        <v>0</v>
      </c>
    </row>
    <row r="81" spans="1:4">
      <c r="A81" s="36">
        <f t="shared" si="1"/>
        <v>78</v>
      </c>
      <c r="B81" s="37" t="s">
        <v>121</v>
      </c>
      <c r="D81" s="8">
        <v>0</v>
      </c>
    </row>
    <row r="82" spans="1:4" ht="18">
      <c r="A82" s="36">
        <f t="shared" si="1"/>
        <v>79</v>
      </c>
      <c r="B82" s="37" t="s">
        <v>122</v>
      </c>
      <c r="C82" s="38">
        <v>0</v>
      </c>
      <c r="D82" s="38">
        <v>0</v>
      </c>
    </row>
    <row r="83" spans="1:4" ht="18.75">
      <c r="B83" s="39" t="s">
        <v>123</v>
      </c>
      <c r="C83" s="40">
        <v>14500</v>
      </c>
      <c r="D83" s="40">
        <v>10000</v>
      </c>
    </row>
  </sheetData>
  <mergeCells count="2">
    <mergeCell ref="B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C88F6-8635-4472-B5D7-DFC8CB7DC1FE}">
  <dimension ref="A1:C24"/>
  <sheetViews>
    <sheetView topLeftCell="A12" workbookViewId="0">
      <selection activeCell="C24" sqref="C24"/>
    </sheetView>
  </sheetViews>
  <sheetFormatPr defaultRowHeight="15"/>
  <cols>
    <col min="2" max="2" width="57.5703125" customWidth="1"/>
    <col min="3" max="3" width="12.28515625" bestFit="1" customWidth="1"/>
  </cols>
  <sheetData>
    <row r="1" spans="1:3">
      <c r="A1" s="311" t="s">
        <v>4</v>
      </c>
      <c r="B1" s="311"/>
      <c r="C1" s="311"/>
    </row>
    <row r="2" spans="1:3">
      <c r="A2" s="311" t="s">
        <v>176</v>
      </c>
      <c r="B2" s="311"/>
      <c r="C2" s="311"/>
    </row>
    <row r="3" spans="1:3">
      <c r="C3" s="8"/>
    </row>
    <row r="4" spans="1:3">
      <c r="A4" s="312" t="s">
        <v>177</v>
      </c>
      <c r="B4" s="312"/>
      <c r="C4" s="8">
        <v>776253.04</v>
      </c>
    </row>
    <row r="5" spans="1:3" ht="17.25">
      <c r="A5" s="76" t="s">
        <v>178</v>
      </c>
      <c r="C5" s="38">
        <v>168840</v>
      </c>
    </row>
    <row r="6" spans="1:3" ht="17.25">
      <c r="C6" s="77">
        <f>SUM(C4:C5)</f>
        <v>945093.04</v>
      </c>
    </row>
    <row r="7" spans="1:3">
      <c r="A7" s="312" t="s">
        <v>179</v>
      </c>
      <c r="B7" s="312"/>
      <c r="C7" s="8"/>
    </row>
    <row r="8" spans="1:3" ht="17.25">
      <c r="A8" s="78"/>
      <c r="C8" s="38" t="s">
        <v>2</v>
      </c>
    </row>
    <row r="9" spans="1:3" ht="17.25">
      <c r="C9" s="77">
        <f>SUM(C8:C8)</f>
        <v>0</v>
      </c>
    </row>
    <row r="10" spans="1:3">
      <c r="C10" s="8"/>
    </row>
    <row r="11" spans="1:3">
      <c r="B11" s="79" t="s">
        <v>180</v>
      </c>
      <c r="C11" s="80">
        <f>C6+C9</f>
        <v>945093.04</v>
      </c>
    </row>
    <row r="12" spans="1:3">
      <c r="C12" s="8"/>
    </row>
    <row r="14" spans="1:3">
      <c r="A14" s="311" t="s">
        <v>4</v>
      </c>
      <c r="B14" s="311"/>
      <c r="C14" s="311"/>
    </row>
    <row r="15" spans="1:3">
      <c r="A15" s="311" t="s">
        <v>235</v>
      </c>
      <c r="B15" s="311"/>
      <c r="C15" s="311"/>
    </row>
    <row r="16" spans="1:3">
      <c r="C16" s="8"/>
    </row>
    <row r="17" spans="1:3">
      <c r="A17" s="312" t="s">
        <v>177</v>
      </c>
      <c r="B17" s="312"/>
      <c r="C17" s="8">
        <v>570322.66</v>
      </c>
    </row>
    <row r="18" spans="1:3" ht="17.25">
      <c r="A18" s="76"/>
      <c r="C18" s="38">
        <v>0</v>
      </c>
    </row>
    <row r="19" spans="1:3" ht="17.25">
      <c r="C19" s="77">
        <f>SUM(C17:C18)</f>
        <v>570322.66</v>
      </c>
    </row>
    <row r="20" spans="1:3">
      <c r="A20" s="312" t="s">
        <v>236</v>
      </c>
      <c r="B20" s="312"/>
      <c r="C20" s="8"/>
    </row>
    <row r="21" spans="1:3" ht="17.25">
      <c r="C21" s="38">
        <v>0</v>
      </c>
    </row>
    <row r="22" spans="1:3" ht="17.25">
      <c r="C22" s="77">
        <f>SUM(C21:C21)</f>
        <v>0</v>
      </c>
    </row>
    <row r="23" spans="1:3">
      <c r="C23" s="8"/>
    </row>
    <row r="24" spans="1:3">
      <c r="B24" s="79" t="s">
        <v>180</v>
      </c>
      <c r="C24" s="80">
        <f>C19+C22</f>
        <v>570322.66</v>
      </c>
    </row>
  </sheetData>
  <mergeCells count="8">
    <mergeCell ref="A15:C15"/>
    <mergeCell ref="A17:B17"/>
    <mergeCell ref="A20:B20"/>
    <mergeCell ref="A1:C1"/>
    <mergeCell ref="A2:C2"/>
    <mergeCell ref="A4:B4"/>
    <mergeCell ref="A7:B7"/>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A729-1077-4F3A-9B02-0AEEA2897C8F}">
  <dimension ref="A1:L19"/>
  <sheetViews>
    <sheetView workbookViewId="0">
      <selection activeCell="G10" sqref="G10:H10"/>
    </sheetView>
  </sheetViews>
  <sheetFormatPr defaultRowHeight="15"/>
  <cols>
    <col min="1" max="1" width="10.140625" style="81" customWidth="1"/>
    <col min="2" max="2" width="4" style="81" customWidth="1"/>
    <col min="3" max="3" width="8" style="81" customWidth="1"/>
    <col min="4" max="4" width="29.5703125" style="81" customWidth="1"/>
    <col min="5" max="5" width="11.5703125" style="81" customWidth="1"/>
    <col min="6" max="6" width="11.42578125" style="81" customWidth="1"/>
    <col min="7" max="7" width="4" style="81" customWidth="1"/>
    <col min="8" max="8" width="9" style="81" customWidth="1"/>
    <col min="9" max="9" width="10.7109375" style="81" customWidth="1"/>
    <col min="10" max="16384" width="9.140625" style="81"/>
  </cols>
  <sheetData>
    <row r="1" spans="1:12">
      <c r="A1" s="329" t="s">
        <v>181</v>
      </c>
      <c r="B1" s="330"/>
      <c r="C1" s="330"/>
      <c r="D1" s="330"/>
      <c r="E1" s="330"/>
      <c r="F1" s="330"/>
      <c r="G1" s="331"/>
    </row>
    <row r="2" spans="1:12">
      <c r="A2" s="322" t="s">
        <v>182</v>
      </c>
      <c r="B2" s="322"/>
      <c r="C2" s="332">
        <v>2023622328</v>
      </c>
      <c r="D2" s="332"/>
      <c r="E2" s="333" t="s">
        <v>183</v>
      </c>
      <c r="F2" s="333"/>
      <c r="G2" s="334" t="s">
        <v>184</v>
      </c>
      <c r="H2" s="334"/>
      <c r="I2" s="334"/>
    </row>
    <row r="3" spans="1:12">
      <c r="A3" s="322" t="s">
        <v>185</v>
      </c>
      <c r="B3" s="322"/>
      <c r="C3" s="328" t="s">
        <v>186</v>
      </c>
      <c r="D3" s="328"/>
      <c r="E3" s="324" t="s">
        <v>187</v>
      </c>
      <c r="F3" s="324"/>
      <c r="G3" s="325">
        <v>945093.04</v>
      </c>
      <c r="H3" s="325"/>
      <c r="I3" s="325"/>
    </row>
    <row r="4" spans="1:12">
      <c r="A4" s="322" t="s">
        <v>188</v>
      </c>
      <c r="B4" s="322"/>
      <c r="C4" s="328" t="s">
        <v>189</v>
      </c>
      <c r="D4" s="328"/>
      <c r="E4" s="324" t="s">
        <v>190</v>
      </c>
      <c r="F4" s="324"/>
      <c r="G4" s="325">
        <v>570322.66</v>
      </c>
      <c r="H4" s="325"/>
      <c r="I4" s="325"/>
    </row>
    <row r="5" spans="1:12">
      <c r="A5" s="322" t="s">
        <v>191</v>
      </c>
      <c r="B5" s="322"/>
      <c r="C5" s="328" t="s">
        <v>192</v>
      </c>
      <c r="D5" s="328"/>
      <c r="E5" s="324" t="s">
        <v>193</v>
      </c>
      <c r="F5" s="324"/>
      <c r="G5" s="325">
        <v>12000</v>
      </c>
      <c r="H5" s="325"/>
      <c r="I5" s="325"/>
    </row>
    <row r="6" spans="1:12">
      <c r="A6" s="322" t="s">
        <v>194</v>
      </c>
      <c r="B6" s="322"/>
      <c r="C6" s="323"/>
      <c r="D6" s="323"/>
      <c r="E6" s="324" t="s">
        <v>195</v>
      </c>
      <c r="F6" s="324"/>
      <c r="G6" s="325">
        <v>386770.38</v>
      </c>
      <c r="H6" s="325"/>
      <c r="I6" s="325"/>
    </row>
    <row r="8" spans="1:12">
      <c r="A8" s="82" t="s">
        <v>196</v>
      </c>
      <c r="B8" s="326" t="s">
        <v>197</v>
      </c>
      <c r="C8" s="326"/>
      <c r="D8" s="84" t="s">
        <v>198</v>
      </c>
      <c r="E8" s="83" t="s">
        <v>199</v>
      </c>
      <c r="F8" s="85" t="s">
        <v>200</v>
      </c>
      <c r="G8" s="327" t="s">
        <v>201</v>
      </c>
      <c r="H8" s="327"/>
      <c r="I8" s="86" t="s">
        <v>202</v>
      </c>
    </row>
    <row r="9" spans="1:12">
      <c r="A9" s="87"/>
      <c r="B9" s="321"/>
      <c r="C9" s="321"/>
      <c r="D9" s="89" t="s">
        <v>203</v>
      </c>
      <c r="E9" s="88"/>
      <c r="F9" s="88"/>
      <c r="G9" s="321"/>
      <c r="H9" s="321"/>
      <c r="I9" s="90">
        <v>945093.04</v>
      </c>
    </row>
    <row r="10" spans="1:12">
      <c r="A10" s="91">
        <v>45293</v>
      </c>
      <c r="B10" s="313">
        <v>88930438</v>
      </c>
      <c r="C10" s="313"/>
      <c r="D10" s="92" t="s">
        <v>204</v>
      </c>
      <c r="E10" s="93">
        <v>45293</v>
      </c>
      <c r="F10" s="94"/>
      <c r="G10" s="314">
        <v>168840</v>
      </c>
      <c r="H10" s="314"/>
      <c r="I10" s="95">
        <v>776253.04</v>
      </c>
      <c r="L10" s="81">
        <v>945093.04</v>
      </c>
    </row>
    <row r="11" spans="1:12">
      <c r="A11" s="91">
        <v>45295</v>
      </c>
      <c r="B11" s="313">
        <v>88930439</v>
      </c>
      <c r="C11" s="313"/>
      <c r="D11" s="96" t="s">
        <v>205</v>
      </c>
      <c r="E11" s="93">
        <v>45295</v>
      </c>
      <c r="F11" s="97"/>
      <c r="G11" s="314">
        <v>165000</v>
      </c>
      <c r="H11" s="314"/>
      <c r="I11" s="95">
        <v>611253.04</v>
      </c>
    </row>
    <row r="12" spans="1:12" ht="19.5">
      <c r="A12" s="91">
        <v>45299</v>
      </c>
      <c r="B12" s="318"/>
      <c r="C12" s="318"/>
      <c r="D12" s="98" t="s">
        <v>206</v>
      </c>
      <c r="E12" s="93">
        <v>45297</v>
      </c>
      <c r="F12" s="99">
        <v>12000</v>
      </c>
      <c r="G12" s="318"/>
      <c r="H12" s="318"/>
      <c r="I12" s="95">
        <v>623253.04</v>
      </c>
    </row>
    <row r="13" spans="1:12" ht="19.5">
      <c r="A13" s="91">
        <v>45300</v>
      </c>
      <c r="B13" s="318"/>
      <c r="C13" s="318"/>
      <c r="D13" s="96" t="s">
        <v>207</v>
      </c>
      <c r="E13" s="93">
        <v>45300</v>
      </c>
      <c r="F13" s="97"/>
      <c r="G13" s="319">
        <v>50</v>
      </c>
      <c r="H13" s="319"/>
      <c r="I13" s="95">
        <v>623203.04</v>
      </c>
    </row>
    <row r="14" spans="1:12" ht="19.5">
      <c r="A14" s="91">
        <v>45314</v>
      </c>
      <c r="B14" s="318"/>
      <c r="C14" s="318"/>
      <c r="D14" s="98" t="s">
        <v>208</v>
      </c>
      <c r="E14" s="93">
        <v>45314</v>
      </c>
      <c r="F14" s="97"/>
      <c r="G14" s="319">
        <v>20</v>
      </c>
      <c r="H14" s="319"/>
      <c r="I14" s="95">
        <v>623183.04</v>
      </c>
    </row>
    <row r="15" spans="1:12" ht="19.5">
      <c r="A15" s="91">
        <v>45314</v>
      </c>
      <c r="B15" s="318"/>
      <c r="C15" s="318"/>
      <c r="D15" s="98" t="s">
        <v>209</v>
      </c>
      <c r="E15" s="93">
        <v>45314</v>
      </c>
      <c r="F15" s="97"/>
      <c r="G15" s="319">
        <v>1.5</v>
      </c>
      <c r="H15" s="319"/>
      <c r="I15" s="95">
        <v>623181.54</v>
      </c>
    </row>
    <row r="16" spans="1:12">
      <c r="A16" s="91">
        <v>45318</v>
      </c>
      <c r="B16" s="320"/>
      <c r="C16" s="320"/>
      <c r="D16" s="96" t="s">
        <v>210</v>
      </c>
      <c r="E16" s="93">
        <v>45318</v>
      </c>
      <c r="F16" s="94"/>
      <c r="G16" s="319">
        <v>333.84</v>
      </c>
      <c r="H16" s="319"/>
      <c r="I16" s="95">
        <v>622847.69999999995</v>
      </c>
    </row>
    <row r="17" spans="1:9">
      <c r="A17" s="91">
        <v>45318</v>
      </c>
      <c r="B17" s="320"/>
      <c r="C17" s="320"/>
      <c r="D17" s="96" t="s">
        <v>211</v>
      </c>
      <c r="E17" s="93">
        <v>45318</v>
      </c>
      <c r="F17" s="94"/>
      <c r="G17" s="319">
        <v>25.04</v>
      </c>
      <c r="H17" s="319"/>
      <c r="I17" s="95">
        <v>622822.66</v>
      </c>
    </row>
    <row r="18" spans="1:9">
      <c r="A18" s="91">
        <v>45320</v>
      </c>
      <c r="B18" s="313">
        <v>88930434</v>
      </c>
      <c r="C18" s="313"/>
      <c r="D18" s="96" t="s">
        <v>212</v>
      </c>
      <c r="E18" s="93">
        <v>45320</v>
      </c>
      <c r="F18" s="97"/>
      <c r="G18" s="314">
        <v>52500</v>
      </c>
      <c r="H18" s="314"/>
      <c r="I18" s="95">
        <v>570322.66</v>
      </c>
    </row>
    <row r="19" spans="1:9">
      <c r="A19" s="315" t="s">
        <v>213</v>
      </c>
      <c r="B19" s="316"/>
      <c r="C19" s="316"/>
      <c r="D19" s="316"/>
      <c r="E19" s="316"/>
      <c r="F19" s="316"/>
      <c r="G19" s="316"/>
      <c r="H19" s="316"/>
      <c r="I19" s="317"/>
    </row>
  </sheetData>
  <mergeCells count="44">
    <mergeCell ref="A3:B3"/>
    <mergeCell ref="C3:D3"/>
    <mergeCell ref="E3:F3"/>
    <mergeCell ref="G3:I3"/>
    <mergeCell ref="A1:G1"/>
    <mergeCell ref="A2:B2"/>
    <mergeCell ref="C2:D2"/>
    <mergeCell ref="E2:F2"/>
    <mergeCell ref="G2:I2"/>
    <mergeCell ref="A4:B4"/>
    <mergeCell ref="C4:D4"/>
    <mergeCell ref="E4:F4"/>
    <mergeCell ref="G4:I4"/>
    <mergeCell ref="A5:B5"/>
    <mergeCell ref="C5:D5"/>
    <mergeCell ref="E5:F5"/>
    <mergeCell ref="G5:I5"/>
    <mergeCell ref="A6:B6"/>
    <mergeCell ref="C6:D6"/>
    <mergeCell ref="E6:F6"/>
    <mergeCell ref="G6:I6"/>
    <mergeCell ref="B8:C8"/>
    <mergeCell ref="G8:H8"/>
    <mergeCell ref="B9:C9"/>
    <mergeCell ref="G9:H9"/>
    <mergeCell ref="B10:C10"/>
    <mergeCell ref="G10:H10"/>
    <mergeCell ref="B11:C11"/>
    <mergeCell ref="G11:H11"/>
    <mergeCell ref="B12:C12"/>
    <mergeCell ref="G12:H12"/>
    <mergeCell ref="B13:C13"/>
    <mergeCell ref="G13:H13"/>
    <mergeCell ref="B14:C14"/>
    <mergeCell ref="G14:H14"/>
    <mergeCell ref="B18:C18"/>
    <mergeCell ref="G18:H18"/>
    <mergeCell ref="A19:I19"/>
    <mergeCell ref="B15:C15"/>
    <mergeCell ref="G15:H15"/>
    <mergeCell ref="B16:C16"/>
    <mergeCell ref="G16:H16"/>
    <mergeCell ref="B17:C17"/>
    <mergeCell ref="G17:H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D996-C0D0-4807-91AD-44F354F1FF2B}">
  <dimension ref="A1:G28"/>
  <sheetViews>
    <sheetView topLeftCell="A7" workbookViewId="0">
      <selection activeCell="E13" sqref="E13"/>
    </sheetView>
  </sheetViews>
  <sheetFormatPr defaultRowHeight="15"/>
  <cols>
    <col min="1" max="1" width="10.28515625" style="81" customWidth="1"/>
    <col min="2" max="2" width="11.5703125" style="81" customWidth="1"/>
    <col min="3" max="3" width="29.5703125" style="81" customWidth="1"/>
    <col min="4" max="4" width="11.5703125" style="81" customWidth="1"/>
    <col min="5" max="5" width="11.42578125" style="81" customWidth="1"/>
    <col min="6" max="6" width="14" style="81" customWidth="1"/>
    <col min="7" max="7" width="11.28515625" style="81" customWidth="1"/>
    <col min="8" max="16384" width="9.140625" style="81"/>
  </cols>
  <sheetData>
    <row r="1" spans="1:7" ht="11.85" customHeight="1">
      <c r="A1" s="122" t="s">
        <v>261</v>
      </c>
      <c r="B1" s="123">
        <v>2023622328</v>
      </c>
      <c r="F1" s="124" t="s">
        <v>262</v>
      </c>
      <c r="G1" s="125" t="s">
        <v>263</v>
      </c>
    </row>
    <row r="2" spans="1:7" ht="15.6" customHeight="1">
      <c r="A2" s="122" t="s">
        <v>264</v>
      </c>
      <c r="B2" s="126" t="s">
        <v>265</v>
      </c>
      <c r="F2" s="127" t="s">
        <v>266</v>
      </c>
      <c r="G2" s="128">
        <v>570322.66</v>
      </c>
    </row>
    <row r="3" spans="1:7" ht="15.6" customHeight="1">
      <c r="A3" s="122" t="s">
        <v>267</v>
      </c>
      <c r="B3" s="126" t="s">
        <v>268</v>
      </c>
      <c r="F3" s="129" t="s">
        <v>269</v>
      </c>
      <c r="G3" s="128">
        <v>625596.88</v>
      </c>
    </row>
    <row r="4" spans="1:7" ht="15.6" customHeight="1">
      <c r="A4" s="122" t="s">
        <v>270</v>
      </c>
      <c r="B4" s="126" t="s">
        <v>271</v>
      </c>
      <c r="F4" s="129" t="s">
        <v>272</v>
      </c>
      <c r="G4" s="128">
        <v>84000</v>
      </c>
    </row>
    <row r="5" spans="1:7" ht="11.85" customHeight="1">
      <c r="A5" s="122" t="s">
        <v>273</v>
      </c>
      <c r="B5" s="120"/>
      <c r="F5" s="129" t="s">
        <v>274</v>
      </c>
      <c r="G5" s="128">
        <v>28725.78</v>
      </c>
    </row>
    <row r="8" spans="1:7" ht="13.5" customHeight="1">
      <c r="A8" s="130" t="s">
        <v>275</v>
      </c>
      <c r="B8" s="131" t="s">
        <v>276</v>
      </c>
      <c r="C8" s="132" t="s">
        <v>277</v>
      </c>
      <c r="D8" s="131" t="s">
        <v>278</v>
      </c>
      <c r="E8" s="133" t="s">
        <v>279</v>
      </c>
      <c r="F8" s="134" t="s">
        <v>280</v>
      </c>
      <c r="G8" s="135" t="s">
        <v>281</v>
      </c>
    </row>
    <row r="9" spans="1:7" ht="13.35" customHeight="1">
      <c r="A9" s="87"/>
      <c r="B9" s="88"/>
      <c r="C9" s="136" t="s">
        <v>282</v>
      </c>
      <c r="D9" s="88"/>
      <c r="E9" s="88"/>
      <c r="F9" s="88"/>
      <c r="G9" s="137">
        <v>570322.66</v>
      </c>
    </row>
    <row r="10" spans="1:7" ht="24" customHeight="1">
      <c r="A10" s="138">
        <v>45335</v>
      </c>
      <c r="B10" s="97"/>
      <c r="C10" s="139" t="s">
        <v>283</v>
      </c>
      <c r="D10" s="140">
        <v>45335</v>
      </c>
      <c r="E10" s="141">
        <v>2000</v>
      </c>
      <c r="F10" s="97"/>
      <c r="G10" s="137">
        <v>572322.66</v>
      </c>
    </row>
    <row r="11" spans="1:7" ht="13.5" customHeight="1">
      <c r="A11" s="138">
        <v>45337</v>
      </c>
      <c r="B11" s="142">
        <v>88930440</v>
      </c>
      <c r="C11" s="139" t="s">
        <v>284</v>
      </c>
      <c r="D11" s="140">
        <v>45337</v>
      </c>
      <c r="E11" s="94"/>
      <c r="F11" s="143">
        <v>4500</v>
      </c>
      <c r="G11" s="137">
        <v>567822.66</v>
      </c>
    </row>
    <row r="12" spans="1:7" ht="13.5" customHeight="1">
      <c r="A12" s="138">
        <v>45337</v>
      </c>
      <c r="B12" s="142">
        <v>88930432</v>
      </c>
      <c r="C12" s="139" t="s">
        <v>284</v>
      </c>
      <c r="D12" s="140">
        <v>45337</v>
      </c>
      <c r="E12" s="94"/>
      <c r="F12" s="143">
        <v>24000</v>
      </c>
      <c r="G12" s="137">
        <v>543822.66</v>
      </c>
    </row>
    <row r="13" spans="1:7" ht="24" customHeight="1">
      <c r="A13" s="138">
        <v>45338</v>
      </c>
      <c r="B13" s="97"/>
      <c r="C13" s="98" t="s">
        <v>285</v>
      </c>
      <c r="D13" s="140">
        <v>45338</v>
      </c>
      <c r="E13" s="185">
        <v>5000</v>
      </c>
      <c r="F13" s="97"/>
      <c r="G13" s="137">
        <v>548822.66</v>
      </c>
    </row>
    <row r="14" spans="1:7" ht="24" customHeight="1">
      <c r="A14" s="138">
        <v>45338</v>
      </c>
      <c r="B14" s="97"/>
      <c r="C14" s="98" t="s">
        <v>286</v>
      </c>
      <c r="D14" s="140">
        <v>45339</v>
      </c>
      <c r="E14" s="141">
        <v>10000</v>
      </c>
      <c r="F14" s="97"/>
      <c r="G14" s="137">
        <v>558822.66</v>
      </c>
    </row>
    <row r="15" spans="1:7" ht="24" customHeight="1">
      <c r="A15" s="138">
        <v>45338</v>
      </c>
      <c r="B15" s="97"/>
      <c r="C15" s="139" t="s">
        <v>287</v>
      </c>
      <c r="D15" s="140">
        <v>45339</v>
      </c>
      <c r="E15" s="141">
        <v>40000</v>
      </c>
      <c r="F15" s="97"/>
      <c r="G15" s="137">
        <v>598822.66</v>
      </c>
    </row>
    <row r="16" spans="1:7" ht="24" customHeight="1">
      <c r="A16" s="138">
        <v>45341</v>
      </c>
      <c r="B16" s="97"/>
      <c r="C16" s="139" t="s">
        <v>288</v>
      </c>
      <c r="D16" s="140">
        <v>45341</v>
      </c>
      <c r="E16" s="97"/>
      <c r="F16" s="144">
        <v>100</v>
      </c>
      <c r="G16" s="137">
        <v>598722.66</v>
      </c>
    </row>
    <row r="17" spans="1:7" ht="24" customHeight="1">
      <c r="A17" s="138">
        <v>45341</v>
      </c>
      <c r="B17" s="97"/>
      <c r="C17" s="139" t="s">
        <v>289</v>
      </c>
      <c r="D17" s="140">
        <v>45340</v>
      </c>
      <c r="E17" s="141">
        <v>5000</v>
      </c>
      <c r="F17" s="97"/>
      <c r="G17" s="137">
        <v>603722.66</v>
      </c>
    </row>
    <row r="18" spans="1:7" ht="24" customHeight="1">
      <c r="A18" s="138">
        <v>45341</v>
      </c>
      <c r="B18" s="97"/>
      <c r="C18" s="98" t="s">
        <v>285</v>
      </c>
      <c r="D18" s="140">
        <v>45341</v>
      </c>
      <c r="E18" s="185">
        <v>2000</v>
      </c>
      <c r="F18" s="97"/>
      <c r="G18" s="137">
        <v>605722.66</v>
      </c>
    </row>
    <row r="19" spans="1:7" ht="24" customHeight="1">
      <c r="A19" s="138">
        <v>45345</v>
      </c>
      <c r="B19" s="97"/>
      <c r="C19" s="98" t="s">
        <v>290</v>
      </c>
      <c r="D19" s="140">
        <v>45345</v>
      </c>
      <c r="E19" s="97"/>
      <c r="F19" s="144">
        <v>36</v>
      </c>
      <c r="G19" s="137">
        <v>605686.66</v>
      </c>
    </row>
    <row r="20" spans="1:7" ht="24" customHeight="1">
      <c r="A20" s="138">
        <v>45345</v>
      </c>
      <c r="B20" s="97"/>
      <c r="C20" s="98" t="s">
        <v>291</v>
      </c>
      <c r="D20" s="140">
        <v>45345</v>
      </c>
      <c r="E20" s="97"/>
      <c r="F20" s="144">
        <v>2.7</v>
      </c>
      <c r="G20" s="137">
        <v>605683.96</v>
      </c>
    </row>
    <row r="21" spans="1:7" ht="24" customHeight="1">
      <c r="A21" s="138">
        <v>45348</v>
      </c>
      <c r="B21" s="97"/>
      <c r="C21" s="98" t="s">
        <v>292</v>
      </c>
      <c r="D21" s="140">
        <v>45348</v>
      </c>
      <c r="E21" s="141">
        <v>4000</v>
      </c>
      <c r="F21" s="97"/>
      <c r="G21" s="137">
        <v>609683.96</v>
      </c>
    </row>
    <row r="22" spans="1:7" ht="24" customHeight="1">
      <c r="A22" s="138">
        <v>45348</v>
      </c>
      <c r="B22" s="97"/>
      <c r="C22" s="98" t="s">
        <v>293</v>
      </c>
      <c r="D22" s="140">
        <v>45348</v>
      </c>
      <c r="E22" s="141">
        <v>5000</v>
      </c>
      <c r="F22" s="97"/>
      <c r="G22" s="137">
        <v>614683.96</v>
      </c>
    </row>
    <row r="23" spans="1:7" ht="13.5" customHeight="1">
      <c r="A23" s="138">
        <v>45348</v>
      </c>
      <c r="B23" s="94"/>
      <c r="C23" s="139" t="s">
        <v>294</v>
      </c>
      <c r="D23" s="140">
        <v>45348</v>
      </c>
      <c r="E23" s="94"/>
      <c r="F23" s="144">
        <v>81</v>
      </c>
      <c r="G23" s="137">
        <v>614602.96</v>
      </c>
    </row>
    <row r="24" spans="1:7" ht="13.5" customHeight="1">
      <c r="A24" s="138">
        <v>45348</v>
      </c>
      <c r="B24" s="94"/>
      <c r="C24" s="139" t="s">
        <v>295</v>
      </c>
      <c r="D24" s="140">
        <v>45348</v>
      </c>
      <c r="E24" s="94"/>
      <c r="F24" s="144">
        <v>6.08</v>
      </c>
      <c r="G24" s="137">
        <v>614596.88</v>
      </c>
    </row>
    <row r="25" spans="1:7" ht="24" customHeight="1">
      <c r="A25" s="138">
        <v>45350</v>
      </c>
      <c r="B25" s="97"/>
      <c r="C25" s="98" t="s">
        <v>296</v>
      </c>
      <c r="D25" s="140">
        <v>45350</v>
      </c>
      <c r="E25" s="141">
        <v>3000</v>
      </c>
      <c r="F25" s="97"/>
      <c r="G25" s="137">
        <v>617596.88</v>
      </c>
    </row>
    <row r="26" spans="1:7" ht="24" customHeight="1">
      <c r="A26" s="138">
        <v>45350</v>
      </c>
      <c r="B26" s="97"/>
      <c r="C26" s="98" t="s">
        <v>297</v>
      </c>
      <c r="D26" s="140">
        <v>45350</v>
      </c>
      <c r="E26" s="141">
        <v>5000</v>
      </c>
      <c r="F26" s="97"/>
      <c r="G26" s="137">
        <v>622596.88</v>
      </c>
    </row>
    <row r="27" spans="1:7" ht="13.5" customHeight="1">
      <c r="A27" s="138">
        <v>45351</v>
      </c>
      <c r="B27" s="94"/>
      <c r="C27" s="139" t="s">
        <v>298</v>
      </c>
      <c r="D27" s="140">
        <v>45351</v>
      </c>
      <c r="E27" s="141">
        <v>3000</v>
      </c>
      <c r="F27" s="94"/>
      <c r="G27" s="145">
        <v>625596.88</v>
      </c>
    </row>
    <row r="28" spans="1:7" ht="13.7" customHeight="1">
      <c r="A28" s="335" t="s">
        <v>299</v>
      </c>
      <c r="B28" s="336"/>
      <c r="C28" s="336"/>
      <c r="D28" s="336"/>
      <c r="E28" s="336"/>
      <c r="F28" s="336"/>
      <c r="G28" s="337"/>
    </row>
  </sheetData>
  <mergeCells count="1">
    <mergeCell ref="A28:G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0273C-7C11-4600-9F35-03E5AD71B1DC}">
  <dimension ref="A1:I33"/>
  <sheetViews>
    <sheetView workbookViewId="0">
      <selection activeCell="L8" sqref="L8"/>
    </sheetView>
  </sheetViews>
  <sheetFormatPr defaultRowHeight="12"/>
  <cols>
    <col min="1" max="1" width="13.5703125" style="159" customWidth="1"/>
    <col min="2" max="2" width="12.28515625" style="159" customWidth="1"/>
    <col min="3" max="3" width="20.42578125" style="159" customWidth="1"/>
    <col min="4" max="4" width="42.42578125" style="159" customWidth="1"/>
    <col min="5" max="5" width="11.5703125" style="159" customWidth="1"/>
    <col min="6" max="6" width="11.42578125" style="159" customWidth="1"/>
    <col min="7" max="7" width="14.7109375" style="159" customWidth="1"/>
    <col min="8" max="8" width="9" style="159" customWidth="1"/>
    <col min="9" max="9" width="10.42578125" style="159" customWidth="1"/>
    <col min="10" max="16384" width="9.140625" style="159"/>
  </cols>
  <sheetData>
    <row r="1" spans="1:9">
      <c r="A1" s="156"/>
      <c r="B1" s="157"/>
      <c r="C1" s="157"/>
      <c r="D1" s="157"/>
      <c r="E1" s="157"/>
      <c r="F1" s="157"/>
      <c r="G1" s="158"/>
    </row>
    <row r="2" spans="1:9" ht="15" customHeight="1">
      <c r="A2" s="160" t="s">
        <v>261</v>
      </c>
      <c r="B2" s="163">
        <v>2023622328</v>
      </c>
      <c r="D2" s="161"/>
      <c r="F2" s="160"/>
      <c r="G2" s="160" t="s">
        <v>339</v>
      </c>
      <c r="H2" s="162" t="s">
        <v>340</v>
      </c>
    </row>
    <row r="3" spans="1:9" ht="15" customHeight="1">
      <c r="A3" s="160" t="s">
        <v>341</v>
      </c>
      <c r="B3" s="163" t="s">
        <v>342</v>
      </c>
      <c r="D3" s="162"/>
      <c r="F3" s="160"/>
      <c r="G3" s="160" t="s">
        <v>266</v>
      </c>
      <c r="H3" s="164">
        <v>625596.88</v>
      </c>
    </row>
    <row r="4" spans="1:9" ht="15" customHeight="1">
      <c r="A4" s="160" t="s">
        <v>343</v>
      </c>
      <c r="B4" s="163" t="s">
        <v>344</v>
      </c>
      <c r="D4" s="162"/>
      <c r="F4" s="160"/>
      <c r="G4" s="160" t="s">
        <v>269</v>
      </c>
      <c r="H4" s="210">
        <v>726493.57</v>
      </c>
    </row>
    <row r="5" spans="1:9" ht="15" customHeight="1">
      <c r="A5" s="160" t="s">
        <v>345</v>
      </c>
      <c r="B5" s="163" t="s">
        <v>346</v>
      </c>
      <c r="D5" s="162"/>
      <c r="F5" s="160"/>
      <c r="G5" s="160" t="s">
        <v>347</v>
      </c>
      <c r="H5" s="183">
        <v>114680</v>
      </c>
    </row>
    <row r="6" spans="1:9" ht="15" customHeight="1">
      <c r="A6" s="160" t="s">
        <v>348</v>
      </c>
      <c r="B6" s="160"/>
      <c r="C6" s="339"/>
      <c r="D6" s="339"/>
      <c r="F6" s="160"/>
      <c r="G6" s="160" t="s">
        <v>349</v>
      </c>
      <c r="H6" s="182">
        <v>13783.31</v>
      </c>
    </row>
    <row r="8" spans="1:9">
      <c r="A8" s="165" t="s">
        <v>350</v>
      </c>
      <c r="B8" s="340" t="s">
        <v>351</v>
      </c>
      <c r="C8" s="340"/>
      <c r="D8" s="166" t="s">
        <v>352</v>
      </c>
      <c r="E8" s="167" t="s">
        <v>353</v>
      </c>
      <c r="F8" s="168" t="s">
        <v>354</v>
      </c>
      <c r="G8" s="186" t="s">
        <v>355</v>
      </c>
      <c r="H8" s="186"/>
      <c r="I8" s="169" t="s">
        <v>356</v>
      </c>
    </row>
    <row r="9" spans="1:9" ht="12.75">
      <c r="A9" s="170"/>
      <c r="B9" s="338"/>
      <c r="C9" s="338"/>
      <c r="D9" s="153" t="s">
        <v>323</v>
      </c>
      <c r="E9" s="171"/>
      <c r="F9" s="171"/>
      <c r="G9" s="172"/>
      <c r="H9" s="172"/>
      <c r="I9" s="137">
        <v>625596.88</v>
      </c>
    </row>
    <row r="10" spans="1:9" ht="24">
      <c r="A10" s="173">
        <v>45352</v>
      </c>
      <c r="B10" s="174"/>
      <c r="C10" s="174"/>
      <c r="D10" s="154" t="s">
        <v>324</v>
      </c>
      <c r="E10" s="175">
        <v>45352</v>
      </c>
      <c r="F10" s="176">
        <v>5000</v>
      </c>
      <c r="G10" s="174"/>
      <c r="H10" s="174"/>
      <c r="I10" s="137">
        <v>630596.88</v>
      </c>
    </row>
    <row r="11" spans="1:9" ht="24">
      <c r="A11" s="173">
        <v>45352</v>
      </c>
      <c r="B11" s="174"/>
      <c r="C11" s="174"/>
      <c r="D11" s="154" t="s">
        <v>325</v>
      </c>
      <c r="E11" s="175">
        <v>45352</v>
      </c>
      <c r="F11" s="176">
        <v>11000</v>
      </c>
      <c r="G11" s="174"/>
      <c r="H11" s="174"/>
      <c r="I11" s="137">
        <v>641596.88</v>
      </c>
    </row>
    <row r="12" spans="1:9" ht="24">
      <c r="A12" s="173">
        <v>45355</v>
      </c>
      <c r="B12" s="174"/>
      <c r="C12" s="174"/>
      <c r="D12" s="154" t="s">
        <v>326</v>
      </c>
      <c r="E12" s="175">
        <v>45355</v>
      </c>
      <c r="F12" s="177"/>
      <c r="G12" s="178">
        <v>50</v>
      </c>
      <c r="H12" s="178"/>
      <c r="I12" s="137">
        <v>641546.88</v>
      </c>
    </row>
    <row r="13" spans="1:9" ht="24">
      <c r="A13" s="173">
        <v>45355</v>
      </c>
      <c r="B13" s="174"/>
      <c r="C13" s="174"/>
      <c r="D13" s="155" t="s">
        <v>333</v>
      </c>
      <c r="E13" s="175">
        <v>45354</v>
      </c>
      <c r="F13" s="184">
        <v>5000</v>
      </c>
      <c r="G13" s="174"/>
      <c r="H13" s="174"/>
      <c r="I13" s="137">
        <v>646546.88</v>
      </c>
    </row>
    <row r="14" spans="1:9" ht="24">
      <c r="A14" s="173">
        <v>45355</v>
      </c>
      <c r="B14" s="174"/>
      <c r="C14" s="174"/>
      <c r="D14" s="155" t="s">
        <v>334</v>
      </c>
      <c r="E14" s="175">
        <v>45355</v>
      </c>
      <c r="F14" s="176">
        <v>3000</v>
      </c>
      <c r="G14" s="174"/>
      <c r="H14" s="174"/>
      <c r="I14" s="137">
        <v>649546.88</v>
      </c>
    </row>
    <row r="15" spans="1:9" ht="24">
      <c r="A15" s="173">
        <v>45358</v>
      </c>
      <c r="B15" s="174"/>
      <c r="C15" s="174"/>
      <c r="D15" s="154" t="s">
        <v>327</v>
      </c>
      <c r="E15" s="175">
        <v>45358</v>
      </c>
      <c r="F15" s="176">
        <v>10000</v>
      </c>
      <c r="G15" s="174"/>
      <c r="H15" s="174"/>
      <c r="I15" s="137">
        <v>659546.88</v>
      </c>
    </row>
    <row r="16" spans="1:9" ht="24">
      <c r="A16" s="173">
        <v>45359</v>
      </c>
      <c r="B16" s="174"/>
      <c r="C16" s="174"/>
      <c r="D16" s="154" t="s">
        <v>328</v>
      </c>
      <c r="E16" s="175">
        <v>45359</v>
      </c>
      <c r="F16" s="177"/>
      <c r="G16" s="178">
        <v>50</v>
      </c>
      <c r="H16" s="178"/>
      <c r="I16" s="137">
        <v>659496.88</v>
      </c>
    </row>
    <row r="17" spans="1:9" ht="24">
      <c r="A17" s="173">
        <v>45365</v>
      </c>
      <c r="B17" s="174"/>
      <c r="C17" s="174"/>
      <c r="D17" s="155" t="s">
        <v>335</v>
      </c>
      <c r="E17" s="175">
        <v>45364</v>
      </c>
      <c r="F17" s="176">
        <v>3000</v>
      </c>
      <c r="G17" s="174"/>
      <c r="H17" s="174"/>
      <c r="I17" s="137">
        <v>662496.88</v>
      </c>
    </row>
    <row r="18" spans="1:9" ht="12.75">
      <c r="A18" s="173">
        <v>45365</v>
      </c>
      <c r="B18" s="179">
        <v>88930441</v>
      </c>
      <c r="C18" s="179"/>
      <c r="D18" s="154" t="s">
        <v>329</v>
      </c>
      <c r="E18" s="175">
        <v>45365</v>
      </c>
      <c r="F18" s="180"/>
      <c r="G18" s="181">
        <v>13500</v>
      </c>
      <c r="H18" s="181"/>
      <c r="I18" s="137">
        <v>648996.88</v>
      </c>
    </row>
    <row r="19" spans="1:9" ht="24">
      <c r="A19" s="173">
        <v>45365</v>
      </c>
      <c r="B19" s="174"/>
      <c r="C19" s="174"/>
      <c r="D19" s="155" t="s">
        <v>336</v>
      </c>
      <c r="E19" s="175">
        <v>45365</v>
      </c>
      <c r="F19" s="176">
        <v>10000</v>
      </c>
      <c r="G19" s="174"/>
      <c r="H19" s="174"/>
      <c r="I19" s="137">
        <v>658996.88</v>
      </c>
    </row>
    <row r="20" spans="1:9" ht="24">
      <c r="A20" s="173">
        <v>45366</v>
      </c>
      <c r="B20" s="174"/>
      <c r="C20" s="174"/>
      <c r="D20" s="154" t="s">
        <v>330</v>
      </c>
      <c r="E20" s="175">
        <v>45366</v>
      </c>
      <c r="F20" s="177"/>
      <c r="G20" s="178">
        <v>50</v>
      </c>
      <c r="H20" s="178"/>
      <c r="I20" s="137">
        <v>658946.88</v>
      </c>
    </row>
    <row r="21" spans="1:9" ht="24">
      <c r="A21" s="173">
        <v>45369</v>
      </c>
      <c r="B21" s="174"/>
      <c r="C21" s="174"/>
      <c r="D21" s="154" t="s">
        <v>361</v>
      </c>
      <c r="E21" s="175">
        <v>45368</v>
      </c>
      <c r="F21" s="176">
        <v>31680</v>
      </c>
      <c r="G21" s="174"/>
      <c r="H21" s="174"/>
      <c r="I21" s="137">
        <v>690626.88</v>
      </c>
    </row>
    <row r="22" spans="1:9" ht="24">
      <c r="A22" s="173">
        <v>45370</v>
      </c>
      <c r="B22" s="174"/>
      <c r="C22" s="174"/>
      <c r="D22" s="154" t="s">
        <v>331</v>
      </c>
      <c r="E22" s="175">
        <v>45370</v>
      </c>
      <c r="F22" s="177"/>
      <c r="G22" s="178">
        <v>50</v>
      </c>
      <c r="H22" s="178"/>
      <c r="I22" s="137">
        <v>690576.88</v>
      </c>
    </row>
    <row r="23" spans="1:9" ht="24">
      <c r="A23" s="173">
        <v>45372</v>
      </c>
      <c r="B23" s="174"/>
      <c r="C23" s="174"/>
      <c r="D23" s="154" t="s">
        <v>362</v>
      </c>
      <c r="E23" s="175">
        <v>45372</v>
      </c>
      <c r="F23" s="176">
        <v>5000</v>
      </c>
      <c r="G23" s="174"/>
      <c r="H23" s="174"/>
      <c r="I23" s="137">
        <v>695576.88</v>
      </c>
    </row>
    <row r="24" spans="1:9" ht="24">
      <c r="A24" s="173">
        <v>45372</v>
      </c>
      <c r="B24" s="174"/>
      <c r="C24" s="174"/>
      <c r="D24" s="155" t="s">
        <v>337</v>
      </c>
      <c r="E24" s="175">
        <v>45372</v>
      </c>
      <c r="F24" s="176">
        <v>3000</v>
      </c>
      <c r="G24" s="174"/>
      <c r="H24" s="174"/>
      <c r="I24" s="137">
        <v>698576.88</v>
      </c>
    </row>
    <row r="25" spans="1:9" ht="24">
      <c r="A25" s="173">
        <v>45376</v>
      </c>
      <c r="B25" s="174"/>
      <c r="C25" s="174"/>
      <c r="D25" s="155" t="s">
        <v>338</v>
      </c>
      <c r="E25" s="175">
        <v>45374</v>
      </c>
      <c r="F25" s="176">
        <v>5000</v>
      </c>
      <c r="G25" s="174"/>
      <c r="H25" s="174"/>
      <c r="I25" s="137">
        <v>703576.88</v>
      </c>
    </row>
    <row r="26" spans="1:9" ht="12.75">
      <c r="A26" s="173">
        <v>45376</v>
      </c>
      <c r="B26" s="174"/>
      <c r="C26" s="174"/>
      <c r="D26" s="155" t="s">
        <v>332</v>
      </c>
      <c r="E26" s="175">
        <v>45375</v>
      </c>
      <c r="F26" s="176">
        <v>5000</v>
      </c>
      <c r="G26" s="174"/>
      <c r="H26" s="174"/>
      <c r="I26" s="137">
        <v>708576.88</v>
      </c>
    </row>
    <row r="27" spans="1:9" ht="24">
      <c r="A27" s="173">
        <v>45376</v>
      </c>
      <c r="B27" s="174"/>
      <c r="C27" s="174"/>
      <c r="D27" s="155" t="s">
        <v>363</v>
      </c>
      <c r="E27" s="175"/>
      <c r="F27" s="176"/>
      <c r="G27" s="174">
        <v>64</v>
      </c>
      <c r="H27" s="174"/>
      <c r="I27" s="137">
        <v>708512.88</v>
      </c>
    </row>
    <row r="28" spans="1:9" ht="18">
      <c r="A28" s="173">
        <v>45376</v>
      </c>
      <c r="B28" s="174"/>
      <c r="C28" s="174"/>
      <c r="D28" s="155" t="s">
        <v>357</v>
      </c>
      <c r="E28" s="175"/>
      <c r="F28" s="176"/>
      <c r="G28" s="174">
        <v>4.8</v>
      </c>
      <c r="H28" s="174"/>
      <c r="I28" s="137">
        <v>708508.08</v>
      </c>
    </row>
    <row r="29" spans="1:9" ht="18">
      <c r="A29" s="173">
        <v>45378</v>
      </c>
      <c r="B29" s="174"/>
      <c r="C29" s="174"/>
      <c r="D29" s="155" t="s">
        <v>358</v>
      </c>
      <c r="E29" s="175"/>
      <c r="F29" s="176">
        <v>3000</v>
      </c>
      <c r="G29" s="174"/>
      <c r="H29" s="174"/>
      <c r="I29" s="137">
        <v>711508.08</v>
      </c>
    </row>
    <row r="30" spans="1:9" ht="12.75">
      <c r="A30" s="173">
        <v>45378</v>
      </c>
      <c r="B30" s="174"/>
      <c r="C30" s="174"/>
      <c r="D30" s="155" t="s">
        <v>294</v>
      </c>
      <c r="E30" s="175"/>
      <c r="F30" s="176"/>
      <c r="G30" s="174">
        <v>13.5</v>
      </c>
      <c r="H30" s="174"/>
      <c r="I30" s="137">
        <v>711494.58</v>
      </c>
    </row>
    <row r="31" spans="1:9" ht="12.75">
      <c r="A31" s="173">
        <v>45378</v>
      </c>
      <c r="B31" s="174"/>
      <c r="C31" s="174"/>
      <c r="D31" s="155" t="s">
        <v>295</v>
      </c>
      <c r="E31" s="175"/>
      <c r="F31" s="176"/>
      <c r="G31" s="174">
        <v>1.01</v>
      </c>
      <c r="H31" s="174"/>
      <c r="I31" s="137">
        <v>711493.57</v>
      </c>
    </row>
    <row r="32" spans="1:9" ht="18">
      <c r="A32" s="173">
        <v>45382</v>
      </c>
      <c r="B32" s="174"/>
      <c r="C32" s="174"/>
      <c r="D32" s="155" t="s">
        <v>359</v>
      </c>
      <c r="E32" s="175"/>
      <c r="F32" s="176">
        <v>10000</v>
      </c>
      <c r="G32" s="174"/>
      <c r="H32" s="174"/>
      <c r="I32" s="137">
        <v>721493.57</v>
      </c>
    </row>
    <row r="33" spans="1:9" ht="18">
      <c r="A33" s="173">
        <v>45382</v>
      </c>
      <c r="B33" s="174"/>
      <c r="C33" s="174"/>
      <c r="D33" s="155" t="s">
        <v>360</v>
      </c>
      <c r="E33" s="175"/>
      <c r="F33" s="176">
        <v>5000</v>
      </c>
      <c r="G33" s="174"/>
      <c r="H33" s="174"/>
      <c r="I33" s="137">
        <v>726493.57</v>
      </c>
    </row>
  </sheetData>
  <mergeCells count="3">
    <mergeCell ref="B9:C9"/>
    <mergeCell ref="C6:D6"/>
    <mergeCell ref="B8:C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696E-550F-4038-9B24-4C14CA614A89}">
  <dimension ref="A1:I44"/>
  <sheetViews>
    <sheetView workbookViewId="0">
      <selection activeCell="I4" sqref="I4"/>
    </sheetView>
  </sheetViews>
  <sheetFormatPr defaultRowHeight="15"/>
  <cols>
    <col min="1" max="1" width="10.28515625" style="81" customWidth="1"/>
    <col min="2" max="2" width="3.5703125" style="81" customWidth="1"/>
    <col min="3" max="3" width="8" style="81" customWidth="1"/>
    <col min="4" max="4" width="29.140625" style="81" customWidth="1"/>
    <col min="5" max="5" width="11.5703125" style="81" customWidth="1"/>
    <col min="6" max="6" width="12" style="81" customWidth="1"/>
    <col min="7" max="7" width="4" style="81" customWidth="1"/>
    <col min="8" max="8" width="9" style="81" customWidth="1"/>
    <col min="9" max="9" width="11.42578125" style="81" customWidth="1"/>
    <col min="10" max="16384" width="9.140625" style="81"/>
  </cols>
  <sheetData>
    <row r="1" spans="1:9" ht="45.95" customHeight="1">
      <c r="A1" s="344" t="s">
        <v>401</v>
      </c>
      <c r="B1" s="345"/>
      <c r="C1" s="345"/>
      <c r="D1" s="345"/>
      <c r="E1" s="345"/>
      <c r="F1" s="345"/>
      <c r="G1" s="346"/>
    </row>
    <row r="2" spans="1:9" ht="11.85" customHeight="1">
      <c r="A2" s="347" t="s">
        <v>261</v>
      </c>
      <c r="B2" s="347"/>
      <c r="C2" s="348">
        <v>2023622328</v>
      </c>
      <c r="D2" s="348"/>
      <c r="E2" s="343" t="s">
        <v>339</v>
      </c>
      <c r="F2" s="343"/>
      <c r="G2" s="349" t="s">
        <v>263</v>
      </c>
      <c r="H2" s="349"/>
      <c r="I2" s="349"/>
    </row>
    <row r="3" spans="1:9" ht="15.6" customHeight="1">
      <c r="A3" s="341" t="s">
        <v>341</v>
      </c>
      <c r="B3" s="341"/>
      <c r="C3" s="342" t="s">
        <v>428</v>
      </c>
      <c r="D3" s="342"/>
      <c r="E3" s="343" t="s">
        <v>266</v>
      </c>
      <c r="F3" s="343"/>
      <c r="H3" s="218"/>
      <c r="I3" s="218">
        <v>726493.57</v>
      </c>
    </row>
    <row r="4" spans="1:9" ht="15.6" customHeight="1">
      <c r="A4" s="341" t="s">
        <v>343</v>
      </c>
      <c r="B4" s="341"/>
      <c r="C4" s="342" t="s">
        <v>429</v>
      </c>
      <c r="D4" s="342"/>
      <c r="E4" s="343" t="s">
        <v>269</v>
      </c>
      <c r="F4" s="343"/>
      <c r="H4" s="218"/>
      <c r="I4" s="226">
        <v>690604.42</v>
      </c>
    </row>
    <row r="5" spans="1:9" ht="15.6" customHeight="1">
      <c r="A5" s="341" t="s">
        <v>345</v>
      </c>
      <c r="B5" s="341"/>
      <c r="C5" s="342" t="s">
        <v>430</v>
      </c>
      <c r="D5" s="342"/>
      <c r="E5" s="343" t="s">
        <v>347</v>
      </c>
      <c r="F5" s="343"/>
      <c r="H5" s="218"/>
      <c r="I5" s="218">
        <v>234750</v>
      </c>
    </row>
    <row r="6" spans="1:9" ht="11.85" customHeight="1">
      <c r="A6" s="341" t="s">
        <v>348</v>
      </c>
      <c r="B6" s="341"/>
      <c r="C6" s="323"/>
      <c r="D6" s="323"/>
      <c r="E6" s="343" t="s">
        <v>349</v>
      </c>
      <c r="F6" s="343"/>
      <c r="H6" s="218"/>
      <c r="I6" s="218">
        <v>270639.15000000002</v>
      </c>
    </row>
    <row r="7" spans="1:9" ht="13.5" customHeight="1">
      <c r="A7" s="219" t="s">
        <v>275</v>
      </c>
      <c r="B7" s="351" t="s">
        <v>276</v>
      </c>
      <c r="C7" s="351"/>
      <c r="D7" s="132" t="s">
        <v>277</v>
      </c>
      <c r="E7" s="131" t="s">
        <v>278</v>
      </c>
      <c r="F7" s="133" t="s">
        <v>279</v>
      </c>
      <c r="G7" s="352" t="s">
        <v>280</v>
      </c>
      <c r="H7" s="352"/>
      <c r="I7" s="135" t="s">
        <v>281</v>
      </c>
    </row>
    <row r="8" spans="1:9" ht="13.35" customHeight="1">
      <c r="A8" s="87"/>
      <c r="B8" s="350" t="s">
        <v>282</v>
      </c>
      <c r="C8" s="350"/>
      <c r="D8" s="350"/>
      <c r="E8" s="88"/>
      <c r="F8" s="88"/>
      <c r="G8" s="321"/>
      <c r="H8" s="321"/>
      <c r="I8" s="218">
        <v>726493.57</v>
      </c>
    </row>
    <row r="9" spans="1:9" ht="24" customHeight="1">
      <c r="A9" s="220">
        <v>45383</v>
      </c>
      <c r="B9" s="353" t="s">
        <v>402</v>
      </c>
      <c r="C9" s="353"/>
      <c r="D9" s="353"/>
      <c r="E9" s="220">
        <v>45383</v>
      </c>
      <c r="F9" s="218"/>
      <c r="G9" s="354">
        <v>50</v>
      </c>
      <c r="H9" s="354"/>
      <c r="I9" s="218">
        <v>726443.57</v>
      </c>
    </row>
    <row r="10" spans="1:9" ht="24" customHeight="1">
      <c r="A10" s="220">
        <v>45384</v>
      </c>
      <c r="B10" s="355" t="s">
        <v>403</v>
      </c>
      <c r="C10" s="355"/>
      <c r="D10" s="355"/>
      <c r="E10" s="220">
        <v>45384</v>
      </c>
      <c r="F10" s="222">
        <v>5000</v>
      </c>
      <c r="G10" s="354"/>
      <c r="H10" s="354"/>
      <c r="I10" s="218">
        <v>731443.57</v>
      </c>
    </row>
    <row r="11" spans="1:9" ht="34.5" customHeight="1">
      <c r="A11" s="220">
        <v>45385</v>
      </c>
      <c r="B11" s="356" t="s">
        <v>404</v>
      </c>
      <c r="C11" s="356"/>
      <c r="D11" s="356"/>
      <c r="E11" s="220">
        <v>45385</v>
      </c>
      <c r="F11" s="218">
        <v>3000</v>
      </c>
      <c r="G11" s="354"/>
      <c r="H11" s="354"/>
      <c r="I11" s="218">
        <v>734443.57</v>
      </c>
    </row>
    <row r="12" spans="1:9" ht="24" customHeight="1">
      <c r="A12" s="220">
        <v>45385</v>
      </c>
      <c r="B12" s="355" t="s">
        <v>405</v>
      </c>
      <c r="C12" s="355"/>
      <c r="D12" s="355"/>
      <c r="E12" s="220">
        <v>45385</v>
      </c>
      <c r="F12" s="222">
        <v>3000</v>
      </c>
      <c r="G12" s="354"/>
      <c r="H12" s="354"/>
      <c r="I12" s="218">
        <v>737443.57</v>
      </c>
    </row>
    <row r="13" spans="1:9" ht="24" customHeight="1">
      <c r="A13" s="220">
        <v>45385</v>
      </c>
      <c r="B13" s="355" t="s">
        <v>406</v>
      </c>
      <c r="C13" s="355"/>
      <c r="D13" s="355"/>
      <c r="E13" s="220">
        <v>45385</v>
      </c>
      <c r="F13" s="222">
        <v>100000</v>
      </c>
      <c r="G13" s="354"/>
      <c r="H13" s="354"/>
      <c r="I13" s="218">
        <v>837443.57</v>
      </c>
    </row>
    <row r="14" spans="1:9" ht="24" customHeight="1">
      <c r="A14" s="220">
        <v>45385</v>
      </c>
      <c r="B14" s="355" t="s">
        <v>407</v>
      </c>
      <c r="C14" s="355"/>
      <c r="D14" s="355"/>
      <c r="E14" s="220">
        <v>45385</v>
      </c>
      <c r="F14" s="222">
        <v>5000</v>
      </c>
      <c r="G14" s="354"/>
      <c r="H14" s="354"/>
      <c r="I14" s="218">
        <v>842443.57</v>
      </c>
    </row>
    <row r="15" spans="1:9" ht="24" customHeight="1">
      <c r="A15" s="220">
        <v>45386</v>
      </c>
      <c r="B15" s="353" t="s">
        <v>408</v>
      </c>
      <c r="C15" s="353"/>
      <c r="D15" s="353"/>
      <c r="E15" s="220">
        <v>45386</v>
      </c>
      <c r="F15" s="222"/>
      <c r="G15" s="354">
        <v>50</v>
      </c>
      <c r="H15" s="354"/>
      <c r="I15" s="218">
        <v>842393.57</v>
      </c>
    </row>
    <row r="16" spans="1:9" ht="24" customHeight="1">
      <c r="A16" s="220">
        <v>45387</v>
      </c>
      <c r="B16" s="355" t="s">
        <v>409</v>
      </c>
      <c r="C16" s="355"/>
      <c r="D16" s="355"/>
      <c r="E16" s="220">
        <v>45388</v>
      </c>
      <c r="F16" s="222">
        <v>3000</v>
      </c>
      <c r="G16" s="354"/>
      <c r="H16" s="354"/>
      <c r="I16" s="218">
        <v>845393.57</v>
      </c>
    </row>
    <row r="17" spans="1:9" ht="34.5" customHeight="1">
      <c r="A17" s="220">
        <v>45391</v>
      </c>
      <c r="B17" s="353" t="s">
        <v>410</v>
      </c>
      <c r="C17" s="353"/>
      <c r="D17" s="353"/>
      <c r="E17" s="220">
        <v>45391</v>
      </c>
      <c r="F17" s="222">
        <v>15000</v>
      </c>
      <c r="G17" s="354"/>
      <c r="H17" s="354"/>
      <c r="I17" s="218">
        <v>860393.57</v>
      </c>
    </row>
    <row r="18" spans="1:9" ht="24" customHeight="1">
      <c r="A18" s="220">
        <v>45391</v>
      </c>
      <c r="B18" s="355" t="s">
        <v>411</v>
      </c>
      <c r="C18" s="355"/>
      <c r="D18" s="355"/>
      <c r="E18" s="220">
        <v>45391</v>
      </c>
      <c r="F18" s="222">
        <v>15000</v>
      </c>
      <c r="G18" s="354"/>
      <c r="H18" s="354"/>
      <c r="I18" s="218">
        <v>875393.57</v>
      </c>
    </row>
    <row r="19" spans="1:9" ht="24" customHeight="1">
      <c r="A19" s="220">
        <v>45391</v>
      </c>
      <c r="B19" s="353" t="s">
        <v>435</v>
      </c>
      <c r="C19" s="353"/>
      <c r="D19" s="353"/>
      <c r="E19" s="220">
        <v>45391</v>
      </c>
      <c r="F19" s="222">
        <v>5250</v>
      </c>
      <c r="G19" s="354"/>
      <c r="H19" s="354"/>
      <c r="I19" s="218">
        <v>880643.57</v>
      </c>
    </row>
    <row r="20" spans="1:9" ht="24" customHeight="1">
      <c r="A20" s="220">
        <v>45391</v>
      </c>
      <c r="B20" s="353" t="s">
        <v>412</v>
      </c>
      <c r="C20" s="353"/>
      <c r="D20" s="353"/>
      <c r="E20" s="220">
        <v>45391</v>
      </c>
      <c r="F20" s="222">
        <v>4000</v>
      </c>
      <c r="G20" s="354"/>
      <c r="H20" s="354"/>
      <c r="I20" s="218">
        <v>884643.57</v>
      </c>
    </row>
    <row r="21" spans="1:9" ht="24" customHeight="1">
      <c r="A21" s="220">
        <v>45392</v>
      </c>
      <c r="B21" s="355" t="s">
        <v>413</v>
      </c>
      <c r="C21" s="355"/>
      <c r="D21" s="355"/>
      <c r="E21" s="220">
        <v>45392</v>
      </c>
      <c r="F21" s="218"/>
      <c r="G21" s="354">
        <v>100</v>
      </c>
      <c r="H21" s="354"/>
      <c r="I21" s="218">
        <v>884543.57</v>
      </c>
    </row>
    <row r="22" spans="1:9" ht="24" customHeight="1">
      <c r="A22" s="220">
        <v>45393</v>
      </c>
      <c r="B22" s="355" t="s">
        <v>432</v>
      </c>
      <c r="C22" s="355"/>
      <c r="D22" s="355"/>
      <c r="E22" s="220">
        <v>45393</v>
      </c>
      <c r="F22" s="222">
        <v>4000</v>
      </c>
      <c r="G22" s="354"/>
      <c r="H22" s="354"/>
      <c r="I22" s="218">
        <v>888543.57</v>
      </c>
    </row>
    <row r="23" spans="1:9" ht="24" customHeight="1">
      <c r="A23" s="220">
        <v>45398</v>
      </c>
      <c r="B23" s="355" t="s">
        <v>414</v>
      </c>
      <c r="C23" s="355"/>
      <c r="D23" s="355"/>
      <c r="E23" s="220">
        <v>45398</v>
      </c>
      <c r="F23" s="222">
        <v>31000</v>
      </c>
      <c r="G23" s="354"/>
      <c r="H23" s="354"/>
      <c r="I23" s="218">
        <v>919543.57</v>
      </c>
    </row>
    <row r="24" spans="1:9" ht="24" customHeight="1">
      <c r="A24" s="220">
        <v>45399</v>
      </c>
      <c r="B24" s="355" t="s">
        <v>415</v>
      </c>
      <c r="C24" s="355"/>
      <c r="D24" s="355"/>
      <c r="E24" s="220">
        <v>45399</v>
      </c>
      <c r="F24" s="218"/>
      <c r="G24" s="354">
        <v>50</v>
      </c>
      <c r="H24" s="354"/>
      <c r="I24" s="218">
        <v>919493.57</v>
      </c>
    </row>
    <row r="25" spans="1:9" ht="0.95" customHeight="1">
      <c r="A25" s="220"/>
      <c r="B25" s="221"/>
      <c r="C25" s="221"/>
      <c r="D25" s="221"/>
      <c r="E25" s="220"/>
      <c r="F25" s="218"/>
    </row>
    <row r="26" spans="1:9" ht="29.25" customHeight="1">
      <c r="A26" s="220">
        <v>45399</v>
      </c>
      <c r="B26" s="355" t="s">
        <v>416</v>
      </c>
      <c r="C26" s="355"/>
      <c r="D26" s="355"/>
      <c r="E26" s="220">
        <v>45399</v>
      </c>
      <c r="F26" s="222">
        <v>5000</v>
      </c>
      <c r="G26" s="354"/>
      <c r="H26" s="354"/>
      <c r="I26" s="218">
        <v>924493.57</v>
      </c>
    </row>
    <row r="27" spans="1:9" ht="29.25" customHeight="1">
      <c r="A27" s="220">
        <v>45400</v>
      </c>
      <c r="B27" s="355" t="s">
        <v>417</v>
      </c>
      <c r="C27" s="355"/>
      <c r="D27" s="355"/>
      <c r="E27" s="220">
        <v>45400</v>
      </c>
      <c r="F27" s="222">
        <v>3000</v>
      </c>
      <c r="G27" s="354"/>
      <c r="H27" s="354"/>
      <c r="I27" s="218">
        <v>927493.57</v>
      </c>
    </row>
    <row r="28" spans="1:9" ht="29.25" customHeight="1">
      <c r="A28" s="220">
        <v>45401</v>
      </c>
      <c r="B28" s="355" t="s">
        <v>418</v>
      </c>
      <c r="C28" s="355"/>
      <c r="D28" s="355"/>
      <c r="E28" s="220">
        <v>45402</v>
      </c>
      <c r="F28" s="222">
        <v>5000</v>
      </c>
      <c r="G28" s="354"/>
      <c r="H28" s="354"/>
      <c r="I28" s="218">
        <v>932493.57</v>
      </c>
    </row>
    <row r="29" spans="1:9" ht="29.25" customHeight="1">
      <c r="A29" s="220">
        <v>45401</v>
      </c>
      <c r="B29" s="355" t="s">
        <v>431</v>
      </c>
      <c r="C29" s="355"/>
      <c r="D29" s="355"/>
      <c r="E29" s="220">
        <v>45402</v>
      </c>
      <c r="F29" s="222">
        <v>3000</v>
      </c>
      <c r="G29" s="354"/>
      <c r="H29" s="354"/>
      <c r="I29" s="218">
        <v>935493.57</v>
      </c>
    </row>
    <row r="30" spans="1:9" ht="29.25" customHeight="1">
      <c r="A30" s="220">
        <v>45404</v>
      </c>
      <c r="B30" s="355" t="s">
        <v>434</v>
      </c>
      <c r="C30" s="355"/>
      <c r="D30" s="355"/>
      <c r="E30" s="220">
        <v>45403</v>
      </c>
      <c r="F30" s="218">
        <v>3000</v>
      </c>
      <c r="G30" s="354"/>
      <c r="H30" s="354"/>
      <c r="I30" s="218">
        <v>938493.57</v>
      </c>
    </row>
    <row r="31" spans="1:9" ht="29.25" customHeight="1">
      <c r="A31" s="220">
        <v>45404</v>
      </c>
      <c r="B31" s="355" t="s">
        <v>433</v>
      </c>
      <c r="C31" s="355"/>
      <c r="D31" s="355"/>
      <c r="E31" s="220">
        <v>45403</v>
      </c>
      <c r="F31" s="218">
        <v>5000</v>
      </c>
      <c r="G31" s="354"/>
      <c r="H31" s="354"/>
      <c r="I31" s="218">
        <v>943493.57</v>
      </c>
    </row>
    <row r="32" spans="1:9" ht="29.25" customHeight="1">
      <c r="A32" s="220">
        <v>45405</v>
      </c>
      <c r="B32" s="355" t="s">
        <v>419</v>
      </c>
      <c r="C32" s="355"/>
      <c r="D32" s="355"/>
      <c r="E32" s="220">
        <v>45405</v>
      </c>
      <c r="F32" s="218"/>
      <c r="G32" s="354">
        <v>92</v>
      </c>
      <c r="H32" s="354"/>
      <c r="I32" s="218">
        <v>943401.57</v>
      </c>
    </row>
    <row r="33" spans="1:9" ht="29.25" customHeight="1">
      <c r="A33" s="220">
        <v>45405</v>
      </c>
      <c r="B33" s="355" t="s">
        <v>420</v>
      </c>
      <c r="C33" s="355"/>
      <c r="D33" s="355"/>
      <c r="E33" s="220">
        <v>45405</v>
      </c>
      <c r="F33" s="218"/>
      <c r="G33" s="354">
        <v>6.9</v>
      </c>
      <c r="H33" s="354"/>
      <c r="I33" s="218">
        <v>943394.67</v>
      </c>
    </row>
    <row r="34" spans="1:9" ht="18.75" customHeight="1">
      <c r="A34" s="220">
        <v>45407</v>
      </c>
      <c r="B34" s="355" t="s">
        <v>421</v>
      </c>
      <c r="C34" s="355"/>
      <c r="D34" s="355"/>
      <c r="E34" s="220">
        <v>45407</v>
      </c>
      <c r="F34" s="218"/>
      <c r="G34" s="354">
        <v>270000</v>
      </c>
      <c r="H34" s="354"/>
      <c r="I34" s="218">
        <v>673394.67</v>
      </c>
    </row>
    <row r="35" spans="1:9" ht="20.25" customHeight="1">
      <c r="A35" s="220">
        <v>45408</v>
      </c>
      <c r="B35" s="355" t="s">
        <v>422</v>
      </c>
      <c r="C35" s="355"/>
      <c r="D35" s="355"/>
      <c r="E35" s="220">
        <v>45408</v>
      </c>
      <c r="F35" s="218">
        <v>3000</v>
      </c>
      <c r="G35" s="354"/>
      <c r="H35" s="354"/>
      <c r="I35" s="218">
        <v>676394.67</v>
      </c>
    </row>
    <row r="36" spans="1:9" ht="29.25" customHeight="1">
      <c r="A36" s="220">
        <v>45408</v>
      </c>
      <c r="B36" s="355" t="s">
        <v>441</v>
      </c>
      <c r="C36" s="355"/>
      <c r="D36" s="355"/>
      <c r="E36" s="220">
        <v>45408</v>
      </c>
      <c r="F36" s="218">
        <v>2500</v>
      </c>
      <c r="G36" s="354"/>
      <c r="H36" s="354"/>
      <c r="I36" s="218">
        <v>678894.67</v>
      </c>
    </row>
    <row r="37" spans="1:9" ht="20.25" customHeight="1">
      <c r="A37" s="220">
        <v>45409</v>
      </c>
      <c r="B37" s="355" t="s">
        <v>220</v>
      </c>
      <c r="C37" s="355"/>
      <c r="D37" s="355"/>
      <c r="E37" s="220">
        <v>45409</v>
      </c>
      <c r="F37" s="218"/>
      <c r="G37" s="354">
        <v>270</v>
      </c>
      <c r="H37" s="354"/>
      <c r="I37" s="218">
        <v>678624.67</v>
      </c>
    </row>
    <row r="38" spans="1:9" ht="20.25" customHeight="1">
      <c r="A38" s="220">
        <v>45409</v>
      </c>
      <c r="B38" s="355" t="s">
        <v>221</v>
      </c>
      <c r="C38" s="355"/>
      <c r="D38" s="355"/>
      <c r="E38" s="220">
        <v>45409</v>
      </c>
      <c r="F38" s="218"/>
      <c r="G38" s="354">
        <v>20.25</v>
      </c>
      <c r="H38" s="354"/>
      <c r="I38" s="218">
        <v>678604.42</v>
      </c>
    </row>
    <row r="39" spans="1:9" ht="29.25" customHeight="1">
      <c r="A39" s="220">
        <v>45412</v>
      </c>
      <c r="B39" s="355" t="s">
        <v>423</v>
      </c>
      <c r="C39" s="355"/>
      <c r="D39" s="355"/>
      <c r="E39" s="220">
        <v>45412</v>
      </c>
      <c r="F39" s="218">
        <v>2000</v>
      </c>
      <c r="G39" s="354"/>
      <c r="H39" s="354"/>
      <c r="I39" s="218">
        <v>680604.42</v>
      </c>
    </row>
    <row r="40" spans="1:9" ht="26.25" customHeight="1">
      <c r="A40" s="220">
        <v>45412</v>
      </c>
      <c r="B40" s="355" t="s">
        <v>424</v>
      </c>
      <c r="C40" s="355"/>
      <c r="D40" s="355"/>
      <c r="E40" s="220">
        <v>45412</v>
      </c>
      <c r="F40" s="218">
        <v>5000</v>
      </c>
      <c r="G40" s="354"/>
      <c r="H40" s="354"/>
      <c r="I40" s="218">
        <v>685604.42</v>
      </c>
    </row>
    <row r="41" spans="1:9" ht="30" customHeight="1">
      <c r="A41" s="220">
        <v>45412</v>
      </c>
      <c r="B41" s="355" t="s">
        <v>425</v>
      </c>
      <c r="C41" s="355"/>
      <c r="D41" s="355"/>
      <c r="E41" s="220">
        <v>45412</v>
      </c>
      <c r="F41" s="218">
        <v>5000</v>
      </c>
      <c r="G41" s="354"/>
      <c r="H41" s="354"/>
      <c r="I41" s="218">
        <v>690604.42</v>
      </c>
    </row>
    <row r="42" spans="1:9" ht="13.7" customHeight="1">
      <c r="A42" s="335" t="s">
        <v>299</v>
      </c>
      <c r="B42" s="336"/>
      <c r="C42" s="336"/>
      <c r="D42" s="336"/>
      <c r="E42" s="336"/>
      <c r="F42" s="336"/>
      <c r="G42" s="358"/>
    </row>
    <row r="43" spans="1:9">
      <c r="A43" s="359" t="s">
        <v>426</v>
      </c>
      <c r="B43" s="359"/>
      <c r="C43" s="359"/>
      <c r="D43" s="359"/>
      <c r="E43" s="359"/>
      <c r="F43" s="359"/>
      <c r="G43" s="359"/>
      <c r="H43" s="359"/>
    </row>
    <row r="44" spans="1:9" ht="43.35" customHeight="1">
      <c r="A44" s="357" t="s">
        <v>427</v>
      </c>
      <c r="B44" s="357"/>
      <c r="C44" s="357"/>
      <c r="D44" s="357"/>
      <c r="E44" s="357"/>
      <c r="F44" s="357"/>
      <c r="G44" s="357"/>
      <c r="H44" s="357"/>
    </row>
  </sheetData>
  <mergeCells count="88">
    <mergeCell ref="A44:H44"/>
    <mergeCell ref="B40:D40"/>
    <mergeCell ref="G40:H40"/>
    <mergeCell ref="B41:D41"/>
    <mergeCell ref="G41:H41"/>
    <mergeCell ref="A42:G42"/>
    <mergeCell ref="A43:H43"/>
    <mergeCell ref="B37:D37"/>
    <mergeCell ref="G37:H37"/>
    <mergeCell ref="B38:D38"/>
    <mergeCell ref="G38:H38"/>
    <mergeCell ref="B39:D39"/>
    <mergeCell ref="G39:H39"/>
    <mergeCell ref="B34:D34"/>
    <mergeCell ref="G34:H34"/>
    <mergeCell ref="B35:D35"/>
    <mergeCell ref="G35:H35"/>
    <mergeCell ref="B36:D36"/>
    <mergeCell ref="G36:H36"/>
    <mergeCell ref="B31:D31"/>
    <mergeCell ref="G31:H31"/>
    <mergeCell ref="B32:D32"/>
    <mergeCell ref="G32:H32"/>
    <mergeCell ref="B33:D33"/>
    <mergeCell ref="G33:H33"/>
    <mergeCell ref="B28:D28"/>
    <mergeCell ref="G28:H28"/>
    <mergeCell ref="B29:D29"/>
    <mergeCell ref="G29:H29"/>
    <mergeCell ref="B30:D30"/>
    <mergeCell ref="G30:H30"/>
    <mergeCell ref="B24:D24"/>
    <mergeCell ref="G24:H24"/>
    <mergeCell ref="B26:D26"/>
    <mergeCell ref="G26:H26"/>
    <mergeCell ref="B27:D27"/>
    <mergeCell ref="G27:H27"/>
    <mergeCell ref="B21:D21"/>
    <mergeCell ref="G21:H21"/>
    <mergeCell ref="B22:D22"/>
    <mergeCell ref="G22:H22"/>
    <mergeCell ref="B23:D23"/>
    <mergeCell ref="G23:H23"/>
    <mergeCell ref="B18:D18"/>
    <mergeCell ref="G18:H18"/>
    <mergeCell ref="B19:D19"/>
    <mergeCell ref="G19:H19"/>
    <mergeCell ref="B20:D20"/>
    <mergeCell ref="G20:H20"/>
    <mergeCell ref="B15:D15"/>
    <mergeCell ref="G15:H15"/>
    <mergeCell ref="B16:D16"/>
    <mergeCell ref="G16:H16"/>
    <mergeCell ref="B17:D17"/>
    <mergeCell ref="G17:H17"/>
    <mergeCell ref="B12:D12"/>
    <mergeCell ref="G12:H12"/>
    <mergeCell ref="B13:D13"/>
    <mergeCell ref="G13:H13"/>
    <mergeCell ref="B14:D14"/>
    <mergeCell ref="G14:H14"/>
    <mergeCell ref="B9:D9"/>
    <mergeCell ref="G9:H9"/>
    <mergeCell ref="B10:D10"/>
    <mergeCell ref="G10:H10"/>
    <mergeCell ref="B11:D11"/>
    <mergeCell ref="G11:H11"/>
    <mergeCell ref="B8:D8"/>
    <mergeCell ref="G8:H8"/>
    <mergeCell ref="A4:B4"/>
    <mergeCell ref="C4:D4"/>
    <mergeCell ref="E4:F4"/>
    <mergeCell ref="A5:B5"/>
    <mergeCell ref="C5:D5"/>
    <mergeCell ref="E5:F5"/>
    <mergeCell ref="A6:B6"/>
    <mergeCell ref="C6:D6"/>
    <mergeCell ref="E6:F6"/>
    <mergeCell ref="B7:C7"/>
    <mergeCell ref="G7:H7"/>
    <mergeCell ref="A3:B3"/>
    <mergeCell ref="C3:D3"/>
    <mergeCell ref="E3:F3"/>
    <mergeCell ref="A1:G1"/>
    <mergeCell ref="A2:B2"/>
    <mergeCell ref="C2:D2"/>
    <mergeCell ref="E2:F2"/>
    <mergeCell ref="G2:I2"/>
  </mergeCells>
  <hyperlinks>
    <hyperlink ref="A43" r:id="rId1" display="mailto:firstcontact@firstbanknigeria.com" xr:uid="{AB6FFE8E-FD3A-4789-B129-D24E50044866}"/>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5293-797E-4C47-8532-4BCC10ABFE14}">
  <sheetPr>
    <tabColor rgb="FF7030A0"/>
  </sheetPr>
  <dimension ref="A1:H50"/>
  <sheetViews>
    <sheetView workbookViewId="0">
      <selection activeCell="L12" sqref="L12"/>
    </sheetView>
  </sheetViews>
  <sheetFormatPr defaultRowHeight="15"/>
  <cols>
    <col min="1" max="1" width="10.28515625" style="81" customWidth="1"/>
    <col min="2" max="2" width="5" style="81" customWidth="1"/>
    <col min="3" max="3" width="8" style="81" customWidth="1"/>
    <col min="4" max="4" width="29.5703125" style="81" customWidth="1"/>
    <col min="5" max="5" width="11.5703125" style="81" customWidth="1"/>
    <col min="6" max="6" width="11.42578125" style="81" customWidth="1"/>
    <col min="7" max="7" width="11.85546875" style="241" customWidth="1"/>
    <col min="8" max="8" width="12" style="81" customWidth="1"/>
    <col min="9" max="16384" width="9.140625" style="81"/>
  </cols>
  <sheetData>
    <row r="1" spans="1:8">
      <c r="A1" s="344" t="s">
        <v>401</v>
      </c>
      <c r="B1" s="345"/>
      <c r="C1" s="345"/>
      <c r="D1" s="345"/>
      <c r="E1" s="345"/>
      <c r="F1" s="345"/>
      <c r="G1" s="346"/>
    </row>
    <row r="2" spans="1:8">
      <c r="A2" s="360" t="s">
        <v>564</v>
      </c>
      <c r="B2" s="360"/>
      <c r="D2" s="247">
        <v>2023622328</v>
      </c>
      <c r="E2" s="361" t="s">
        <v>262</v>
      </c>
      <c r="F2" s="361"/>
      <c r="G2" s="349" t="s">
        <v>263</v>
      </c>
      <c r="H2" s="349"/>
    </row>
    <row r="3" spans="1:8">
      <c r="A3" s="360" t="s">
        <v>264</v>
      </c>
      <c r="B3" s="360"/>
      <c r="D3" s="234" t="s">
        <v>265</v>
      </c>
      <c r="E3" s="361" t="s">
        <v>563</v>
      </c>
      <c r="F3" s="361"/>
      <c r="G3" s="81"/>
      <c r="H3" s="244">
        <v>690604.42</v>
      </c>
    </row>
    <row r="4" spans="1:8">
      <c r="A4" s="360" t="s">
        <v>267</v>
      </c>
      <c r="B4" s="360"/>
      <c r="D4" s="234" t="s">
        <v>562</v>
      </c>
      <c r="E4" s="361" t="s">
        <v>561</v>
      </c>
      <c r="F4" s="361"/>
      <c r="G4" s="81"/>
      <c r="H4" s="226">
        <v>713843.38</v>
      </c>
    </row>
    <row r="5" spans="1:8" ht="18" customHeight="1">
      <c r="A5" s="360" t="s">
        <v>270</v>
      </c>
      <c r="B5" s="360"/>
      <c r="D5" s="259" t="s">
        <v>430</v>
      </c>
      <c r="E5" s="361" t="s">
        <v>272</v>
      </c>
      <c r="F5" s="361"/>
      <c r="G5" s="81"/>
      <c r="H5" s="244">
        <v>192200</v>
      </c>
    </row>
    <row r="6" spans="1:8">
      <c r="A6" s="360" t="s">
        <v>273</v>
      </c>
      <c r="B6" s="360"/>
      <c r="C6" s="323"/>
      <c r="D6" s="323"/>
      <c r="E6" s="361" t="s">
        <v>274</v>
      </c>
      <c r="F6" s="361"/>
      <c r="G6" s="81"/>
      <c r="H6" s="244">
        <v>168961.04</v>
      </c>
    </row>
    <row r="8" spans="1:8" ht="27">
      <c r="A8" s="219" t="s">
        <v>275</v>
      </c>
      <c r="B8" s="240" t="s">
        <v>276</v>
      </c>
      <c r="C8" s="240"/>
      <c r="D8" s="132" t="s">
        <v>277</v>
      </c>
      <c r="E8" s="132" t="s">
        <v>278</v>
      </c>
      <c r="F8" s="133" t="s">
        <v>279</v>
      </c>
      <c r="G8" s="242" t="s">
        <v>280</v>
      </c>
      <c r="H8" s="135" t="s">
        <v>281</v>
      </c>
    </row>
    <row r="9" spans="1:8">
      <c r="A9" s="87"/>
      <c r="C9" s="233"/>
      <c r="D9" s="233" t="s">
        <v>282</v>
      </c>
      <c r="E9" s="88"/>
      <c r="F9" s="88"/>
      <c r="G9" s="243"/>
      <c r="H9" s="244">
        <v>690604.42</v>
      </c>
    </row>
    <row r="10" spans="1:8" ht="24" customHeight="1">
      <c r="A10" s="239">
        <v>45414</v>
      </c>
      <c r="C10" s="232"/>
      <c r="D10" s="248" t="s">
        <v>565</v>
      </c>
      <c r="E10" s="220">
        <v>45412</v>
      </c>
      <c r="F10" s="244">
        <v>10000</v>
      </c>
      <c r="G10" s="244"/>
      <c r="H10" s="244">
        <v>700604.42</v>
      </c>
    </row>
    <row r="11" spans="1:8" ht="18">
      <c r="A11" s="239">
        <v>45414</v>
      </c>
      <c r="C11" s="232"/>
      <c r="D11" s="232" t="s">
        <v>560</v>
      </c>
      <c r="E11" s="220">
        <v>45414</v>
      </c>
      <c r="F11" s="244">
        <v>4000</v>
      </c>
      <c r="G11" s="244"/>
      <c r="H11" s="244">
        <v>704604.42</v>
      </c>
    </row>
    <row r="12" spans="1:8" ht="27">
      <c r="A12" s="239">
        <v>45414</v>
      </c>
      <c r="C12" s="232"/>
      <c r="D12" s="232" t="s">
        <v>534</v>
      </c>
      <c r="E12" s="220">
        <v>45414</v>
      </c>
      <c r="F12" s="244">
        <v>5000</v>
      </c>
      <c r="G12" s="244"/>
      <c r="H12" s="244">
        <v>709604.42</v>
      </c>
    </row>
    <row r="13" spans="1:8" ht="18">
      <c r="A13" s="239">
        <v>45415</v>
      </c>
      <c r="C13" s="232"/>
      <c r="D13" s="232" t="s">
        <v>559</v>
      </c>
      <c r="E13" s="220">
        <v>45415</v>
      </c>
      <c r="F13" s="244"/>
      <c r="G13" s="244">
        <v>50</v>
      </c>
      <c r="H13" s="244">
        <v>709554.42</v>
      </c>
    </row>
    <row r="14" spans="1:8" ht="18">
      <c r="A14" s="239">
        <v>45415</v>
      </c>
      <c r="C14" s="232"/>
      <c r="D14" s="232" t="s">
        <v>358</v>
      </c>
      <c r="E14" s="220">
        <v>45415</v>
      </c>
      <c r="F14" s="244">
        <v>5000</v>
      </c>
      <c r="G14" s="244"/>
      <c r="H14" s="244">
        <v>714554.42</v>
      </c>
    </row>
    <row r="15" spans="1:8" ht="27">
      <c r="A15" s="239">
        <v>45415</v>
      </c>
      <c r="C15" s="232"/>
      <c r="D15" s="232" t="s">
        <v>558</v>
      </c>
      <c r="E15" s="220">
        <v>45415</v>
      </c>
      <c r="F15" s="244">
        <v>10000</v>
      </c>
      <c r="G15" s="244"/>
      <c r="H15" s="244">
        <v>724554.42</v>
      </c>
    </row>
    <row r="16" spans="1:8" ht="18">
      <c r="A16" s="239">
        <v>45415</v>
      </c>
      <c r="C16" s="232"/>
      <c r="D16" s="232" t="s">
        <v>557</v>
      </c>
      <c r="E16" s="220">
        <v>45415</v>
      </c>
      <c r="F16" s="244">
        <v>3000</v>
      </c>
      <c r="G16" s="244"/>
      <c r="H16" s="244">
        <v>727554.42</v>
      </c>
    </row>
    <row r="17" spans="1:8" ht="18">
      <c r="A17" s="239">
        <v>45415</v>
      </c>
      <c r="C17" s="232"/>
      <c r="D17" s="232" t="s">
        <v>556</v>
      </c>
      <c r="E17" s="220">
        <v>45416</v>
      </c>
      <c r="F17" s="244">
        <v>20000</v>
      </c>
      <c r="G17" s="244"/>
      <c r="H17" s="244">
        <v>747554.42</v>
      </c>
    </row>
    <row r="18" spans="1:8" ht="18">
      <c r="A18" s="239">
        <v>45418</v>
      </c>
      <c r="C18" s="232"/>
      <c r="D18" s="232" t="s">
        <v>555</v>
      </c>
      <c r="E18" s="220">
        <v>45418</v>
      </c>
      <c r="F18" s="244"/>
      <c r="G18" s="244">
        <v>100</v>
      </c>
      <c r="H18" s="244">
        <v>747454.42</v>
      </c>
    </row>
    <row r="19" spans="1:8" ht="27">
      <c r="A19" s="239">
        <v>45418</v>
      </c>
      <c r="C19" s="232"/>
      <c r="D19" s="232" t="s">
        <v>554</v>
      </c>
      <c r="E19" s="220">
        <v>45417</v>
      </c>
      <c r="F19" s="244">
        <v>5000</v>
      </c>
      <c r="G19" s="244"/>
      <c r="H19" s="244">
        <v>752454.42</v>
      </c>
    </row>
    <row r="20" spans="1:8" ht="18">
      <c r="A20" s="239">
        <v>45418</v>
      </c>
      <c r="C20" s="232"/>
      <c r="D20" s="232" t="s">
        <v>553</v>
      </c>
      <c r="E20" s="220">
        <v>45417</v>
      </c>
      <c r="F20" s="244">
        <v>5000</v>
      </c>
      <c r="G20" s="244"/>
      <c r="H20" s="244">
        <v>757454.42</v>
      </c>
    </row>
    <row r="21" spans="1:8" ht="18">
      <c r="A21" s="239">
        <v>45418</v>
      </c>
      <c r="C21" s="232"/>
      <c r="D21" s="232" t="s">
        <v>552</v>
      </c>
      <c r="E21" s="220">
        <v>45418</v>
      </c>
      <c r="F21" s="244">
        <v>5000</v>
      </c>
      <c r="G21" s="244"/>
      <c r="H21" s="244">
        <v>762454.42</v>
      </c>
    </row>
    <row r="22" spans="1:8">
      <c r="A22" s="239">
        <v>45418</v>
      </c>
      <c r="C22" s="232"/>
      <c r="D22" s="232" t="s">
        <v>551</v>
      </c>
      <c r="E22" s="220">
        <v>45418</v>
      </c>
      <c r="F22" s="244">
        <v>5000</v>
      </c>
      <c r="G22" s="244"/>
      <c r="H22" s="244">
        <v>767454.42</v>
      </c>
    </row>
    <row r="23" spans="1:8" ht="18">
      <c r="A23" s="239">
        <v>45418</v>
      </c>
      <c r="C23" s="232"/>
      <c r="D23" s="232" t="s">
        <v>550</v>
      </c>
      <c r="E23" s="220">
        <v>45418</v>
      </c>
      <c r="F23" s="244">
        <v>5000</v>
      </c>
      <c r="G23" s="244"/>
      <c r="H23" s="244">
        <v>772454.42</v>
      </c>
    </row>
    <row r="24" spans="1:8" ht="27">
      <c r="A24" s="239">
        <v>45418</v>
      </c>
      <c r="C24" s="232"/>
      <c r="D24" s="232" t="s">
        <v>360</v>
      </c>
      <c r="E24" s="220">
        <v>45418</v>
      </c>
      <c r="F24" s="244">
        <v>5000</v>
      </c>
      <c r="G24" s="244"/>
      <c r="H24" s="244">
        <v>777454.42</v>
      </c>
    </row>
    <row r="25" spans="1:8" ht="18">
      <c r="A25" s="239">
        <v>45418</v>
      </c>
      <c r="C25" s="232"/>
      <c r="D25" s="232" t="s">
        <v>549</v>
      </c>
      <c r="E25" s="220">
        <v>45418</v>
      </c>
      <c r="F25" s="244">
        <v>10000</v>
      </c>
      <c r="G25" s="244"/>
      <c r="H25" s="244">
        <v>787454.42</v>
      </c>
    </row>
    <row r="26" spans="1:8" ht="27">
      <c r="A26" s="239">
        <v>45418</v>
      </c>
      <c r="C26" s="232"/>
      <c r="D26" s="232" t="s">
        <v>548</v>
      </c>
      <c r="E26" s="220">
        <v>45418</v>
      </c>
      <c r="F26" s="244">
        <v>20000</v>
      </c>
      <c r="G26" s="244"/>
      <c r="H26" s="244">
        <v>807454.42</v>
      </c>
    </row>
    <row r="27" spans="1:8">
      <c r="A27" s="239"/>
      <c r="C27" s="232"/>
      <c r="D27" s="232"/>
      <c r="E27" s="220"/>
      <c r="F27" s="244"/>
      <c r="G27" s="244"/>
      <c r="H27" s="244"/>
    </row>
    <row r="28" spans="1:8" ht="18">
      <c r="A28" s="239">
        <v>45419</v>
      </c>
      <c r="C28" s="232"/>
      <c r="D28" s="232" t="s">
        <v>547</v>
      </c>
      <c r="E28" s="220">
        <v>45419</v>
      </c>
      <c r="F28" s="244"/>
      <c r="G28" s="244">
        <v>100</v>
      </c>
      <c r="H28" s="244">
        <v>807354.42</v>
      </c>
    </row>
    <row r="29" spans="1:8" ht="18">
      <c r="A29" s="239">
        <v>45422</v>
      </c>
      <c r="C29" s="232"/>
      <c r="D29" s="232" t="s">
        <v>546</v>
      </c>
      <c r="E29" s="220">
        <v>45421</v>
      </c>
      <c r="F29" s="244">
        <v>5000</v>
      </c>
      <c r="G29" s="244"/>
      <c r="H29" s="244">
        <v>812354.42</v>
      </c>
    </row>
    <row r="30" spans="1:8" ht="18">
      <c r="A30" s="239">
        <v>45422</v>
      </c>
      <c r="C30" s="232"/>
      <c r="D30" s="232" t="s">
        <v>545</v>
      </c>
      <c r="E30" s="220">
        <v>45422</v>
      </c>
      <c r="F30" s="244">
        <v>5200</v>
      </c>
      <c r="G30" s="244"/>
      <c r="H30" s="244">
        <v>817554.42</v>
      </c>
    </row>
    <row r="31" spans="1:8" ht="18">
      <c r="A31" s="239">
        <v>45422</v>
      </c>
      <c r="C31" s="232"/>
      <c r="D31" s="232" t="s">
        <v>544</v>
      </c>
      <c r="E31" s="220">
        <v>45422</v>
      </c>
      <c r="F31" s="244">
        <v>3000</v>
      </c>
      <c r="G31" s="244"/>
      <c r="H31" s="244">
        <v>820554.42</v>
      </c>
    </row>
    <row r="32" spans="1:8" ht="18">
      <c r="A32" s="239">
        <v>45422</v>
      </c>
      <c r="C32" s="232"/>
      <c r="D32" s="232" t="s">
        <v>407</v>
      </c>
      <c r="E32" s="220">
        <v>45422</v>
      </c>
      <c r="F32" s="244">
        <v>5000</v>
      </c>
      <c r="G32" s="244"/>
      <c r="H32" s="244">
        <v>825554.42</v>
      </c>
    </row>
    <row r="33" spans="1:8" ht="18">
      <c r="A33" s="239">
        <v>45422</v>
      </c>
      <c r="C33" s="232"/>
      <c r="D33" s="232" t="s">
        <v>543</v>
      </c>
      <c r="E33" s="220">
        <v>45422</v>
      </c>
      <c r="F33" s="244">
        <v>10000</v>
      </c>
      <c r="G33" s="244"/>
      <c r="H33" s="244">
        <v>835554.42</v>
      </c>
    </row>
    <row r="34" spans="1:8" ht="18">
      <c r="A34" s="239">
        <v>45425</v>
      </c>
      <c r="C34" s="232"/>
      <c r="D34" s="232" t="s">
        <v>542</v>
      </c>
      <c r="E34" s="220">
        <v>45425</v>
      </c>
      <c r="F34" s="244"/>
      <c r="G34" s="244">
        <v>50</v>
      </c>
      <c r="H34" s="244">
        <v>835504.42</v>
      </c>
    </row>
    <row r="35" spans="1:8">
      <c r="A35" s="239">
        <v>45425</v>
      </c>
      <c r="B35" s="81">
        <v>88930444</v>
      </c>
      <c r="C35" s="232"/>
      <c r="D35" s="232" t="s">
        <v>541</v>
      </c>
      <c r="E35" s="220">
        <v>45425</v>
      </c>
      <c r="F35" s="244"/>
      <c r="G35" s="244">
        <v>161530</v>
      </c>
      <c r="H35" s="244">
        <v>673974.42</v>
      </c>
    </row>
    <row r="36" spans="1:8" ht="27">
      <c r="A36" s="239">
        <v>45428</v>
      </c>
      <c r="C36" s="232"/>
      <c r="D36" s="232" t="s">
        <v>534</v>
      </c>
      <c r="E36" s="220">
        <v>45428</v>
      </c>
      <c r="F36" s="244">
        <v>15000</v>
      </c>
      <c r="G36" s="244"/>
      <c r="H36" s="244">
        <v>688974.42</v>
      </c>
    </row>
    <row r="37" spans="1:8" ht="18">
      <c r="A37" s="239">
        <v>45429</v>
      </c>
      <c r="C37" s="232"/>
      <c r="D37" s="232" t="s">
        <v>540</v>
      </c>
      <c r="E37" s="220">
        <v>45429</v>
      </c>
      <c r="F37" s="244"/>
      <c r="G37" s="244">
        <v>50</v>
      </c>
      <c r="H37" s="244">
        <v>688924.42</v>
      </c>
    </row>
    <row r="38" spans="1:8">
      <c r="A38" s="239">
        <v>45435</v>
      </c>
      <c r="C38" s="232"/>
      <c r="D38" s="232" t="s">
        <v>539</v>
      </c>
      <c r="E38" s="220">
        <v>45435</v>
      </c>
      <c r="F38" s="244">
        <v>6000</v>
      </c>
      <c r="G38" s="244"/>
      <c r="H38" s="244">
        <v>694924.42</v>
      </c>
    </row>
    <row r="39" spans="1:8" ht="27">
      <c r="A39" s="239">
        <v>45436</v>
      </c>
      <c r="C39" s="232"/>
      <c r="D39" s="232" t="s">
        <v>538</v>
      </c>
      <c r="E39" s="220">
        <v>45436</v>
      </c>
      <c r="F39" s="244"/>
      <c r="G39" s="244">
        <v>112</v>
      </c>
      <c r="H39" s="244">
        <v>694812.42</v>
      </c>
    </row>
    <row r="40" spans="1:8" ht="27">
      <c r="A40" s="239">
        <v>45436</v>
      </c>
      <c r="C40" s="232"/>
      <c r="D40" s="232" t="s">
        <v>537</v>
      </c>
      <c r="E40" s="220">
        <v>45436</v>
      </c>
      <c r="F40" s="244"/>
      <c r="G40" s="244">
        <v>8.4</v>
      </c>
      <c r="H40" s="244">
        <v>694804.02</v>
      </c>
    </row>
    <row r="41" spans="1:8" ht="27">
      <c r="A41" s="239">
        <v>45438</v>
      </c>
      <c r="C41" s="232"/>
      <c r="D41" s="232" t="s">
        <v>536</v>
      </c>
      <c r="E41" s="220">
        <v>45438</v>
      </c>
      <c r="F41" s="244">
        <v>12000</v>
      </c>
      <c r="G41" s="244"/>
      <c r="H41" s="244">
        <v>706804.02</v>
      </c>
    </row>
    <row r="42" spans="1:8" ht="18">
      <c r="A42" s="239">
        <v>45439</v>
      </c>
      <c r="C42" s="232"/>
      <c r="D42" s="232" t="s">
        <v>535</v>
      </c>
      <c r="E42" s="220">
        <v>45439</v>
      </c>
      <c r="F42" s="244"/>
      <c r="G42" s="244">
        <v>50</v>
      </c>
      <c r="H42" s="244">
        <v>706754.02</v>
      </c>
    </row>
    <row r="43" spans="1:8" ht="27">
      <c r="A43" s="239">
        <v>45439</v>
      </c>
      <c r="C43" s="232"/>
      <c r="D43" s="232" t="s">
        <v>534</v>
      </c>
      <c r="E43" s="220">
        <v>45439</v>
      </c>
      <c r="F43" s="244">
        <v>5000</v>
      </c>
      <c r="G43" s="244"/>
      <c r="H43" s="244">
        <v>711754.02</v>
      </c>
    </row>
    <row r="44" spans="1:8">
      <c r="A44" s="239">
        <v>45439</v>
      </c>
      <c r="C44" s="232"/>
      <c r="D44" s="232" t="s">
        <v>294</v>
      </c>
      <c r="E44" s="220">
        <v>45439</v>
      </c>
      <c r="F44" s="244"/>
      <c r="G44" s="244">
        <v>161.53</v>
      </c>
      <c r="H44" s="244">
        <v>711592.49</v>
      </c>
    </row>
    <row r="45" spans="1:8">
      <c r="A45" s="239">
        <v>45439</v>
      </c>
      <c r="C45" s="232"/>
      <c r="D45" s="232" t="s">
        <v>295</v>
      </c>
      <c r="E45" s="220">
        <v>45439</v>
      </c>
      <c r="F45" s="244"/>
      <c r="G45" s="244">
        <v>12.11</v>
      </c>
      <c r="H45" s="244">
        <v>711580.38</v>
      </c>
    </row>
    <row r="46" spans="1:8">
      <c r="A46" s="239">
        <v>45441</v>
      </c>
      <c r="B46" s="81">
        <v>88930447</v>
      </c>
      <c r="C46" s="232"/>
      <c r="D46" s="232" t="s">
        <v>533</v>
      </c>
      <c r="E46" s="220">
        <v>45441</v>
      </c>
      <c r="F46" s="244"/>
      <c r="G46" s="244">
        <v>6737</v>
      </c>
      <c r="H46" s="244">
        <v>704843.38</v>
      </c>
    </row>
    <row r="47" spans="1:8" ht="18">
      <c r="A47" s="239">
        <v>45443</v>
      </c>
      <c r="C47" s="232"/>
      <c r="D47" s="232" t="s">
        <v>532</v>
      </c>
      <c r="E47" s="220">
        <v>45443</v>
      </c>
      <c r="F47" s="244">
        <v>9000</v>
      </c>
      <c r="G47" s="244"/>
      <c r="H47" s="244">
        <v>713843.38</v>
      </c>
    </row>
    <row r="48" spans="1:8" ht="27">
      <c r="A48" s="238" t="s">
        <v>299</v>
      </c>
      <c r="B48" s="237"/>
      <c r="C48" s="237"/>
      <c r="D48" s="237"/>
      <c r="E48" s="231"/>
      <c r="F48" s="237"/>
      <c r="G48" s="245"/>
    </row>
    <row r="49" spans="1:8">
      <c r="A49" s="236" t="s">
        <v>426</v>
      </c>
      <c r="B49" s="234"/>
      <c r="C49" s="234"/>
      <c r="D49" s="234"/>
      <c r="E49" s="235"/>
      <c r="F49" s="234"/>
      <c r="G49" s="246"/>
    </row>
    <row r="50" spans="1:8">
      <c r="A50" s="357" t="s">
        <v>427</v>
      </c>
      <c r="B50" s="357"/>
      <c r="C50" s="357"/>
      <c r="D50" s="357"/>
      <c r="E50" s="357"/>
      <c r="F50" s="357"/>
      <c r="G50" s="357"/>
      <c r="H50" s="357"/>
    </row>
  </sheetData>
  <mergeCells count="14">
    <mergeCell ref="A1:G1"/>
    <mergeCell ref="A2:B2"/>
    <mergeCell ref="E2:F2"/>
    <mergeCell ref="G2:H2"/>
    <mergeCell ref="A3:B3"/>
    <mergeCell ref="E3:F3"/>
    <mergeCell ref="A4:B4"/>
    <mergeCell ref="E4:F4"/>
    <mergeCell ref="A50:H50"/>
    <mergeCell ref="A5:B5"/>
    <mergeCell ref="E5:F5"/>
    <mergeCell ref="A6:B6"/>
    <mergeCell ref="C6:D6"/>
    <mergeCell ref="E6:F6"/>
  </mergeCells>
  <hyperlinks>
    <hyperlink ref="A49" r:id="rId1" display="mailto:firstcontact@firstbanknigeria.com" xr:uid="{AD99EA7E-142F-459C-96C9-11EC2DE45596}"/>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B9B7B-B31D-43DF-AA58-9BFE857E4314}">
  <sheetPr>
    <tabColor rgb="FF92D050"/>
  </sheetPr>
  <dimension ref="A1:K113"/>
  <sheetViews>
    <sheetView topLeftCell="A26" workbookViewId="0">
      <selection activeCell="C5" sqref="C5"/>
    </sheetView>
  </sheetViews>
  <sheetFormatPr defaultRowHeight="15"/>
  <cols>
    <col min="1" max="1" width="3.85546875" customWidth="1"/>
    <col min="2" max="2" width="48.140625" customWidth="1"/>
    <col min="3" max="3" width="16.28515625" style="8" customWidth="1"/>
    <col min="4" max="4" width="14.140625" customWidth="1"/>
    <col min="5" max="5" width="11.5703125" bestFit="1" customWidth="1"/>
    <col min="6" max="6" width="13.28515625" bestFit="1" customWidth="1"/>
    <col min="7" max="7" width="12.42578125" customWidth="1"/>
    <col min="10" max="10" width="18.7109375" customWidth="1"/>
    <col min="11" max="11" width="15.5703125" style="8" customWidth="1"/>
  </cols>
  <sheetData>
    <row r="1" spans="1:6" ht="19.5">
      <c r="B1" s="308" t="s">
        <v>138</v>
      </c>
      <c r="C1" s="308"/>
      <c r="D1" s="57"/>
    </row>
    <row r="2" spans="1:6" ht="18.75" customHeight="1">
      <c r="B2" s="309" t="s">
        <v>230</v>
      </c>
      <c r="C2" s="309"/>
      <c r="D2" s="57"/>
    </row>
    <row r="3" spans="1:6" ht="15.75">
      <c r="A3" s="33"/>
      <c r="B3" s="33"/>
      <c r="D3" s="57"/>
    </row>
    <row r="4" spans="1:6" ht="17.25">
      <c r="A4" s="34"/>
      <c r="B4" s="56" t="s">
        <v>134</v>
      </c>
      <c r="C4" s="49" t="s">
        <v>1</v>
      </c>
      <c r="D4" s="57"/>
    </row>
    <row r="5" spans="1:6" ht="17.25">
      <c r="A5" s="34"/>
      <c r="B5" s="50" t="s">
        <v>233</v>
      </c>
      <c r="C5" s="54">
        <v>945093.04</v>
      </c>
      <c r="E5" s="55"/>
      <c r="F5" s="55"/>
    </row>
    <row r="6" spans="1:6" ht="18">
      <c r="A6" s="34"/>
      <c r="B6" s="50" t="s">
        <v>310</v>
      </c>
      <c r="C6" s="53">
        <v>12000</v>
      </c>
      <c r="D6" s="8"/>
      <c r="E6" s="55"/>
      <c r="F6" s="55"/>
    </row>
    <row r="7" spans="1:6" ht="18">
      <c r="A7" s="34"/>
      <c r="B7" s="47" t="s">
        <v>126</v>
      </c>
      <c r="C7" s="46">
        <f>SUM(C5:C6)</f>
        <v>957093.04</v>
      </c>
    </row>
    <row r="8" spans="1:6" ht="17.25">
      <c r="A8" s="32"/>
      <c r="B8" s="50"/>
      <c r="C8" s="45"/>
    </row>
    <row r="9" spans="1:6" ht="17.25">
      <c r="A9" s="32"/>
      <c r="B9" s="52" t="s">
        <v>125</v>
      </c>
      <c r="C9" s="45"/>
    </row>
    <row r="10" spans="1:6" ht="15.75">
      <c r="B10" s="50" t="s">
        <v>667</v>
      </c>
      <c r="C10" s="55">
        <v>168840</v>
      </c>
    </row>
    <row r="11" spans="1:6" s="24" customFormat="1" ht="18.75">
      <c r="B11" s="50" t="s">
        <v>234</v>
      </c>
      <c r="C11" s="45">
        <v>5000</v>
      </c>
    </row>
    <row r="12" spans="1:6" s="24" customFormat="1" ht="18.75">
      <c r="B12" s="50" t="s">
        <v>232</v>
      </c>
      <c r="C12" s="45">
        <v>104500</v>
      </c>
    </row>
    <row r="13" spans="1:6" s="24" customFormat="1" ht="18.75">
      <c r="B13" s="50" t="s">
        <v>25</v>
      </c>
      <c r="C13" s="45">
        <v>430.38</v>
      </c>
    </row>
    <row r="14" spans="1:6" s="24" customFormat="1" ht="18.75">
      <c r="B14" s="50" t="s">
        <v>22</v>
      </c>
      <c r="C14" s="45">
        <v>8000</v>
      </c>
    </row>
    <row r="15" spans="1:6" ht="18.75">
      <c r="A15" s="32"/>
      <c r="B15" s="50" t="s">
        <v>231</v>
      </c>
      <c r="C15" s="48">
        <v>100000</v>
      </c>
    </row>
    <row r="16" spans="1:6" s="24" customFormat="1" ht="20.25">
      <c r="B16" s="47" t="s">
        <v>32</v>
      </c>
      <c r="C16" s="46">
        <f>SUM(C10:C15)</f>
        <v>386770.38</v>
      </c>
    </row>
    <row r="17" spans="1:5" ht="17.25">
      <c r="A17" s="32"/>
      <c r="B17" s="41"/>
      <c r="C17" s="45"/>
    </row>
    <row r="18" spans="1:5" ht="17.25">
      <c r="A18" s="32"/>
      <c r="B18" t="s">
        <v>124</v>
      </c>
      <c r="C18" s="44">
        <f>C7-C16</f>
        <v>570322.66</v>
      </c>
      <c r="D18">
        <v>570322.66</v>
      </c>
      <c r="E18" s="55">
        <f>C18-D18</f>
        <v>0</v>
      </c>
    </row>
    <row r="19" spans="1:5" ht="17.25">
      <c r="A19" s="32"/>
      <c r="B19" s="41"/>
      <c r="C19" s="42"/>
    </row>
    <row r="21" spans="1:5" ht="19.5">
      <c r="B21" s="308" t="s">
        <v>138</v>
      </c>
      <c r="C21" s="308"/>
    </row>
    <row r="22" spans="1:5" ht="18.75">
      <c r="B22" s="309" t="s">
        <v>307</v>
      </c>
      <c r="C22" s="309"/>
    </row>
    <row r="23" spans="1:5" ht="15.75">
      <c r="B23" s="33"/>
    </row>
    <row r="24" spans="1:5" ht="15.75">
      <c r="B24" s="56" t="s">
        <v>134</v>
      </c>
      <c r="C24" s="49" t="s">
        <v>1</v>
      </c>
    </row>
    <row r="25" spans="1:5" ht="15.75">
      <c r="B25" s="50" t="s">
        <v>449</v>
      </c>
      <c r="C25" s="54">
        <v>570322.66</v>
      </c>
    </row>
    <row r="26" spans="1:5" ht="15.75">
      <c r="B26" s="50" t="s">
        <v>309</v>
      </c>
      <c r="C26" s="54">
        <v>29000</v>
      </c>
    </row>
    <row r="27" spans="1:5" ht="18">
      <c r="B27" s="50" t="s">
        <v>308</v>
      </c>
      <c r="C27" s="53">
        <v>55000</v>
      </c>
    </row>
    <row r="28" spans="1:5" ht="18">
      <c r="B28" s="47" t="s">
        <v>126</v>
      </c>
      <c r="C28" s="46">
        <f>SUM(C25:C27)</f>
        <v>654322.66</v>
      </c>
    </row>
    <row r="29" spans="1:5" ht="15.75">
      <c r="B29" s="50"/>
      <c r="C29" s="45"/>
    </row>
    <row r="30" spans="1:5" ht="15.75">
      <c r="B30" s="52" t="s">
        <v>125</v>
      </c>
      <c r="C30" s="45"/>
    </row>
    <row r="31" spans="1:5" ht="15.75">
      <c r="B31" s="50" t="s">
        <v>234</v>
      </c>
      <c r="C31" s="45">
        <f>'Analyis of Exp'!F34</f>
        <v>2000</v>
      </c>
    </row>
    <row r="32" spans="1:5" ht="15.75">
      <c r="B32" s="50" t="s">
        <v>232</v>
      </c>
      <c r="C32" s="45">
        <f>'Analyis of Exp'!G34</f>
        <v>4500</v>
      </c>
    </row>
    <row r="33" spans="2:3" ht="15.75">
      <c r="B33" s="50" t="s">
        <v>25</v>
      </c>
      <c r="C33" s="45">
        <f>'Analyis of Exp'!H34</f>
        <v>225.78</v>
      </c>
    </row>
    <row r="34" spans="2:3" ht="18">
      <c r="B34" s="50" t="s">
        <v>22</v>
      </c>
      <c r="C34" s="53">
        <f>'Analyis of Exp'!I34</f>
        <v>22000</v>
      </c>
    </row>
    <row r="35" spans="2:3" ht="18">
      <c r="B35" s="47" t="s">
        <v>32</v>
      </c>
      <c r="C35" s="46">
        <f>SUM(C31:C34)</f>
        <v>28725.78</v>
      </c>
    </row>
    <row r="36" spans="2:3" ht="17.25">
      <c r="B36" s="41"/>
      <c r="C36" s="45"/>
    </row>
    <row r="37" spans="2:3" ht="17.25">
      <c r="B37" t="s">
        <v>124</v>
      </c>
      <c r="C37" s="44">
        <f>C28-C35</f>
        <v>625596.88</v>
      </c>
    </row>
    <row r="38" spans="2:3">
      <c r="C38" s="8">
        <v>625596.88</v>
      </c>
    </row>
    <row r="39" spans="2:3">
      <c r="C39" s="8">
        <f>C38-C37</f>
        <v>0</v>
      </c>
    </row>
    <row r="42" spans="2:3" ht="19.5">
      <c r="B42" s="308" t="s">
        <v>138</v>
      </c>
      <c r="C42" s="308"/>
    </row>
    <row r="43" spans="2:3" ht="18.75">
      <c r="B43" s="309" t="s">
        <v>368</v>
      </c>
      <c r="C43" s="309"/>
    </row>
    <row r="44" spans="2:3" ht="15.75">
      <c r="B44" s="33"/>
    </row>
    <row r="45" spans="2:3" ht="15.75">
      <c r="B45" s="56" t="s">
        <v>134</v>
      </c>
      <c r="C45" s="49" t="s">
        <v>1</v>
      </c>
    </row>
    <row r="46" spans="2:3" ht="15.75">
      <c r="B46" s="50" t="s">
        <v>448</v>
      </c>
      <c r="C46" s="54">
        <f>C37</f>
        <v>625596.88</v>
      </c>
    </row>
    <row r="47" spans="2:3" ht="15.75">
      <c r="B47" s="50" t="s">
        <v>369</v>
      </c>
      <c r="C47" s="54">
        <v>4000</v>
      </c>
    </row>
    <row r="48" spans="2:3" ht="15.75">
      <c r="B48" s="50" t="s">
        <v>371</v>
      </c>
      <c r="C48" s="54">
        <v>5000</v>
      </c>
    </row>
    <row r="49" spans="2:5" ht="18">
      <c r="B49" s="50" t="s">
        <v>308</v>
      </c>
      <c r="C49" s="53">
        <v>105680</v>
      </c>
    </row>
    <row r="50" spans="2:5" ht="18">
      <c r="B50" s="47" t="s">
        <v>126</v>
      </c>
      <c r="C50" s="46">
        <f>SUM(C46:C49)</f>
        <v>740276.88</v>
      </c>
    </row>
    <row r="51" spans="2:5" ht="15.75">
      <c r="B51" s="50"/>
      <c r="C51" s="45"/>
    </row>
    <row r="52" spans="2:5" ht="15.75">
      <c r="B52" s="52" t="s">
        <v>125</v>
      </c>
      <c r="C52" s="45"/>
    </row>
    <row r="53" spans="2:5" ht="15.75">
      <c r="B53" s="50" t="s">
        <v>234</v>
      </c>
      <c r="C53" s="45">
        <v>1000</v>
      </c>
    </row>
    <row r="54" spans="2:5" ht="15.75">
      <c r="B54" s="50" t="s">
        <v>377</v>
      </c>
      <c r="C54" s="45">
        <v>7500</v>
      </c>
    </row>
    <row r="55" spans="2:5" ht="15.75">
      <c r="B55" s="50" t="s">
        <v>25</v>
      </c>
      <c r="C55" s="45">
        <v>283.31</v>
      </c>
    </row>
    <row r="56" spans="2:5" ht="18">
      <c r="B56" s="50" t="s">
        <v>22</v>
      </c>
      <c r="C56" s="53">
        <v>5000</v>
      </c>
    </row>
    <row r="57" spans="2:5" ht="18">
      <c r="B57" s="47" t="s">
        <v>32</v>
      </c>
      <c r="C57" s="46">
        <f>SUM(C53:C56)</f>
        <v>13783.31</v>
      </c>
    </row>
    <row r="58" spans="2:5" ht="17.25">
      <c r="B58" s="41"/>
      <c r="C58" s="45"/>
    </row>
    <row r="59" spans="2:5" ht="17.25">
      <c r="B59" t="s">
        <v>372</v>
      </c>
      <c r="C59" s="44">
        <f>C50-C57</f>
        <v>726493.57</v>
      </c>
      <c r="D59">
        <v>726493.57</v>
      </c>
      <c r="E59" s="55">
        <f>C59-D59</f>
        <v>0</v>
      </c>
    </row>
    <row r="61" spans="2:5">
      <c r="B61" s="30" t="s">
        <v>378</v>
      </c>
    </row>
    <row r="62" spans="2:5">
      <c r="B62" s="30" t="s">
        <v>379</v>
      </c>
    </row>
    <row r="63" spans="2:5">
      <c r="B63" s="30" t="s">
        <v>380</v>
      </c>
    </row>
    <row r="67" spans="2:3" ht="19.5">
      <c r="B67" s="308" t="s">
        <v>138</v>
      </c>
      <c r="C67" s="308"/>
    </row>
    <row r="68" spans="2:3" ht="18.75">
      <c r="B68" s="309" t="s">
        <v>442</v>
      </c>
      <c r="C68" s="309"/>
    </row>
    <row r="69" spans="2:3" ht="15.75">
      <c r="B69" s="33"/>
    </row>
    <row r="70" spans="2:3" ht="15.75">
      <c r="B70" s="56" t="s">
        <v>134</v>
      </c>
      <c r="C70" s="49" t="s">
        <v>1</v>
      </c>
    </row>
    <row r="71" spans="2:3" ht="15.75">
      <c r="B71" s="50" t="s">
        <v>447</v>
      </c>
      <c r="C71" s="54">
        <f>C59</f>
        <v>726493.57</v>
      </c>
    </row>
    <row r="72" spans="2:3" ht="15.75">
      <c r="B72" s="50" t="s">
        <v>443</v>
      </c>
      <c r="C72" s="54">
        <v>34000</v>
      </c>
    </row>
    <row r="73" spans="2:3" ht="15.75">
      <c r="B73" s="50" t="s">
        <v>444</v>
      </c>
      <c r="C73" s="54">
        <v>5000</v>
      </c>
    </row>
    <row r="74" spans="2:3" ht="18">
      <c r="B74" s="50" t="s">
        <v>308</v>
      </c>
      <c r="C74" s="53">
        <v>195750</v>
      </c>
    </row>
    <row r="75" spans="2:3" ht="18">
      <c r="B75" s="47" t="s">
        <v>126</v>
      </c>
      <c r="C75" s="46">
        <f>SUM(C71:C74)</f>
        <v>961243.57</v>
      </c>
    </row>
    <row r="76" spans="2:3" ht="15.75">
      <c r="B76" s="50"/>
      <c r="C76" s="45"/>
    </row>
    <row r="77" spans="2:3" ht="15.75">
      <c r="B77" s="52" t="s">
        <v>125</v>
      </c>
      <c r="C77" s="45"/>
    </row>
    <row r="78" spans="2:3" ht="15.75">
      <c r="B78" s="50" t="s">
        <v>446</v>
      </c>
      <c r="C78" s="45">
        <v>270000</v>
      </c>
    </row>
    <row r="79" spans="2:3" ht="18">
      <c r="B79" s="50" t="s">
        <v>25</v>
      </c>
      <c r="C79" s="53">
        <v>639.15</v>
      </c>
    </row>
    <row r="80" spans="2:3" ht="18">
      <c r="B80" s="47" t="s">
        <v>32</v>
      </c>
      <c r="C80" s="46">
        <f>SUM(C78:C79)</f>
        <v>270639.15000000002</v>
      </c>
    </row>
    <row r="81" spans="2:5" ht="17.25">
      <c r="B81" s="41"/>
      <c r="C81" s="45"/>
    </row>
    <row r="82" spans="2:5" ht="17.25">
      <c r="B82" t="s">
        <v>372</v>
      </c>
      <c r="C82" s="44">
        <f>C75-C80</f>
        <v>690604.41999999993</v>
      </c>
      <c r="D82" s="8">
        <v>690604.42</v>
      </c>
      <c r="E82" s="55">
        <f>C82-D82</f>
        <v>0</v>
      </c>
    </row>
    <row r="84" spans="2:5">
      <c r="B84" s="79" t="s">
        <v>450</v>
      </c>
    </row>
    <row r="85" spans="2:5">
      <c r="B85" s="79" t="s">
        <v>451</v>
      </c>
      <c r="E85" s="8"/>
    </row>
    <row r="86" spans="2:5">
      <c r="B86" s="79" t="s">
        <v>452</v>
      </c>
      <c r="E86" s="8">
        <v>41500</v>
      </c>
    </row>
    <row r="87" spans="2:5">
      <c r="B87" s="79" t="s">
        <v>453</v>
      </c>
      <c r="E87" s="8">
        <f>C74-E86</f>
        <v>154250</v>
      </c>
    </row>
    <row r="88" spans="2:5">
      <c r="B88" s="79" t="s">
        <v>454</v>
      </c>
    </row>
    <row r="90" spans="2:5" ht="19.5">
      <c r="B90" s="308" t="s">
        <v>138</v>
      </c>
      <c r="C90" s="308"/>
    </row>
    <row r="91" spans="2:5" ht="18.75">
      <c r="B91" s="309" t="s">
        <v>577</v>
      </c>
      <c r="C91" s="309"/>
    </row>
    <row r="92" spans="2:5" ht="15.75">
      <c r="B92" s="33"/>
    </row>
    <row r="93" spans="2:5" ht="15.75">
      <c r="B93" s="56" t="s">
        <v>134</v>
      </c>
      <c r="C93" s="49" t="s">
        <v>1</v>
      </c>
    </row>
    <row r="94" spans="2:5" ht="15.75">
      <c r="B94" s="50" t="s">
        <v>578</v>
      </c>
      <c r="C94" s="54">
        <f>C82</f>
        <v>690604.41999999993</v>
      </c>
      <c r="D94" s="8">
        <v>690604.42</v>
      </c>
      <c r="E94" s="55">
        <f>C94-D94</f>
        <v>0</v>
      </c>
    </row>
    <row r="95" spans="2:5" ht="15.75">
      <c r="B95" s="50" t="s">
        <v>579</v>
      </c>
      <c r="C95" s="54">
        <v>54000</v>
      </c>
    </row>
    <row r="96" spans="2:5" ht="15.75">
      <c r="B96" s="50" t="s">
        <v>308</v>
      </c>
      <c r="C96" s="54">
        <v>120030</v>
      </c>
    </row>
    <row r="97" spans="2:5" ht="18">
      <c r="B97" s="50" t="s">
        <v>580</v>
      </c>
      <c r="C97" s="53">
        <v>18170</v>
      </c>
    </row>
    <row r="98" spans="2:5" ht="18">
      <c r="B98" s="47" t="s">
        <v>126</v>
      </c>
      <c r="C98" s="46">
        <f>SUM(C94:C97)</f>
        <v>882804.41999999993</v>
      </c>
    </row>
    <row r="99" spans="2:5" ht="15.75">
      <c r="B99" s="50"/>
      <c r="C99" s="45"/>
    </row>
    <row r="100" spans="2:5" ht="15.75">
      <c r="B100" s="52" t="s">
        <v>125</v>
      </c>
      <c r="C100" s="45"/>
    </row>
    <row r="101" spans="2:5" ht="15.75">
      <c r="B101" s="50" t="s">
        <v>581</v>
      </c>
      <c r="C101" s="45">
        <v>161530</v>
      </c>
    </row>
    <row r="102" spans="2:5" ht="15.75">
      <c r="B102" s="50" t="s">
        <v>446</v>
      </c>
      <c r="C102" s="45">
        <v>6737</v>
      </c>
    </row>
    <row r="103" spans="2:5" ht="18">
      <c r="B103" s="50" t="s">
        <v>25</v>
      </c>
      <c r="C103" s="53">
        <v>694.04</v>
      </c>
    </row>
    <row r="104" spans="2:5" ht="18">
      <c r="B104" s="47" t="s">
        <v>32</v>
      </c>
      <c r="C104" s="46">
        <f>SUM(C101:C103)</f>
        <v>168961.04</v>
      </c>
    </row>
    <row r="105" spans="2:5" ht="17.25">
      <c r="B105" s="41"/>
      <c r="C105" s="45"/>
    </row>
    <row r="106" spans="2:5" ht="17.25">
      <c r="B106" t="s">
        <v>372</v>
      </c>
      <c r="C106" s="44">
        <f>C98-C104</f>
        <v>713843.37999999989</v>
      </c>
      <c r="D106">
        <v>713843.38</v>
      </c>
      <c r="E106" s="55">
        <f>C106-D106</f>
        <v>0</v>
      </c>
    </row>
    <row r="108" spans="2:5">
      <c r="B108" s="79" t="s">
        <v>585</v>
      </c>
    </row>
    <row r="109" spans="2:5">
      <c r="B109" s="256" t="s">
        <v>584</v>
      </c>
    </row>
    <row r="110" spans="2:5">
      <c r="B110" s="256" t="s">
        <v>587</v>
      </c>
    </row>
    <row r="111" spans="2:5">
      <c r="B111" s="256" t="s">
        <v>586</v>
      </c>
    </row>
    <row r="112" spans="2:5">
      <c r="B112" s="256" t="s">
        <v>588</v>
      </c>
    </row>
    <row r="113" spans="2:2">
      <c r="B113" s="79"/>
    </row>
  </sheetData>
  <mergeCells count="10">
    <mergeCell ref="B90:C90"/>
    <mergeCell ref="B91:C91"/>
    <mergeCell ref="B67:C67"/>
    <mergeCell ref="B68:C68"/>
    <mergeCell ref="B43:C43"/>
    <mergeCell ref="B1:C1"/>
    <mergeCell ref="B2:C2"/>
    <mergeCell ref="B21:C21"/>
    <mergeCell ref="B22:C22"/>
    <mergeCell ref="B42:C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Income statement</vt:lpstr>
      <vt:lpstr>Notes</vt:lpstr>
      <vt:lpstr>Bank Recon</vt:lpstr>
      <vt:lpstr>Jan-BS-</vt:lpstr>
      <vt:lpstr>Feb-BS-</vt:lpstr>
      <vt:lpstr>Mar-BS</vt:lpstr>
      <vt:lpstr>April-BS</vt:lpstr>
      <vt:lpstr>May-BS</vt:lpstr>
      <vt:lpstr>Income statement -24</vt:lpstr>
      <vt:lpstr>Analysis of Inc</vt:lpstr>
      <vt:lpstr>Analyis of Exp</vt:lpstr>
      <vt:lpstr>June-BS</vt:lpstr>
      <vt:lpstr>July-BS</vt:lpstr>
      <vt:lpstr>Dues</vt:lpstr>
      <vt:lpstr>Dues cleared</vt:lpstr>
      <vt:lpstr>IS-Jan-July</vt:lpstr>
      <vt:lpstr>Analyis of Exp (3)</vt:lpstr>
      <vt:lpstr>Sheet1</vt:lpstr>
      <vt:lpstr>Sheet4</vt:lpstr>
      <vt:lpstr>Incom sum</vt:lpstr>
      <vt:lpstr>FWD</vt:lpstr>
      <vt:lpstr>FWD-Sum</vt:lpstr>
      <vt:lpstr>Sheet6</vt:lpstr>
      <vt:lpstr>Roll call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George</dc:creator>
  <cp:lastModifiedBy>User</cp:lastModifiedBy>
  <cp:lastPrinted>2018-07-18T20:48:14Z</cp:lastPrinted>
  <dcterms:created xsi:type="dcterms:W3CDTF">2018-02-07T17:26:22Z</dcterms:created>
  <dcterms:modified xsi:type="dcterms:W3CDTF">2024-09-15T11:54:18Z</dcterms:modified>
</cp:coreProperties>
</file>