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kayali\Documents\Trinity Term\Trinity Term Project\"/>
    </mc:Choice>
  </mc:AlternateContent>
  <xr:revisionPtr revIDLastSave="0" documentId="8_{14B4D0B4-F291-4237-92C2-0C036A4437C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Cost 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C33" i="1"/>
  <c r="J24" i="1"/>
  <c r="J23" i="1"/>
  <c r="B25" i="1"/>
  <c r="B24" i="1"/>
  <c r="B23" i="1"/>
  <c r="C14" i="1"/>
  <c r="J14" i="1" s="1"/>
  <c r="J13" i="1"/>
  <c r="I11" i="1"/>
  <c r="J11" i="1" s="1"/>
  <c r="B11" i="1"/>
  <c r="C11" i="1" s="1"/>
  <c r="L10" i="1"/>
  <c r="E10" i="1"/>
  <c r="I9" i="1"/>
  <c r="J9" i="1" s="1"/>
  <c r="L9" i="1" s="1"/>
  <c r="B9" i="1"/>
  <c r="C9" i="1" s="1"/>
  <c r="E9" i="1" s="1"/>
  <c r="J8" i="1"/>
  <c r="L8" i="1" s="1"/>
  <c r="C8" i="1"/>
  <c r="E8" i="1" s="1"/>
  <c r="J7" i="1"/>
  <c r="L7" i="1" s="1"/>
  <c r="C7" i="1"/>
  <c r="E7" i="1" s="1"/>
  <c r="J6" i="1"/>
  <c r="L6" i="1" s="1"/>
  <c r="C6" i="1"/>
  <c r="E6" i="1" s="1"/>
  <c r="I5" i="1"/>
  <c r="J5" i="1" s="1"/>
  <c r="L5" i="1" s="1"/>
  <c r="B5" i="1"/>
  <c r="C5" i="1" s="1"/>
  <c r="E5" i="1" s="1"/>
  <c r="B27" i="1" l="1"/>
  <c r="C16" i="1" s="1"/>
  <c r="J16" i="1" s="1"/>
</calcChain>
</file>

<file path=xl/sharedStrings.xml><?xml version="1.0" encoding="utf-8"?>
<sst xmlns="http://schemas.openxmlformats.org/spreadsheetml/2006/main" count="72" uniqueCount="52">
  <si>
    <t>Control Arm</t>
  </si>
  <si>
    <t>Intervention Arm</t>
  </si>
  <si>
    <t>Resource</t>
  </si>
  <si>
    <t>Value KHR</t>
  </si>
  <si>
    <t>Value USD - International Medical Price Guide</t>
  </si>
  <si>
    <t>Malaria RDT</t>
  </si>
  <si>
    <t>Antibiotic</t>
  </si>
  <si>
    <t>Amoxicillin 500 mg NSP</t>
  </si>
  <si>
    <t>Amoxicillin 500 mg</t>
  </si>
  <si>
    <t>Penicillin 500 mg NSP</t>
  </si>
  <si>
    <t>-</t>
  </si>
  <si>
    <t>Penicillin 500 mg</t>
  </si>
  <si>
    <t>Ciprofloxacin 500 mg</t>
  </si>
  <si>
    <t>Co-trimoxazole 480 mg</t>
  </si>
  <si>
    <t>Cloxacillin 500 mg NSP</t>
  </si>
  <si>
    <t>Cloxacillin 1000 mg</t>
  </si>
  <si>
    <t>Metronidazole 500 mg/ 100 mL</t>
  </si>
  <si>
    <t>Paracetamol 1 g</t>
  </si>
  <si>
    <t>Bed-Day Primary Hospital</t>
  </si>
  <si>
    <t>Follow-up visit</t>
  </si>
  <si>
    <t>Represent at PHC or another health facility in follow-up period</t>
  </si>
  <si>
    <t>Bed-Day for Hospital admission in follow-up period</t>
  </si>
  <si>
    <t>CPI Index/Inflation</t>
  </si>
  <si>
    <t>Intervention (EDAM app)</t>
  </si>
  <si>
    <t>PPP 2010 Cambodia Inpatient Price Average Across Primary-Tertiary Hospitals</t>
  </si>
  <si>
    <t>GDP adjustment</t>
  </si>
  <si>
    <t>CRP test</t>
  </si>
  <si>
    <t>PPP Conversation factor Cambodia 2010</t>
  </si>
  <si>
    <t>Vital signs assessment</t>
  </si>
  <si>
    <t>Life Span</t>
  </si>
  <si>
    <t>Cases/day</t>
  </si>
  <si>
    <t>Working days/year</t>
  </si>
  <si>
    <t>Pulse ox + annual maintenance cost</t>
  </si>
  <si>
    <t>2 years</t>
  </si>
  <si>
    <t>Blood pressure machine + adult cuff + paediatric cuff</t>
  </si>
  <si>
    <t>Indirect/ Societal Costs</t>
  </si>
  <si>
    <t>Cost</t>
  </si>
  <si>
    <t>Value USD</t>
  </si>
  <si>
    <t>Productivity loss</t>
  </si>
  <si>
    <t>Daily wage</t>
  </si>
  <si>
    <t>Employment rate</t>
  </si>
  <si>
    <r>
      <t xml:space="preserve">Value USD - </t>
    </r>
    <r>
      <rPr>
        <b/>
        <sz val="10"/>
        <color rgb="FFFF0000"/>
        <rFont val="Arial"/>
        <family val="2"/>
        <scheme val="minor"/>
      </rPr>
      <t>Preferred Source</t>
    </r>
  </si>
  <si>
    <t>Value KHR- Preferred Source</t>
  </si>
  <si>
    <t>Cost of Course (Price * total average days on treatment)</t>
  </si>
  <si>
    <t>Value KHR - Preferred Source</t>
  </si>
  <si>
    <t>Metronidazole 500 mg</t>
  </si>
  <si>
    <t>9.17 * % d7_represent + represent_elsewhere</t>
  </si>
  <si>
    <t>9.17* % d7_represent +_represent_elsewhere</t>
  </si>
  <si>
    <t>Economic Metric</t>
  </si>
  <si>
    <t>Value</t>
  </si>
  <si>
    <t>Value (From Procurement Receipts)</t>
  </si>
  <si>
    <t>Misc.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</si>
</sst>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DA3A9"/>
        <bgColor rgb="FF9DA3A9"/>
      </patternFill>
    </fill>
    <fill>
      <patternFill patternType="solid">
        <fgColor rgb="FFEEEEEF"/>
        <bgColor rgb="FFEEEEEF"/>
      </patternFill>
    </fill>
    <fill>
      <patternFill patternType="solid">
        <fgColor theme="0"/>
        <bgColor indexed="64"/>
      </patternFill>
    </fill>
    <fill>
      <patternFill patternType="solid">
        <fgColor theme="2" tint="-0.34998626667073579"/>
        <bgColor rgb="FF64CEF6"/>
      </patternFill>
    </fill>
    <fill>
      <patternFill patternType="solid">
        <fgColor theme="0"/>
        <bgColor rgb="FFFFFF00"/>
      </patternFill>
    </fill>
    <fill>
      <patternFill patternType="solid">
        <fgColor theme="0" tint="-0.34998626667073579"/>
        <b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10" fontId="2" fillId="0" borderId="0" xfId="0" applyNumberFormat="1" applyFon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/>
    <xf numFmtId="0" fontId="4" fillId="0" borderId="0" xfId="0" applyFont="1" applyAlignment="1">
      <alignment horizontal="right" wrapText="1"/>
    </xf>
    <xf numFmtId="0" fontId="1" fillId="7" borderId="0" xfId="0" applyFont="1" applyFill="1" applyAlignment="1">
      <alignment wrapText="1"/>
    </xf>
    <xf numFmtId="0" fontId="1" fillId="7" borderId="0" xfId="0" applyFont="1" applyFill="1"/>
    <xf numFmtId="0" fontId="6" fillId="0" borderId="0" xfId="0" applyFont="1"/>
    <xf numFmtId="0" fontId="6" fillId="4" borderId="0" xfId="0" applyFont="1" applyFill="1"/>
    <xf numFmtId="0" fontId="2" fillId="8" borderId="0" xfId="0" applyFont="1" applyFill="1" applyAlignment="1">
      <alignment horizontal="left" wrapText="1"/>
    </xf>
    <xf numFmtId="0" fontId="2" fillId="8" borderId="0" xfId="0" applyFont="1" applyFill="1"/>
    <xf numFmtId="0" fontId="0" fillId="8" borderId="0" xfId="0" applyFill="1"/>
    <xf numFmtId="0" fontId="7" fillId="9" borderId="0" xfId="0" applyFont="1" applyFill="1" applyAlignment="1">
      <alignment wrapText="1"/>
    </xf>
    <xf numFmtId="0" fontId="7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5"/>
  <sheetViews>
    <sheetView tabSelected="1" zoomScale="64" workbookViewId="0">
      <selection activeCell="D25" sqref="D25"/>
    </sheetView>
  </sheetViews>
  <sheetFormatPr defaultColWidth="12.59765625" defaultRowHeight="15.75" customHeight="1" x14ac:dyDescent="0.35"/>
  <cols>
    <col min="1" max="1" width="23.59765625" style="14" customWidth="1"/>
    <col min="2" max="2" width="15.46484375" customWidth="1"/>
    <col min="3" max="4" width="14" customWidth="1"/>
    <col min="5" max="5" width="17.59765625" customWidth="1"/>
    <col min="8" max="8" width="24.3984375" customWidth="1"/>
    <col min="11" max="11" width="14.86328125" customWidth="1"/>
    <col min="12" max="12" width="15.59765625" customWidth="1"/>
  </cols>
  <sheetData>
    <row r="1" spans="1:13" ht="15.75" customHeight="1" x14ac:dyDescent="0.4">
      <c r="A1" s="13" t="s">
        <v>0</v>
      </c>
      <c r="B1" s="2"/>
      <c r="C1" s="2"/>
      <c r="D1" s="2"/>
      <c r="H1" s="1" t="s">
        <v>1</v>
      </c>
    </row>
    <row r="2" spans="1:13" ht="54.75" customHeight="1" x14ac:dyDescent="0.4">
      <c r="A2" s="4" t="s">
        <v>2</v>
      </c>
      <c r="B2" s="4" t="s">
        <v>42</v>
      </c>
      <c r="C2" s="4" t="s">
        <v>41</v>
      </c>
      <c r="D2" s="4" t="s">
        <v>4</v>
      </c>
      <c r="E2" s="4" t="s">
        <v>43</v>
      </c>
      <c r="H2" s="4" t="s">
        <v>2</v>
      </c>
      <c r="I2" s="4" t="s">
        <v>44</v>
      </c>
      <c r="J2" s="4" t="s">
        <v>41</v>
      </c>
      <c r="K2" s="4" t="s">
        <v>4</v>
      </c>
      <c r="L2" s="4" t="s">
        <v>43</v>
      </c>
    </row>
    <row r="3" spans="1:13" ht="12.75" x14ac:dyDescent="0.35">
      <c r="A3" s="11" t="s">
        <v>5</v>
      </c>
      <c r="B3" s="5"/>
      <c r="C3" s="5"/>
      <c r="D3" s="5">
        <v>1.1183000000000001</v>
      </c>
      <c r="H3" s="5" t="s">
        <v>5</v>
      </c>
      <c r="I3" s="5"/>
      <c r="J3" s="5"/>
      <c r="K3" s="5">
        <v>1.1183000000000001</v>
      </c>
    </row>
    <row r="4" spans="1:13" ht="12.75" x14ac:dyDescent="0.35">
      <c r="A4" s="11" t="s">
        <v>6</v>
      </c>
      <c r="H4" s="5" t="s">
        <v>6</v>
      </c>
    </row>
    <row r="5" spans="1:13" ht="12.75" x14ac:dyDescent="0.35">
      <c r="A5" s="7" t="s">
        <v>7</v>
      </c>
      <c r="B5" s="22">
        <f>243*2</f>
        <v>486</v>
      </c>
      <c r="C5" s="22">
        <f t="shared" ref="C5:C9" si="0">B5*0.00025</f>
        <v>0.1215</v>
      </c>
      <c r="D5" s="5">
        <v>0.03</v>
      </c>
      <c r="E5" s="5">
        <f>C5*5</f>
        <v>0.60749999999999993</v>
      </c>
      <c r="H5" s="6" t="s">
        <v>8</v>
      </c>
      <c r="I5" s="22">
        <f>243*2</f>
        <v>486</v>
      </c>
      <c r="J5" s="22">
        <f t="shared" ref="J5:J9" si="1">I5*0.00025</f>
        <v>0.1215</v>
      </c>
      <c r="K5" s="5">
        <v>0.03</v>
      </c>
      <c r="L5" s="5">
        <f t="shared" ref="L5:L6" si="2">J5*5</f>
        <v>0.60749999999999993</v>
      </c>
    </row>
    <row r="6" spans="1:13" ht="12.75" x14ac:dyDescent="0.35">
      <c r="A6" s="7" t="s">
        <v>9</v>
      </c>
      <c r="B6" s="22">
        <v>500</v>
      </c>
      <c r="C6" s="22">
        <f t="shared" si="0"/>
        <v>0.125</v>
      </c>
      <c r="D6" s="5" t="s">
        <v>10</v>
      </c>
      <c r="E6" s="5">
        <f>C6*5</f>
        <v>0.625</v>
      </c>
      <c r="H6" s="7" t="s">
        <v>11</v>
      </c>
      <c r="I6" s="22">
        <v>500</v>
      </c>
      <c r="J6" s="22">
        <f t="shared" si="1"/>
        <v>0.125</v>
      </c>
      <c r="K6" s="5" t="s">
        <v>10</v>
      </c>
      <c r="L6" s="5">
        <f t="shared" si="2"/>
        <v>0.625</v>
      </c>
    </row>
    <row r="7" spans="1:13" ht="12.75" x14ac:dyDescent="0.35">
      <c r="A7" s="19" t="s">
        <v>12</v>
      </c>
      <c r="B7" s="22">
        <v>498.36</v>
      </c>
      <c r="C7" s="22">
        <f t="shared" si="0"/>
        <v>0.12459000000000001</v>
      </c>
      <c r="D7" s="8">
        <v>3.73E-2</v>
      </c>
      <c r="E7" s="5">
        <f>C7*7</f>
        <v>0.87213000000000007</v>
      </c>
      <c r="H7" s="7" t="s">
        <v>12</v>
      </c>
      <c r="I7" s="22">
        <v>498.36</v>
      </c>
      <c r="J7" s="22">
        <f t="shared" si="1"/>
        <v>0.12459000000000001</v>
      </c>
      <c r="K7" s="5">
        <v>3.73E-2</v>
      </c>
      <c r="L7" s="5">
        <f>J7*7</f>
        <v>0.87213000000000007</v>
      </c>
    </row>
    <row r="8" spans="1:13" ht="12.75" x14ac:dyDescent="0.35">
      <c r="A8" s="7" t="s">
        <v>13</v>
      </c>
      <c r="B8" s="22">
        <v>104.47</v>
      </c>
      <c r="C8" s="22">
        <f t="shared" si="0"/>
        <v>2.6117500000000002E-2</v>
      </c>
      <c r="D8" s="5" t="s">
        <v>10</v>
      </c>
      <c r="E8" s="5">
        <f>C8*5</f>
        <v>0.13058750000000002</v>
      </c>
      <c r="H8" s="7" t="s">
        <v>13</v>
      </c>
      <c r="I8" s="22">
        <v>104.47</v>
      </c>
      <c r="J8" s="22">
        <f t="shared" si="1"/>
        <v>2.6117500000000002E-2</v>
      </c>
      <c r="K8" s="5" t="s">
        <v>10</v>
      </c>
      <c r="L8" s="5">
        <f t="shared" ref="L8:L9" si="3">J8*5</f>
        <v>0.13058750000000002</v>
      </c>
    </row>
    <row r="9" spans="1:13" ht="12.75" x14ac:dyDescent="0.35">
      <c r="A9" s="15" t="s">
        <v>14</v>
      </c>
      <c r="B9" s="22">
        <f>216.8*2</f>
        <v>433.6</v>
      </c>
      <c r="C9" s="23">
        <f t="shared" si="0"/>
        <v>0.10840000000000001</v>
      </c>
      <c r="D9" s="5">
        <v>7.4800000000000005E-2</v>
      </c>
      <c r="E9" s="5">
        <f>C9*5</f>
        <v>0.54200000000000004</v>
      </c>
      <c r="H9" s="9" t="s">
        <v>15</v>
      </c>
      <c r="I9" s="22">
        <f>216.8*2</f>
        <v>433.6</v>
      </c>
      <c r="J9" s="22">
        <f t="shared" si="1"/>
        <v>0.10840000000000001</v>
      </c>
      <c r="K9" s="5">
        <v>7.4800000000000005E-2</v>
      </c>
      <c r="L9" s="5">
        <f t="shared" si="3"/>
        <v>0.54200000000000004</v>
      </c>
    </row>
    <row r="10" spans="1:13" ht="25.5" x14ac:dyDescent="0.35">
      <c r="A10" s="7" t="s">
        <v>45</v>
      </c>
      <c r="B10" s="5" t="s">
        <v>10</v>
      </c>
      <c r="C10" s="5" t="s">
        <v>10</v>
      </c>
      <c r="D10" s="22">
        <v>1.4999999999999999E-2</v>
      </c>
      <c r="E10" s="5">
        <f>D10*7</f>
        <v>0.105</v>
      </c>
      <c r="H10" s="7" t="s">
        <v>16</v>
      </c>
      <c r="I10" s="5" t="s">
        <v>10</v>
      </c>
      <c r="K10" s="22">
        <v>1.4999999999999999E-2</v>
      </c>
      <c r="L10" s="5">
        <f>K10*7</f>
        <v>0.105</v>
      </c>
    </row>
    <row r="11" spans="1:13" ht="12.75" x14ac:dyDescent="0.35">
      <c r="A11" s="10" t="s">
        <v>17</v>
      </c>
      <c r="B11" s="5">
        <f>101.95*2</f>
        <v>203.9</v>
      </c>
      <c r="C11" s="5">
        <f>B11*0.00025</f>
        <v>5.0974999999999999E-2</v>
      </c>
      <c r="D11" s="5">
        <v>8.7999999999999995E-2</v>
      </c>
      <c r="H11" s="10" t="s">
        <v>17</v>
      </c>
      <c r="I11" s="5">
        <f>101.95*2</f>
        <v>203.9</v>
      </c>
      <c r="J11" s="5">
        <f>I11*0.00025</f>
        <v>5.0974999999999999E-2</v>
      </c>
      <c r="K11" s="5">
        <v>8.7999999999999995E-2</v>
      </c>
    </row>
    <row r="12" spans="1:13" ht="12.75" x14ac:dyDescent="0.35">
      <c r="A12" s="24"/>
      <c r="B12" s="25"/>
      <c r="C12" s="25"/>
      <c r="D12" s="25"/>
      <c r="E12" s="26"/>
      <c r="F12" s="26"/>
      <c r="G12" s="26"/>
      <c r="H12" s="24"/>
      <c r="I12" s="25"/>
      <c r="J12" s="25"/>
      <c r="K12" s="25"/>
      <c r="L12" s="26"/>
      <c r="M12" s="26"/>
    </row>
    <row r="13" spans="1:13" ht="12.75" x14ac:dyDescent="0.35">
      <c r="A13" s="11" t="s">
        <v>18</v>
      </c>
      <c r="B13" s="5"/>
      <c r="C13" s="5">
        <v>9.17</v>
      </c>
      <c r="H13" s="5" t="s">
        <v>18</v>
      </c>
      <c r="I13" s="5"/>
      <c r="J13" s="5">
        <f>C13*(356/100)</f>
        <v>32.645200000000003</v>
      </c>
    </row>
    <row r="14" spans="1:13" ht="12.75" x14ac:dyDescent="0.35">
      <c r="A14" s="11" t="s">
        <v>19</v>
      </c>
      <c r="B14" s="5"/>
      <c r="C14" s="5">
        <f>C13</f>
        <v>9.17</v>
      </c>
      <c r="H14" s="5" t="s">
        <v>19</v>
      </c>
      <c r="I14" s="5"/>
      <c r="J14" s="5">
        <f>C14</f>
        <v>9.17</v>
      </c>
    </row>
    <row r="15" spans="1:13" ht="63.75" x14ac:dyDescent="0.35">
      <c r="A15" s="11" t="s">
        <v>20</v>
      </c>
      <c r="B15" s="5"/>
      <c r="C15" s="11" t="s">
        <v>47</v>
      </c>
      <c r="H15" s="11" t="s">
        <v>20</v>
      </c>
      <c r="I15" s="5"/>
      <c r="J15" s="11" t="s">
        <v>46</v>
      </c>
    </row>
    <row r="16" spans="1:13" ht="38.25" x14ac:dyDescent="0.35">
      <c r="A16" s="11" t="s">
        <v>21</v>
      </c>
      <c r="B16" s="5"/>
      <c r="C16" s="5">
        <f>B27</f>
        <v>11.922499826850002</v>
      </c>
      <c r="H16" s="11" t="s">
        <v>21</v>
      </c>
      <c r="I16" s="5"/>
      <c r="J16" s="5">
        <f>C16</f>
        <v>11.922499826850002</v>
      </c>
    </row>
    <row r="17" spans="1:14" ht="12.75" x14ac:dyDescent="0.35">
      <c r="A17" s="11"/>
      <c r="B17" s="5"/>
      <c r="C17" s="5"/>
      <c r="H17" s="11" t="s">
        <v>23</v>
      </c>
      <c r="I17" s="5"/>
      <c r="J17" s="18">
        <f t="shared" ref="J17" si="4">185 + 3.5</f>
        <v>188.5</v>
      </c>
    </row>
    <row r="18" spans="1:14" ht="12.75" x14ac:dyDescent="0.35">
      <c r="A18" s="11"/>
      <c r="B18" s="5"/>
      <c r="C18" s="5"/>
      <c r="H18" s="5" t="s">
        <v>26</v>
      </c>
      <c r="I18" s="5"/>
      <c r="J18" s="5">
        <v>0.69</v>
      </c>
      <c r="K18" s="5">
        <v>1</v>
      </c>
    </row>
    <row r="19" spans="1:14" ht="12.75" x14ac:dyDescent="0.35">
      <c r="A19" s="11"/>
      <c r="B19" s="5"/>
      <c r="C19" s="5"/>
      <c r="H19" s="11"/>
      <c r="I19" s="5"/>
      <c r="J19" s="18"/>
    </row>
    <row r="20" spans="1:14" ht="12.75" x14ac:dyDescent="0.35">
      <c r="A20" s="11"/>
      <c r="B20" s="5"/>
      <c r="C20" s="5"/>
      <c r="H20" s="11"/>
      <c r="I20" s="5"/>
      <c r="J20" s="18"/>
    </row>
    <row r="21" spans="1:14" ht="12.75" x14ac:dyDescent="0.35"/>
    <row r="22" spans="1:14" ht="39.4" x14ac:dyDescent="0.4">
      <c r="A22" s="27" t="s">
        <v>48</v>
      </c>
      <c r="B22" s="28" t="s">
        <v>49</v>
      </c>
      <c r="H22" s="20" t="s">
        <v>28</v>
      </c>
      <c r="I22" s="21"/>
      <c r="J22" s="20" t="s">
        <v>50</v>
      </c>
      <c r="K22" s="21"/>
      <c r="L22" s="21" t="s">
        <v>29</v>
      </c>
      <c r="M22" s="21" t="s">
        <v>30</v>
      </c>
      <c r="N22" s="20" t="s">
        <v>31</v>
      </c>
    </row>
    <row r="23" spans="1:14" ht="12.75" x14ac:dyDescent="0.35">
      <c r="A23" s="11" t="s">
        <v>22</v>
      </c>
      <c r="B23" s="5">
        <f>148.3/100</f>
        <v>1.4830000000000001</v>
      </c>
      <c r="H23" s="5" t="s">
        <v>32</v>
      </c>
      <c r="I23" s="5"/>
      <c r="J23" s="5">
        <f>(9500 * 0.031) + 55</f>
        <v>349.5</v>
      </c>
      <c r="K23" s="5"/>
      <c r="L23" s="5" t="s">
        <v>33</v>
      </c>
      <c r="M23" s="5">
        <v>2</v>
      </c>
      <c r="N23" s="5">
        <v>365</v>
      </c>
    </row>
    <row r="24" spans="1:14" ht="51" x14ac:dyDescent="0.35">
      <c r="A24" s="11" t="s">
        <v>24</v>
      </c>
      <c r="B24" s="5">
        <f>AVERAGE(19.48,20.31,26.27)</f>
        <v>22.02</v>
      </c>
      <c r="H24" s="5" t="s">
        <v>34</v>
      </c>
      <c r="J24" s="5">
        <f>44.7 + 12.05</f>
        <v>56.75</v>
      </c>
      <c r="L24" s="5" t="s">
        <v>33</v>
      </c>
      <c r="M24" s="5">
        <v>2</v>
      </c>
      <c r="N24" s="5">
        <v>365</v>
      </c>
    </row>
    <row r="25" spans="1:14" ht="30.4" customHeight="1" x14ac:dyDescent="0.35">
      <c r="A25" s="11" t="s">
        <v>25</v>
      </c>
      <c r="B25" s="5">
        <f>2429.7/952.3</f>
        <v>2.5514018691588785</v>
      </c>
    </row>
    <row r="26" spans="1:14" ht="30.4" customHeight="1" x14ac:dyDescent="0.35">
      <c r="A26" s="11" t="s">
        <v>27</v>
      </c>
      <c r="B26" s="5">
        <v>1460.39</v>
      </c>
    </row>
    <row r="27" spans="1:14" ht="15.75" customHeight="1" x14ac:dyDescent="0.4">
      <c r="A27" s="16" t="s">
        <v>51</v>
      </c>
      <c r="B27" s="5">
        <f>(B24*B26*B23)*0.00025</f>
        <v>11.922499826850002</v>
      </c>
      <c r="F27" s="2"/>
    </row>
    <row r="28" spans="1:14" ht="15.75" customHeight="1" x14ac:dyDescent="0.4">
      <c r="A28" s="16"/>
    </row>
    <row r="29" spans="1:14" ht="13.15" x14ac:dyDescent="0.4">
      <c r="A29" s="16"/>
      <c r="H29" s="5"/>
    </row>
    <row r="30" spans="1:14" ht="13.15" x14ac:dyDescent="0.4">
      <c r="A30" s="17" t="s">
        <v>35</v>
      </c>
      <c r="H30" s="5"/>
    </row>
    <row r="31" spans="1:14" ht="13.15" x14ac:dyDescent="0.4">
      <c r="A31" s="4" t="s">
        <v>36</v>
      </c>
      <c r="B31" s="3" t="s">
        <v>3</v>
      </c>
      <c r="C31" s="3" t="s">
        <v>37</v>
      </c>
    </row>
    <row r="32" spans="1:14" ht="12.75" x14ac:dyDescent="0.35">
      <c r="A32" s="11" t="s">
        <v>38</v>
      </c>
    </row>
    <row r="33" spans="1:3" ht="12.75" x14ac:dyDescent="0.35">
      <c r="A33" s="7" t="s">
        <v>39</v>
      </c>
      <c r="C33" s="5">
        <f>2429.7/365</f>
        <v>6.6567123287671226</v>
      </c>
    </row>
    <row r="34" spans="1:3" ht="12.75" x14ac:dyDescent="0.35">
      <c r="A34" s="7" t="s">
        <v>40</v>
      </c>
      <c r="B34" s="12"/>
      <c r="C34" s="12">
        <v>0.78800000000000003</v>
      </c>
    </row>
    <row r="35" spans="1:3" ht="12.75" x14ac:dyDescent="0.35">
      <c r="A3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Kayali</dc:creator>
  <cp:lastModifiedBy>Yasmine Kayali</cp:lastModifiedBy>
  <dcterms:created xsi:type="dcterms:W3CDTF">2025-08-05T21:44:55Z</dcterms:created>
  <dcterms:modified xsi:type="dcterms:W3CDTF">2025-08-07T14:00:14Z</dcterms:modified>
</cp:coreProperties>
</file>