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_clean/"/>
    </mc:Choice>
  </mc:AlternateContent>
  <xr:revisionPtr revIDLastSave="0" documentId="13_ncr:1_{EBEFCA1F-E92D-DA47-8E73-7A8A3C87F172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toyota_21_analysis" sheetId="1" r:id="rId1"/>
    <sheet name="analysis_by_vrm" sheetId="2" r:id="rId2"/>
    <sheet name="updated_mr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F3" i="3"/>
  <c r="E3" i="3"/>
  <c r="K2" i="3"/>
  <c r="F2" i="3"/>
  <c r="E2" i="3"/>
  <c r="J3" i="2"/>
  <c r="H3" i="2"/>
  <c r="J2" i="2"/>
  <c r="H2" i="2"/>
  <c r="G3" i="1"/>
  <c r="D3" i="1"/>
  <c r="H3" i="1" s="1"/>
  <c r="I3" i="1" s="1"/>
  <c r="H2" i="1"/>
  <c r="I2" i="1" s="1"/>
  <c r="G2" i="1"/>
  <c r="D2" i="1"/>
</calcChain>
</file>

<file path=xl/sharedStrings.xml><?xml version="1.0" encoding="utf-8"?>
<sst xmlns="http://schemas.openxmlformats.org/spreadsheetml/2006/main" count="39" uniqueCount="37">
  <si>
    <t>Created Month</t>
  </si>
  <si>
    <t>Revenue after insurance &amp; CDW</t>
  </si>
  <si>
    <t>Toyota Revenue</t>
  </si>
  <si>
    <t>Payment to TGB minus costs</t>
  </si>
  <si>
    <t>50% of Parking Costs</t>
  </si>
  <si>
    <t>50% of Ad-hoc</t>
  </si>
  <si>
    <t>Total Costs (50%)</t>
  </si>
  <si>
    <t>Hiyacar Net</t>
  </si>
  <si>
    <t>net per car</t>
  </si>
  <si>
    <t>Vehicles Vrm</t>
  </si>
  <si>
    <t>Net Revenue</t>
  </si>
  <si>
    <t>Vehicles MRG</t>
  </si>
  <si>
    <t>Vehicles Model</t>
  </si>
  <si>
    <t>Bookings Driver Spend</t>
  </si>
  <si>
    <t>Bookings Insurance spend</t>
  </si>
  <si>
    <t>Bookings CDW Paid</t>
  </si>
  <si>
    <t>Hiyacar Net Before</t>
  </si>
  <si>
    <t>Col3</t>
  </si>
  <si>
    <t>Col4</t>
  </si>
  <si>
    <t>Percentage</t>
  </si>
  <si>
    <t>WV69OLN</t>
  </si>
  <si>
    <t>C-Hr Excel Hev Cvt</t>
  </si>
  <si>
    <t>WM19KFZ</t>
  </si>
  <si>
    <t>C-Hr Dynamic Hev Cvt</t>
  </si>
  <si>
    <t>Model</t>
  </si>
  <si>
    <t>Derivative</t>
  </si>
  <si>
    <t>Current</t>
  </si>
  <si>
    <t>Proposed (Scenario 1: Updated MRGs)</t>
  </si>
  <si>
    <t>Equivelant MRG on AAM Contract</t>
  </si>
  <si>
    <t>Proposed (Scenario 1: Updated MRGs ex VAT)</t>
  </si>
  <si>
    <t>Difference (Scenario 1: Updated MRGs)</t>
  </si>
  <si>
    <t>Proposed (Scenario 2: MRG+£50)</t>
  </si>
  <si>
    <t>Difference (Scenario 2: MRG+£50)</t>
  </si>
  <si>
    <t>Vehicle Count</t>
  </si>
  <si>
    <t>Calculation</t>
  </si>
  <si>
    <t>C-HR Hybrid</t>
  </si>
  <si>
    <t>C-Hr Design Hev Cvt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</si>
</sst>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Q9" sqref="Q9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44531</v>
      </c>
      <c r="B2">
        <v>18820.580000000002</v>
      </c>
      <c r="C2">
        <v>11714.5</v>
      </c>
      <c r="D2">
        <f>SUM(C2,E2,F2)</f>
        <v>8968.16</v>
      </c>
      <c r="E2">
        <v>-1681.94</v>
      </c>
      <c r="F2">
        <v>-1064.4000000000001</v>
      </c>
      <c r="G2">
        <f>-F2+-E2</f>
        <v>2746.34</v>
      </c>
      <c r="H2">
        <f>B2-D2-G2</f>
        <v>7106.0800000000017</v>
      </c>
      <c r="I2">
        <f>H2/51</f>
        <v>139.33490196078435</v>
      </c>
    </row>
    <row r="3" spans="1:9" x14ac:dyDescent="0.2">
      <c r="A3">
        <v>44501</v>
      </c>
      <c r="B3">
        <v>9567.82</v>
      </c>
      <c r="C3">
        <v>12837.68</v>
      </c>
      <c r="D3">
        <f>SUM(C3,E3,F3)</f>
        <v>9935.26</v>
      </c>
      <c r="E3">
        <v>-1681.94</v>
      </c>
      <c r="F3">
        <v>-1220.48</v>
      </c>
      <c r="G3">
        <f>-F3+-E3</f>
        <v>2902.42</v>
      </c>
      <c r="H3">
        <f>B3-D3-G3</f>
        <v>-3269.8600000000006</v>
      </c>
      <c r="I3">
        <f>H3/51</f>
        <v>-64.114901960784323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"/>
  <sheetViews>
    <sheetView workbookViewId="0"/>
  </sheetViews>
  <sheetFormatPr baseColWidth="10" defaultColWidth="8.83203125" defaultRowHeight="15" x14ac:dyDescent="0.2"/>
  <sheetData>
    <row r="1" spans="1:13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M1" t="s">
        <v>19</v>
      </c>
    </row>
    <row r="2" spans="1:13" x14ac:dyDescent="0.2">
      <c r="A2" t="s">
        <v>20</v>
      </c>
      <c r="B2">
        <v>3544.51</v>
      </c>
      <c r="C2">
        <v>211.2</v>
      </c>
      <c r="D2" t="s">
        <v>21</v>
      </c>
      <c r="E2">
        <v>5812.91</v>
      </c>
      <c r="F2">
        <v>2134.4499999999998</v>
      </c>
      <c r="G2">
        <v>235</v>
      </c>
      <c r="H2">
        <f>IF((B2*M2)&gt;(C2*6),(B2-(B2*M2)),(B2-(C2*6)))</f>
        <v>1772.2550000000001</v>
      </c>
      <c r="I2">
        <v>0</v>
      </c>
      <c r="J2">
        <f>B2-(I2*6)</f>
        <v>3544.51</v>
      </c>
      <c r="M2">
        <v>0.5</v>
      </c>
    </row>
    <row r="3" spans="1:13" x14ac:dyDescent="0.2">
      <c r="A3" t="s">
        <v>22</v>
      </c>
      <c r="B3">
        <v>3489.6</v>
      </c>
      <c r="C3">
        <v>211.2</v>
      </c>
      <c r="D3" t="s">
        <v>23</v>
      </c>
      <c r="E3">
        <v>5655.61</v>
      </c>
      <c r="F3">
        <v>2071.39</v>
      </c>
      <c r="G3">
        <v>166</v>
      </c>
      <c r="H3">
        <f>IF((B3*M2)&gt;(C3*6),(B3-(B3*M2)),(B3-(C3*6)))</f>
        <v>1744.8</v>
      </c>
      <c r="I3">
        <v>0</v>
      </c>
      <c r="J3">
        <f>B3-(I3*6)</f>
        <v>3489.6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</row>
    <row r="2" spans="1:11" x14ac:dyDescent="0.2">
      <c r="A2" t="s">
        <v>35</v>
      </c>
      <c r="B2" t="s">
        <v>36</v>
      </c>
      <c r="C2">
        <v>264</v>
      </c>
      <c r="D2">
        <v>476.75</v>
      </c>
      <c r="E2">
        <f>D2</f>
        <v>476.75</v>
      </c>
      <c r="F2">
        <f>(D2/1.2)</f>
        <v>397.29166666666669</v>
      </c>
      <c r="G2">
        <v>212.75</v>
      </c>
      <c r="H2">
        <v>314</v>
      </c>
      <c r="I2">
        <v>50</v>
      </c>
      <c r="J2">
        <v>1</v>
      </c>
      <c r="K2">
        <f>D2*J2</f>
        <v>476.75</v>
      </c>
    </row>
    <row r="3" spans="1:11" x14ac:dyDescent="0.2">
      <c r="A3" t="s">
        <v>35</v>
      </c>
      <c r="B3" t="s">
        <v>23</v>
      </c>
      <c r="C3">
        <v>264</v>
      </c>
      <c r="D3">
        <v>428.75</v>
      </c>
      <c r="E3">
        <f>D3</f>
        <v>428.75</v>
      </c>
      <c r="F3">
        <f>(D3/1.2)</f>
        <v>357.29166666666669</v>
      </c>
      <c r="G3">
        <v>164.75</v>
      </c>
      <c r="H3">
        <v>314</v>
      </c>
      <c r="I3">
        <v>50</v>
      </c>
      <c r="J3">
        <v>1</v>
      </c>
      <c r="K3">
        <f>D3*J3</f>
        <v>428.75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toyota_21_analysis</vt:lpstr>
      <vt:lpstr>analysis_by_vrm</vt:lpstr>
      <vt:lpstr>updated_mrgs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Little</cp:lastModifiedBy>
  <dcterms:created xsi:type="dcterms:W3CDTF">2024-05-13T20:30:12Z</dcterms:created>
  <dcterms:modified xsi:type="dcterms:W3CDTF">2024-05-13T20:30:25Z</dcterms:modified>
</cp:coreProperties>
</file>