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excel-2-python/data/excel_files_raw/"/>
    </mc:Choice>
  </mc:AlternateContent>
  <xr:revisionPtr revIDLastSave="0" documentId="13_ncr:1_{25E0F510-84FE-444D-85D9-6D42C920BB0E}" xr6:coauthVersionLast="47" xr6:coauthVersionMax="47" xr10:uidLastSave="{00000000-0000-0000-0000-000000000000}"/>
  <bookViews>
    <workbookView xWindow="38400" yWindow="500" windowWidth="38400" windowHeight="19680" activeTab="2" xr2:uid="{00000000-000D-0000-FFFF-FFFF00000000}"/>
  </bookViews>
  <sheets>
    <sheet name="toyota_21_analysis" sheetId="1" r:id="rId1"/>
    <sheet name="analysis_by_vrm" sheetId="2" r:id="rId2"/>
    <sheet name="updated_mr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2" l="1"/>
  <c r="J23" i="2"/>
  <c r="I24" i="2"/>
  <c r="J24" i="2"/>
  <c r="I25" i="2"/>
  <c r="J25" i="2"/>
  <c r="I26" i="2"/>
  <c r="J26" i="2"/>
  <c r="I27" i="2"/>
  <c r="J27" i="2"/>
  <c r="I28" i="2"/>
  <c r="J28" i="2"/>
  <c r="I29" i="2"/>
  <c r="J29" i="2" s="1"/>
  <c r="I30" i="2"/>
  <c r="J30" i="2"/>
  <c r="I31" i="2"/>
  <c r="J31" i="2"/>
  <c r="I32" i="2"/>
  <c r="J32" i="2"/>
  <c r="I33" i="2"/>
  <c r="J33" i="2"/>
  <c r="I34" i="2"/>
  <c r="J34" i="2"/>
  <c r="I35" i="2"/>
  <c r="J35" i="2"/>
  <c r="I36" i="2"/>
  <c r="J36" i="2"/>
  <c r="I37" i="2"/>
  <c r="J37" i="2"/>
  <c r="I38" i="2"/>
  <c r="J38" i="2"/>
  <c r="I39" i="2"/>
  <c r="J39" i="2"/>
  <c r="I40" i="2"/>
  <c r="J40" i="2"/>
  <c r="I41" i="2"/>
  <c r="J41" i="2" s="1"/>
  <c r="I42" i="2"/>
  <c r="J42" i="2"/>
  <c r="I43" i="2"/>
  <c r="J43" i="2"/>
  <c r="I44" i="2"/>
  <c r="J44" i="2"/>
  <c r="I45" i="2"/>
  <c r="J45" i="2"/>
  <c r="I46" i="2"/>
  <c r="J46" i="2"/>
  <c r="I47" i="2"/>
  <c r="J47" i="2"/>
  <c r="I48" i="2"/>
  <c r="J48" i="2"/>
  <c r="I49" i="2"/>
  <c r="J49" i="2"/>
  <c r="I50" i="2"/>
  <c r="J50" i="2"/>
  <c r="I51" i="2"/>
  <c r="J51" i="2"/>
  <c r="I52" i="2"/>
  <c r="J52" i="2"/>
  <c r="I53" i="2"/>
  <c r="J53" i="2" s="1"/>
  <c r="E11" i="3"/>
  <c r="E10" i="3"/>
  <c r="E9" i="3"/>
  <c r="E8" i="3"/>
  <c r="E7" i="3"/>
  <c r="E6" i="3"/>
  <c r="E5" i="3"/>
  <c r="E4" i="3"/>
  <c r="E3" i="3"/>
  <c r="E2" i="3"/>
  <c r="N2" i="2"/>
  <c r="K11" i="3"/>
  <c r="F11" i="3"/>
  <c r="K17" i="2" s="1"/>
  <c r="L17" i="2" s="1"/>
  <c r="K10" i="3"/>
  <c r="F10" i="3"/>
  <c r="K31" i="2" s="1"/>
  <c r="L31" i="2" s="1"/>
  <c r="K9" i="3"/>
  <c r="F9" i="3"/>
  <c r="K7" i="2" s="1"/>
  <c r="L7" i="2" s="1"/>
  <c r="K8" i="3"/>
  <c r="F8" i="3"/>
  <c r="K7" i="3"/>
  <c r="F7" i="3"/>
  <c r="K11" i="2" s="1"/>
  <c r="L11" i="2" s="1"/>
  <c r="K6" i="3"/>
  <c r="F6" i="3"/>
  <c r="K5" i="3"/>
  <c r="F5" i="3"/>
  <c r="K4" i="3"/>
  <c r="F4" i="3"/>
  <c r="K5" i="2" s="1"/>
  <c r="L5" i="2" s="1"/>
  <c r="K3" i="3"/>
  <c r="F3" i="3"/>
  <c r="K3" i="2" s="1"/>
  <c r="L3" i="2" s="1"/>
  <c r="K2" i="3"/>
  <c r="F2" i="3"/>
  <c r="K45" i="2" s="1"/>
  <c r="L45" i="2" s="1"/>
  <c r="N53" i="2"/>
  <c r="K53" i="2"/>
  <c r="L53" i="2" s="1"/>
  <c r="H53" i="2"/>
  <c r="N52" i="2"/>
  <c r="H52" i="2"/>
  <c r="N51" i="2"/>
  <c r="K51" i="2"/>
  <c r="L51" i="2" s="1"/>
  <c r="H51" i="2"/>
  <c r="N50" i="2"/>
  <c r="H50" i="2"/>
  <c r="N49" i="2"/>
  <c r="K49" i="2"/>
  <c r="L49" i="2" s="1"/>
  <c r="H49" i="2"/>
  <c r="N48" i="2"/>
  <c r="K48" i="2"/>
  <c r="L48" i="2" s="1"/>
  <c r="H48" i="2"/>
  <c r="N47" i="2"/>
  <c r="K47" i="2"/>
  <c r="L47" i="2" s="1"/>
  <c r="H47" i="2"/>
  <c r="N46" i="2"/>
  <c r="K46" i="2"/>
  <c r="L46" i="2" s="1"/>
  <c r="H46" i="2"/>
  <c r="N45" i="2"/>
  <c r="H45" i="2"/>
  <c r="N44" i="2"/>
  <c r="H44" i="2"/>
  <c r="N43" i="2"/>
  <c r="K43" i="2"/>
  <c r="L43" i="2" s="1"/>
  <c r="H43" i="2"/>
  <c r="N42" i="2"/>
  <c r="K42" i="2"/>
  <c r="L42" i="2" s="1"/>
  <c r="H42" i="2"/>
  <c r="N41" i="2"/>
  <c r="K41" i="2"/>
  <c r="L41" i="2" s="1"/>
  <c r="H41" i="2"/>
  <c r="N40" i="2"/>
  <c r="K40" i="2"/>
  <c r="L40" i="2" s="1"/>
  <c r="H40" i="2"/>
  <c r="N39" i="2"/>
  <c r="K39" i="2"/>
  <c r="L39" i="2" s="1"/>
  <c r="H39" i="2"/>
  <c r="N38" i="2"/>
  <c r="K38" i="2"/>
  <c r="L38" i="2" s="1"/>
  <c r="H38" i="2"/>
  <c r="N37" i="2"/>
  <c r="K37" i="2"/>
  <c r="L37" i="2" s="1"/>
  <c r="H37" i="2"/>
  <c r="N36" i="2"/>
  <c r="H36" i="2"/>
  <c r="N35" i="2"/>
  <c r="K35" i="2"/>
  <c r="L35" i="2" s="1"/>
  <c r="H35" i="2"/>
  <c r="N34" i="2"/>
  <c r="K34" i="2"/>
  <c r="L34" i="2" s="1"/>
  <c r="H34" i="2"/>
  <c r="N33" i="2"/>
  <c r="K33" i="2"/>
  <c r="L33" i="2" s="1"/>
  <c r="H33" i="2"/>
  <c r="N32" i="2"/>
  <c r="H32" i="2"/>
  <c r="N31" i="2"/>
  <c r="H31" i="2"/>
  <c r="N30" i="2"/>
  <c r="K30" i="2"/>
  <c r="L30" i="2" s="1"/>
  <c r="H30" i="2"/>
  <c r="N29" i="2"/>
  <c r="K29" i="2"/>
  <c r="L29" i="2" s="1"/>
  <c r="H29" i="2"/>
  <c r="N28" i="2"/>
  <c r="H28" i="2"/>
  <c r="N27" i="2"/>
  <c r="K27" i="2"/>
  <c r="L27" i="2" s="1"/>
  <c r="H27" i="2"/>
  <c r="N26" i="2"/>
  <c r="K26" i="2"/>
  <c r="L26" i="2" s="1"/>
  <c r="H26" i="2"/>
  <c r="N25" i="2"/>
  <c r="K25" i="2"/>
  <c r="L25" i="2" s="1"/>
  <c r="H25" i="2"/>
  <c r="N24" i="2"/>
  <c r="K24" i="2"/>
  <c r="L24" i="2" s="1"/>
  <c r="H24" i="2"/>
  <c r="N23" i="2"/>
  <c r="K23" i="2"/>
  <c r="L23" i="2" s="1"/>
  <c r="H23" i="2"/>
  <c r="N22" i="2"/>
  <c r="K22" i="2"/>
  <c r="L22" i="2" s="1"/>
  <c r="I22" i="2"/>
  <c r="J22" i="2" s="1"/>
  <c r="H22" i="2"/>
  <c r="N21" i="2"/>
  <c r="K21" i="2"/>
  <c r="L21" i="2" s="1"/>
  <c r="I21" i="2"/>
  <c r="J21" i="2" s="1"/>
  <c r="H21" i="2"/>
  <c r="N20" i="2"/>
  <c r="K20" i="2"/>
  <c r="L20" i="2" s="1"/>
  <c r="I20" i="2"/>
  <c r="J20" i="2" s="1"/>
  <c r="H20" i="2"/>
  <c r="N19" i="2"/>
  <c r="K19" i="2"/>
  <c r="L19" i="2" s="1"/>
  <c r="I19" i="2"/>
  <c r="J19" i="2" s="1"/>
  <c r="H19" i="2"/>
  <c r="N18" i="2"/>
  <c r="K18" i="2"/>
  <c r="L18" i="2" s="1"/>
  <c r="I18" i="2"/>
  <c r="J18" i="2" s="1"/>
  <c r="H18" i="2"/>
  <c r="N17" i="2"/>
  <c r="I17" i="2"/>
  <c r="J17" i="2" s="1"/>
  <c r="H17" i="2"/>
  <c r="N16" i="2"/>
  <c r="K16" i="2"/>
  <c r="L16" i="2" s="1"/>
  <c r="I16" i="2"/>
  <c r="J16" i="2" s="1"/>
  <c r="H16" i="2"/>
  <c r="N15" i="2"/>
  <c r="I15" i="2"/>
  <c r="J15" i="2" s="1"/>
  <c r="H15" i="2"/>
  <c r="N14" i="2"/>
  <c r="K14" i="2"/>
  <c r="L14" i="2" s="1"/>
  <c r="I14" i="2"/>
  <c r="J14" i="2" s="1"/>
  <c r="H14" i="2"/>
  <c r="N13" i="2"/>
  <c r="K13" i="2"/>
  <c r="L13" i="2" s="1"/>
  <c r="I13" i="2"/>
  <c r="J13" i="2" s="1"/>
  <c r="H13" i="2"/>
  <c r="N12" i="2"/>
  <c r="K12" i="2"/>
  <c r="L12" i="2" s="1"/>
  <c r="I12" i="2"/>
  <c r="J12" i="2" s="1"/>
  <c r="H12" i="2"/>
  <c r="N11" i="2"/>
  <c r="I11" i="2"/>
  <c r="J11" i="2" s="1"/>
  <c r="H11" i="2"/>
  <c r="N10" i="2"/>
  <c r="K10" i="2"/>
  <c r="L10" i="2" s="1"/>
  <c r="I10" i="2"/>
  <c r="J10" i="2" s="1"/>
  <c r="H10" i="2"/>
  <c r="N9" i="2"/>
  <c r="K9" i="2"/>
  <c r="L9" i="2" s="1"/>
  <c r="I9" i="2"/>
  <c r="J9" i="2" s="1"/>
  <c r="H9" i="2"/>
  <c r="N8" i="2"/>
  <c r="K8" i="2"/>
  <c r="L8" i="2" s="1"/>
  <c r="I8" i="2"/>
  <c r="J8" i="2" s="1"/>
  <c r="H8" i="2"/>
  <c r="N7" i="2"/>
  <c r="I7" i="2"/>
  <c r="J7" i="2" s="1"/>
  <c r="H7" i="2"/>
  <c r="N6" i="2"/>
  <c r="K6" i="2"/>
  <c r="L6" i="2" s="1"/>
  <c r="I6" i="2"/>
  <c r="J6" i="2" s="1"/>
  <c r="H6" i="2"/>
  <c r="N5" i="2"/>
  <c r="I5" i="2"/>
  <c r="J5" i="2" s="1"/>
  <c r="H5" i="2"/>
  <c r="N4" i="2"/>
  <c r="K4" i="2"/>
  <c r="L4" i="2" s="1"/>
  <c r="I4" i="2"/>
  <c r="J4" i="2" s="1"/>
  <c r="H4" i="2"/>
  <c r="N3" i="2"/>
  <c r="I3" i="2"/>
  <c r="J3" i="2" s="1"/>
  <c r="H3" i="2"/>
  <c r="I2" i="2"/>
  <c r="J2" i="2" s="1"/>
  <c r="H2" i="2"/>
  <c r="G12" i="1"/>
  <c r="D12" i="1"/>
  <c r="H12" i="1" s="1"/>
  <c r="I12" i="1" s="1"/>
  <c r="G11" i="1"/>
  <c r="D11" i="1"/>
  <c r="H11" i="1" s="1"/>
  <c r="I11" i="1" s="1"/>
  <c r="G10" i="1"/>
  <c r="D10" i="1"/>
  <c r="G9" i="1"/>
  <c r="D9" i="1"/>
  <c r="H9" i="1" s="1"/>
  <c r="I9" i="1" s="1"/>
  <c r="G8" i="1"/>
  <c r="D8" i="1"/>
  <c r="H8" i="1" s="1"/>
  <c r="I8" i="1" s="1"/>
  <c r="G7" i="1"/>
  <c r="D7" i="1"/>
  <c r="H7" i="1" s="1"/>
  <c r="I7" i="1" s="1"/>
  <c r="G6" i="1"/>
  <c r="D6" i="1"/>
  <c r="H6" i="1" s="1"/>
  <c r="I6" i="1" s="1"/>
  <c r="G5" i="1"/>
  <c r="D5" i="1"/>
  <c r="G4" i="1"/>
  <c r="D4" i="1"/>
  <c r="G3" i="1"/>
  <c r="D3" i="1"/>
  <c r="G2" i="1"/>
  <c r="D2" i="1"/>
  <c r="H2" i="1" s="1"/>
  <c r="H3" i="1" l="1"/>
  <c r="I3" i="1" s="1"/>
  <c r="H5" i="1"/>
  <c r="I5" i="1" s="1"/>
  <c r="K32" i="2"/>
  <c r="L32" i="2" s="1"/>
  <c r="K15" i="2"/>
  <c r="L15" i="2" s="1"/>
  <c r="K2" i="2"/>
  <c r="L2" i="2" s="1"/>
  <c r="K50" i="2"/>
  <c r="L50" i="2" s="1"/>
  <c r="K28" i="2"/>
  <c r="L28" i="2" s="1"/>
  <c r="K36" i="2"/>
  <c r="L36" i="2" s="1"/>
  <c r="K44" i="2"/>
  <c r="L44" i="2" s="1"/>
  <c r="K52" i="2"/>
  <c r="L52" i="2" s="1"/>
  <c r="H4" i="1"/>
  <c r="I4" i="1" s="1"/>
  <c r="H10" i="1"/>
  <c r="I10" i="1" s="1"/>
  <c r="I2" i="1"/>
</calcChain>
</file>

<file path=xl/sharedStrings.xml><?xml version="1.0" encoding="utf-8"?>
<sst xmlns="http://schemas.openxmlformats.org/spreadsheetml/2006/main" count="159" uniqueCount="100">
  <si>
    <t>Created Month</t>
  </si>
  <si>
    <t>Revenue after insurance &amp; CDW</t>
  </si>
  <si>
    <t>Toyota Revenue</t>
  </si>
  <si>
    <t>Payment to TGB minus costs</t>
  </si>
  <si>
    <t>50% of Parking Costs</t>
  </si>
  <si>
    <t>50% of Ad-hoc</t>
  </si>
  <si>
    <t>Total Costs (50%)</t>
  </si>
  <si>
    <t>Hiyacar Net</t>
  </si>
  <si>
    <t>Proposed (Scenario 2: MRG+£50)</t>
  </si>
  <si>
    <t>Vehicles Vrm</t>
  </si>
  <si>
    <t>Net Revenue</t>
  </si>
  <si>
    <t>Vehicles MRG</t>
  </si>
  <si>
    <t>Vehicles Model</t>
  </si>
  <si>
    <t>Bookings Driver Spend</t>
  </si>
  <si>
    <t>Bookings Insurance spend</t>
  </si>
  <si>
    <t>Bookings CDW Paid</t>
  </si>
  <si>
    <t xml:space="preserve">Hiyacar Net </t>
  </si>
  <si>
    <t>New MRG</t>
  </si>
  <si>
    <t>WV69OLN</t>
  </si>
  <si>
    <t>C-Hr Excel Hev Cvt</t>
  </si>
  <si>
    <t>WM19KFZ</t>
  </si>
  <si>
    <t>C-Hr Dynamic Hev Cvt</t>
  </si>
  <si>
    <t>WV69ONR</t>
  </si>
  <si>
    <t>Rav4 Design Hev 4x2 Cvt</t>
  </si>
  <si>
    <t>WV69OKO</t>
  </si>
  <si>
    <t>WV69OLC</t>
  </si>
  <si>
    <t>WV69ONU</t>
  </si>
  <si>
    <t>FG20VLW</t>
  </si>
  <si>
    <t>Yaris Y20 Vvt-I Hev Cvt</t>
  </si>
  <si>
    <t>FG20UHX</t>
  </si>
  <si>
    <t>WV69LUR</t>
  </si>
  <si>
    <t>C-Hr Icon Hev Cvt</t>
  </si>
  <si>
    <t>FH19VRE</t>
  </si>
  <si>
    <t>Corolla Icon Tech Vvti Hev Cvt</t>
  </si>
  <si>
    <t>FG20VLN</t>
  </si>
  <si>
    <t>FG20UFB</t>
  </si>
  <si>
    <t>WV69OKS</t>
  </si>
  <si>
    <t>FN20VKT</t>
  </si>
  <si>
    <t>Yaris Gr-Sport Vvt-I Hev Cvt</t>
  </si>
  <si>
    <t>FG20UFJ</t>
  </si>
  <si>
    <t>FG20VLF</t>
  </si>
  <si>
    <t>FN20VLU</t>
  </si>
  <si>
    <t>WV69LUL</t>
  </si>
  <si>
    <t>FG20UHT</t>
  </si>
  <si>
    <t>FG20UHM</t>
  </si>
  <si>
    <t>FN20VLW</t>
  </si>
  <si>
    <t>FG20UFM</t>
  </si>
  <si>
    <t>FG20UHW</t>
  </si>
  <si>
    <t>FN20VKX</t>
  </si>
  <si>
    <t>FG20VLK</t>
  </si>
  <si>
    <t>FG20VLS</t>
  </si>
  <si>
    <t>FG20UGW</t>
  </si>
  <si>
    <t>FG20UGP</t>
  </si>
  <si>
    <t>FG20VLV</t>
  </si>
  <si>
    <t>FN20VLZ</t>
  </si>
  <si>
    <t>WV69OLO</t>
  </si>
  <si>
    <t>FG20VLA</t>
  </si>
  <si>
    <t>FG20UGT</t>
  </si>
  <si>
    <t>FG20VLP</t>
  </si>
  <si>
    <t>FG20VKW</t>
  </si>
  <si>
    <t>FG20VLU</t>
  </si>
  <si>
    <t>WV69LTY</t>
  </si>
  <si>
    <t>FG20VKX</t>
  </si>
  <si>
    <t>FN20VLD</t>
  </si>
  <si>
    <t>FG20VLD</t>
  </si>
  <si>
    <t>FG20VLC</t>
  </si>
  <si>
    <t>WV69OKZ</t>
  </si>
  <si>
    <t>WM19KJY</t>
  </si>
  <si>
    <t>WV69LVG</t>
  </si>
  <si>
    <t>C-Hr Design Hev Cvt</t>
  </si>
  <si>
    <t>WV69OKX</t>
  </si>
  <si>
    <t>FG20VLE</t>
  </si>
  <si>
    <t>FG20VKV</t>
  </si>
  <si>
    <t>FN20VLX</t>
  </si>
  <si>
    <t>FG20VLH</t>
  </si>
  <si>
    <t>FG20UGF</t>
  </si>
  <si>
    <t>FN20VEX</t>
  </si>
  <si>
    <t>WV69OKH</t>
  </si>
  <si>
    <t>Model</t>
  </si>
  <si>
    <t>Derivative</t>
  </si>
  <si>
    <t>Current</t>
  </si>
  <si>
    <t>Proposed (Scenario 1: Updated MRGs)</t>
  </si>
  <si>
    <t>Equivelant MRG on AAM Contract</t>
  </si>
  <si>
    <t>Proposed (Scenario 1: Updated MRGs ex VAT)</t>
  </si>
  <si>
    <t>Difference (Scenario 1: Updated MRGs)</t>
  </si>
  <si>
    <t>Difference (Scenario 2: MRG+£50)</t>
  </si>
  <si>
    <t>Vehicle Count</t>
  </si>
  <si>
    <t>C-HR Hybrid</t>
  </si>
  <si>
    <t>Toyota C-HR Excel 5dr 1.8 Hybrid</t>
  </si>
  <si>
    <t>Corolla</t>
  </si>
  <si>
    <t>RAV4</t>
  </si>
  <si>
    <t>RAV4 Design 2.5 Hybrid 2WD</t>
  </si>
  <si>
    <t>Yaris Hybrid</t>
  </si>
  <si>
    <t>Col1</t>
  </si>
  <si>
    <t>Col2</t>
  </si>
  <si>
    <t>Col3</t>
  </si>
  <si>
    <t>Col4</t>
  </si>
  <si>
    <t>Percentage</t>
  </si>
  <si>
    <t>Calculation</t>
  </si>
  <si>
    <t>net per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</si>
</sst>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"/>
    <numFmt numFmtId="165" formatCode="&quot;£&quot;#,##0.00"/>
  </numFmts>
  <fonts count="7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 applyAlignment="1">
      <alignment horizontal="right"/>
    </xf>
    <xf numFmtId="4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4" fillId="0" borderId="0" xfId="0" applyFont="1"/>
    <xf numFmtId="165" fontId="1" fillId="0" borderId="0" xfId="0" applyNumberFormat="1" applyFont="1" applyAlignment="1">
      <alignment horizontal="right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2"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3"/>
  <sheetViews>
    <sheetView workbookViewId="0">
      <selection sqref="A1:A1048576"/>
    </sheetView>
  </sheetViews>
  <sheetFormatPr baseColWidth="10" defaultColWidth="12.6640625" defaultRowHeight="15.75" customHeight="1" x14ac:dyDescent="0.15"/>
  <cols>
    <col min="2" max="2" width="25" customWidth="1"/>
    <col min="3" max="3" width="25.33203125" customWidth="1"/>
    <col min="4" max="4" width="22.6640625" customWidth="1"/>
    <col min="5" max="5" width="19.33203125" customWidth="1"/>
    <col min="7" max="7" width="16.33203125" customWidth="1"/>
    <col min="9" max="9" width="11.6640625" customWidth="1"/>
  </cols>
  <sheetData>
    <row r="1" spans="1:9" s="17" customFormat="1" ht="15.75" customHeight="1" x14ac:dyDescent="0.2">
      <c r="A1" s="15" t="s">
        <v>0</v>
      </c>
      <c r="B1" s="15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6" t="s">
        <v>99</v>
      </c>
    </row>
    <row r="2" spans="1:9" ht="15.75" customHeight="1" x14ac:dyDescent="0.2">
      <c r="A2" s="18">
        <v>44531</v>
      </c>
      <c r="B2" s="4">
        <v>18820.579999999998</v>
      </c>
      <c r="C2" s="5">
        <v>11714.5</v>
      </c>
      <c r="D2" s="5">
        <f t="shared" ref="D2:D12" si="0">SUM(C2,E2,F2)</f>
        <v>8968.16</v>
      </c>
      <c r="E2" s="5">
        <v>-1681.94</v>
      </c>
      <c r="F2" s="5">
        <v>-1064.4000000000001</v>
      </c>
      <c r="G2" s="5">
        <f t="shared" ref="G2:G12" si="1">-F2+-E2</f>
        <v>2746.34</v>
      </c>
      <c r="H2" s="6">
        <f t="shared" ref="H2:H12" si="2">B2-D2-G2</f>
        <v>7106.0799999999981</v>
      </c>
      <c r="I2" s="6">
        <f t="shared" ref="I2:I12" si="3">H2/51</f>
        <v>139.33490196078426</v>
      </c>
    </row>
    <row r="3" spans="1:9" ht="15.75" customHeight="1" x14ac:dyDescent="0.2">
      <c r="A3" s="18">
        <v>44501</v>
      </c>
      <c r="B3" s="4">
        <v>9567.82</v>
      </c>
      <c r="C3" s="5">
        <v>12837.68</v>
      </c>
      <c r="D3" s="5">
        <f t="shared" si="0"/>
        <v>9935.26</v>
      </c>
      <c r="E3" s="5">
        <v>-1681.94</v>
      </c>
      <c r="F3" s="5">
        <v>-1220.48</v>
      </c>
      <c r="G3" s="5">
        <f t="shared" si="1"/>
        <v>2902.42</v>
      </c>
      <c r="H3" s="6">
        <f t="shared" si="2"/>
        <v>-3269.8600000000006</v>
      </c>
      <c r="I3" s="6">
        <f t="shared" si="3"/>
        <v>-64.114901960784323</v>
      </c>
    </row>
    <row r="4" spans="1:9" ht="15.75" customHeight="1" x14ac:dyDescent="0.2">
      <c r="A4" s="18">
        <v>44470</v>
      </c>
      <c r="B4" s="4">
        <v>14090.960000000001</v>
      </c>
      <c r="C4" s="5">
        <v>14502.56</v>
      </c>
      <c r="D4" s="5">
        <f t="shared" si="0"/>
        <v>11478.24</v>
      </c>
      <c r="E4" s="5">
        <v>-1658.72</v>
      </c>
      <c r="F4" s="5">
        <v>-1365.6</v>
      </c>
      <c r="G4" s="5">
        <f t="shared" si="1"/>
        <v>3024.3199999999997</v>
      </c>
      <c r="H4" s="6">
        <f t="shared" si="2"/>
        <v>-411.59999999999854</v>
      </c>
      <c r="I4" s="6">
        <f t="shared" si="3"/>
        <v>-8.070588235294089</v>
      </c>
    </row>
    <row r="5" spans="1:9" ht="15.75" customHeight="1" x14ac:dyDescent="0.2">
      <c r="A5" s="18">
        <v>44440</v>
      </c>
      <c r="B5" s="4">
        <v>15226.49</v>
      </c>
      <c r="C5" s="5">
        <v>14777.9</v>
      </c>
      <c r="D5" s="5">
        <f t="shared" si="0"/>
        <v>11329.43</v>
      </c>
      <c r="E5" s="5">
        <v>-1770.97</v>
      </c>
      <c r="F5" s="5">
        <v>-1677.5</v>
      </c>
      <c r="G5" s="5">
        <f t="shared" si="1"/>
        <v>3448.4700000000003</v>
      </c>
      <c r="H5" s="6">
        <f t="shared" si="2"/>
        <v>448.58999999999924</v>
      </c>
      <c r="I5" s="6">
        <f t="shared" si="3"/>
        <v>8.7958823529411614</v>
      </c>
    </row>
    <row r="6" spans="1:9" ht="15.75" customHeight="1" x14ac:dyDescent="0.2">
      <c r="A6" s="18">
        <v>44409</v>
      </c>
      <c r="B6" s="4">
        <v>24009.370000000003</v>
      </c>
      <c r="C6" s="5">
        <v>19505.86</v>
      </c>
      <c r="D6" s="5">
        <f t="shared" si="0"/>
        <v>16265.440000000002</v>
      </c>
      <c r="E6" s="5">
        <v>-1946.42</v>
      </c>
      <c r="F6" s="5">
        <v>-1294</v>
      </c>
      <c r="G6" s="5">
        <f t="shared" si="1"/>
        <v>3240.42</v>
      </c>
      <c r="H6" s="6">
        <f t="shared" si="2"/>
        <v>4503.51</v>
      </c>
      <c r="I6" s="6">
        <f t="shared" si="3"/>
        <v>88.304117647058831</v>
      </c>
    </row>
    <row r="7" spans="1:9" ht="15.75" customHeight="1" x14ac:dyDescent="0.2">
      <c r="A7" s="18">
        <v>44378</v>
      </c>
      <c r="B7" s="4">
        <v>24746.110000000004</v>
      </c>
      <c r="C7" s="5">
        <v>16795.009999999998</v>
      </c>
      <c r="D7" s="5">
        <f t="shared" si="0"/>
        <v>13323.63</v>
      </c>
      <c r="E7" s="5">
        <v>-1831.91</v>
      </c>
      <c r="F7" s="5">
        <v>-1639.47</v>
      </c>
      <c r="G7" s="5">
        <f t="shared" si="1"/>
        <v>3471.38</v>
      </c>
      <c r="H7" s="6">
        <f t="shared" si="2"/>
        <v>7951.1000000000049</v>
      </c>
      <c r="I7" s="6">
        <f t="shared" si="3"/>
        <v>155.90392156862754</v>
      </c>
    </row>
    <row r="8" spans="1:9" ht="15.75" customHeight="1" x14ac:dyDescent="0.2">
      <c r="A8" s="18">
        <v>44348</v>
      </c>
      <c r="B8" s="4">
        <v>16800</v>
      </c>
      <c r="C8" s="5">
        <v>15890.39</v>
      </c>
      <c r="D8" s="5">
        <f t="shared" si="0"/>
        <v>13490.23</v>
      </c>
      <c r="E8" s="5">
        <v>-1713.16</v>
      </c>
      <c r="F8" s="2">
        <v>-687</v>
      </c>
      <c r="G8" s="5">
        <f t="shared" si="1"/>
        <v>2400.16</v>
      </c>
      <c r="H8" s="6">
        <f t="shared" si="2"/>
        <v>909.61000000000058</v>
      </c>
      <c r="I8" s="6">
        <f t="shared" si="3"/>
        <v>17.835490196078442</v>
      </c>
    </row>
    <row r="9" spans="1:9" ht="15.75" customHeight="1" x14ac:dyDescent="0.2">
      <c r="A9" s="18">
        <v>44317</v>
      </c>
      <c r="B9" s="4">
        <v>19386</v>
      </c>
      <c r="C9" s="5">
        <v>16393.66</v>
      </c>
      <c r="D9" s="5">
        <f t="shared" si="0"/>
        <v>13104.32</v>
      </c>
      <c r="E9" s="5">
        <v>-1885.34</v>
      </c>
      <c r="F9" s="5">
        <v>-1404</v>
      </c>
      <c r="G9" s="5">
        <f t="shared" si="1"/>
        <v>3289.34</v>
      </c>
      <c r="H9" s="6">
        <f t="shared" si="2"/>
        <v>2992.34</v>
      </c>
      <c r="I9" s="6">
        <f t="shared" si="3"/>
        <v>58.673333333333339</v>
      </c>
    </row>
    <row r="10" spans="1:9" ht="15.75" customHeight="1" x14ac:dyDescent="0.2">
      <c r="A10" s="18">
        <v>44287</v>
      </c>
      <c r="B10" s="4">
        <v>20721</v>
      </c>
      <c r="C10" s="5">
        <v>15655.2</v>
      </c>
      <c r="D10" s="5">
        <f t="shared" si="0"/>
        <v>12860.5</v>
      </c>
      <c r="E10" s="5">
        <v>-1836.75</v>
      </c>
      <c r="F10" s="5">
        <v>-957.95</v>
      </c>
      <c r="G10" s="5">
        <f t="shared" si="1"/>
        <v>2794.7</v>
      </c>
      <c r="H10" s="6">
        <f t="shared" si="2"/>
        <v>5065.8</v>
      </c>
      <c r="I10" s="6">
        <f t="shared" si="3"/>
        <v>99.329411764705881</v>
      </c>
    </row>
    <row r="11" spans="1:9" ht="15.75" customHeight="1" x14ac:dyDescent="0.2">
      <c r="A11" s="18">
        <v>44256</v>
      </c>
      <c r="B11" s="4">
        <v>9143</v>
      </c>
      <c r="C11" s="7">
        <v>5969.52</v>
      </c>
      <c r="D11" s="7">
        <f t="shared" si="0"/>
        <v>4069.4300000000003</v>
      </c>
      <c r="E11" s="7">
        <v>-1900.09</v>
      </c>
      <c r="G11" s="7">
        <f t="shared" si="1"/>
        <v>1900.09</v>
      </c>
      <c r="H11" s="6">
        <f t="shared" si="2"/>
        <v>3173.4799999999996</v>
      </c>
      <c r="I11" s="6">
        <f t="shared" si="3"/>
        <v>62.225098039215681</v>
      </c>
    </row>
    <row r="12" spans="1:9" ht="15.75" customHeight="1" x14ac:dyDescent="0.2">
      <c r="A12" s="18">
        <v>44228</v>
      </c>
      <c r="B12" s="4">
        <v>5183</v>
      </c>
      <c r="C12" s="7">
        <v>3841.16</v>
      </c>
      <c r="D12" s="7">
        <f t="shared" si="0"/>
        <v>860.60999999999967</v>
      </c>
      <c r="E12" s="7">
        <v>-2980.55</v>
      </c>
      <c r="G12" s="7">
        <f t="shared" si="1"/>
        <v>2980.55</v>
      </c>
      <c r="H12" s="6">
        <f t="shared" si="2"/>
        <v>1341.8400000000001</v>
      </c>
      <c r="I12" s="6">
        <f t="shared" si="3"/>
        <v>26.310588235294119</v>
      </c>
    </row>
    <row r="13" spans="1:9" ht="15.75" customHeight="1" x14ac:dyDescent="0.2">
      <c r="A13" s="18"/>
      <c r="B13" s="4"/>
    </row>
    <row r="14" spans="1:9" ht="15.75" customHeight="1" x14ac:dyDescent="0.2">
      <c r="A14" s="18"/>
      <c r="B14" s="4"/>
    </row>
    <row r="15" spans="1:9" ht="15.75" customHeight="1" x14ac:dyDescent="0.2">
      <c r="A15" s="18"/>
      <c r="B15" s="4"/>
    </row>
    <row r="16" spans="1:9" ht="15.75" customHeight="1" x14ac:dyDescent="0.2">
      <c r="A16" s="18"/>
      <c r="B16" s="4"/>
    </row>
    <row r="17" spans="1:2" ht="15.75" customHeight="1" x14ac:dyDescent="0.2">
      <c r="A17" s="18"/>
      <c r="B17" s="4"/>
    </row>
    <row r="18" spans="1:2" ht="15.75" customHeight="1" x14ac:dyDescent="0.2">
      <c r="A18" s="18"/>
      <c r="B18" s="4"/>
    </row>
    <row r="19" spans="1:2" ht="15.75" customHeight="1" x14ac:dyDescent="0.2">
      <c r="A19" s="18"/>
      <c r="B19" s="4"/>
    </row>
    <row r="20" spans="1:2" ht="15.75" customHeight="1" x14ac:dyDescent="0.2">
      <c r="A20" s="18"/>
      <c r="B20" s="4"/>
    </row>
    <row r="21" spans="1:2" ht="15.75" customHeight="1" x14ac:dyDescent="0.2">
      <c r="A21" s="18"/>
      <c r="B21" s="4"/>
    </row>
    <row r="22" spans="1:2" ht="15" x14ac:dyDescent="0.2">
      <c r="A22" s="18"/>
      <c r="B22" s="4"/>
    </row>
    <row r="23" spans="1:2" ht="15" x14ac:dyDescent="0.2">
      <c r="A23" s="18"/>
      <c r="B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53"/>
  <sheetViews>
    <sheetView topLeftCell="A1048530" workbookViewId="0">
      <selection activeCell="A1048576" sqref="A1048576"/>
    </sheetView>
  </sheetViews>
  <sheetFormatPr baseColWidth="10" defaultColWidth="12.6640625" defaultRowHeight="15.75" customHeight="1" x14ac:dyDescent="0.15"/>
  <cols>
    <col min="1" max="2" width="10.6640625" customWidth="1"/>
    <col min="3" max="3" width="11.33203125" customWidth="1"/>
    <col min="5" max="5" width="12.6640625" hidden="1"/>
    <col min="6" max="6" width="14.33203125" hidden="1" customWidth="1"/>
    <col min="7" max="7" width="15.6640625" hidden="1" customWidth="1"/>
    <col min="8" max="8" width="10.6640625" customWidth="1"/>
    <col min="10" max="10" width="10.6640625" customWidth="1"/>
    <col min="12" max="12" width="14.33203125" customWidth="1"/>
    <col min="14" max="14" width="14.33203125" customWidth="1"/>
  </cols>
  <sheetData>
    <row r="1" spans="1:23" ht="15.75" customHeight="1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3" t="s">
        <v>16</v>
      </c>
      <c r="I1" s="3" t="s">
        <v>17</v>
      </c>
      <c r="J1" s="3" t="s">
        <v>7</v>
      </c>
      <c r="K1" s="3" t="s">
        <v>93</v>
      </c>
      <c r="L1" s="3" t="s">
        <v>94</v>
      </c>
      <c r="M1" s="3" t="s">
        <v>95</v>
      </c>
      <c r="N1" s="3" t="s">
        <v>96</v>
      </c>
      <c r="O1" s="3"/>
      <c r="P1" s="3"/>
      <c r="Q1" s="3" t="s">
        <v>97</v>
      </c>
      <c r="R1" s="3"/>
      <c r="S1" s="3"/>
      <c r="T1" s="3"/>
      <c r="U1" s="3"/>
      <c r="V1" s="3"/>
      <c r="W1" s="3"/>
    </row>
    <row r="2" spans="1:23" ht="15.75" customHeight="1" x14ac:dyDescent="0.2">
      <c r="A2" s="1" t="s">
        <v>18</v>
      </c>
      <c r="B2" s="9">
        <v>3544.51</v>
      </c>
      <c r="C2" s="9">
        <v>211.2</v>
      </c>
      <c r="D2" s="9" t="s">
        <v>19</v>
      </c>
      <c r="E2" s="9">
        <v>5812.91</v>
      </c>
      <c r="F2" s="9">
        <v>2134.4499999999998</v>
      </c>
      <c r="G2" s="9">
        <v>235</v>
      </c>
      <c r="H2" s="7">
        <f t="shared" ref="H2:H33" si="0">IF((B2*$Q$2)&gt;(C2*6),(B2-(B2*$Q$2)),(B2-(C2*6)))</f>
        <v>1772.2550000000001</v>
      </c>
      <c r="I2" s="7">
        <f>(VLOOKUP(D2,updated_mrgs!B:G,3,FALSE))</f>
        <v>476.75</v>
      </c>
      <c r="J2" s="7">
        <f t="shared" ref="J2:J22" si="1">IF((B2*$Q$2)&gt;(I2*6),(B2-(B2*$Q$2)),(B2-(I2*6)))</f>
        <v>684.01000000000022</v>
      </c>
      <c r="K2" s="7">
        <f>VLOOKUP(D2,updated_mrgs!B:AB,5,FALSE)</f>
        <v>397.29166666666669</v>
      </c>
      <c r="L2" s="7">
        <f t="shared" ref="L2:L33" si="2">IF((B2*$Q$2)&gt;(K2*6),(B2-(B2*$Q$2)),(B2-(K2*6)))</f>
        <v>1160.7600000000002</v>
      </c>
      <c r="M2" s="7">
        <v>0</v>
      </c>
      <c r="N2" s="7">
        <f t="shared" ref="N2:N33" si="3">B2-(M2*6)</f>
        <v>3544.51</v>
      </c>
      <c r="Q2" s="2">
        <v>0.5</v>
      </c>
    </row>
    <row r="3" spans="1:23" ht="15.75" customHeight="1" x14ac:dyDescent="0.2">
      <c r="A3" s="1" t="s">
        <v>20</v>
      </c>
      <c r="B3" s="9">
        <v>3489.6</v>
      </c>
      <c r="C3" s="9">
        <v>211.2</v>
      </c>
      <c r="D3" s="9" t="s">
        <v>21</v>
      </c>
      <c r="E3" s="9">
        <v>5655.61</v>
      </c>
      <c r="F3" s="9">
        <v>2071.39</v>
      </c>
      <c r="G3" s="9">
        <v>166</v>
      </c>
      <c r="H3" s="7">
        <f t="shared" si="0"/>
        <v>1744.8</v>
      </c>
      <c r="I3" s="7">
        <f>(VLOOKUP(D3,updated_mrgs!B:G,3,FALSE))</f>
        <v>428.75</v>
      </c>
      <c r="J3" s="7">
        <f t="shared" si="1"/>
        <v>917.09999999999991</v>
      </c>
      <c r="K3" s="7">
        <f>VLOOKUP(D3,updated_mrgs!B:AB,5,FALSE)</f>
        <v>357.29166666666669</v>
      </c>
      <c r="L3" s="7">
        <f t="shared" si="2"/>
        <v>1345.85</v>
      </c>
      <c r="M3" s="7">
        <v>0</v>
      </c>
      <c r="N3" s="7">
        <f t="shared" si="3"/>
        <v>3489.6</v>
      </c>
    </row>
    <row r="4" spans="1:23" ht="15.75" customHeight="1" x14ac:dyDescent="0.2">
      <c r="A4" s="1" t="s">
        <v>22</v>
      </c>
      <c r="B4" s="9">
        <v>2711.71</v>
      </c>
      <c r="C4" s="9">
        <v>310.39999999999998</v>
      </c>
      <c r="D4" s="9" t="s">
        <v>23</v>
      </c>
      <c r="E4" s="9">
        <v>5011.78</v>
      </c>
      <c r="F4" s="9">
        <v>2202.0300000000002</v>
      </c>
      <c r="G4" s="9">
        <v>172</v>
      </c>
      <c r="H4" s="7">
        <f t="shared" si="0"/>
        <v>849.31000000000017</v>
      </c>
      <c r="I4" s="7">
        <f>(VLOOKUP(D4,updated_mrgs!B:G,3,FALSE))</f>
        <v>413.75</v>
      </c>
      <c r="J4" s="7">
        <f t="shared" si="1"/>
        <v>229.21000000000004</v>
      </c>
      <c r="K4" s="7">
        <f>VLOOKUP(D4,updated_mrgs!B:AB,5,FALSE)</f>
        <v>344.79166666666669</v>
      </c>
      <c r="L4" s="7">
        <f t="shared" si="2"/>
        <v>642.96</v>
      </c>
      <c r="M4" s="7">
        <v>0</v>
      </c>
      <c r="N4" s="7">
        <f t="shared" si="3"/>
        <v>2711.71</v>
      </c>
    </row>
    <row r="5" spans="1:23" ht="15.75" customHeight="1" x14ac:dyDescent="0.2">
      <c r="A5" s="1" t="s">
        <v>24</v>
      </c>
      <c r="B5" s="9">
        <v>2880.13</v>
      </c>
      <c r="C5" s="9">
        <v>211.2</v>
      </c>
      <c r="D5" s="9" t="s">
        <v>19</v>
      </c>
      <c r="E5" s="9">
        <v>4709.3900000000003</v>
      </c>
      <c r="F5" s="9">
        <v>1624.63</v>
      </c>
      <c r="G5" s="9">
        <v>359</v>
      </c>
      <c r="H5" s="7">
        <f t="shared" si="0"/>
        <v>1440.0650000000001</v>
      </c>
      <c r="I5" s="7">
        <f>(VLOOKUP(D5,updated_mrgs!B:G,3,FALSE))</f>
        <v>476.75</v>
      </c>
      <c r="J5" s="7">
        <f t="shared" si="1"/>
        <v>19.630000000000109</v>
      </c>
      <c r="K5" s="7">
        <f>VLOOKUP(D5,updated_mrgs!B:AB,5,FALSE)</f>
        <v>397.29166666666669</v>
      </c>
      <c r="L5" s="7">
        <f t="shared" si="2"/>
        <v>496.38000000000011</v>
      </c>
      <c r="M5" s="7">
        <v>0</v>
      </c>
      <c r="N5" s="7">
        <f t="shared" si="3"/>
        <v>2880.13</v>
      </c>
    </row>
    <row r="6" spans="1:23" ht="15.75" customHeight="1" x14ac:dyDescent="0.2">
      <c r="A6" s="1" t="s">
        <v>25</v>
      </c>
      <c r="B6" s="9">
        <v>2914.75</v>
      </c>
      <c r="C6" s="9">
        <v>211.2</v>
      </c>
      <c r="D6" s="9" t="s">
        <v>19</v>
      </c>
      <c r="E6" s="9">
        <v>4403.5200000000004</v>
      </c>
      <c r="F6" s="9">
        <v>1343.42</v>
      </c>
      <c r="G6" s="9">
        <v>255</v>
      </c>
      <c r="H6" s="7">
        <f t="shared" si="0"/>
        <v>1457.375</v>
      </c>
      <c r="I6" s="7">
        <f>(VLOOKUP(D6,updated_mrgs!B:G,3,FALSE))</f>
        <v>476.75</v>
      </c>
      <c r="J6" s="7">
        <f t="shared" si="1"/>
        <v>54.25</v>
      </c>
      <c r="K6" s="7">
        <f>VLOOKUP(D6,updated_mrgs!B:AB,5,FALSE)</f>
        <v>397.29166666666669</v>
      </c>
      <c r="L6" s="7">
        <f t="shared" si="2"/>
        <v>531</v>
      </c>
      <c r="M6" s="7">
        <v>0</v>
      </c>
      <c r="N6" s="7">
        <f t="shared" si="3"/>
        <v>2914.75</v>
      </c>
    </row>
    <row r="7" spans="1:23" ht="15.75" customHeight="1" x14ac:dyDescent="0.2">
      <c r="A7" s="1" t="s">
        <v>26</v>
      </c>
      <c r="B7" s="9">
        <v>2351.21</v>
      </c>
      <c r="C7" s="9">
        <v>310.39999999999998</v>
      </c>
      <c r="D7" s="9" t="s">
        <v>23</v>
      </c>
      <c r="E7" s="9">
        <v>4282.5200000000004</v>
      </c>
      <c r="F7" s="9">
        <v>1800.21</v>
      </c>
      <c r="G7" s="9">
        <v>230</v>
      </c>
      <c r="H7" s="7">
        <f t="shared" si="0"/>
        <v>488.81000000000017</v>
      </c>
      <c r="I7" s="7">
        <f>(VLOOKUP(D7,updated_mrgs!B:G,3,FALSE))</f>
        <v>413.75</v>
      </c>
      <c r="J7" s="7">
        <f t="shared" si="1"/>
        <v>-131.28999999999996</v>
      </c>
      <c r="K7" s="7">
        <f>VLOOKUP(D7,updated_mrgs!B:AB,5,FALSE)</f>
        <v>344.79166666666669</v>
      </c>
      <c r="L7" s="7">
        <f t="shared" si="2"/>
        <v>282.46000000000004</v>
      </c>
      <c r="M7" s="7">
        <v>0</v>
      </c>
      <c r="N7" s="7">
        <f t="shared" si="3"/>
        <v>2351.21</v>
      </c>
    </row>
    <row r="8" spans="1:23" ht="15.75" customHeight="1" x14ac:dyDescent="0.2">
      <c r="A8" s="1" t="s">
        <v>27</v>
      </c>
      <c r="B8" s="9">
        <v>2591.7800000000002</v>
      </c>
      <c r="C8" s="9">
        <v>225.6</v>
      </c>
      <c r="D8" s="9" t="s">
        <v>28</v>
      </c>
      <c r="E8" s="9">
        <v>4153.66</v>
      </c>
      <c r="F8" s="9">
        <v>1452.44</v>
      </c>
      <c r="G8" s="9">
        <v>192</v>
      </c>
      <c r="H8" s="7">
        <f t="shared" si="0"/>
        <v>1238.1800000000003</v>
      </c>
      <c r="I8" s="7">
        <f>(VLOOKUP(D8,updated_mrgs!B:G,3,FALSE))</f>
        <v>363.75</v>
      </c>
      <c r="J8" s="7">
        <f t="shared" si="1"/>
        <v>409.2800000000002</v>
      </c>
      <c r="K8" s="7">
        <f>VLOOKUP(D8,updated_mrgs!B:AB,5,FALSE)</f>
        <v>303.125</v>
      </c>
      <c r="L8" s="7">
        <f t="shared" si="2"/>
        <v>773.0300000000002</v>
      </c>
      <c r="M8" s="7">
        <v>0</v>
      </c>
      <c r="N8" s="7">
        <f t="shared" si="3"/>
        <v>2591.7800000000002</v>
      </c>
    </row>
    <row r="9" spans="1:23" ht="15.75" customHeight="1" x14ac:dyDescent="0.2">
      <c r="A9" s="1" t="s">
        <v>29</v>
      </c>
      <c r="B9" s="9">
        <v>2656.16</v>
      </c>
      <c r="C9" s="9">
        <v>225.6</v>
      </c>
      <c r="D9" s="9" t="s">
        <v>28</v>
      </c>
      <c r="E9" s="9">
        <v>4141.43</v>
      </c>
      <c r="F9" s="9">
        <v>1386.66</v>
      </c>
      <c r="G9" s="9">
        <v>173</v>
      </c>
      <c r="H9" s="7">
        <f t="shared" si="0"/>
        <v>1302.56</v>
      </c>
      <c r="I9" s="7">
        <f>(VLOOKUP(D9,updated_mrgs!B:G,3,FALSE))</f>
        <v>363.75</v>
      </c>
      <c r="J9" s="7">
        <f t="shared" si="1"/>
        <v>473.65999999999985</v>
      </c>
      <c r="K9" s="7">
        <f>VLOOKUP(D9,updated_mrgs!B:AB,5,FALSE)</f>
        <v>303.125</v>
      </c>
      <c r="L9" s="7">
        <f t="shared" si="2"/>
        <v>837.40999999999985</v>
      </c>
      <c r="M9" s="7">
        <v>0</v>
      </c>
      <c r="N9" s="7">
        <f t="shared" si="3"/>
        <v>2656.16</v>
      </c>
    </row>
    <row r="10" spans="1:23" ht="15.75" customHeight="1" x14ac:dyDescent="0.2">
      <c r="A10" s="1" t="s">
        <v>30</v>
      </c>
      <c r="B10" s="9">
        <v>2556.33</v>
      </c>
      <c r="C10" s="9">
        <v>211.2</v>
      </c>
      <c r="D10" s="9" t="s">
        <v>31</v>
      </c>
      <c r="E10" s="9">
        <v>3973.38</v>
      </c>
      <c r="F10" s="9">
        <v>1348.08</v>
      </c>
      <c r="G10" s="9">
        <v>121</v>
      </c>
      <c r="H10" s="7">
        <f t="shared" si="0"/>
        <v>1278.165</v>
      </c>
      <c r="I10" s="7">
        <f>(VLOOKUP(D10,updated_mrgs!B:G,3,FALSE))</f>
        <v>476.75</v>
      </c>
      <c r="J10" s="7">
        <f t="shared" si="1"/>
        <v>-304.17000000000007</v>
      </c>
      <c r="K10" s="7">
        <f>VLOOKUP(D10,updated_mrgs!B:AB,5,FALSE)</f>
        <v>397.29166666666669</v>
      </c>
      <c r="L10" s="7">
        <f t="shared" si="2"/>
        <v>172.57999999999993</v>
      </c>
      <c r="M10" s="7">
        <v>0</v>
      </c>
      <c r="N10" s="7">
        <f t="shared" si="3"/>
        <v>2556.33</v>
      </c>
    </row>
    <row r="11" spans="1:23" ht="15.75" customHeight="1" x14ac:dyDescent="0.2">
      <c r="A11" s="1" t="s">
        <v>32</v>
      </c>
      <c r="B11" s="9">
        <v>2382.5700000000002</v>
      </c>
      <c r="C11" s="9">
        <v>225.6</v>
      </c>
      <c r="D11" s="9" t="s">
        <v>33</v>
      </c>
      <c r="E11" s="9">
        <v>3923.28</v>
      </c>
      <c r="F11" s="9">
        <v>1464.33</v>
      </c>
      <c r="G11" s="9">
        <v>134</v>
      </c>
      <c r="H11" s="7">
        <f t="shared" si="0"/>
        <v>1028.9700000000003</v>
      </c>
      <c r="I11" s="7">
        <f>(VLOOKUP(D11,updated_mrgs!B:G,3,FALSE))</f>
        <v>393.75</v>
      </c>
      <c r="J11" s="7">
        <f t="shared" si="1"/>
        <v>20.070000000000164</v>
      </c>
      <c r="K11" s="7">
        <f>VLOOKUP(D11,updated_mrgs!B:AB,5,FALSE)</f>
        <v>328.125</v>
      </c>
      <c r="L11" s="7">
        <f t="shared" si="2"/>
        <v>413.82000000000016</v>
      </c>
      <c r="M11" s="7">
        <v>0</v>
      </c>
      <c r="N11" s="7">
        <f t="shared" si="3"/>
        <v>2382.5700000000002</v>
      </c>
    </row>
    <row r="12" spans="1:23" ht="15.75" customHeight="1" x14ac:dyDescent="0.2">
      <c r="A12" s="1" t="s">
        <v>34</v>
      </c>
      <c r="B12" s="9">
        <v>2349.54</v>
      </c>
      <c r="C12" s="9">
        <v>225.6</v>
      </c>
      <c r="D12" s="9" t="s">
        <v>28</v>
      </c>
      <c r="E12" s="9">
        <v>3848.45</v>
      </c>
      <c r="F12" s="9">
        <v>1379.78</v>
      </c>
      <c r="G12" s="9">
        <v>209</v>
      </c>
      <c r="H12" s="7">
        <f t="shared" si="0"/>
        <v>995.94</v>
      </c>
      <c r="I12" s="7">
        <f>(VLOOKUP(D12,updated_mrgs!B:G,3,FALSE))</f>
        <v>363.75</v>
      </c>
      <c r="J12" s="7">
        <f t="shared" si="1"/>
        <v>167.03999999999996</v>
      </c>
      <c r="K12" s="7">
        <f>VLOOKUP(D12,updated_mrgs!B:AB,5,FALSE)</f>
        <v>303.125</v>
      </c>
      <c r="L12" s="7">
        <f t="shared" si="2"/>
        <v>530.79</v>
      </c>
      <c r="M12" s="7">
        <v>0</v>
      </c>
      <c r="N12" s="7">
        <f t="shared" si="3"/>
        <v>2349.54</v>
      </c>
    </row>
    <row r="13" spans="1:23" ht="15.75" customHeight="1" x14ac:dyDescent="0.2">
      <c r="A13" s="1" t="s">
        <v>35</v>
      </c>
      <c r="B13" s="9">
        <v>2323.56</v>
      </c>
      <c r="C13" s="9">
        <v>225.6</v>
      </c>
      <c r="D13" s="9" t="s">
        <v>28</v>
      </c>
      <c r="E13" s="9">
        <v>3790.69</v>
      </c>
      <c r="F13" s="9">
        <v>1442.05</v>
      </c>
      <c r="G13" s="9">
        <v>44</v>
      </c>
      <c r="H13" s="7">
        <f t="shared" si="0"/>
        <v>969.96</v>
      </c>
      <c r="I13" s="7">
        <f>(VLOOKUP(D13,updated_mrgs!B:G,3,FALSE))</f>
        <v>363.75</v>
      </c>
      <c r="J13" s="7">
        <f t="shared" si="1"/>
        <v>141.05999999999995</v>
      </c>
      <c r="K13" s="7">
        <f>VLOOKUP(D13,updated_mrgs!B:AB,5,FALSE)</f>
        <v>303.125</v>
      </c>
      <c r="L13" s="7">
        <f t="shared" si="2"/>
        <v>504.80999999999995</v>
      </c>
      <c r="M13" s="7">
        <v>0</v>
      </c>
      <c r="N13" s="7">
        <f t="shared" si="3"/>
        <v>2323.56</v>
      </c>
    </row>
    <row r="14" spans="1:23" ht="15.75" customHeight="1" x14ac:dyDescent="0.2">
      <c r="A14" s="1" t="s">
        <v>36</v>
      </c>
      <c r="B14" s="9">
        <v>2210.86</v>
      </c>
      <c r="C14" s="9">
        <v>211.2</v>
      </c>
      <c r="D14" s="9" t="s">
        <v>19</v>
      </c>
      <c r="E14" s="9">
        <v>3748.83</v>
      </c>
      <c r="F14" s="9">
        <v>1444.49</v>
      </c>
      <c r="G14" s="9">
        <v>164</v>
      </c>
      <c r="H14" s="7">
        <f t="shared" si="0"/>
        <v>943.66000000000031</v>
      </c>
      <c r="I14" s="7">
        <f>(VLOOKUP(D14,updated_mrgs!B:G,3,FALSE))</f>
        <v>476.75</v>
      </c>
      <c r="J14" s="7">
        <f t="shared" si="1"/>
        <v>-649.63999999999987</v>
      </c>
      <c r="K14" s="7">
        <f>VLOOKUP(D14,updated_mrgs!B:AB,5,FALSE)</f>
        <v>397.29166666666669</v>
      </c>
      <c r="L14" s="7">
        <f t="shared" si="2"/>
        <v>-172.88999999999987</v>
      </c>
      <c r="M14" s="7">
        <v>0</v>
      </c>
      <c r="N14" s="7">
        <f t="shared" si="3"/>
        <v>2210.86</v>
      </c>
    </row>
    <row r="15" spans="1:23" ht="15.75" customHeight="1" x14ac:dyDescent="0.2">
      <c r="A15" s="1" t="s">
        <v>37</v>
      </c>
      <c r="B15" s="9">
        <v>2244.62</v>
      </c>
      <c r="C15" s="9">
        <v>192</v>
      </c>
      <c r="D15" s="9" t="s">
        <v>38</v>
      </c>
      <c r="E15" s="9">
        <v>3728.98</v>
      </c>
      <c r="F15" s="9">
        <v>1368.08</v>
      </c>
      <c r="G15" s="9">
        <v>204</v>
      </c>
      <c r="H15" s="7">
        <f t="shared" si="0"/>
        <v>1092.6199999999999</v>
      </c>
      <c r="I15" s="7">
        <f>(VLOOKUP(D15,updated_mrgs!B:G,3,FALSE))</f>
        <v>363.75</v>
      </c>
      <c r="J15" s="7">
        <f t="shared" si="1"/>
        <v>62.119999999999891</v>
      </c>
      <c r="K15" s="7">
        <f>VLOOKUP(D15,updated_mrgs!B:AB,5,FALSE)</f>
        <v>303.125</v>
      </c>
      <c r="L15" s="7">
        <f t="shared" si="2"/>
        <v>425.86999999999989</v>
      </c>
      <c r="M15" s="7">
        <v>0</v>
      </c>
      <c r="N15" s="7">
        <f t="shared" si="3"/>
        <v>2244.62</v>
      </c>
    </row>
    <row r="16" spans="1:23" ht="15.75" customHeight="1" x14ac:dyDescent="0.2">
      <c r="A16" s="1" t="s">
        <v>39</v>
      </c>
      <c r="B16" s="9">
        <v>2329.88</v>
      </c>
      <c r="C16" s="9">
        <v>225.6</v>
      </c>
      <c r="D16" s="9" t="s">
        <v>28</v>
      </c>
      <c r="E16" s="9">
        <v>3722.71</v>
      </c>
      <c r="F16" s="9">
        <v>1301.06</v>
      </c>
      <c r="G16" s="9">
        <v>161</v>
      </c>
      <c r="H16" s="7">
        <f t="shared" si="0"/>
        <v>976.2800000000002</v>
      </c>
      <c r="I16" s="7">
        <f>(VLOOKUP(D16,updated_mrgs!B:G,3,FALSE))</f>
        <v>363.75</v>
      </c>
      <c r="J16" s="7">
        <f t="shared" si="1"/>
        <v>147.38000000000011</v>
      </c>
      <c r="K16" s="7">
        <f>VLOOKUP(D16,updated_mrgs!B:AB,5,FALSE)</f>
        <v>303.125</v>
      </c>
      <c r="L16" s="7">
        <f t="shared" si="2"/>
        <v>511.13000000000011</v>
      </c>
      <c r="M16" s="7">
        <v>0</v>
      </c>
      <c r="N16" s="7">
        <f t="shared" si="3"/>
        <v>2329.88</v>
      </c>
    </row>
    <row r="17" spans="1:14" ht="15.75" customHeight="1" x14ac:dyDescent="0.2">
      <c r="A17" s="1" t="s">
        <v>40</v>
      </c>
      <c r="B17" s="9">
        <v>2401.0100000000002</v>
      </c>
      <c r="C17" s="9">
        <v>225.6</v>
      </c>
      <c r="D17" s="9" t="s">
        <v>28</v>
      </c>
      <c r="E17" s="9">
        <v>3715.02</v>
      </c>
      <c r="F17" s="9">
        <v>1227.3699999999999</v>
      </c>
      <c r="G17" s="9">
        <v>152</v>
      </c>
      <c r="H17" s="7">
        <f t="shared" si="0"/>
        <v>1047.4100000000003</v>
      </c>
      <c r="I17" s="7">
        <f>(VLOOKUP(D17,updated_mrgs!B:G,3,FALSE))</f>
        <v>363.75</v>
      </c>
      <c r="J17" s="7">
        <f t="shared" si="1"/>
        <v>218.51000000000022</v>
      </c>
      <c r="K17" s="7">
        <f>VLOOKUP(D17,updated_mrgs!B:AB,5,FALSE)</f>
        <v>303.125</v>
      </c>
      <c r="L17" s="7">
        <f t="shared" si="2"/>
        <v>582.26000000000022</v>
      </c>
      <c r="M17" s="7">
        <v>0</v>
      </c>
      <c r="N17" s="7">
        <f t="shared" si="3"/>
        <v>2401.0100000000002</v>
      </c>
    </row>
    <row r="18" spans="1:14" ht="15.75" customHeight="1" x14ac:dyDescent="0.2">
      <c r="A18" s="1" t="s">
        <v>41</v>
      </c>
      <c r="B18" s="9">
        <v>2331.86</v>
      </c>
      <c r="C18" s="9">
        <v>192</v>
      </c>
      <c r="D18" s="9" t="s">
        <v>38</v>
      </c>
      <c r="E18" s="9">
        <v>3690.39</v>
      </c>
      <c r="F18" s="9">
        <v>1251.94</v>
      </c>
      <c r="G18" s="9">
        <v>187</v>
      </c>
      <c r="H18" s="7">
        <f t="shared" si="0"/>
        <v>1165.93</v>
      </c>
      <c r="I18" s="7">
        <f>(VLOOKUP(D18,updated_mrgs!B:G,3,FALSE))</f>
        <v>363.75</v>
      </c>
      <c r="J18" s="7">
        <f t="shared" si="1"/>
        <v>149.36000000000013</v>
      </c>
      <c r="K18" s="7">
        <f>VLOOKUP(D18,updated_mrgs!B:AB,5,FALSE)</f>
        <v>303.125</v>
      </c>
      <c r="L18" s="7">
        <f t="shared" si="2"/>
        <v>513.11000000000013</v>
      </c>
      <c r="M18" s="7">
        <v>0</v>
      </c>
      <c r="N18" s="7">
        <f t="shared" si="3"/>
        <v>2331.86</v>
      </c>
    </row>
    <row r="19" spans="1:14" ht="15.75" customHeight="1" x14ac:dyDescent="0.2">
      <c r="A19" s="1" t="s">
        <v>42</v>
      </c>
      <c r="B19" s="9">
        <v>2036.97</v>
      </c>
      <c r="C19" s="9">
        <v>211.2</v>
      </c>
      <c r="D19" s="9" t="s">
        <v>31</v>
      </c>
      <c r="E19" s="9">
        <v>3636.25</v>
      </c>
      <c r="F19" s="9">
        <v>1475.59</v>
      </c>
      <c r="G19" s="9">
        <v>217</v>
      </c>
      <c r="H19" s="7">
        <f t="shared" si="0"/>
        <v>769.77000000000021</v>
      </c>
      <c r="I19" s="7">
        <f>(VLOOKUP(D19,updated_mrgs!B:G,3,FALSE))</f>
        <v>476.75</v>
      </c>
      <c r="J19" s="7">
        <f t="shared" si="1"/>
        <v>-823.53</v>
      </c>
      <c r="K19" s="7">
        <f>VLOOKUP(D19,updated_mrgs!B:AB,5,FALSE)</f>
        <v>397.29166666666669</v>
      </c>
      <c r="L19" s="7">
        <f t="shared" si="2"/>
        <v>-346.78</v>
      </c>
      <c r="M19" s="7">
        <v>0</v>
      </c>
      <c r="N19" s="7">
        <f t="shared" si="3"/>
        <v>2036.97</v>
      </c>
    </row>
    <row r="20" spans="1:14" ht="15.75" customHeight="1" x14ac:dyDescent="0.2">
      <c r="A20" s="1" t="s">
        <v>43</v>
      </c>
      <c r="B20" s="9">
        <v>2307.9699999999998</v>
      </c>
      <c r="C20" s="9">
        <v>225.6</v>
      </c>
      <c r="D20" s="9" t="s">
        <v>28</v>
      </c>
      <c r="E20" s="9">
        <v>3546.71</v>
      </c>
      <c r="F20" s="9">
        <v>1166.3499999999999</v>
      </c>
      <c r="G20" s="9">
        <v>127</v>
      </c>
      <c r="H20" s="7">
        <f t="shared" si="0"/>
        <v>954.36999999999989</v>
      </c>
      <c r="I20" s="7">
        <f>(VLOOKUP(D20,updated_mrgs!B:G,3,FALSE))</f>
        <v>363.75</v>
      </c>
      <c r="J20" s="7">
        <f t="shared" si="1"/>
        <v>125.4699999999998</v>
      </c>
      <c r="K20" s="7">
        <f>VLOOKUP(D20,updated_mrgs!B:AB,5,FALSE)</f>
        <v>303.125</v>
      </c>
      <c r="L20" s="7">
        <f t="shared" si="2"/>
        <v>489.2199999999998</v>
      </c>
      <c r="M20" s="7">
        <v>0</v>
      </c>
      <c r="N20" s="7">
        <f t="shared" si="3"/>
        <v>2307.9699999999998</v>
      </c>
    </row>
    <row r="21" spans="1:14" ht="15.75" customHeight="1" x14ac:dyDescent="0.2">
      <c r="A21" s="1" t="s">
        <v>44</v>
      </c>
      <c r="B21" s="9">
        <v>2219.04</v>
      </c>
      <c r="C21" s="9">
        <v>225.6</v>
      </c>
      <c r="D21" s="9" t="s">
        <v>28</v>
      </c>
      <c r="E21" s="9">
        <v>3524.39</v>
      </c>
      <c r="F21" s="9">
        <v>1166.8399999999999</v>
      </c>
      <c r="G21" s="9">
        <v>243</v>
      </c>
      <c r="H21" s="7">
        <f t="shared" si="0"/>
        <v>865.44</v>
      </c>
      <c r="I21" s="7">
        <f>(VLOOKUP(D21,updated_mrgs!B:G,3,FALSE))</f>
        <v>363.75</v>
      </c>
      <c r="J21" s="7">
        <f t="shared" si="1"/>
        <v>36.539999999999964</v>
      </c>
      <c r="K21" s="7">
        <f>VLOOKUP(D21,updated_mrgs!B:AB,5,FALSE)</f>
        <v>303.125</v>
      </c>
      <c r="L21" s="7">
        <f t="shared" si="2"/>
        <v>400.28999999999996</v>
      </c>
      <c r="M21" s="7">
        <v>0</v>
      </c>
      <c r="N21" s="7">
        <f t="shared" si="3"/>
        <v>2219.04</v>
      </c>
    </row>
    <row r="22" spans="1:14" ht="15.75" customHeight="1" x14ac:dyDescent="0.2">
      <c r="A22" s="1" t="s">
        <v>45</v>
      </c>
      <c r="B22" s="9">
        <v>2417.5300000000002</v>
      </c>
      <c r="C22" s="9">
        <v>192</v>
      </c>
      <c r="D22" s="9" t="s">
        <v>38</v>
      </c>
      <c r="E22" s="9">
        <v>3499.57</v>
      </c>
      <c r="F22" s="9">
        <v>988.56</v>
      </c>
      <c r="G22" s="9">
        <v>164</v>
      </c>
      <c r="H22" s="7">
        <f t="shared" si="0"/>
        <v>1208.7650000000001</v>
      </c>
      <c r="I22" s="7">
        <f>(VLOOKUP(D22,updated_mrgs!B:G,3,FALSE))</f>
        <v>363.75</v>
      </c>
      <c r="J22" s="7">
        <f t="shared" si="1"/>
        <v>235.0300000000002</v>
      </c>
      <c r="K22" s="7">
        <f>VLOOKUP(D22,updated_mrgs!B:AB,5,FALSE)</f>
        <v>303.125</v>
      </c>
      <c r="L22" s="7">
        <f t="shared" si="2"/>
        <v>598.7800000000002</v>
      </c>
      <c r="M22" s="7">
        <v>0</v>
      </c>
      <c r="N22" s="7">
        <f t="shared" si="3"/>
        <v>2417.5300000000002</v>
      </c>
    </row>
    <row r="23" spans="1:14" ht="15.75" customHeight="1" x14ac:dyDescent="0.2">
      <c r="A23" s="1" t="s">
        <v>46</v>
      </c>
      <c r="B23" s="9">
        <v>2403.48</v>
      </c>
      <c r="C23" s="9">
        <v>225.6</v>
      </c>
      <c r="D23" s="9" t="s">
        <v>28</v>
      </c>
      <c r="E23" s="9">
        <v>3471.02</v>
      </c>
      <c r="F23" s="9">
        <v>1013.39</v>
      </c>
      <c r="G23" s="9">
        <v>95</v>
      </c>
      <c r="H23" s="7">
        <f t="shared" si="0"/>
        <v>1049.8800000000001</v>
      </c>
      <c r="I23" s="7">
        <f>(VLOOKUP(D23,updated_mrgs!B:G,3,FALSE))</f>
        <v>363.75</v>
      </c>
      <c r="J23" s="7">
        <f t="shared" ref="J23:J53" si="4">IF((B23*$Q$2)&gt;(I23*6),(B23-(B23*$Q$2)),(B23-(I23*6)))</f>
        <v>220.98000000000002</v>
      </c>
      <c r="K23" s="7">
        <f>VLOOKUP(D23,updated_mrgs!B:AB,5,FALSE)</f>
        <v>303.125</v>
      </c>
      <c r="L23" s="7">
        <f t="shared" si="2"/>
        <v>584.73</v>
      </c>
      <c r="M23" s="7">
        <v>0</v>
      </c>
      <c r="N23" s="7">
        <f t="shared" si="3"/>
        <v>2403.48</v>
      </c>
    </row>
    <row r="24" spans="1:14" ht="15.75" customHeight="1" x14ac:dyDescent="0.2">
      <c r="A24" s="1" t="s">
        <v>47</v>
      </c>
      <c r="B24" s="9">
        <v>2135.7600000000002</v>
      </c>
      <c r="C24" s="9">
        <v>225.6</v>
      </c>
      <c r="D24" s="9" t="s">
        <v>28</v>
      </c>
      <c r="E24" s="9">
        <v>3396.37</v>
      </c>
      <c r="F24" s="9">
        <v>1171.69</v>
      </c>
      <c r="G24" s="9">
        <v>156</v>
      </c>
      <c r="H24" s="7">
        <f t="shared" si="0"/>
        <v>782.16000000000031</v>
      </c>
      <c r="I24" s="7">
        <f>(VLOOKUP(D24,updated_mrgs!B:G,3,FALSE))</f>
        <v>363.75</v>
      </c>
      <c r="J24" s="7">
        <f t="shared" si="4"/>
        <v>-46.739999999999782</v>
      </c>
      <c r="K24" s="7">
        <f>VLOOKUP(D24,updated_mrgs!B:AB,5,FALSE)</f>
        <v>303.125</v>
      </c>
      <c r="L24" s="7">
        <f t="shared" si="2"/>
        <v>317.01000000000022</v>
      </c>
      <c r="M24" s="7">
        <v>0</v>
      </c>
      <c r="N24" s="7">
        <f t="shared" si="3"/>
        <v>2135.7600000000002</v>
      </c>
    </row>
    <row r="25" spans="1:14" ht="15.75" customHeight="1" x14ac:dyDescent="0.2">
      <c r="A25" s="1" t="s">
        <v>48</v>
      </c>
      <c r="B25" s="9">
        <v>2124.13</v>
      </c>
      <c r="C25" s="9">
        <v>225.6</v>
      </c>
      <c r="D25" s="9" t="s">
        <v>28</v>
      </c>
      <c r="E25" s="9">
        <v>3376.2</v>
      </c>
      <c r="F25" s="9">
        <v>1151.75</v>
      </c>
      <c r="G25" s="9">
        <v>176</v>
      </c>
      <c r="H25" s="7">
        <f t="shared" si="0"/>
        <v>770.5300000000002</v>
      </c>
      <c r="I25" s="7">
        <f>(VLOOKUP(D25,updated_mrgs!B:G,3,FALSE))</f>
        <v>363.75</v>
      </c>
      <c r="J25" s="7">
        <f t="shared" si="4"/>
        <v>-58.369999999999891</v>
      </c>
      <c r="K25" s="7">
        <f>VLOOKUP(D25,updated_mrgs!B:AB,5,FALSE)</f>
        <v>303.125</v>
      </c>
      <c r="L25" s="7">
        <f t="shared" si="2"/>
        <v>305.38000000000011</v>
      </c>
      <c r="M25" s="7">
        <v>0</v>
      </c>
      <c r="N25" s="7">
        <f t="shared" si="3"/>
        <v>2124.13</v>
      </c>
    </row>
    <row r="26" spans="1:14" ht="15.75" customHeight="1" x14ac:dyDescent="0.2">
      <c r="A26" s="1" t="s">
        <v>49</v>
      </c>
      <c r="B26" s="9">
        <v>2205.44</v>
      </c>
      <c r="C26" s="9">
        <v>225.6</v>
      </c>
      <c r="D26" s="9" t="s">
        <v>28</v>
      </c>
      <c r="E26" s="9">
        <v>3320.54</v>
      </c>
      <c r="F26" s="9">
        <v>973.74</v>
      </c>
      <c r="G26" s="9">
        <v>248</v>
      </c>
      <c r="H26" s="7">
        <f t="shared" si="0"/>
        <v>851.84000000000015</v>
      </c>
      <c r="I26" s="7">
        <f>(VLOOKUP(D26,updated_mrgs!B:G,3,FALSE))</f>
        <v>363.75</v>
      </c>
      <c r="J26" s="7">
        <f t="shared" si="4"/>
        <v>22.940000000000055</v>
      </c>
      <c r="K26" s="7">
        <f>VLOOKUP(D26,updated_mrgs!B:AB,5,FALSE)</f>
        <v>303.125</v>
      </c>
      <c r="L26" s="7">
        <f t="shared" si="2"/>
        <v>386.69000000000005</v>
      </c>
      <c r="M26" s="7">
        <v>0</v>
      </c>
      <c r="N26" s="7">
        <f t="shared" si="3"/>
        <v>2205.44</v>
      </c>
    </row>
    <row r="27" spans="1:14" ht="15.75" customHeight="1" x14ac:dyDescent="0.2">
      <c r="A27" s="1" t="s">
        <v>50</v>
      </c>
      <c r="B27" s="9">
        <v>1955.12</v>
      </c>
      <c r="C27" s="9">
        <v>225.6</v>
      </c>
      <c r="D27" s="9" t="s">
        <v>28</v>
      </c>
      <c r="E27" s="9">
        <v>3252.52</v>
      </c>
      <c r="F27" s="9">
        <v>1267.76</v>
      </c>
      <c r="G27" s="9">
        <v>52</v>
      </c>
      <c r="H27" s="7">
        <f t="shared" si="0"/>
        <v>601.52</v>
      </c>
      <c r="I27" s="7">
        <f>(VLOOKUP(D27,updated_mrgs!B:G,3,FALSE))</f>
        <v>363.75</v>
      </c>
      <c r="J27" s="7">
        <f t="shared" si="4"/>
        <v>-227.38000000000011</v>
      </c>
      <c r="K27" s="7">
        <f>VLOOKUP(D27,updated_mrgs!B:AB,5,FALSE)</f>
        <v>303.125</v>
      </c>
      <c r="L27" s="7">
        <f t="shared" si="2"/>
        <v>136.36999999999989</v>
      </c>
      <c r="M27" s="7">
        <v>0</v>
      </c>
      <c r="N27" s="7">
        <f t="shared" si="3"/>
        <v>1955.12</v>
      </c>
    </row>
    <row r="28" spans="1:14" ht="15.75" customHeight="1" x14ac:dyDescent="0.2">
      <c r="A28" s="1" t="s">
        <v>51</v>
      </c>
      <c r="B28" s="9">
        <v>1926.1</v>
      </c>
      <c r="C28" s="9">
        <v>225.6</v>
      </c>
      <c r="D28" s="9" t="s">
        <v>28</v>
      </c>
      <c r="E28" s="9">
        <v>3245.04</v>
      </c>
      <c r="F28" s="9">
        <v>1231.73</v>
      </c>
      <c r="G28" s="9">
        <v>153</v>
      </c>
      <c r="H28" s="7">
        <f t="shared" si="0"/>
        <v>572.5</v>
      </c>
      <c r="I28" s="7">
        <f>(VLOOKUP(D28,updated_mrgs!B:G,3,FALSE))</f>
        <v>363.75</v>
      </c>
      <c r="J28" s="7">
        <f t="shared" si="4"/>
        <v>-256.40000000000009</v>
      </c>
      <c r="K28" s="7">
        <f>VLOOKUP(D28,updated_mrgs!B:AB,5,FALSE)</f>
        <v>303.125</v>
      </c>
      <c r="L28" s="7">
        <f t="shared" si="2"/>
        <v>107.34999999999991</v>
      </c>
      <c r="M28" s="7">
        <v>0</v>
      </c>
      <c r="N28" s="7">
        <f t="shared" si="3"/>
        <v>1926.1</v>
      </c>
    </row>
    <row r="29" spans="1:14" ht="15.75" customHeight="1" x14ac:dyDescent="0.2">
      <c r="A29" s="1" t="s">
        <v>52</v>
      </c>
      <c r="B29" s="9">
        <v>2030.31</v>
      </c>
      <c r="C29" s="9">
        <v>225.6</v>
      </c>
      <c r="D29" s="9" t="s">
        <v>28</v>
      </c>
      <c r="E29" s="9">
        <v>3241.54</v>
      </c>
      <c r="F29" s="9">
        <v>1129.72</v>
      </c>
      <c r="G29" s="9">
        <v>143</v>
      </c>
      <c r="H29" s="7">
        <f t="shared" si="0"/>
        <v>676.71</v>
      </c>
      <c r="I29" s="7">
        <f>(VLOOKUP(D29,updated_mrgs!B:G,3,FALSE))</f>
        <v>363.75</v>
      </c>
      <c r="J29" s="7">
        <f t="shared" si="4"/>
        <v>-152.19000000000005</v>
      </c>
      <c r="K29" s="7">
        <f>VLOOKUP(D29,updated_mrgs!B:AB,5,FALSE)</f>
        <v>303.125</v>
      </c>
      <c r="L29" s="7">
        <f t="shared" si="2"/>
        <v>211.55999999999995</v>
      </c>
      <c r="M29" s="7">
        <v>0</v>
      </c>
      <c r="N29" s="7">
        <f t="shared" si="3"/>
        <v>2030.31</v>
      </c>
    </row>
    <row r="30" spans="1:14" ht="15" x14ac:dyDescent="0.2">
      <c r="A30" s="1" t="s">
        <v>53</v>
      </c>
      <c r="B30" s="9">
        <v>1935.71</v>
      </c>
      <c r="C30" s="9">
        <v>225.6</v>
      </c>
      <c r="D30" s="9" t="s">
        <v>28</v>
      </c>
      <c r="E30" s="9">
        <v>3184.53</v>
      </c>
      <c r="F30" s="9">
        <v>1153.06</v>
      </c>
      <c r="G30" s="9">
        <v>168</v>
      </c>
      <c r="H30" s="7">
        <f t="shared" si="0"/>
        <v>582.11000000000013</v>
      </c>
      <c r="I30" s="7">
        <f>(VLOOKUP(D30,updated_mrgs!B:G,3,FALSE))</f>
        <v>363.75</v>
      </c>
      <c r="J30" s="7">
        <f t="shared" si="4"/>
        <v>-246.78999999999996</v>
      </c>
      <c r="K30" s="7">
        <f>VLOOKUP(D30,updated_mrgs!B:AB,5,FALSE)</f>
        <v>303.125</v>
      </c>
      <c r="L30" s="7">
        <f t="shared" si="2"/>
        <v>116.96000000000004</v>
      </c>
      <c r="M30" s="7">
        <v>0</v>
      </c>
      <c r="N30" s="7">
        <f t="shared" si="3"/>
        <v>1935.71</v>
      </c>
    </row>
    <row r="31" spans="1:14" ht="15" x14ac:dyDescent="0.2">
      <c r="A31" s="1" t="s">
        <v>54</v>
      </c>
      <c r="B31" s="9">
        <v>1968.9</v>
      </c>
      <c r="C31" s="9">
        <v>192</v>
      </c>
      <c r="D31" s="9" t="s">
        <v>38</v>
      </c>
      <c r="E31" s="9">
        <v>3094.53</v>
      </c>
      <c r="F31" s="9">
        <v>1071.48</v>
      </c>
      <c r="G31" s="9">
        <v>95</v>
      </c>
      <c r="H31" s="7">
        <f t="shared" si="0"/>
        <v>816.90000000000009</v>
      </c>
      <c r="I31" s="7">
        <f>(VLOOKUP(D31,updated_mrgs!B:G,3,FALSE))</f>
        <v>363.75</v>
      </c>
      <c r="J31" s="7">
        <f t="shared" si="4"/>
        <v>-213.59999999999991</v>
      </c>
      <c r="K31" s="7">
        <f>VLOOKUP(D31,updated_mrgs!B:AB,5,FALSE)</f>
        <v>303.125</v>
      </c>
      <c r="L31" s="7">
        <f t="shared" si="2"/>
        <v>150.15000000000009</v>
      </c>
      <c r="M31" s="7">
        <v>0</v>
      </c>
      <c r="N31" s="7">
        <f t="shared" si="3"/>
        <v>1968.9</v>
      </c>
    </row>
    <row r="32" spans="1:14" ht="15" x14ac:dyDescent="0.2">
      <c r="A32" s="1" t="s">
        <v>55</v>
      </c>
      <c r="B32" s="9">
        <v>2052.87</v>
      </c>
      <c r="C32" s="9">
        <v>211.2</v>
      </c>
      <c r="D32" s="9" t="s">
        <v>19</v>
      </c>
      <c r="E32" s="9">
        <v>3023.96</v>
      </c>
      <c r="F32" s="9">
        <v>923.21</v>
      </c>
      <c r="G32" s="9">
        <v>84</v>
      </c>
      <c r="H32" s="7">
        <f t="shared" si="0"/>
        <v>785.67000000000007</v>
      </c>
      <c r="I32" s="7">
        <f>(VLOOKUP(D32,updated_mrgs!B:G,3,FALSE))</f>
        <v>476.75</v>
      </c>
      <c r="J32" s="7">
        <f t="shared" si="4"/>
        <v>-807.63000000000011</v>
      </c>
      <c r="K32" s="7">
        <f>VLOOKUP(D32,updated_mrgs!B:AB,5,FALSE)</f>
        <v>397.29166666666669</v>
      </c>
      <c r="L32" s="7">
        <f t="shared" si="2"/>
        <v>-330.88000000000011</v>
      </c>
      <c r="M32" s="7">
        <v>0</v>
      </c>
      <c r="N32" s="7">
        <f t="shared" si="3"/>
        <v>2052.87</v>
      </c>
    </row>
    <row r="33" spans="1:14" ht="15" x14ac:dyDescent="0.2">
      <c r="A33" s="1" t="s">
        <v>56</v>
      </c>
      <c r="B33" s="9">
        <v>1829.48</v>
      </c>
      <c r="C33" s="9">
        <v>225.6</v>
      </c>
      <c r="D33" s="9" t="s">
        <v>28</v>
      </c>
      <c r="E33" s="9">
        <v>3013.14</v>
      </c>
      <c r="F33" s="9">
        <v>1134.07</v>
      </c>
      <c r="G33" s="9">
        <v>87</v>
      </c>
      <c r="H33" s="7">
        <f t="shared" si="0"/>
        <v>475.88000000000011</v>
      </c>
      <c r="I33" s="7">
        <f>(VLOOKUP(D33,updated_mrgs!B:G,3,FALSE))</f>
        <v>363.75</v>
      </c>
      <c r="J33" s="7">
        <f t="shared" si="4"/>
        <v>-353.02</v>
      </c>
      <c r="K33" s="7">
        <f>VLOOKUP(D33,updated_mrgs!B:AB,5,FALSE)</f>
        <v>303.125</v>
      </c>
      <c r="L33" s="7">
        <f t="shared" si="2"/>
        <v>10.730000000000018</v>
      </c>
      <c r="M33" s="7">
        <v>0</v>
      </c>
      <c r="N33" s="7">
        <f t="shared" si="3"/>
        <v>1829.48</v>
      </c>
    </row>
    <row r="34" spans="1:14" ht="15" x14ac:dyDescent="0.2">
      <c r="A34" s="1" t="s">
        <v>57</v>
      </c>
      <c r="B34" s="9">
        <v>1866.84</v>
      </c>
      <c r="C34" s="9">
        <v>225.6</v>
      </c>
      <c r="D34" s="9" t="s">
        <v>28</v>
      </c>
      <c r="E34" s="9">
        <v>2996.44</v>
      </c>
      <c r="F34" s="9">
        <v>1030.42</v>
      </c>
      <c r="G34" s="9">
        <v>174</v>
      </c>
      <c r="H34" s="7">
        <f t="shared" ref="H34:H53" si="5">IF((B34*$Q$2)&gt;(C34*6),(B34-(B34*$Q$2)),(B34-(C34*6)))</f>
        <v>513.24</v>
      </c>
      <c r="I34" s="7">
        <f>(VLOOKUP(D34,updated_mrgs!B:G,3,FALSE))</f>
        <v>363.75</v>
      </c>
      <c r="J34" s="7">
        <f t="shared" si="4"/>
        <v>-315.66000000000008</v>
      </c>
      <c r="K34" s="7">
        <f>VLOOKUP(D34,updated_mrgs!B:AB,5,FALSE)</f>
        <v>303.125</v>
      </c>
      <c r="L34" s="7">
        <f t="shared" ref="L34:L53" si="6">IF((B34*$Q$2)&gt;(K34*6),(B34-(B34*$Q$2)),(B34-(K34*6)))</f>
        <v>48.089999999999918</v>
      </c>
      <c r="M34" s="7">
        <v>0</v>
      </c>
      <c r="N34" s="7">
        <f t="shared" ref="N34:N53" si="7">B34-(M34*6)</f>
        <v>1866.84</v>
      </c>
    </row>
    <row r="35" spans="1:14" ht="15" x14ac:dyDescent="0.2">
      <c r="A35" s="1" t="s">
        <v>58</v>
      </c>
      <c r="B35" s="9">
        <v>2067.0700000000002</v>
      </c>
      <c r="C35" s="9">
        <v>225.6</v>
      </c>
      <c r="D35" s="9" t="s">
        <v>28</v>
      </c>
      <c r="E35" s="9">
        <v>2990.42</v>
      </c>
      <c r="F35" s="9">
        <v>880.6</v>
      </c>
      <c r="G35" s="9">
        <v>75</v>
      </c>
      <c r="H35" s="7">
        <f t="shared" si="5"/>
        <v>713.47000000000025</v>
      </c>
      <c r="I35" s="7">
        <f>(VLOOKUP(D35,updated_mrgs!B:G,3,FALSE))</f>
        <v>363.75</v>
      </c>
      <c r="J35" s="7">
        <f t="shared" si="4"/>
        <v>-115.42999999999984</v>
      </c>
      <c r="K35" s="7">
        <f>VLOOKUP(D35,updated_mrgs!B:AB,5,FALSE)</f>
        <v>303.125</v>
      </c>
      <c r="L35" s="7">
        <f t="shared" si="6"/>
        <v>248.32000000000016</v>
      </c>
      <c r="M35" s="7">
        <v>0</v>
      </c>
      <c r="N35" s="7">
        <f t="shared" si="7"/>
        <v>2067.0700000000002</v>
      </c>
    </row>
    <row r="36" spans="1:14" ht="15" x14ac:dyDescent="0.2">
      <c r="A36" s="1" t="s">
        <v>59</v>
      </c>
      <c r="B36" s="9">
        <v>1841.5</v>
      </c>
      <c r="C36" s="9">
        <v>225.6</v>
      </c>
      <c r="D36" s="9" t="s">
        <v>28</v>
      </c>
      <c r="E36" s="9">
        <v>2940.33</v>
      </c>
      <c r="F36" s="9">
        <v>1016.18</v>
      </c>
      <c r="G36" s="9">
        <v>145</v>
      </c>
      <c r="H36" s="7">
        <f t="shared" si="5"/>
        <v>487.90000000000009</v>
      </c>
      <c r="I36" s="7">
        <f>(VLOOKUP(D36,updated_mrgs!B:G,3,FALSE))</f>
        <v>363.75</v>
      </c>
      <c r="J36" s="7">
        <f t="shared" si="4"/>
        <v>-341</v>
      </c>
      <c r="K36" s="7">
        <f>VLOOKUP(D36,updated_mrgs!B:AB,5,FALSE)</f>
        <v>303.125</v>
      </c>
      <c r="L36" s="7">
        <f t="shared" si="6"/>
        <v>22.75</v>
      </c>
      <c r="M36" s="7">
        <v>0</v>
      </c>
      <c r="N36" s="7">
        <f t="shared" si="7"/>
        <v>1841.5</v>
      </c>
    </row>
    <row r="37" spans="1:14" ht="15" x14ac:dyDescent="0.2">
      <c r="A37" s="1" t="s">
        <v>60</v>
      </c>
      <c r="B37" s="9">
        <v>1906.76</v>
      </c>
      <c r="C37" s="9">
        <v>225.6</v>
      </c>
      <c r="D37" s="9" t="s">
        <v>28</v>
      </c>
      <c r="E37" s="9">
        <v>2862.72</v>
      </c>
      <c r="F37" s="9">
        <v>902.38</v>
      </c>
      <c r="G37" s="9">
        <v>94</v>
      </c>
      <c r="H37" s="7">
        <f t="shared" si="5"/>
        <v>553.16000000000008</v>
      </c>
      <c r="I37" s="7">
        <f>(VLOOKUP(D37,updated_mrgs!B:G,3,FALSE))</f>
        <v>363.75</v>
      </c>
      <c r="J37" s="7">
        <f t="shared" si="4"/>
        <v>-275.74</v>
      </c>
      <c r="K37" s="7">
        <f>VLOOKUP(D37,updated_mrgs!B:AB,5,FALSE)</f>
        <v>303.125</v>
      </c>
      <c r="L37" s="7">
        <f t="shared" si="6"/>
        <v>88.009999999999991</v>
      </c>
      <c r="M37" s="7">
        <v>0</v>
      </c>
      <c r="N37" s="7">
        <f t="shared" si="7"/>
        <v>1906.76</v>
      </c>
    </row>
    <row r="38" spans="1:14" ht="15" x14ac:dyDescent="0.2">
      <c r="A38" s="1" t="s">
        <v>61</v>
      </c>
      <c r="B38" s="9">
        <v>2016.75</v>
      </c>
      <c r="C38" s="9">
        <v>211.2</v>
      </c>
      <c r="D38" s="9" t="s">
        <v>31</v>
      </c>
      <c r="E38" s="9">
        <v>2839.26</v>
      </c>
      <c r="F38" s="9">
        <v>737.01</v>
      </c>
      <c r="G38" s="9">
        <v>150</v>
      </c>
      <c r="H38" s="7">
        <f t="shared" si="5"/>
        <v>749.55000000000018</v>
      </c>
      <c r="I38" s="7">
        <f>(VLOOKUP(D38,updated_mrgs!B:G,3,FALSE))</f>
        <v>476.75</v>
      </c>
      <c r="J38" s="7">
        <f t="shared" si="4"/>
        <v>-843.75</v>
      </c>
      <c r="K38" s="7">
        <f>VLOOKUP(D38,updated_mrgs!B:AB,5,FALSE)</f>
        <v>397.29166666666669</v>
      </c>
      <c r="L38" s="7">
        <f t="shared" si="6"/>
        <v>-367</v>
      </c>
      <c r="M38" s="7">
        <v>0</v>
      </c>
      <c r="N38" s="7">
        <f t="shared" si="7"/>
        <v>2016.75</v>
      </c>
    </row>
    <row r="39" spans="1:14" ht="15" x14ac:dyDescent="0.2">
      <c r="A39" s="1" t="s">
        <v>62</v>
      </c>
      <c r="B39" s="9">
        <v>1783.46</v>
      </c>
      <c r="C39" s="9">
        <v>225.6</v>
      </c>
      <c r="D39" s="9" t="s">
        <v>28</v>
      </c>
      <c r="E39" s="9">
        <v>2778.28</v>
      </c>
      <c r="F39" s="9">
        <v>908.75</v>
      </c>
      <c r="G39" s="9">
        <v>151</v>
      </c>
      <c r="H39" s="7">
        <f t="shared" si="5"/>
        <v>429.86000000000013</v>
      </c>
      <c r="I39" s="7">
        <f>(VLOOKUP(D39,updated_mrgs!B:G,3,FALSE))</f>
        <v>363.75</v>
      </c>
      <c r="J39" s="7">
        <f t="shared" si="4"/>
        <v>-399.03999999999996</v>
      </c>
      <c r="K39" s="7">
        <f>VLOOKUP(D39,updated_mrgs!B:AB,5,FALSE)</f>
        <v>303.125</v>
      </c>
      <c r="L39" s="7">
        <f t="shared" si="6"/>
        <v>-35.289999999999964</v>
      </c>
      <c r="M39" s="7">
        <v>0</v>
      </c>
      <c r="N39" s="7">
        <f t="shared" si="7"/>
        <v>1783.46</v>
      </c>
    </row>
    <row r="40" spans="1:14" ht="15" x14ac:dyDescent="0.2">
      <c r="A40" s="1" t="s">
        <v>63</v>
      </c>
      <c r="B40" s="9">
        <v>1689.83</v>
      </c>
      <c r="C40" s="9">
        <v>192</v>
      </c>
      <c r="D40" s="9" t="s">
        <v>38</v>
      </c>
      <c r="E40" s="9">
        <v>2757.19</v>
      </c>
      <c r="F40" s="9">
        <v>1019.48</v>
      </c>
      <c r="G40" s="9">
        <v>84</v>
      </c>
      <c r="H40" s="7">
        <f t="shared" si="5"/>
        <v>537.82999999999993</v>
      </c>
      <c r="I40" s="7">
        <f>(VLOOKUP(D40,updated_mrgs!B:G,3,FALSE))</f>
        <v>363.75</v>
      </c>
      <c r="J40" s="7">
        <f t="shared" si="4"/>
        <v>-492.67000000000007</v>
      </c>
      <c r="K40" s="7">
        <f>VLOOKUP(D40,updated_mrgs!B:AB,5,FALSE)</f>
        <v>303.125</v>
      </c>
      <c r="L40" s="7">
        <f t="shared" si="6"/>
        <v>-128.92000000000007</v>
      </c>
      <c r="M40" s="7">
        <v>0</v>
      </c>
      <c r="N40" s="7">
        <f t="shared" si="7"/>
        <v>1689.83</v>
      </c>
    </row>
    <row r="41" spans="1:14" ht="15" x14ac:dyDescent="0.2">
      <c r="A41" s="1" t="s">
        <v>64</v>
      </c>
      <c r="B41" s="9">
        <v>1795.17</v>
      </c>
      <c r="C41" s="9">
        <v>225.6</v>
      </c>
      <c r="D41" s="9" t="s">
        <v>28</v>
      </c>
      <c r="E41" s="9">
        <v>2702.84</v>
      </c>
      <c r="F41" s="9">
        <v>816.47</v>
      </c>
      <c r="G41" s="9">
        <v>160</v>
      </c>
      <c r="H41" s="7">
        <f t="shared" si="5"/>
        <v>441.57000000000016</v>
      </c>
      <c r="I41" s="7">
        <f>(VLOOKUP(D41,updated_mrgs!B:G,3,FALSE))</f>
        <v>363.75</v>
      </c>
      <c r="J41" s="7">
        <f t="shared" si="4"/>
        <v>-387.32999999999993</v>
      </c>
      <c r="K41" s="7">
        <f>VLOOKUP(D41,updated_mrgs!B:AB,5,FALSE)</f>
        <v>303.125</v>
      </c>
      <c r="L41" s="7">
        <f t="shared" si="6"/>
        <v>-23.579999999999927</v>
      </c>
      <c r="M41" s="7">
        <v>0</v>
      </c>
      <c r="N41" s="7">
        <f t="shared" si="7"/>
        <v>1795.17</v>
      </c>
    </row>
    <row r="42" spans="1:14" ht="15" x14ac:dyDescent="0.2">
      <c r="A42" s="1" t="s">
        <v>65</v>
      </c>
      <c r="B42" s="9">
        <v>1498.91</v>
      </c>
      <c r="C42" s="9">
        <v>225.6</v>
      </c>
      <c r="D42" s="9" t="s">
        <v>28</v>
      </c>
      <c r="E42" s="9">
        <v>2452.4899999999998</v>
      </c>
      <c r="F42" s="9">
        <v>900.57</v>
      </c>
      <c r="G42" s="9">
        <v>93</v>
      </c>
      <c r="H42" s="7">
        <f t="shared" si="5"/>
        <v>145.31000000000017</v>
      </c>
      <c r="I42" s="7">
        <f>(VLOOKUP(D42,updated_mrgs!B:G,3,FALSE))</f>
        <v>363.75</v>
      </c>
      <c r="J42" s="7">
        <f t="shared" si="4"/>
        <v>-683.58999999999992</v>
      </c>
      <c r="K42" s="7">
        <f>VLOOKUP(D42,updated_mrgs!B:AB,5,FALSE)</f>
        <v>303.125</v>
      </c>
      <c r="L42" s="7">
        <f t="shared" si="6"/>
        <v>-319.83999999999992</v>
      </c>
      <c r="M42" s="7">
        <v>0</v>
      </c>
      <c r="N42" s="7">
        <f t="shared" si="7"/>
        <v>1498.91</v>
      </c>
    </row>
    <row r="43" spans="1:14" ht="15" x14ac:dyDescent="0.2">
      <c r="A43" s="1" t="s">
        <v>66</v>
      </c>
      <c r="B43" s="9">
        <v>1508.04</v>
      </c>
      <c r="C43" s="9">
        <v>211.2</v>
      </c>
      <c r="D43" s="9" t="s">
        <v>19</v>
      </c>
      <c r="E43" s="9">
        <v>2368.2600000000002</v>
      </c>
      <c r="F43" s="9">
        <v>790.68</v>
      </c>
      <c r="G43" s="9">
        <v>122</v>
      </c>
      <c r="H43" s="7">
        <f t="shared" si="5"/>
        <v>240.84000000000015</v>
      </c>
      <c r="I43" s="7">
        <f>(VLOOKUP(D43,updated_mrgs!B:G,3,FALSE))</f>
        <v>476.75</v>
      </c>
      <c r="J43" s="7">
        <f t="shared" si="4"/>
        <v>-1352.46</v>
      </c>
      <c r="K43" s="7">
        <f>VLOOKUP(D43,updated_mrgs!B:AB,5,FALSE)</f>
        <v>397.29166666666669</v>
      </c>
      <c r="L43" s="7">
        <f t="shared" si="6"/>
        <v>-875.71</v>
      </c>
      <c r="M43" s="7">
        <v>0</v>
      </c>
      <c r="N43" s="7">
        <f t="shared" si="7"/>
        <v>1508.04</v>
      </c>
    </row>
    <row r="44" spans="1:14" ht="15" x14ac:dyDescent="0.2">
      <c r="A44" s="1" t="s">
        <v>67</v>
      </c>
      <c r="B44" s="9">
        <v>1611.34</v>
      </c>
      <c r="C44" s="9">
        <v>211.2</v>
      </c>
      <c r="D44" s="9" t="s">
        <v>19</v>
      </c>
      <c r="E44" s="9">
        <v>2362.0300000000002</v>
      </c>
      <c r="F44" s="9">
        <v>668.61</v>
      </c>
      <c r="G44" s="9">
        <v>144</v>
      </c>
      <c r="H44" s="7">
        <f t="shared" si="5"/>
        <v>344.1400000000001</v>
      </c>
      <c r="I44" s="7">
        <f>(VLOOKUP(D44,updated_mrgs!B:G,3,FALSE))</f>
        <v>476.75</v>
      </c>
      <c r="J44" s="7">
        <f t="shared" si="4"/>
        <v>-1249.1600000000001</v>
      </c>
      <c r="K44" s="7">
        <f>VLOOKUP(D44,updated_mrgs!B:AB,5,FALSE)</f>
        <v>397.29166666666669</v>
      </c>
      <c r="L44" s="7">
        <f t="shared" si="6"/>
        <v>-772.41000000000008</v>
      </c>
      <c r="M44" s="7">
        <v>0</v>
      </c>
      <c r="N44" s="7">
        <f t="shared" si="7"/>
        <v>1611.34</v>
      </c>
    </row>
    <row r="45" spans="1:14" ht="15" x14ac:dyDescent="0.2">
      <c r="A45" s="1" t="s">
        <v>68</v>
      </c>
      <c r="B45" s="9">
        <v>1675.28</v>
      </c>
      <c r="C45" s="9">
        <v>211.2</v>
      </c>
      <c r="D45" s="9" t="s">
        <v>69</v>
      </c>
      <c r="E45" s="9">
        <v>2353.33</v>
      </c>
      <c r="F45" s="9">
        <v>606.23</v>
      </c>
      <c r="G45" s="9">
        <v>126</v>
      </c>
      <c r="H45" s="7">
        <f t="shared" si="5"/>
        <v>408.08000000000015</v>
      </c>
      <c r="I45" s="7">
        <f>(VLOOKUP(D45,updated_mrgs!B:G,3,FALSE))</f>
        <v>476.75</v>
      </c>
      <c r="J45" s="7">
        <f t="shared" si="4"/>
        <v>-1185.22</v>
      </c>
      <c r="K45" s="7">
        <f>VLOOKUP(D45,updated_mrgs!B:AB,5,FALSE)</f>
        <v>397.29166666666669</v>
      </c>
      <c r="L45" s="7">
        <f t="shared" si="6"/>
        <v>-708.47</v>
      </c>
      <c r="M45" s="7">
        <v>0</v>
      </c>
      <c r="N45" s="7">
        <f t="shared" si="7"/>
        <v>1675.28</v>
      </c>
    </row>
    <row r="46" spans="1:14" ht="15" x14ac:dyDescent="0.2">
      <c r="A46" s="1" t="s">
        <v>70</v>
      </c>
      <c r="B46" s="9">
        <v>1645.05</v>
      </c>
      <c r="C46" s="9">
        <v>211.2</v>
      </c>
      <c r="D46" s="9" t="s">
        <v>19</v>
      </c>
      <c r="E46" s="9">
        <v>2334.91</v>
      </c>
      <c r="F46" s="9">
        <v>638.55999999999995</v>
      </c>
      <c r="G46" s="9">
        <v>90</v>
      </c>
      <c r="H46" s="7">
        <f t="shared" si="5"/>
        <v>377.85000000000014</v>
      </c>
      <c r="I46" s="7">
        <f>(VLOOKUP(D46,updated_mrgs!B:G,3,FALSE))</f>
        <v>476.75</v>
      </c>
      <c r="J46" s="7">
        <f t="shared" si="4"/>
        <v>-1215.45</v>
      </c>
      <c r="K46" s="7">
        <f>VLOOKUP(D46,updated_mrgs!B:AB,5,FALSE)</f>
        <v>397.29166666666669</v>
      </c>
      <c r="L46" s="7">
        <f t="shared" si="6"/>
        <v>-738.7</v>
      </c>
      <c r="M46" s="7">
        <v>0</v>
      </c>
      <c r="N46" s="7">
        <f t="shared" si="7"/>
        <v>1645.05</v>
      </c>
    </row>
    <row r="47" spans="1:14" ht="15" x14ac:dyDescent="0.2">
      <c r="A47" s="1" t="s">
        <v>71</v>
      </c>
      <c r="B47" s="9">
        <v>1617.78</v>
      </c>
      <c r="C47" s="9">
        <v>225.6</v>
      </c>
      <c r="D47" s="9" t="s">
        <v>28</v>
      </c>
      <c r="E47" s="9">
        <v>2118.9499999999998</v>
      </c>
      <c r="F47" s="9">
        <v>455.57</v>
      </c>
      <c r="G47" s="9">
        <v>80</v>
      </c>
      <c r="H47" s="7">
        <f t="shared" si="5"/>
        <v>264.18000000000006</v>
      </c>
      <c r="I47" s="7">
        <f>(VLOOKUP(D47,updated_mrgs!B:G,3,FALSE))</f>
        <v>363.75</v>
      </c>
      <c r="J47" s="7">
        <f t="shared" si="4"/>
        <v>-564.72</v>
      </c>
      <c r="K47" s="7">
        <f>VLOOKUP(D47,updated_mrgs!B:AB,5,FALSE)</f>
        <v>303.125</v>
      </c>
      <c r="L47" s="7">
        <f t="shared" si="6"/>
        <v>-200.97000000000003</v>
      </c>
      <c r="M47" s="7">
        <v>0</v>
      </c>
      <c r="N47" s="7">
        <f t="shared" si="7"/>
        <v>1617.78</v>
      </c>
    </row>
    <row r="48" spans="1:14" ht="15" x14ac:dyDescent="0.2">
      <c r="A48" s="1" t="s">
        <v>72</v>
      </c>
      <c r="B48" s="9">
        <v>1295.1500000000001</v>
      </c>
      <c r="C48" s="9">
        <v>225.6</v>
      </c>
      <c r="D48" s="9" t="s">
        <v>28</v>
      </c>
      <c r="E48" s="9">
        <v>1974.96</v>
      </c>
      <c r="F48" s="9">
        <v>604.57000000000005</v>
      </c>
      <c r="G48" s="9">
        <v>132</v>
      </c>
      <c r="H48" s="7">
        <f t="shared" si="5"/>
        <v>-58.449999999999818</v>
      </c>
      <c r="I48" s="7">
        <f>(VLOOKUP(D48,updated_mrgs!B:G,3,FALSE))</f>
        <v>363.75</v>
      </c>
      <c r="J48" s="7">
        <f t="shared" si="4"/>
        <v>-887.34999999999991</v>
      </c>
      <c r="K48" s="7">
        <f>VLOOKUP(D48,updated_mrgs!B:AB,5,FALSE)</f>
        <v>303.125</v>
      </c>
      <c r="L48" s="7">
        <f t="shared" si="6"/>
        <v>-523.59999999999991</v>
      </c>
      <c r="M48" s="7">
        <v>0</v>
      </c>
      <c r="N48" s="7">
        <f t="shared" si="7"/>
        <v>1295.1500000000001</v>
      </c>
    </row>
    <row r="49" spans="1:14" ht="15" x14ac:dyDescent="0.2">
      <c r="A49" s="1" t="s">
        <v>73</v>
      </c>
      <c r="B49" s="9">
        <v>1035.3</v>
      </c>
      <c r="C49" s="9">
        <v>192</v>
      </c>
      <c r="D49" s="9" t="s">
        <v>38</v>
      </c>
      <c r="E49" s="9">
        <v>1751.75</v>
      </c>
      <c r="F49" s="9">
        <v>710.75</v>
      </c>
      <c r="G49" s="9">
        <v>10</v>
      </c>
      <c r="H49" s="7">
        <f t="shared" si="5"/>
        <v>-116.70000000000005</v>
      </c>
      <c r="I49" s="7">
        <f>(VLOOKUP(D49,updated_mrgs!B:G,3,FALSE))</f>
        <v>363.75</v>
      </c>
      <c r="J49" s="7">
        <f t="shared" si="4"/>
        <v>-1147.2</v>
      </c>
      <c r="K49" s="7">
        <f>VLOOKUP(D49,updated_mrgs!B:AB,5,FALSE)</f>
        <v>303.125</v>
      </c>
      <c r="L49" s="7">
        <f t="shared" si="6"/>
        <v>-783.45</v>
      </c>
      <c r="M49" s="7">
        <v>0</v>
      </c>
      <c r="N49" s="7">
        <f t="shared" si="7"/>
        <v>1035.3</v>
      </c>
    </row>
    <row r="50" spans="1:14" ht="15" x14ac:dyDescent="0.2">
      <c r="A50" s="1" t="s">
        <v>74</v>
      </c>
      <c r="B50" s="9">
        <v>1086.42</v>
      </c>
      <c r="C50" s="9">
        <v>225.6</v>
      </c>
      <c r="D50" s="9" t="s">
        <v>28</v>
      </c>
      <c r="E50" s="9">
        <v>1635.03</v>
      </c>
      <c r="F50" s="9">
        <v>483.63</v>
      </c>
      <c r="G50" s="9">
        <v>114</v>
      </c>
      <c r="H50" s="7">
        <f t="shared" si="5"/>
        <v>-267.17999999999984</v>
      </c>
      <c r="I50" s="7">
        <f>(VLOOKUP(D50,updated_mrgs!B:G,3,FALSE))</f>
        <v>363.75</v>
      </c>
      <c r="J50" s="7">
        <f t="shared" si="4"/>
        <v>-1096.08</v>
      </c>
      <c r="K50" s="7">
        <f>VLOOKUP(D50,updated_mrgs!B:AB,5,FALSE)</f>
        <v>303.125</v>
      </c>
      <c r="L50" s="7">
        <f t="shared" si="6"/>
        <v>-732.32999999999993</v>
      </c>
      <c r="M50" s="7">
        <v>0</v>
      </c>
      <c r="N50" s="7">
        <f t="shared" si="7"/>
        <v>1086.42</v>
      </c>
    </row>
    <row r="51" spans="1:14" ht="15" x14ac:dyDescent="0.2">
      <c r="A51" s="1" t="s">
        <v>75</v>
      </c>
      <c r="B51" s="9">
        <v>911.18</v>
      </c>
      <c r="C51" s="9">
        <v>225.6</v>
      </c>
      <c r="D51" s="9" t="s">
        <v>28</v>
      </c>
      <c r="E51" s="9">
        <v>1432.59</v>
      </c>
      <c r="F51" s="9">
        <v>498.61</v>
      </c>
      <c r="G51" s="9">
        <v>40</v>
      </c>
      <c r="H51" s="7">
        <f t="shared" si="5"/>
        <v>-442.41999999999996</v>
      </c>
      <c r="I51" s="7">
        <f>(VLOOKUP(D51,updated_mrgs!B:G,3,FALSE))</f>
        <v>363.75</v>
      </c>
      <c r="J51" s="7">
        <f t="shared" si="4"/>
        <v>-1271.3200000000002</v>
      </c>
      <c r="K51" s="7">
        <f>VLOOKUP(D51,updated_mrgs!B:AB,5,FALSE)</f>
        <v>303.125</v>
      </c>
      <c r="L51" s="7">
        <f t="shared" si="6"/>
        <v>-907.57</v>
      </c>
      <c r="M51" s="7">
        <v>0</v>
      </c>
      <c r="N51" s="7">
        <f t="shared" si="7"/>
        <v>911.18</v>
      </c>
    </row>
    <row r="52" spans="1:14" ht="15" x14ac:dyDescent="0.2">
      <c r="A52" s="1" t="s">
        <v>76</v>
      </c>
      <c r="B52" s="9">
        <v>1023.8</v>
      </c>
      <c r="C52" s="9">
        <v>225.6</v>
      </c>
      <c r="D52" s="9" t="s">
        <v>28</v>
      </c>
      <c r="E52" s="9">
        <v>1360.75</v>
      </c>
      <c r="F52" s="9">
        <v>308.45</v>
      </c>
      <c r="G52" s="9">
        <v>50</v>
      </c>
      <c r="H52" s="7">
        <f t="shared" si="5"/>
        <v>-329.79999999999995</v>
      </c>
      <c r="I52" s="7">
        <f>(VLOOKUP(D52,updated_mrgs!B:G,3,FALSE))</f>
        <v>363.75</v>
      </c>
      <c r="J52" s="7">
        <f t="shared" si="4"/>
        <v>-1158.7</v>
      </c>
      <c r="K52" s="7">
        <f>VLOOKUP(D52,updated_mrgs!B:AB,5,FALSE)</f>
        <v>303.125</v>
      </c>
      <c r="L52" s="7">
        <f t="shared" si="6"/>
        <v>-794.95</v>
      </c>
      <c r="M52" s="7">
        <v>0</v>
      </c>
      <c r="N52" s="7">
        <f t="shared" si="7"/>
        <v>1023.8</v>
      </c>
    </row>
    <row r="53" spans="1:14" ht="15" x14ac:dyDescent="0.2">
      <c r="A53" s="1" t="s">
        <v>77</v>
      </c>
      <c r="B53" s="9">
        <v>766.81</v>
      </c>
      <c r="C53" s="9">
        <v>211.2</v>
      </c>
      <c r="D53" s="9" t="s">
        <v>19</v>
      </c>
      <c r="E53" s="9">
        <v>1112.21</v>
      </c>
      <c r="F53" s="9">
        <v>328.3</v>
      </c>
      <c r="G53" s="9">
        <v>30</v>
      </c>
      <c r="H53" s="7">
        <f t="shared" si="5"/>
        <v>-500.38999999999987</v>
      </c>
      <c r="I53" s="7">
        <f>(VLOOKUP(D53,updated_mrgs!B:G,3,FALSE))</f>
        <v>476.75</v>
      </c>
      <c r="J53" s="7">
        <f t="shared" si="4"/>
        <v>-2093.69</v>
      </c>
      <c r="K53" s="7">
        <f>VLOOKUP(D53,updated_mrgs!B:AB,5,FALSE)</f>
        <v>397.29166666666669</v>
      </c>
      <c r="L53" s="7">
        <f t="shared" si="6"/>
        <v>-1616.94</v>
      </c>
      <c r="M53" s="7">
        <v>0</v>
      </c>
      <c r="N53" s="7">
        <f t="shared" si="7"/>
        <v>766.81</v>
      </c>
    </row>
  </sheetData>
  <conditionalFormatting sqref="H1:H981 J1:J981 L1:L981 N1:N981">
    <cfRule type="cellIs" dxfId="1" priority="1" operator="greaterThanOrEqual">
      <formula>0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1"/>
  <sheetViews>
    <sheetView tabSelected="1" topLeftCell="A11" workbookViewId="0">
      <selection activeCell="K11" sqref="K11"/>
    </sheetView>
  </sheetViews>
  <sheetFormatPr baseColWidth="10" defaultColWidth="12.6640625" defaultRowHeight="15.75" customHeight="1" x14ac:dyDescent="0.15"/>
  <cols>
    <col min="1" max="1" width="19.1640625" customWidth="1"/>
    <col min="2" max="2" width="41.6640625" customWidth="1"/>
    <col min="3" max="3" width="20.1640625" customWidth="1"/>
    <col min="4" max="4" width="31.6640625" customWidth="1"/>
    <col min="5" max="6" width="27.1640625" customWidth="1"/>
    <col min="7" max="7" width="32.1640625" customWidth="1"/>
    <col min="8" max="8" width="27.33203125" customWidth="1"/>
    <col min="9" max="9" width="27.6640625" customWidth="1"/>
    <col min="10" max="10" width="12" customWidth="1"/>
  </cols>
  <sheetData>
    <row r="1" spans="1:11" ht="13" x14ac:dyDescent="0.15">
      <c r="A1" s="10" t="s">
        <v>78</v>
      </c>
      <c r="B1" s="10" t="s">
        <v>79</v>
      </c>
      <c r="C1" s="10" t="s">
        <v>80</v>
      </c>
      <c r="D1" s="10" t="s">
        <v>81</v>
      </c>
      <c r="E1" s="10" t="s">
        <v>82</v>
      </c>
      <c r="F1" s="10" t="s">
        <v>83</v>
      </c>
      <c r="G1" s="10" t="s">
        <v>84</v>
      </c>
      <c r="H1" s="10" t="s">
        <v>8</v>
      </c>
      <c r="I1" s="10" t="s">
        <v>85</v>
      </c>
      <c r="J1" s="10" t="s">
        <v>86</v>
      </c>
      <c r="K1" s="14" t="s">
        <v>98</v>
      </c>
    </row>
    <row r="2" spans="1:11" ht="15.75" customHeight="1" x14ac:dyDescent="0.15">
      <c r="A2" s="11" t="s">
        <v>87</v>
      </c>
      <c r="B2" s="11" t="s">
        <v>69</v>
      </c>
      <c r="C2" s="12">
        <v>264</v>
      </c>
      <c r="D2" s="12">
        <v>476.75</v>
      </c>
      <c r="E2" s="12">
        <f>D2</f>
        <v>476.75</v>
      </c>
      <c r="F2" s="12">
        <f t="shared" ref="F2:F11" si="0">(D2/1.2)</f>
        <v>397.29166666666669</v>
      </c>
      <c r="G2" s="12">
        <v>212.75</v>
      </c>
      <c r="H2" s="12">
        <v>314</v>
      </c>
      <c r="I2" s="12">
        <v>50</v>
      </c>
      <c r="J2" s="11">
        <v>1</v>
      </c>
      <c r="K2" s="7">
        <f t="shared" ref="K2:K11" si="1">D2*J2</f>
        <v>476.75</v>
      </c>
    </row>
    <row r="3" spans="1:11" ht="15.75" customHeight="1" x14ac:dyDescent="0.15">
      <c r="A3" s="11" t="s">
        <v>87</v>
      </c>
      <c r="B3" s="11" t="s">
        <v>21</v>
      </c>
      <c r="C3" s="12">
        <v>264</v>
      </c>
      <c r="D3" s="12">
        <v>428.75</v>
      </c>
      <c r="E3" s="12">
        <f t="shared" ref="E3:E11" si="2">D3</f>
        <v>428.75</v>
      </c>
      <c r="F3" s="12">
        <f t="shared" si="0"/>
        <v>357.29166666666669</v>
      </c>
      <c r="G3" s="12">
        <v>164.75</v>
      </c>
      <c r="H3" s="12">
        <v>314</v>
      </c>
      <c r="I3" s="12">
        <v>50</v>
      </c>
      <c r="J3" s="11">
        <v>1</v>
      </c>
      <c r="K3" s="7">
        <f t="shared" si="1"/>
        <v>428.75</v>
      </c>
    </row>
    <row r="4" spans="1:11" ht="15.75" customHeight="1" x14ac:dyDescent="0.15">
      <c r="A4" s="11" t="s">
        <v>87</v>
      </c>
      <c r="B4" s="11" t="s">
        <v>19</v>
      </c>
      <c r="C4" s="12">
        <v>264</v>
      </c>
      <c r="D4" s="12">
        <v>476.75</v>
      </c>
      <c r="E4" s="12">
        <f t="shared" si="2"/>
        <v>476.75</v>
      </c>
      <c r="F4" s="12">
        <f t="shared" si="0"/>
        <v>397.29166666666669</v>
      </c>
      <c r="G4" s="12">
        <v>212.75</v>
      </c>
      <c r="H4" s="12">
        <v>314</v>
      </c>
      <c r="I4" s="12">
        <v>50</v>
      </c>
      <c r="J4" s="11">
        <v>7</v>
      </c>
      <c r="K4" s="7">
        <f t="shared" si="1"/>
        <v>3337.25</v>
      </c>
    </row>
    <row r="5" spans="1:11" ht="15.75" customHeight="1" x14ac:dyDescent="0.15">
      <c r="A5" s="11" t="s">
        <v>87</v>
      </c>
      <c r="B5" s="11" t="s">
        <v>31</v>
      </c>
      <c r="C5" s="12">
        <v>264</v>
      </c>
      <c r="D5" s="12">
        <v>476.75</v>
      </c>
      <c r="E5" s="12">
        <f t="shared" si="2"/>
        <v>476.75</v>
      </c>
      <c r="F5" s="12">
        <f t="shared" si="0"/>
        <v>397.29166666666669</v>
      </c>
      <c r="G5" s="12">
        <v>212.75</v>
      </c>
      <c r="H5" s="12">
        <v>314</v>
      </c>
      <c r="I5" s="12">
        <v>50</v>
      </c>
      <c r="J5" s="11">
        <v>3</v>
      </c>
      <c r="K5" s="7">
        <f t="shared" si="1"/>
        <v>1430.25</v>
      </c>
    </row>
    <row r="6" spans="1:11" ht="15.75" customHeight="1" x14ac:dyDescent="0.15">
      <c r="A6" s="11" t="s">
        <v>87</v>
      </c>
      <c r="B6" s="11" t="s">
        <v>88</v>
      </c>
      <c r="C6" s="12">
        <v>264</v>
      </c>
      <c r="D6" s="12">
        <v>440.75</v>
      </c>
      <c r="E6" s="12">
        <f t="shared" si="2"/>
        <v>440.75</v>
      </c>
      <c r="F6" s="12">
        <f t="shared" si="0"/>
        <v>367.29166666666669</v>
      </c>
      <c r="G6" s="12">
        <v>176.75</v>
      </c>
      <c r="H6" s="12">
        <v>314</v>
      </c>
      <c r="I6" s="12">
        <v>50</v>
      </c>
      <c r="J6" s="11">
        <v>2</v>
      </c>
      <c r="K6" s="7">
        <f t="shared" si="1"/>
        <v>881.5</v>
      </c>
    </row>
    <row r="7" spans="1:11" ht="15.75" customHeight="1" x14ac:dyDescent="0.15">
      <c r="A7" s="11" t="s">
        <v>89</v>
      </c>
      <c r="B7" s="11" t="s">
        <v>33</v>
      </c>
      <c r="C7" s="12">
        <v>282</v>
      </c>
      <c r="D7" s="12">
        <v>393.75</v>
      </c>
      <c r="E7" s="12">
        <f t="shared" si="2"/>
        <v>393.75</v>
      </c>
      <c r="F7" s="12">
        <f t="shared" si="0"/>
        <v>328.125</v>
      </c>
      <c r="G7" s="12">
        <v>111.75</v>
      </c>
      <c r="H7" s="12">
        <v>332</v>
      </c>
      <c r="I7" s="12">
        <v>50</v>
      </c>
      <c r="J7" s="11">
        <v>1</v>
      </c>
      <c r="K7" s="7">
        <f t="shared" si="1"/>
        <v>393.75</v>
      </c>
    </row>
    <row r="8" spans="1:11" ht="15.75" customHeight="1" x14ac:dyDescent="0.15">
      <c r="A8" s="11" t="s">
        <v>90</v>
      </c>
      <c r="B8" s="11" t="s">
        <v>91</v>
      </c>
      <c r="C8" s="12">
        <v>388</v>
      </c>
      <c r="D8" s="12">
        <v>503.75</v>
      </c>
      <c r="E8" s="12">
        <f t="shared" si="2"/>
        <v>503.75</v>
      </c>
      <c r="F8" s="12">
        <f t="shared" si="0"/>
        <v>419.79166666666669</v>
      </c>
      <c r="G8" s="12">
        <v>115.75</v>
      </c>
      <c r="H8" s="12">
        <v>438</v>
      </c>
      <c r="I8" s="12">
        <v>50</v>
      </c>
      <c r="J8" s="11">
        <v>1</v>
      </c>
      <c r="K8" s="7">
        <f t="shared" si="1"/>
        <v>503.75</v>
      </c>
    </row>
    <row r="9" spans="1:11" ht="15.75" customHeight="1" x14ac:dyDescent="0.15">
      <c r="A9" s="11" t="s">
        <v>90</v>
      </c>
      <c r="B9" s="11" t="s">
        <v>23</v>
      </c>
      <c r="C9" s="12">
        <v>388</v>
      </c>
      <c r="D9" s="12">
        <v>413.75</v>
      </c>
      <c r="E9" s="12">
        <f t="shared" si="2"/>
        <v>413.75</v>
      </c>
      <c r="F9" s="12">
        <f t="shared" si="0"/>
        <v>344.79166666666669</v>
      </c>
      <c r="G9" s="12">
        <v>25.75</v>
      </c>
      <c r="H9" s="12">
        <v>438</v>
      </c>
      <c r="I9" s="12">
        <v>50</v>
      </c>
      <c r="J9" s="11">
        <v>1</v>
      </c>
      <c r="K9" s="7">
        <f t="shared" si="1"/>
        <v>413.75</v>
      </c>
    </row>
    <row r="10" spans="1:11" ht="15.75" customHeight="1" x14ac:dyDescent="0.15">
      <c r="A10" s="11" t="s">
        <v>92</v>
      </c>
      <c r="B10" s="11" t="s">
        <v>38</v>
      </c>
      <c r="C10" s="12">
        <v>240</v>
      </c>
      <c r="D10" s="12">
        <v>363.75</v>
      </c>
      <c r="E10" s="12">
        <f t="shared" si="2"/>
        <v>363.75</v>
      </c>
      <c r="F10" s="12">
        <f t="shared" si="0"/>
        <v>303.125</v>
      </c>
      <c r="G10" s="12">
        <v>123.75</v>
      </c>
      <c r="H10" s="12">
        <v>290</v>
      </c>
      <c r="I10" s="12">
        <v>50</v>
      </c>
      <c r="J10" s="11">
        <v>6</v>
      </c>
      <c r="K10" s="7">
        <f t="shared" si="1"/>
        <v>2182.5</v>
      </c>
    </row>
    <row r="11" spans="1:11" ht="15.75" customHeight="1" x14ac:dyDescent="0.15">
      <c r="A11" s="11" t="s">
        <v>92</v>
      </c>
      <c r="B11" s="11" t="s">
        <v>28</v>
      </c>
      <c r="C11" s="12">
        <v>282</v>
      </c>
      <c r="D11" s="12">
        <v>363.75</v>
      </c>
      <c r="E11" s="12">
        <f t="shared" si="2"/>
        <v>363.75</v>
      </c>
      <c r="F11" s="12">
        <f t="shared" si="0"/>
        <v>303.125</v>
      </c>
      <c r="G11" s="12">
        <v>81.75</v>
      </c>
      <c r="H11" s="12">
        <v>332</v>
      </c>
      <c r="I11" s="12">
        <v>50</v>
      </c>
      <c r="J11" s="11">
        <v>29</v>
      </c>
      <c r="K11" s="7">
        <f t="shared" si="1"/>
        <v>10548.75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toyota_21_analysis</vt:lpstr>
      <vt:lpstr>analysis_by_vrm</vt:lpstr>
      <vt:lpstr>updated_mrgs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Little</dc:creator>
  <cp:lastModifiedBy>Christopher Little</cp:lastModifiedBy>
  <dcterms:created xsi:type="dcterms:W3CDTF">2024-02-17T07:45:36Z</dcterms:created>
  <dcterms:modified xsi:type="dcterms:W3CDTF">2024-04-10T14:59:59Z</dcterms:modified>
</cp:coreProperties>
</file>