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Aronrag/Dropbox/IHTM/ExcessMortality/Fellowship/training/"/>
    </mc:Choice>
  </mc:AlternateContent>
  <xr:revisionPtr revIDLastSave="0" documentId="8_{6912D25C-C38B-AB47-B15E-22E998F588CA}" xr6:coauthVersionLast="36" xr6:coauthVersionMax="36" xr10:uidLastSave="{00000000-0000-0000-0000-000000000000}"/>
  <bookViews>
    <workbookView xWindow="2140" yWindow="620" windowWidth="18960" windowHeight="16380" tabRatio="860" activeTab="1" xr2:uid="{00000000-000D-0000-FFFF-FFFF00000000}"/>
  </bookViews>
  <sheets>
    <sheet name="Cover" sheetId="13" r:id="rId1"/>
    <sheet name="Vital Statistics 2015-2021" sheetId="4" r:id="rId2"/>
    <sheet name="Life Table (Both Sex)" sheetId="5" r:id="rId3"/>
    <sheet name="Life Table (Males)" sheetId="6" r:id="rId4"/>
    <sheet name="Life Table (Female)" sheetId="7" r:id="rId5"/>
    <sheet name="Registered Live Births" sheetId="10" r:id="rId6"/>
    <sheet name="Registered Deaths" sheetId="11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4" l="1"/>
  <c r="H27" i="4"/>
  <c r="C27" i="4"/>
  <c r="D27" i="4"/>
  <c r="E27" i="4"/>
  <c r="F27" i="4"/>
  <c r="B27" i="4"/>
  <c r="I35" i="4"/>
  <c r="I37" i="4" s="1"/>
  <c r="H35" i="4"/>
  <c r="H37" i="4" s="1"/>
  <c r="C35" i="4"/>
  <c r="C37" i="4" s="1"/>
  <c r="D35" i="4"/>
  <c r="D37" i="4" s="1"/>
  <c r="E35" i="4"/>
  <c r="E37" i="4" s="1"/>
  <c r="F35" i="4"/>
  <c r="F37" i="4" s="1"/>
  <c r="B35" i="4"/>
  <c r="B37" i="4" s="1"/>
  <c r="G27" i="4" l="1"/>
  <c r="G37" i="4"/>
  <c r="J37" i="4"/>
  <c r="G35" i="4"/>
  <c r="J35" i="4"/>
  <c r="J27" i="4"/>
  <c r="J5" i="4"/>
  <c r="C31" i="10" l="1"/>
  <c r="B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C14" i="10"/>
  <c r="B14" i="10"/>
  <c r="D13" i="10"/>
  <c r="D12" i="10"/>
  <c r="D11" i="10"/>
  <c r="D10" i="10"/>
  <c r="D14" i="10" s="1"/>
  <c r="B5" i="10"/>
  <c r="I23" i="4"/>
  <c r="I15" i="4"/>
  <c r="I7" i="4"/>
  <c r="G9" i="4"/>
  <c r="G3" i="4"/>
  <c r="G5" i="4"/>
  <c r="G13" i="4"/>
  <c r="G17" i="4"/>
  <c r="G19" i="4"/>
  <c r="G25" i="4"/>
  <c r="G33" i="4"/>
  <c r="G39" i="4"/>
  <c r="G44" i="4"/>
  <c r="G45" i="4"/>
  <c r="G46" i="4"/>
  <c r="J9" i="4"/>
  <c r="J13" i="4"/>
  <c r="J17" i="4"/>
  <c r="J19" i="4"/>
  <c r="J25" i="4"/>
  <c r="J33" i="4"/>
  <c r="J39" i="4"/>
  <c r="J44" i="4"/>
  <c r="J45" i="4"/>
  <c r="J46" i="4"/>
  <c r="J3" i="4"/>
  <c r="C73" i="11"/>
  <c r="B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C56" i="11"/>
  <c r="B56" i="11"/>
  <c r="D55" i="11"/>
  <c r="D54" i="11"/>
  <c r="D53" i="11"/>
  <c r="D52" i="11"/>
  <c r="C47" i="11"/>
  <c r="B47" i="11"/>
  <c r="D46" i="11"/>
  <c r="D45" i="11"/>
  <c r="C40" i="11"/>
  <c r="B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C11" i="11"/>
  <c r="B11" i="11"/>
  <c r="D10" i="11"/>
  <c r="D9" i="11"/>
  <c r="D8" i="11"/>
  <c r="D7" i="11"/>
  <c r="D6" i="11"/>
  <c r="D5" i="11"/>
  <c r="D4" i="11"/>
  <c r="B41" i="4"/>
  <c r="C41" i="4"/>
  <c r="B31" i="4"/>
  <c r="B23" i="4"/>
  <c r="B15" i="4"/>
  <c r="B11" i="4"/>
  <c r="B7" i="4"/>
  <c r="D47" i="11" l="1"/>
  <c r="D31" i="10"/>
  <c r="D40" i="11"/>
  <c r="D56" i="11"/>
  <c r="D11" i="11"/>
  <c r="B12" i="11" s="1"/>
  <c r="D73" i="11"/>
  <c r="I11" i="4"/>
  <c r="I31" i="4"/>
  <c r="I41" i="4"/>
  <c r="H7" i="4" l="1"/>
  <c r="D23" i="7" l="1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D15" i="7"/>
  <c r="E15" i="7" s="1"/>
  <c r="D14" i="7"/>
  <c r="E14" i="7" s="1"/>
  <c r="D13" i="7"/>
  <c r="E13" i="7" s="1"/>
  <c r="D12" i="7"/>
  <c r="E12" i="7" s="1"/>
  <c r="D11" i="7"/>
  <c r="E11" i="7" s="1"/>
  <c r="D10" i="7"/>
  <c r="E10" i="7" s="1"/>
  <c r="D9" i="7"/>
  <c r="E9" i="7" s="1"/>
  <c r="D8" i="7"/>
  <c r="E8" i="7" s="1"/>
  <c r="D7" i="7"/>
  <c r="E7" i="7" s="1"/>
  <c r="D6" i="7"/>
  <c r="E6" i="7" s="1"/>
  <c r="G6" i="7" s="1"/>
  <c r="D23" i="6"/>
  <c r="D22" i="6"/>
  <c r="E22" i="6" s="1"/>
  <c r="D21" i="6"/>
  <c r="E21" i="6" s="1"/>
  <c r="D20" i="6"/>
  <c r="E20" i="6" s="1"/>
  <c r="D19" i="6"/>
  <c r="E19" i="6" s="1"/>
  <c r="D18" i="6"/>
  <c r="E18" i="6" s="1"/>
  <c r="D17" i="6"/>
  <c r="E17" i="6" s="1"/>
  <c r="D16" i="6"/>
  <c r="E16" i="6" s="1"/>
  <c r="D15" i="6"/>
  <c r="E15" i="6" s="1"/>
  <c r="D14" i="6"/>
  <c r="E14" i="6" s="1"/>
  <c r="D13" i="6"/>
  <c r="E13" i="6" s="1"/>
  <c r="D12" i="6"/>
  <c r="E12" i="6" s="1"/>
  <c r="D11" i="6"/>
  <c r="E11" i="6" s="1"/>
  <c r="D10" i="6"/>
  <c r="E10" i="6" s="1"/>
  <c r="D9" i="6"/>
  <c r="E9" i="6" s="1"/>
  <c r="D8" i="6"/>
  <c r="E8" i="6" s="1"/>
  <c r="D7" i="6"/>
  <c r="E7" i="6" s="1"/>
  <c r="D6" i="6"/>
  <c r="E6" i="6" s="1"/>
  <c r="G6" i="6" s="1"/>
  <c r="D23" i="5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D6" i="5"/>
  <c r="E6" i="5" s="1"/>
  <c r="G6" i="5" s="1"/>
  <c r="F7" i="5" s="1"/>
  <c r="H6" i="7" l="1"/>
  <c r="F7" i="7"/>
  <c r="H6" i="6"/>
  <c r="F7" i="6"/>
  <c r="H6" i="5"/>
  <c r="G7" i="7" l="1"/>
  <c r="H7" i="7" s="1"/>
  <c r="G7" i="6"/>
  <c r="F8" i="6" s="1"/>
  <c r="G7" i="5"/>
  <c r="H7" i="5" s="1"/>
  <c r="F8" i="7" l="1"/>
  <c r="G8" i="7" s="1"/>
  <c r="F9" i="7" s="1"/>
  <c r="G8" i="6"/>
  <c r="H8" i="6" s="1"/>
  <c r="H7" i="6"/>
  <c r="F8" i="5"/>
  <c r="F9" i="6" l="1"/>
  <c r="G9" i="6" s="1"/>
  <c r="H9" i="6" s="1"/>
  <c r="G9" i="7"/>
  <c r="F10" i="7" s="1"/>
  <c r="H8" i="7"/>
  <c r="G8" i="5"/>
  <c r="F9" i="5" s="1"/>
  <c r="G10" i="7" l="1"/>
  <c r="H10" i="7" s="1"/>
  <c r="H9" i="7"/>
  <c r="F10" i="6"/>
  <c r="G9" i="5"/>
  <c r="F10" i="5" s="1"/>
  <c r="H8" i="5"/>
  <c r="F11" i="7" l="1"/>
  <c r="G10" i="6"/>
  <c r="H10" i="6" s="1"/>
  <c r="G10" i="5"/>
  <c r="F11" i="5" s="1"/>
  <c r="H9" i="5"/>
  <c r="G11" i="7" l="1"/>
  <c r="F12" i="7" s="1"/>
  <c r="F11" i="6"/>
  <c r="G11" i="5"/>
  <c r="H11" i="5" s="1"/>
  <c r="H10" i="5"/>
  <c r="G12" i="7" l="1"/>
  <c r="F13" i="7" s="1"/>
  <c r="H11" i="7"/>
  <c r="G11" i="6"/>
  <c r="F12" i="6" s="1"/>
  <c r="F12" i="5"/>
  <c r="H12" i="7" l="1"/>
  <c r="G13" i="7"/>
  <c r="H13" i="7" s="1"/>
  <c r="G12" i="6"/>
  <c r="F13" i="6" s="1"/>
  <c r="H11" i="6"/>
  <c r="G12" i="5"/>
  <c r="F13" i="5" s="1"/>
  <c r="F14" i="7" l="1"/>
  <c r="G14" i="7" s="1"/>
  <c r="H14" i="7" s="1"/>
  <c r="G13" i="6"/>
  <c r="F14" i="6" s="1"/>
  <c r="H12" i="6"/>
  <c r="G13" i="5"/>
  <c r="F14" i="5" s="1"/>
  <c r="H12" i="5"/>
  <c r="F15" i="7" l="1"/>
  <c r="G15" i="7" s="1"/>
  <c r="F16" i="7" s="1"/>
  <c r="G14" i="6"/>
  <c r="H14" i="6" s="1"/>
  <c r="H13" i="6"/>
  <c r="G14" i="5"/>
  <c r="H14" i="5" s="1"/>
  <c r="H13" i="5"/>
  <c r="G16" i="7" l="1"/>
  <c r="F17" i="7" s="1"/>
  <c r="H15" i="7"/>
  <c r="F15" i="6"/>
  <c r="F15" i="5"/>
  <c r="H16" i="7" l="1"/>
  <c r="G17" i="7"/>
  <c r="F18" i="7" s="1"/>
  <c r="G15" i="6"/>
  <c r="F16" i="6" s="1"/>
  <c r="G15" i="5"/>
  <c r="F16" i="5" s="1"/>
  <c r="H17" i="7" l="1"/>
  <c r="G18" i="7"/>
  <c r="F19" i="7" s="1"/>
  <c r="H15" i="6"/>
  <c r="G16" i="6"/>
  <c r="F17" i="6" s="1"/>
  <c r="G16" i="5"/>
  <c r="F17" i="5" s="1"/>
  <c r="H15" i="5"/>
  <c r="H16" i="5" l="1"/>
  <c r="H18" i="7"/>
  <c r="G19" i="7"/>
  <c r="F20" i="7" s="1"/>
  <c r="G17" i="6"/>
  <c r="F18" i="6" s="1"/>
  <c r="H16" i="6"/>
  <c r="G17" i="5"/>
  <c r="F18" i="5" s="1"/>
  <c r="G20" i="7" l="1"/>
  <c r="F21" i="7" s="1"/>
  <c r="H19" i="7"/>
  <c r="H17" i="6"/>
  <c r="G18" i="6"/>
  <c r="H18" i="6" s="1"/>
  <c r="G18" i="5"/>
  <c r="H18" i="5" s="1"/>
  <c r="H17" i="5"/>
  <c r="G21" i="7" l="1"/>
  <c r="F22" i="7" s="1"/>
  <c r="H20" i="7"/>
  <c r="F19" i="6"/>
  <c r="F19" i="5"/>
  <c r="G22" i="7" l="1"/>
  <c r="H22" i="7" s="1"/>
  <c r="H21" i="7"/>
  <c r="G19" i="6"/>
  <c r="F20" i="6" s="1"/>
  <c r="G19" i="5"/>
  <c r="F20" i="5" s="1"/>
  <c r="F23" i="7" l="1"/>
  <c r="I23" i="7" s="1"/>
  <c r="G20" i="6"/>
  <c r="F21" i="6" s="1"/>
  <c r="H19" i="6"/>
  <c r="G20" i="5"/>
  <c r="F21" i="5" s="1"/>
  <c r="H19" i="5"/>
  <c r="G23" i="7" l="1"/>
  <c r="H23" i="7"/>
  <c r="J23" i="7"/>
  <c r="I22" i="7"/>
  <c r="G21" i="6"/>
  <c r="F22" i="6" s="1"/>
  <c r="H20" i="6"/>
  <c r="G21" i="5"/>
  <c r="H21" i="5" s="1"/>
  <c r="H20" i="5"/>
  <c r="J22" i="7" l="1"/>
  <c r="I21" i="7"/>
  <c r="G22" i="6"/>
  <c r="F23" i="6" s="1"/>
  <c r="H21" i="6"/>
  <c r="F22" i="5"/>
  <c r="G22" i="5" s="1"/>
  <c r="F23" i="5" s="1"/>
  <c r="J21" i="7" l="1"/>
  <c r="I20" i="7"/>
  <c r="I23" i="6"/>
  <c r="H23" i="6"/>
  <c r="G23" i="6"/>
  <c r="H22" i="6"/>
  <c r="I23" i="5"/>
  <c r="H23" i="5"/>
  <c r="G23" i="5"/>
  <c r="H22" i="5"/>
  <c r="J20" i="7" l="1"/>
  <c r="I19" i="7"/>
  <c r="J23" i="6"/>
  <c r="I22" i="6"/>
  <c r="J23" i="5"/>
  <c r="I22" i="5"/>
  <c r="J19" i="7" l="1"/>
  <c r="I18" i="7"/>
  <c r="J22" i="6"/>
  <c r="I21" i="6"/>
  <c r="J22" i="5"/>
  <c r="I21" i="5"/>
  <c r="J18" i="7" l="1"/>
  <c r="I17" i="7"/>
  <c r="J21" i="6"/>
  <c r="I20" i="6"/>
  <c r="J21" i="5"/>
  <c r="I20" i="5"/>
  <c r="J17" i="7" l="1"/>
  <c r="I16" i="7"/>
  <c r="J20" i="6"/>
  <c r="I19" i="6"/>
  <c r="J20" i="5"/>
  <c r="I19" i="5"/>
  <c r="J16" i="7" l="1"/>
  <c r="I15" i="7"/>
  <c r="J19" i="6"/>
  <c r="I18" i="6"/>
  <c r="I18" i="5"/>
  <c r="J19" i="5"/>
  <c r="J15" i="7" l="1"/>
  <c r="I14" i="7"/>
  <c r="J18" i="6"/>
  <c r="I17" i="6"/>
  <c r="J18" i="5"/>
  <c r="I17" i="5"/>
  <c r="J14" i="7" l="1"/>
  <c r="I13" i="7"/>
  <c r="J17" i="6"/>
  <c r="I16" i="6"/>
  <c r="J17" i="5"/>
  <c r="I16" i="5"/>
  <c r="J13" i="7" l="1"/>
  <c r="I12" i="7"/>
  <c r="J16" i="6"/>
  <c r="I15" i="6"/>
  <c r="J16" i="5"/>
  <c r="I15" i="5"/>
  <c r="J12" i="7" l="1"/>
  <c r="I11" i="7"/>
  <c r="I14" i="6"/>
  <c r="J15" i="6"/>
  <c r="I14" i="5"/>
  <c r="J15" i="5"/>
  <c r="J11" i="7" l="1"/>
  <c r="I10" i="7"/>
  <c r="J14" i="6"/>
  <c r="I13" i="6"/>
  <c r="J14" i="5"/>
  <c r="I13" i="5"/>
  <c r="J10" i="7" l="1"/>
  <c r="I9" i="7"/>
  <c r="J13" i="6"/>
  <c r="I12" i="6"/>
  <c r="J13" i="5"/>
  <c r="I12" i="5"/>
  <c r="J9" i="7" l="1"/>
  <c r="I8" i="7"/>
  <c r="J12" i="6"/>
  <c r="I11" i="6"/>
  <c r="J12" i="5"/>
  <c r="I11" i="5"/>
  <c r="J8" i="7" l="1"/>
  <c r="I7" i="7"/>
  <c r="I10" i="6"/>
  <c r="J11" i="6"/>
  <c r="J11" i="5"/>
  <c r="I10" i="5"/>
  <c r="J7" i="7" l="1"/>
  <c r="I6" i="7"/>
  <c r="J6" i="7" s="1"/>
  <c r="J10" i="6"/>
  <c r="I9" i="6"/>
  <c r="J10" i="5"/>
  <c r="I9" i="5"/>
  <c r="I8" i="6" l="1"/>
  <c r="J9" i="6"/>
  <c r="J9" i="5"/>
  <c r="I8" i="5"/>
  <c r="J8" i="6" l="1"/>
  <c r="I7" i="6"/>
  <c r="J8" i="5"/>
  <c r="I7" i="5"/>
  <c r="J7" i="6" l="1"/>
  <c r="I6" i="6"/>
  <c r="J6" i="6" s="1"/>
  <c r="I6" i="5"/>
  <c r="J6" i="5" s="1"/>
  <c r="J7" i="5"/>
  <c r="H41" i="4" l="1"/>
  <c r="F29" i="4"/>
  <c r="E29" i="4"/>
  <c r="D29" i="4"/>
  <c r="C29" i="4"/>
  <c r="H29" i="4"/>
  <c r="H31" i="4" s="1"/>
  <c r="J29" i="4" l="1"/>
  <c r="G29" i="4"/>
  <c r="H23" i="4"/>
  <c r="H15" i="4" l="1"/>
  <c r="H11" i="4"/>
  <c r="F7" i="4"/>
  <c r="F41" i="4"/>
  <c r="E41" i="4"/>
  <c r="D41" i="4"/>
  <c r="F31" i="4"/>
  <c r="E31" i="4"/>
  <c r="D31" i="4"/>
  <c r="C31" i="4"/>
  <c r="F21" i="4"/>
  <c r="F23" i="4" s="1"/>
  <c r="E21" i="4"/>
  <c r="D21" i="4"/>
  <c r="C21" i="4"/>
  <c r="F15" i="4"/>
  <c r="E15" i="4"/>
  <c r="D15" i="4"/>
  <c r="C15" i="4"/>
  <c r="F11" i="4"/>
  <c r="E11" i="4"/>
  <c r="D11" i="4"/>
  <c r="C11" i="4"/>
  <c r="E7" i="4"/>
  <c r="D7" i="4"/>
  <c r="C7" i="4"/>
  <c r="J41" i="4" l="1"/>
  <c r="G7" i="4"/>
  <c r="J11" i="4"/>
  <c r="J15" i="4"/>
  <c r="J21" i="4"/>
  <c r="J7" i="4"/>
  <c r="J31" i="4"/>
  <c r="G41" i="4"/>
  <c r="G11" i="4"/>
  <c r="G15" i="4"/>
  <c r="G21" i="4"/>
  <c r="G31" i="4"/>
  <c r="D23" i="4"/>
  <c r="J23" i="4" s="1"/>
  <c r="C23" i="4"/>
  <c r="G23" i="4" l="1"/>
</calcChain>
</file>

<file path=xl/sharedStrings.xml><?xml version="1.0" encoding="utf-8"?>
<sst xmlns="http://schemas.openxmlformats.org/spreadsheetml/2006/main" count="265" uniqueCount="136">
  <si>
    <t>&lt;1</t>
  </si>
  <si>
    <t>1-4</t>
  </si>
  <si>
    <t>5-9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</si>
  <si>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</si>
  <si>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</si>
  <si>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</si>
  <si>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</si>
  <si>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</si>
  <si>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</si>
  <si>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</si>
  <si>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</si>
  <si>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</si>
  <si>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</si>
  <si>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</si>
  <si>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</si>
  <si>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</si>
  <si>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</si>
  <si>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</si>
  <si>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</si>
  <si>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</si>
  <si>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100&amp;+</t>
  </si>
  <si>
    <t>Age-group</t>
  </si>
  <si>
    <t>Sex</t>
  </si>
  <si>
    <t>Total</t>
  </si>
  <si>
    <t>Male</t>
  </si>
  <si>
    <t>Female</t>
  </si>
  <si>
    <t>Grand Total</t>
  </si>
  <si>
    <t>10-14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</si>
  <si>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</si>
  <si>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</si>
  <si>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</si>
  <si>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</si>
  <si>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</si>
  <si>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</si>
  <si>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</si>
  <si>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</si>
  <si>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Septemer</t>
  </si>
  <si>
    <t>October</t>
  </si>
  <si>
    <t>November</t>
  </si>
  <si>
    <t>December</t>
  </si>
  <si>
    <t>Males</t>
  </si>
  <si>
    <t>Females</t>
  </si>
  <si>
    <t>Month</t>
  </si>
  <si>
    <t>Live births</t>
  </si>
  <si>
    <t>5-14</t>
  </si>
  <si>
    <t>15-24</t>
  </si>
  <si>
    <t>25-44</t>
  </si>
  <si>
    <t>45-64</t>
  </si>
  <si>
    <t>65&amp; +</t>
  </si>
  <si>
    <t>Vital Statistics</t>
  </si>
  <si>
    <t>Mid-Year population estimates</t>
  </si>
  <si>
    <t>Number of registered live births</t>
  </si>
  <si>
    <t>Crude birth rate (per 1000 population)</t>
  </si>
  <si>
    <t>Number of registered deaths</t>
  </si>
  <si>
    <t>Crude death rate (per 1000 population)</t>
  </si>
  <si>
    <t>Number of registered infant deaths (deaths in population less than 1 year)</t>
  </si>
  <si>
    <t>Infant mortality rate (per 1000 live births)</t>
  </si>
  <si>
    <t>Number of early neonatal deaths (deaths in population less than 7 days old)</t>
  </si>
  <si>
    <t>Number of late neonatal deaths (deaths in population 7 to 27 days old)</t>
  </si>
  <si>
    <t>Number of neonatal deaths ( deaths in population less than 28 days old)</t>
  </si>
  <si>
    <t>Neonatal mortality rate (per 1000 live births)</t>
  </si>
  <si>
    <t>Number of stillbirths (babies who are born dead of gestational age 22 weeks and above)</t>
  </si>
  <si>
    <t>Number of perinatal deaths (early neonatal deaths and stillbirths)</t>
  </si>
  <si>
    <t>Perinatal mortality rate (per 1000 live births and stillbirths)</t>
  </si>
  <si>
    <t>Number of registered child deaths (aged 1- 4 years)</t>
  </si>
  <si>
    <t>Under-five mortality rate (per 1000 live births)</t>
  </si>
  <si>
    <t>Number of registered maternal deaths</t>
  </si>
  <si>
    <t>Maternal Mortality Ratio (per 100, 000 live births)</t>
  </si>
  <si>
    <t>Life Expectancy at Birth</t>
  </si>
  <si>
    <t>Both Sexes</t>
  </si>
  <si>
    <t xml:space="preserve">Note:  A child in this table is defined as a member in the population who is 1 to 4 years old
            </t>
  </si>
  <si>
    <t>All births and deaths in this table are from the registry of the Civil Status Office where the coverage is nearly 100%</t>
  </si>
  <si>
    <t>Of 100,000 hypothetical People Born Alive</t>
  </si>
  <si>
    <t>Number of Years Lived</t>
  </si>
  <si>
    <t>Expectation of Life</t>
  </si>
  <si>
    <t>Age Interval</t>
  </si>
  <si>
    <t>Mid-Year Population</t>
  </si>
  <si>
    <t>Number of Deaths at end of year</t>
  </si>
  <si>
    <t>Age-specific Death rates in Age intervals</t>
  </si>
  <si>
    <t>Probability of Deaths (proportion of persons alive at beginning who die during interval)</t>
  </si>
  <si>
    <t>Number alive at beginning of interval</t>
  </si>
  <si>
    <t xml:space="preserve">In the age interval </t>
  </si>
  <si>
    <t>In this and all subsequent age intervals</t>
  </si>
  <si>
    <t>Average number of years remaining at beginning of age intervals</t>
  </si>
  <si>
    <t>x to x+n</t>
  </si>
  <si>
    <t>Pop</t>
  </si>
  <si>
    <t>No. of Deaths</t>
  </si>
  <si>
    <t>nMx</t>
  </si>
  <si>
    <t>nqx</t>
  </si>
  <si>
    <t>lx</t>
  </si>
  <si>
    <t>ndx</t>
  </si>
  <si>
    <t>nLx</t>
  </si>
  <si>
    <t>Tx</t>
  </si>
  <si>
    <t>eox</t>
  </si>
  <si>
    <t>0</t>
  </si>
  <si>
    <t>1 - 4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</si>
  <si>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</si>
  <si>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</si>
  <si>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</si>
  <si>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</si>
  <si>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</si>
  <si>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</si>
  <si>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</si>
  <si>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</si>
  <si>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</si>
  <si>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</si>
  <si>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</si>
  <si>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</si>
  <si>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</si>
  <si>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</si>
  <si>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</si>
  <si>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80+</t>
  </si>
  <si>
    <t>Vital Statistics in Seychelles, 2015 - 2021</t>
  </si>
  <si>
    <t>Average
2017-2021
(Five year)</t>
  </si>
  <si>
    <t>Average
2015-2019 
(Pre-COVID-19)</t>
  </si>
  <si>
    <t xml:space="preserve">Registered Live Births in 2021 </t>
  </si>
  <si>
    <t>Registered Live Births Quarterly (Q1-Q4),  2021</t>
  </si>
  <si>
    <t>Quarter</t>
  </si>
  <si>
    <t>Q1</t>
  </si>
  <si>
    <t>Q2</t>
  </si>
  <si>
    <t>Q3</t>
  </si>
  <si>
    <t>Q4</t>
  </si>
  <si>
    <t>Registered Live Births Monthly (January-December), 2021</t>
  </si>
  <si>
    <t>Registered Deaths by Age-Group and Sex, 2021</t>
  </si>
  <si>
    <t xml:space="preserve">Registered Deaths by Nationality and Sex, 2021 </t>
  </si>
  <si>
    <t>Nationality</t>
  </si>
  <si>
    <t>Seychellois</t>
  </si>
  <si>
    <t>Foreigners</t>
  </si>
  <si>
    <t>Registered Deaths Quarterly (Q1-Q4),  2021</t>
  </si>
  <si>
    <t>Registered Deaths (January-December), 2021</t>
  </si>
  <si>
    <t>2021 Life Table for Seychelles 
(Both Sex)</t>
  </si>
  <si>
    <t>2021 Life Table for Seychelles 
(Males)</t>
  </si>
  <si>
    <t>2021 Life Table for Seychelles 
(Females)</t>
  </si>
  <si>
    <t>September</t>
  </si>
  <si>
    <t>Number of registered Under-five deaths (aged below 5 years)</t>
  </si>
  <si>
    <t>Still birth rate (per 1,000 total births)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</si>
</sst>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4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Arial"/>
      <family val="2"/>
    </font>
    <font>
      <b/>
      <sz val="10"/>
      <color rgb="FF0070C0"/>
      <name val="Calibri"/>
      <family val="2"/>
      <scheme val="minor"/>
    </font>
    <font>
      <sz val="10"/>
      <name val="MS Sans Serif"/>
      <family val="2"/>
    </font>
    <font>
      <b/>
      <sz val="12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2" fillId="0" borderId="0"/>
  </cellStyleXfs>
  <cellXfs count="151">
    <xf numFmtId="0" fontId="0" fillId="0" borderId="0" xfId="0"/>
    <xf numFmtId="49" fontId="3" fillId="0" borderId="27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5" fontId="3" fillId="0" borderId="1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49" fontId="3" fillId="0" borderId="28" xfId="0" applyNumberFormat="1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165" fontId="3" fillId="0" borderId="29" xfId="0" applyNumberFormat="1" applyFont="1" applyBorder="1" applyAlignment="1">
      <alignment horizontal="center"/>
    </xf>
    <xf numFmtId="1" fontId="3" fillId="0" borderId="29" xfId="0" applyNumberFormat="1" applyFont="1" applyBorder="1" applyAlignment="1">
      <alignment horizontal="center"/>
    </xf>
    <xf numFmtId="2" fontId="3" fillId="0" borderId="30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165" fontId="3" fillId="0" borderId="32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2" fontId="3" fillId="0" borderId="33" xfId="0" applyNumberFormat="1" applyFont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wrapText="1"/>
    </xf>
    <xf numFmtId="0" fontId="3" fillId="3" borderId="22" xfId="0" applyFont="1" applyFill="1" applyBorder="1"/>
    <xf numFmtId="0" fontId="3" fillId="3" borderId="23" xfId="0" applyFont="1" applyFill="1" applyBorder="1" applyAlignment="1">
      <alignment horizontal="center" wrapText="1"/>
    </xf>
    <xf numFmtId="0" fontId="2" fillId="3" borderId="24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vertical="center" wrapText="1"/>
    </xf>
    <xf numFmtId="164" fontId="0" fillId="0" borderId="6" xfId="0" applyNumberFormat="1" applyFont="1" applyFill="1" applyBorder="1" applyAlignment="1">
      <alignment horizontal="center" vertical="center"/>
    </xf>
    <xf numFmtId="164" fontId="7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0" xfId="0" applyNumberFormat="1" applyFont="1" applyFill="1" applyBorder="1" applyAlignment="1">
      <alignment horizontal="center" vertical="center"/>
    </xf>
    <xf numFmtId="164" fontId="6" fillId="4" borderId="1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64" fontId="8" fillId="0" borderId="6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4" fontId="9" fillId="0" borderId="6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 wrapText="1"/>
    </xf>
    <xf numFmtId="164" fontId="0" fillId="0" borderId="6" xfId="0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/>
    <xf numFmtId="0" fontId="8" fillId="2" borderId="8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right"/>
    </xf>
    <xf numFmtId="0" fontId="6" fillId="0" borderId="1" xfId="0" applyFont="1" applyBorder="1"/>
    <xf numFmtId="0" fontId="6" fillId="0" borderId="10" xfId="0" applyFont="1" applyBorder="1"/>
    <xf numFmtId="0" fontId="8" fillId="2" borderId="8" xfId="0" applyFont="1" applyFill="1" applyBorder="1"/>
    <xf numFmtId="0" fontId="8" fillId="2" borderId="9" xfId="0" applyFont="1" applyFill="1" applyBorder="1"/>
    <xf numFmtId="0" fontId="9" fillId="0" borderId="0" xfId="0" applyFont="1" applyAlignment="1"/>
    <xf numFmtId="0" fontId="6" fillId="2" borderId="8" xfId="0" applyFont="1" applyFill="1" applyBorder="1"/>
    <xf numFmtId="0" fontId="6" fillId="2" borderId="3" xfId="0" applyFont="1" applyFill="1" applyBorder="1" applyAlignment="1">
      <alignment horizontal="right"/>
    </xf>
    <xf numFmtId="0" fontId="6" fillId="2" borderId="9" xfId="0" applyFont="1" applyFill="1" applyBorder="1" applyAlignment="1">
      <alignment horizontal="right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Border="1"/>
    <xf numFmtId="49" fontId="0" fillId="0" borderId="1" xfId="0" applyNumberFormat="1" applyFont="1" applyBorder="1"/>
    <xf numFmtId="0" fontId="0" fillId="0" borderId="0" xfId="0" applyFont="1" applyFill="1" applyBorder="1"/>
    <xf numFmtId="49" fontId="6" fillId="2" borderId="8" xfId="0" applyNumberFormat="1" applyFont="1" applyFill="1" applyBorder="1"/>
    <xf numFmtId="0" fontId="6" fillId="2" borderId="3" xfId="0" applyFont="1" applyFill="1" applyBorder="1"/>
    <xf numFmtId="0" fontId="6" fillId="2" borderId="9" xfId="0" applyFont="1" applyFill="1" applyBorder="1"/>
    <xf numFmtId="0" fontId="8" fillId="0" borderId="0" xfId="0" applyFont="1" applyAlignment="1"/>
    <xf numFmtId="0" fontId="1" fillId="0" borderId="0" xfId="0" applyFont="1" applyAlignment="1">
      <alignment horizontal="left"/>
    </xf>
    <xf numFmtId="0" fontId="0" fillId="0" borderId="1" xfId="0" applyFont="1" applyBorder="1"/>
    <xf numFmtId="49" fontId="0" fillId="0" borderId="1" xfId="0" applyNumberFormat="1" applyFont="1" applyFill="1" applyBorder="1"/>
    <xf numFmtId="0" fontId="6" fillId="2" borderId="2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right" vertical="center"/>
    </xf>
    <xf numFmtId="49" fontId="6" fillId="0" borderId="1" xfId="0" applyNumberFormat="1" applyFont="1" applyBorder="1"/>
    <xf numFmtId="0" fontId="6" fillId="0" borderId="0" xfId="0" applyFont="1" applyBorder="1"/>
    <xf numFmtId="0" fontId="0" fillId="0" borderId="0" xfId="0" applyFont="1" applyFill="1" applyBorder="1" applyAlignment="1">
      <alignment horizontal="right"/>
    </xf>
    <xf numFmtId="0" fontId="6" fillId="2" borderId="8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wrapText="1"/>
    </xf>
    <xf numFmtId="0" fontId="6" fillId="2" borderId="9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10" xfId="0" applyFont="1" applyBorder="1"/>
    <xf numFmtId="2" fontId="11" fillId="0" borderId="20" xfId="0" applyNumberFormat="1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1" fontId="6" fillId="5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5" borderId="6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 wrapText="1"/>
    </xf>
    <xf numFmtId="0" fontId="0" fillId="0" borderId="34" xfId="0" applyFont="1" applyFill="1" applyBorder="1" applyAlignment="1">
      <alignment horizontal="center" vertical="center" wrapText="1"/>
    </xf>
    <xf numFmtId="1" fontId="0" fillId="0" borderId="34" xfId="0" applyNumberFormat="1" applyFont="1" applyFill="1" applyBorder="1" applyAlignment="1">
      <alignment horizontal="center" vertical="center"/>
    </xf>
    <xf numFmtId="1" fontId="6" fillId="5" borderId="34" xfId="0" applyNumberFormat="1" applyFont="1" applyFill="1" applyBorder="1" applyAlignment="1">
      <alignment horizontal="center" vertical="center"/>
    </xf>
    <xf numFmtId="1" fontId="6" fillId="0" borderId="34" xfId="0" applyNumberFormat="1" applyFont="1" applyFill="1" applyBorder="1" applyAlignment="1">
      <alignment horizontal="center" vertical="center"/>
    </xf>
    <xf numFmtId="1" fontId="9" fillId="0" borderId="34" xfId="0" applyNumberFormat="1" applyFont="1" applyFill="1" applyBorder="1" applyAlignment="1">
      <alignment horizontal="center" vertical="center"/>
    </xf>
    <xf numFmtId="1" fontId="6" fillId="4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4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164" fontId="6" fillId="4" borderId="7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right" vertical="center"/>
    </xf>
    <xf numFmtId="0" fontId="6" fillId="2" borderId="9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6" fillId="2" borderId="8" xfId="0" applyNumberFormat="1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164" fontId="9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/>
    </xf>
    <xf numFmtId="0" fontId="9" fillId="0" borderId="11" xfId="0" applyFont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left" wrapText="1"/>
    </xf>
    <xf numFmtId="0" fontId="3" fillId="3" borderId="19" xfId="0" applyFont="1" applyFill="1" applyBorder="1" applyAlignment="1">
      <alignment horizontal="left" wrapText="1"/>
    </xf>
    <xf numFmtId="0" fontId="3" fillId="3" borderId="1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 wrapText="1"/>
    </xf>
    <xf numFmtId="0" fontId="0" fillId="0" borderId="6" xfId="0" applyBorder="1"/>
    <xf numFmtId="0" fontId="6" fillId="2" borderId="3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45720</xdr:rowOff>
    </xdr:from>
    <xdr:ext cx="7452360" cy="738766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8100" y="45720"/>
          <a:ext cx="7452360" cy="738766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2400" b="1">
              <a:solidFill>
                <a:srgbClr val="0070C0"/>
              </a:solidFill>
              <a:latin typeface="+mn-lt"/>
              <a:ea typeface="+mn-ea"/>
              <a:cs typeface="+mn-cs"/>
            </a:rPr>
            <a:t>MINISTRY OF HEALTH</a:t>
          </a:r>
        </a:p>
        <a:p>
          <a:pPr algn="ctr"/>
          <a:endParaRPr lang="en-US" sz="2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2400" b="1">
              <a:solidFill>
                <a:schemeClr val="tx1"/>
              </a:solidFill>
              <a:latin typeface="+mn-lt"/>
              <a:ea typeface="+mn-ea"/>
              <a:cs typeface="+mn-cs"/>
            </a:rPr>
            <a:t>2021 VITAL STATISTICS AND</a:t>
          </a:r>
          <a:r>
            <a:rPr lang="en-U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 LIFE TABLES</a:t>
          </a:r>
        </a:p>
        <a:p>
          <a:pPr algn="ctr"/>
          <a:r>
            <a:rPr lang="en-US" sz="24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(DRAFT_updated)</a:t>
          </a:r>
          <a:endParaRPr lang="en-US" sz="24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Statistics Unit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Ministry of Health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P.O. Box 52, Victoria, 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Seychelles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Tel: +248 2755569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500" b="1">
              <a:solidFill>
                <a:schemeClr val="tx1"/>
              </a:solidFill>
              <a:latin typeface="+mn-lt"/>
              <a:ea typeface="+mn-ea"/>
              <a:cs typeface="+mn-cs"/>
            </a:rPr>
            <a:t>Email: </a:t>
          </a:r>
          <a:r>
            <a:rPr lang="en-US" sz="1500" b="1" u="sng">
              <a:solidFill>
                <a:schemeClr val="tx1"/>
              </a:solidFill>
              <a:latin typeface="+mn-lt"/>
              <a:ea typeface="+mn-ea"/>
              <a:cs typeface="+mn-cs"/>
              <a:hlinkClick xmlns:r="http://schemas.openxmlformats.org/officeDocument/2006/relationships" r:id=""/>
            </a:rPr>
            <a:t>iumanah.williams@health.gov.sc</a:t>
          </a:r>
          <a:endParaRPr lang="en-US" sz="15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500"/>
        </a:p>
        <a:p>
          <a:endParaRPr lang="en-US" sz="1500"/>
        </a:p>
        <a:p>
          <a:endParaRPr lang="en-US" sz="1500"/>
        </a:p>
        <a:p>
          <a:endParaRPr lang="en-US" sz="15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oneCellAnchor>
  <xdr:twoCellAnchor editAs="oneCell">
    <xdr:from>
      <xdr:col>5</xdr:col>
      <xdr:colOff>312420</xdr:colOff>
      <xdr:row>3</xdr:row>
      <xdr:rowOff>38100</xdr:rowOff>
    </xdr:from>
    <xdr:to>
      <xdr:col>7</xdr:col>
      <xdr:colOff>0</xdr:colOff>
      <xdr:row>8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0420" y="586740"/>
          <a:ext cx="906780" cy="8991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T3" sqref="T3"/>
    </sheetView>
  </sheetViews>
  <sheetFormatPr baseColWidth="10" defaultColWidth="8.83203125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9"/>
  <sheetViews>
    <sheetView tabSelected="1" zoomScale="90" zoomScaleNormal="90" workbookViewId="0">
      <pane ySplit="2" topLeftCell="A18" activePane="bottomLeft" state="frozen"/>
      <selection pane="bottomLeft" sqref="A1:J1"/>
    </sheetView>
  </sheetViews>
  <sheetFormatPr baseColWidth="10" defaultColWidth="8.83203125" defaultRowHeight="15"/>
  <cols>
    <col min="1" max="1" width="62.5" style="39" customWidth="1"/>
    <col min="2" max="2" width="7.33203125" style="53" customWidth="1"/>
    <col min="3" max="6" width="7.33203125" style="40" customWidth="1"/>
    <col min="7" max="7" width="15.5" style="41" customWidth="1"/>
    <col min="8" max="9" width="10.5" style="41" customWidth="1"/>
    <col min="10" max="10" width="13.5" style="41" customWidth="1"/>
    <col min="11" max="11" width="9.1640625" style="24"/>
    <col min="12" max="12" width="10.5" style="24" bestFit="1" customWidth="1"/>
    <col min="13" max="235" width="9.1640625" style="24"/>
    <col min="236" max="236" width="49.5" style="24" customWidth="1"/>
    <col min="237" max="237" width="6" style="24" bestFit="1" customWidth="1"/>
    <col min="238" max="238" width="6.5" style="24" bestFit="1" customWidth="1"/>
    <col min="239" max="239" width="6" style="24" customWidth="1"/>
    <col min="240" max="240" width="6" style="24" bestFit="1" customWidth="1"/>
    <col min="241" max="241" width="6.5" style="24" bestFit="1" customWidth="1"/>
    <col min="242" max="242" width="6" style="24" bestFit="1" customWidth="1"/>
    <col min="243" max="243" width="9.6640625" style="24" bestFit="1" customWidth="1"/>
    <col min="244" max="244" width="9.1640625" style="24"/>
    <col min="245" max="245" width="10.5" style="24" bestFit="1" customWidth="1"/>
    <col min="246" max="491" width="9.1640625" style="24"/>
    <col min="492" max="492" width="49.5" style="24" customWidth="1"/>
    <col min="493" max="493" width="6" style="24" bestFit="1" customWidth="1"/>
    <col min="494" max="494" width="6.5" style="24" bestFit="1" customWidth="1"/>
    <col min="495" max="495" width="6" style="24" customWidth="1"/>
    <col min="496" max="496" width="6" style="24" bestFit="1" customWidth="1"/>
    <col min="497" max="497" width="6.5" style="24" bestFit="1" customWidth="1"/>
    <col min="498" max="498" width="6" style="24" bestFit="1" customWidth="1"/>
    <col min="499" max="499" width="9.6640625" style="24" bestFit="1" customWidth="1"/>
    <col min="500" max="500" width="9.1640625" style="24"/>
    <col min="501" max="501" width="10.5" style="24" bestFit="1" customWidth="1"/>
    <col min="502" max="747" width="9.1640625" style="24"/>
    <col min="748" max="748" width="49.5" style="24" customWidth="1"/>
    <col min="749" max="749" width="6" style="24" bestFit="1" customWidth="1"/>
    <col min="750" max="750" width="6.5" style="24" bestFit="1" customWidth="1"/>
    <col min="751" max="751" width="6" style="24" customWidth="1"/>
    <col min="752" max="752" width="6" style="24" bestFit="1" customWidth="1"/>
    <col min="753" max="753" width="6.5" style="24" bestFit="1" customWidth="1"/>
    <col min="754" max="754" width="6" style="24" bestFit="1" customWidth="1"/>
    <col min="755" max="755" width="9.6640625" style="24" bestFit="1" customWidth="1"/>
    <col min="756" max="756" width="9.1640625" style="24"/>
    <col min="757" max="757" width="10.5" style="24" bestFit="1" customWidth="1"/>
    <col min="758" max="1003" width="9.1640625" style="24"/>
    <col min="1004" max="1004" width="49.5" style="24" customWidth="1"/>
    <col min="1005" max="1005" width="6" style="24" bestFit="1" customWidth="1"/>
    <col min="1006" max="1006" width="6.5" style="24" bestFit="1" customWidth="1"/>
    <col min="1007" max="1007" width="6" style="24" customWidth="1"/>
    <col min="1008" max="1008" width="6" style="24" bestFit="1" customWidth="1"/>
    <col min="1009" max="1009" width="6.5" style="24" bestFit="1" customWidth="1"/>
    <col min="1010" max="1010" width="6" style="24" bestFit="1" customWidth="1"/>
    <col min="1011" max="1011" width="9.6640625" style="24" bestFit="1" customWidth="1"/>
    <col min="1012" max="1012" width="9.1640625" style="24"/>
    <col min="1013" max="1013" width="10.5" style="24" bestFit="1" customWidth="1"/>
    <col min="1014" max="1259" width="9.1640625" style="24"/>
    <col min="1260" max="1260" width="49.5" style="24" customWidth="1"/>
    <col min="1261" max="1261" width="6" style="24" bestFit="1" customWidth="1"/>
    <col min="1262" max="1262" width="6.5" style="24" bestFit="1" customWidth="1"/>
    <col min="1263" max="1263" width="6" style="24" customWidth="1"/>
    <col min="1264" max="1264" width="6" style="24" bestFit="1" customWidth="1"/>
    <col min="1265" max="1265" width="6.5" style="24" bestFit="1" customWidth="1"/>
    <col min="1266" max="1266" width="6" style="24" bestFit="1" customWidth="1"/>
    <col min="1267" max="1267" width="9.6640625" style="24" bestFit="1" customWidth="1"/>
    <col min="1268" max="1268" width="9.1640625" style="24"/>
    <col min="1269" max="1269" width="10.5" style="24" bestFit="1" customWidth="1"/>
    <col min="1270" max="1515" width="9.1640625" style="24"/>
    <col min="1516" max="1516" width="49.5" style="24" customWidth="1"/>
    <col min="1517" max="1517" width="6" style="24" bestFit="1" customWidth="1"/>
    <col min="1518" max="1518" width="6.5" style="24" bestFit="1" customWidth="1"/>
    <col min="1519" max="1519" width="6" style="24" customWidth="1"/>
    <col min="1520" max="1520" width="6" style="24" bestFit="1" customWidth="1"/>
    <col min="1521" max="1521" width="6.5" style="24" bestFit="1" customWidth="1"/>
    <col min="1522" max="1522" width="6" style="24" bestFit="1" customWidth="1"/>
    <col min="1523" max="1523" width="9.6640625" style="24" bestFit="1" customWidth="1"/>
    <col min="1524" max="1524" width="9.1640625" style="24"/>
    <col min="1525" max="1525" width="10.5" style="24" bestFit="1" customWidth="1"/>
    <col min="1526" max="1771" width="9.1640625" style="24"/>
    <col min="1772" max="1772" width="49.5" style="24" customWidth="1"/>
    <col min="1773" max="1773" width="6" style="24" bestFit="1" customWidth="1"/>
    <col min="1774" max="1774" width="6.5" style="24" bestFit="1" customWidth="1"/>
    <col min="1775" max="1775" width="6" style="24" customWidth="1"/>
    <col min="1776" max="1776" width="6" style="24" bestFit="1" customWidth="1"/>
    <col min="1777" max="1777" width="6.5" style="24" bestFit="1" customWidth="1"/>
    <col min="1778" max="1778" width="6" style="24" bestFit="1" customWidth="1"/>
    <col min="1779" max="1779" width="9.6640625" style="24" bestFit="1" customWidth="1"/>
    <col min="1780" max="1780" width="9.1640625" style="24"/>
    <col min="1781" max="1781" width="10.5" style="24" bestFit="1" customWidth="1"/>
    <col min="1782" max="2027" width="9.1640625" style="24"/>
    <col min="2028" max="2028" width="49.5" style="24" customWidth="1"/>
    <col min="2029" max="2029" width="6" style="24" bestFit="1" customWidth="1"/>
    <col min="2030" max="2030" width="6.5" style="24" bestFit="1" customWidth="1"/>
    <col min="2031" max="2031" width="6" style="24" customWidth="1"/>
    <col min="2032" max="2032" width="6" style="24" bestFit="1" customWidth="1"/>
    <col min="2033" max="2033" width="6.5" style="24" bestFit="1" customWidth="1"/>
    <col min="2034" max="2034" width="6" style="24" bestFit="1" customWidth="1"/>
    <col min="2035" max="2035" width="9.6640625" style="24" bestFit="1" customWidth="1"/>
    <col min="2036" max="2036" width="9.1640625" style="24"/>
    <col min="2037" max="2037" width="10.5" style="24" bestFit="1" customWidth="1"/>
    <col min="2038" max="2283" width="9.1640625" style="24"/>
    <col min="2284" max="2284" width="49.5" style="24" customWidth="1"/>
    <col min="2285" max="2285" width="6" style="24" bestFit="1" customWidth="1"/>
    <col min="2286" max="2286" width="6.5" style="24" bestFit="1" customWidth="1"/>
    <col min="2287" max="2287" width="6" style="24" customWidth="1"/>
    <col min="2288" max="2288" width="6" style="24" bestFit="1" customWidth="1"/>
    <col min="2289" max="2289" width="6.5" style="24" bestFit="1" customWidth="1"/>
    <col min="2290" max="2290" width="6" style="24" bestFit="1" customWidth="1"/>
    <col min="2291" max="2291" width="9.6640625" style="24" bestFit="1" customWidth="1"/>
    <col min="2292" max="2292" width="9.1640625" style="24"/>
    <col min="2293" max="2293" width="10.5" style="24" bestFit="1" customWidth="1"/>
    <col min="2294" max="2539" width="9.1640625" style="24"/>
    <col min="2540" max="2540" width="49.5" style="24" customWidth="1"/>
    <col min="2541" max="2541" width="6" style="24" bestFit="1" customWidth="1"/>
    <col min="2542" max="2542" width="6.5" style="24" bestFit="1" customWidth="1"/>
    <col min="2543" max="2543" width="6" style="24" customWidth="1"/>
    <col min="2544" max="2544" width="6" style="24" bestFit="1" customWidth="1"/>
    <col min="2545" max="2545" width="6.5" style="24" bestFit="1" customWidth="1"/>
    <col min="2546" max="2546" width="6" style="24" bestFit="1" customWidth="1"/>
    <col min="2547" max="2547" width="9.6640625" style="24" bestFit="1" customWidth="1"/>
    <col min="2548" max="2548" width="9.1640625" style="24"/>
    <col min="2549" max="2549" width="10.5" style="24" bestFit="1" customWidth="1"/>
    <col min="2550" max="2795" width="9.1640625" style="24"/>
    <col min="2796" max="2796" width="49.5" style="24" customWidth="1"/>
    <col min="2797" max="2797" width="6" style="24" bestFit="1" customWidth="1"/>
    <col min="2798" max="2798" width="6.5" style="24" bestFit="1" customWidth="1"/>
    <col min="2799" max="2799" width="6" style="24" customWidth="1"/>
    <col min="2800" max="2800" width="6" style="24" bestFit="1" customWidth="1"/>
    <col min="2801" max="2801" width="6.5" style="24" bestFit="1" customWidth="1"/>
    <col min="2802" max="2802" width="6" style="24" bestFit="1" customWidth="1"/>
    <col min="2803" max="2803" width="9.6640625" style="24" bestFit="1" customWidth="1"/>
    <col min="2804" max="2804" width="9.1640625" style="24"/>
    <col min="2805" max="2805" width="10.5" style="24" bestFit="1" customWidth="1"/>
    <col min="2806" max="3051" width="9.1640625" style="24"/>
    <col min="3052" max="3052" width="49.5" style="24" customWidth="1"/>
    <col min="3053" max="3053" width="6" style="24" bestFit="1" customWidth="1"/>
    <col min="3054" max="3054" width="6.5" style="24" bestFit="1" customWidth="1"/>
    <col min="3055" max="3055" width="6" style="24" customWidth="1"/>
    <col min="3056" max="3056" width="6" style="24" bestFit="1" customWidth="1"/>
    <col min="3057" max="3057" width="6.5" style="24" bestFit="1" customWidth="1"/>
    <col min="3058" max="3058" width="6" style="24" bestFit="1" customWidth="1"/>
    <col min="3059" max="3059" width="9.6640625" style="24" bestFit="1" customWidth="1"/>
    <col min="3060" max="3060" width="9.1640625" style="24"/>
    <col min="3061" max="3061" width="10.5" style="24" bestFit="1" customWidth="1"/>
    <col min="3062" max="3307" width="9.1640625" style="24"/>
    <col min="3308" max="3308" width="49.5" style="24" customWidth="1"/>
    <col min="3309" max="3309" width="6" style="24" bestFit="1" customWidth="1"/>
    <col min="3310" max="3310" width="6.5" style="24" bestFit="1" customWidth="1"/>
    <col min="3311" max="3311" width="6" style="24" customWidth="1"/>
    <col min="3312" max="3312" width="6" style="24" bestFit="1" customWidth="1"/>
    <col min="3313" max="3313" width="6.5" style="24" bestFit="1" customWidth="1"/>
    <col min="3314" max="3314" width="6" style="24" bestFit="1" customWidth="1"/>
    <col min="3315" max="3315" width="9.6640625" style="24" bestFit="1" customWidth="1"/>
    <col min="3316" max="3316" width="9.1640625" style="24"/>
    <col min="3317" max="3317" width="10.5" style="24" bestFit="1" customWidth="1"/>
    <col min="3318" max="3563" width="9.1640625" style="24"/>
    <col min="3564" max="3564" width="49.5" style="24" customWidth="1"/>
    <col min="3565" max="3565" width="6" style="24" bestFit="1" customWidth="1"/>
    <col min="3566" max="3566" width="6.5" style="24" bestFit="1" customWidth="1"/>
    <col min="3567" max="3567" width="6" style="24" customWidth="1"/>
    <col min="3568" max="3568" width="6" style="24" bestFit="1" customWidth="1"/>
    <col min="3569" max="3569" width="6.5" style="24" bestFit="1" customWidth="1"/>
    <col min="3570" max="3570" width="6" style="24" bestFit="1" customWidth="1"/>
    <col min="3571" max="3571" width="9.6640625" style="24" bestFit="1" customWidth="1"/>
    <col min="3572" max="3572" width="9.1640625" style="24"/>
    <col min="3573" max="3573" width="10.5" style="24" bestFit="1" customWidth="1"/>
    <col min="3574" max="3819" width="9.1640625" style="24"/>
    <col min="3820" max="3820" width="49.5" style="24" customWidth="1"/>
    <col min="3821" max="3821" width="6" style="24" bestFit="1" customWidth="1"/>
    <col min="3822" max="3822" width="6.5" style="24" bestFit="1" customWidth="1"/>
    <col min="3823" max="3823" width="6" style="24" customWidth="1"/>
    <col min="3824" max="3824" width="6" style="24" bestFit="1" customWidth="1"/>
    <col min="3825" max="3825" width="6.5" style="24" bestFit="1" customWidth="1"/>
    <col min="3826" max="3826" width="6" style="24" bestFit="1" customWidth="1"/>
    <col min="3827" max="3827" width="9.6640625" style="24" bestFit="1" customWidth="1"/>
    <col min="3828" max="3828" width="9.1640625" style="24"/>
    <col min="3829" max="3829" width="10.5" style="24" bestFit="1" customWidth="1"/>
    <col min="3830" max="4075" width="9.1640625" style="24"/>
    <col min="4076" max="4076" width="49.5" style="24" customWidth="1"/>
    <col min="4077" max="4077" width="6" style="24" bestFit="1" customWidth="1"/>
    <col min="4078" max="4078" width="6.5" style="24" bestFit="1" customWidth="1"/>
    <col min="4079" max="4079" width="6" style="24" customWidth="1"/>
    <col min="4080" max="4080" width="6" style="24" bestFit="1" customWidth="1"/>
    <col min="4081" max="4081" width="6.5" style="24" bestFit="1" customWidth="1"/>
    <col min="4082" max="4082" width="6" style="24" bestFit="1" customWidth="1"/>
    <col min="4083" max="4083" width="9.6640625" style="24" bestFit="1" customWidth="1"/>
    <col min="4084" max="4084" width="9.1640625" style="24"/>
    <col min="4085" max="4085" width="10.5" style="24" bestFit="1" customWidth="1"/>
    <col min="4086" max="4331" width="9.1640625" style="24"/>
    <col min="4332" max="4332" width="49.5" style="24" customWidth="1"/>
    <col min="4333" max="4333" width="6" style="24" bestFit="1" customWidth="1"/>
    <col min="4334" max="4334" width="6.5" style="24" bestFit="1" customWidth="1"/>
    <col min="4335" max="4335" width="6" style="24" customWidth="1"/>
    <col min="4336" max="4336" width="6" style="24" bestFit="1" customWidth="1"/>
    <col min="4337" max="4337" width="6.5" style="24" bestFit="1" customWidth="1"/>
    <col min="4338" max="4338" width="6" style="24" bestFit="1" customWidth="1"/>
    <col min="4339" max="4339" width="9.6640625" style="24" bestFit="1" customWidth="1"/>
    <col min="4340" max="4340" width="9.1640625" style="24"/>
    <col min="4341" max="4341" width="10.5" style="24" bestFit="1" customWidth="1"/>
    <col min="4342" max="4587" width="9.1640625" style="24"/>
    <col min="4588" max="4588" width="49.5" style="24" customWidth="1"/>
    <col min="4589" max="4589" width="6" style="24" bestFit="1" customWidth="1"/>
    <col min="4590" max="4590" width="6.5" style="24" bestFit="1" customWidth="1"/>
    <col min="4591" max="4591" width="6" style="24" customWidth="1"/>
    <col min="4592" max="4592" width="6" style="24" bestFit="1" customWidth="1"/>
    <col min="4593" max="4593" width="6.5" style="24" bestFit="1" customWidth="1"/>
    <col min="4594" max="4594" width="6" style="24" bestFit="1" customWidth="1"/>
    <col min="4595" max="4595" width="9.6640625" style="24" bestFit="1" customWidth="1"/>
    <col min="4596" max="4596" width="9.1640625" style="24"/>
    <col min="4597" max="4597" width="10.5" style="24" bestFit="1" customWidth="1"/>
    <col min="4598" max="4843" width="9.1640625" style="24"/>
    <col min="4844" max="4844" width="49.5" style="24" customWidth="1"/>
    <col min="4845" max="4845" width="6" style="24" bestFit="1" customWidth="1"/>
    <col min="4846" max="4846" width="6.5" style="24" bestFit="1" customWidth="1"/>
    <col min="4847" max="4847" width="6" style="24" customWidth="1"/>
    <col min="4848" max="4848" width="6" style="24" bestFit="1" customWidth="1"/>
    <col min="4849" max="4849" width="6.5" style="24" bestFit="1" customWidth="1"/>
    <col min="4850" max="4850" width="6" style="24" bestFit="1" customWidth="1"/>
    <col min="4851" max="4851" width="9.6640625" style="24" bestFit="1" customWidth="1"/>
    <col min="4852" max="4852" width="9.1640625" style="24"/>
    <col min="4853" max="4853" width="10.5" style="24" bestFit="1" customWidth="1"/>
    <col min="4854" max="5099" width="9.1640625" style="24"/>
    <col min="5100" max="5100" width="49.5" style="24" customWidth="1"/>
    <col min="5101" max="5101" width="6" style="24" bestFit="1" customWidth="1"/>
    <col min="5102" max="5102" width="6.5" style="24" bestFit="1" customWidth="1"/>
    <col min="5103" max="5103" width="6" style="24" customWidth="1"/>
    <col min="5104" max="5104" width="6" style="24" bestFit="1" customWidth="1"/>
    <col min="5105" max="5105" width="6.5" style="24" bestFit="1" customWidth="1"/>
    <col min="5106" max="5106" width="6" style="24" bestFit="1" customWidth="1"/>
    <col min="5107" max="5107" width="9.6640625" style="24" bestFit="1" customWidth="1"/>
    <col min="5108" max="5108" width="9.1640625" style="24"/>
    <col min="5109" max="5109" width="10.5" style="24" bestFit="1" customWidth="1"/>
    <col min="5110" max="5355" width="9.1640625" style="24"/>
    <col min="5356" max="5356" width="49.5" style="24" customWidth="1"/>
    <col min="5357" max="5357" width="6" style="24" bestFit="1" customWidth="1"/>
    <col min="5358" max="5358" width="6.5" style="24" bestFit="1" customWidth="1"/>
    <col min="5359" max="5359" width="6" style="24" customWidth="1"/>
    <col min="5360" max="5360" width="6" style="24" bestFit="1" customWidth="1"/>
    <col min="5361" max="5361" width="6.5" style="24" bestFit="1" customWidth="1"/>
    <col min="5362" max="5362" width="6" style="24" bestFit="1" customWidth="1"/>
    <col min="5363" max="5363" width="9.6640625" style="24" bestFit="1" customWidth="1"/>
    <col min="5364" max="5364" width="9.1640625" style="24"/>
    <col min="5365" max="5365" width="10.5" style="24" bestFit="1" customWidth="1"/>
    <col min="5366" max="5611" width="9.1640625" style="24"/>
    <col min="5612" max="5612" width="49.5" style="24" customWidth="1"/>
    <col min="5613" max="5613" width="6" style="24" bestFit="1" customWidth="1"/>
    <col min="5614" max="5614" width="6.5" style="24" bestFit="1" customWidth="1"/>
    <col min="5615" max="5615" width="6" style="24" customWidth="1"/>
    <col min="5616" max="5616" width="6" style="24" bestFit="1" customWidth="1"/>
    <col min="5617" max="5617" width="6.5" style="24" bestFit="1" customWidth="1"/>
    <col min="5618" max="5618" width="6" style="24" bestFit="1" customWidth="1"/>
    <col min="5619" max="5619" width="9.6640625" style="24" bestFit="1" customWidth="1"/>
    <col min="5620" max="5620" width="9.1640625" style="24"/>
    <col min="5621" max="5621" width="10.5" style="24" bestFit="1" customWidth="1"/>
    <col min="5622" max="5867" width="9.1640625" style="24"/>
    <col min="5868" max="5868" width="49.5" style="24" customWidth="1"/>
    <col min="5869" max="5869" width="6" style="24" bestFit="1" customWidth="1"/>
    <col min="5870" max="5870" width="6.5" style="24" bestFit="1" customWidth="1"/>
    <col min="5871" max="5871" width="6" style="24" customWidth="1"/>
    <col min="5872" max="5872" width="6" style="24" bestFit="1" customWidth="1"/>
    <col min="5873" max="5873" width="6.5" style="24" bestFit="1" customWidth="1"/>
    <col min="5874" max="5874" width="6" style="24" bestFit="1" customWidth="1"/>
    <col min="5875" max="5875" width="9.6640625" style="24" bestFit="1" customWidth="1"/>
    <col min="5876" max="5876" width="9.1640625" style="24"/>
    <col min="5877" max="5877" width="10.5" style="24" bestFit="1" customWidth="1"/>
    <col min="5878" max="6123" width="9.1640625" style="24"/>
    <col min="6124" max="6124" width="49.5" style="24" customWidth="1"/>
    <col min="6125" max="6125" width="6" style="24" bestFit="1" customWidth="1"/>
    <col min="6126" max="6126" width="6.5" style="24" bestFit="1" customWidth="1"/>
    <col min="6127" max="6127" width="6" style="24" customWidth="1"/>
    <col min="6128" max="6128" width="6" style="24" bestFit="1" customWidth="1"/>
    <col min="6129" max="6129" width="6.5" style="24" bestFit="1" customWidth="1"/>
    <col min="6130" max="6130" width="6" style="24" bestFit="1" customWidth="1"/>
    <col min="6131" max="6131" width="9.6640625" style="24" bestFit="1" customWidth="1"/>
    <col min="6132" max="6132" width="9.1640625" style="24"/>
    <col min="6133" max="6133" width="10.5" style="24" bestFit="1" customWidth="1"/>
    <col min="6134" max="6379" width="9.1640625" style="24"/>
    <col min="6380" max="6380" width="49.5" style="24" customWidth="1"/>
    <col min="6381" max="6381" width="6" style="24" bestFit="1" customWidth="1"/>
    <col min="6382" max="6382" width="6.5" style="24" bestFit="1" customWidth="1"/>
    <col min="6383" max="6383" width="6" style="24" customWidth="1"/>
    <col min="6384" max="6384" width="6" style="24" bestFit="1" customWidth="1"/>
    <col min="6385" max="6385" width="6.5" style="24" bestFit="1" customWidth="1"/>
    <col min="6386" max="6386" width="6" style="24" bestFit="1" customWidth="1"/>
    <col min="6387" max="6387" width="9.6640625" style="24" bestFit="1" customWidth="1"/>
    <col min="6388" max="6388" width="9.1640625" style="24"/>
    <col min="6389" max="6389" width="10.5" style="24" bestFit="1" customWidth="1"/>
    <col min="6390" max="6635" width="9.1640625" style="24"/>
    <col min="6636" max="6636" width="49.5" style="24" customWidth="1"/>
    <col min="6637" max="6637" width="6" style="24" bestFit="1" customWidth="1"/>
    <col min="6638" max="6638" width="6.5" style="24" bestFit="1" customWidth="1"/>
    <col min="6639" max="6639" width="6" style="24" customWidth="1"/>
    <col min="6640" max="6640" width="6" style="24" bestFit="1" customWidth="1"/>
    <col min="6641" max="6641" width="6.5" style="24" bestFit="1" customWidth="1"/>
    <col min="6642" max="6642" width="6" style="24" bestFit="1" customWidth="1"/>
    <col min="6643" max="6643" width="9.6640625" style="24" bestFit="1" customWidth="1"/>
    <col min="6644" max="6644" width="9.1640625" style="24"/>
    <col min="6645" max="6645" width="10.5" style="24" bestFit="1" customWidth="1"/>
    <col min="6646" max="6891" width="9.1640625" style="24"/>
    <col min="6892" max="6892" width="49.5" style="24" customWidth="1"/>
    <col min="6893" max="6893" width="6" style="24" bestFit="1" customWidth="1"/>
    <col min="6894" max="6894" width="6.5" style="24" bestFit="1" customWidth="1"/>
    <col min="6895" max="6895" width="6" style="24" customWidth="1"/>
    <col min="6896" max="6896" width="6" style="24" bestFit="1" customWidth="1"/>
    <col min="6897" max="6897" width="6.5" style="24" bestFit="1" customWidth="1"/>
    <col min="6898" max="6898" width="6" style="24" bestFit="1" customWidth="1"/>
    <col min="6899" max="6899" width="9.6640625" style="24" bestFit="1" customWidth="1"/>
    <col min="6900" max="6900" width="9.1640625" style="24"/>
    <col min="6901" max="6901" width="10.5" style="24" bestFit="1" customWidth="1"/>
    <col min="6902" max="7147" width="9.1640625" style="24"/>
    <col min="7148" max="7148" width="49.5" style="24" customWidth="1"/>
    <col min="7149" max="7149" width="6" style="24" bestFit="1" customWidth="1"/>
    <col min="7150" max="7150" width="6.5" style="24" bestFit="1" customWidth="1"/>
    <col min="7151" max="7151" width="6" style="24" customWidth="1"/>
    <col min="7152" max="7152" width="6" style="24" bestFit="1" customWidth="1"/>
    <col min="7153" max="7153" width="6.5" style="24" bestFit="1" customWidth="1"/>
    <col min="7154" max="7154" width="6" style="24" bestFit="1" customWidth="1"/>
    <col min="7155" max="7155" width="9.6640625" style="24" bestFit="1" customWidth="1"/>
    <col min="7156" max="7156" width="9.1640625" style="24"/>
    <col min="7157" max="7157" width="10.5" style="24" bestFit="1" customWidth="1"/>
    <col min="7158" max="7403" width="9.1640625" style="24"/>
    <col min="7404" max="7404" width="49.5" style="24" customWidth="1"/>
    <col min="7405" max="7405" width="6" style="24" bestFit="1" customWidth="1"/>
    <col min="7406" max="7406" width="6.5" style="24" bestFit="1" customWidth="1"/>
    <col min="7407" max="7407" width="6" style="24" customWidth="1"/>
    <col min="7408" max="7408" width="6" style="24" bestFit="1" customWidth="1"/>
    <col min="7409" max="7409" width="6.5" style="24" bestFit="1" customWidth="1"/>
    <col min="7410" max="7410" width="6" style="24" bestFit="1" customWidth="1"/>
    <col min="7411" max="7411" width="9.6640625" style="24" bestFit="1" customWidth="1"/>
    <col min="7412" max="7412" width="9.1640625" style="24"/>
    <col min="7413" max="7413" width="10.5" style="24" bestFit="1" customWidth="1"/>
    <col min="7414" max="7659" width="9.1640625" style="24"/>
    <col min="7660" max="7660" width="49.5" style="24" customWidth="1"/>
    <col min="7661" max="7661" width="6" style="24" bestFit="1" customWidth="1"/>
    <col min="7662" max="7662" width="6.5" style="24" bestFit="1" customWidth="1"/>
    <col min="7663" max="7663" width="6" style="24" customWidth="1"/>
    <col min="7664" max="7664" width="6" style="24" bestFit="1" customWidth="1"/>
    <col min="7665" max="7665" width="6.5" style="24" bestFit="1" customWidth="1"/>
    <col min="7666" max="7666" width="6" style="24" bestFit="1" customWidth="1"/>
    <col min="7667" max="7667" width="9.6640625" style="24" bestFit="1" customWidth="1"/>
    <col min="7668" max="7668" width="9.1640625" style="24"/>
    <col min="7669" max="7669" width="10.5" style="24" bestFit="1" customWidth="1"/>
    <col min="7670" max="7915" width="9.1640625" style="24"/>
    <col min="7916" max="7916" width="49.5" style="24" customWidth="1"/>
    <col min="7917" max="7917" width="6" style="24" bestFit="1" customWidth="1"/>
    <col min="7918" max="7918" width="6.5" style="24" bestFit="1" customWidth="1"/>
    <col min="7919" max="7919" width="6" style="24" customWidth="1"/>
    <col min="7920" max="7920" width="6" style="24" bestFit="1" customWidth="1"/>
    <col min="7921" max="7921" width="6.5" style="24" bestFit="1" customWidth="1"/>
    <col min="7922" max="7922" width="6" style="24" bestFit="1" customWidth="1"/>
    <col min="7923" max="7923" width="9.6640625" style="24" bestFit="1" customWidth="1"/>
    <col min="7924" max="7924" width="9.1640625" style="24"/>
    <col min="7925" max="7925" width="10.5" style="24" bestFit="1" customWidth="1"/>
    <col min="7926" max="8171" width="9.1640625" style="24"/>
    <col min="8172" max="8172" width="49.5" style="24" customWidth="1"/>
    <col min="8173" max="8173" width="6" style="24" bestFit="1" customWidth="1"/>
    <col min="8174" max="8174" width="6.5" style="24" bestFit="1" customWidth="1"/>
    <col min="8175" max="8175" width="6" style="24" customWidth="1"/>
    <col min="8176" max="8176" width="6" style="24" bestFit="1" customWidth="1"/>
    <col min="8177" max="8177" width="6.5" style="24" bestFit="1" customWidth="1"/>
    <col min="8178" max="8178" width="6" style="24" bestFit="1" customWidth="1"/>
    <col min="8179" max="8179" width="9.6640625" style="24" bestFit="1" customWidth="1"/>
    <col min="8180" max="8180" width="9.1640625" style="24"/>
    <col min="8181" max="8181" width="10.5" style="24" bestFit="1" customWidth="1"/>
    <col min="8182" max="8427" width="9.1640625" style="24"/>
    <col min="8428" max="8428" width="49.5" style="24" customWidth="1"/>
    <col min="8429" max="8429" width="6" style="24" bestFit="1" customWidth="1"/>
    <col min="8430" max="8430" width="6.5" style="24" bestFit="1" customWidth="1"/>
    <col min="8431" max="8431" width="6" style="24" customWidth="1"/>
    <col min="8432" max="8432" width="6" style="24" bestFit="1" customWidth="1"/>
    <col min="8433" max="8433" width="6.5" style="24" bestFit="1" customWidth="1"/>
    <col min="8434" max="8434" width="6" style="24" bestFit="1" customWidth="1"/>
    <col min="8435" max="8435" width="9.6640625" style="24" bestFit="1" customWidth="1"/>
    <col min="8436" max="8436" width="9.1640625" style="24"/>
    <col min="8437" max="8437" width="10.5" style="24" bestFit="1" customWidth="1"/>
    <col min="8438" max="8683" width="9.1640625" style="24"/>
    <col min="8684" max="8684" width="49.5" style="24" customWidth="1"/>
    <col min="8685" max="8685" width="6" style="24" bestFit="1" customWidth="1"/>
    <col min="8686" max="8686" width="6.5" style="24" bestFit="1" customWidth="1"/>
    <col min="8687" max="8687" width="6" style="24" customWidth="1"/>
    <col min="8688" max="8688" width="6" style="24" bestFit="1" customWidth="1"/>
    <col min="8689" max="8689" width="6.5" style="24" bestFit="1" customWidth="1"/>
    <col min="8690" max="8690" width="6" style="24" bestFit="1" customWidth="1"/>
    <col min="8691" max="8691" width="9.6640625" style="24" bestFit="1" customWidth="1"/>
    <col min="8692" max="8692" width="9.1640625" style="24"/>
    <col min="8693" max="8693" width="10.5" style="24" bestFit="1" customWidth="1"/>
    <col min="8694" max="8939" width="9.1640625" style="24"/>
    <col min="8940" max="8940" width="49.5" style="24" customWidth="1"/>
    <col min="8941" max="8941" width="6" style="24" bestFit="1" customWidth="1"/>
    <col min="8942" max="8942" width="6.5" style="24" bestFit="1" customWidth="1"/>
    <col min="8943" max="8943" width="6" style="24" customWidth="1"/>
    <col min="8944" max="8944" width="6" style="24" bestFit="1" customWidth="1"/>
    <col min="8945" max="8945" width="6.5" style="24" bestFit="1" customWidth="1"/>
    <col min="8946" max="8946" width="6" style="24" bestFit="1" customWidth="1"/>
    <col min="8947" max="8947" width="9.6640625" style="24" bestFit="1" customWidth="1"/>
    <col min="8948" max="8948" width="9.1640625" style="24"/>
    <col min="8949" max="8949" width="10.5" style="24" bestFit="1" customWidth="1"/>
    <col min="8950" max="9195" width="9.1640625" style="24"/>
    <col min="9196" max="9196" width="49.5" style="24" customWidth="1"/>
    <col min="9197" max="9197" width="6" style="24" bestFit="1" customWidth="1"/>
    <col min="9198" max="9198" width="6.5" style="24" bestFit="1" customWidth="1"/>
    <col min="9199" max="9199" width="6" style="24" customWidth="1"/>
    <col min="9200" max="9200" width="6" style="24" bestFit="1" customWidth="1"/>
    <col min="9201" max="9201" width="6.5" style="24" bestFit="1" customWidth="1"/>
    <col min="9202" max="9202" width="6" style="24" bestFit="1" customWidth="1"/>
    <col min="9203" max="9203" width="9.6640625" style="24" bestFit="1" customWidth="1"/>
    <col min="9204" max="9204" width="9.1640625" style="24"/>
    <col min="9205" max="9205" width="10.5" style="24" bestFit="1" customWidth="1"/>
    <col min="9206" max="9451" width="9.1640625" style="24"/>
    <col min="9452" max="9452" width="49.5" style="24" customWidth="1"/>
    <col min="9453" max="9453" width="6" style="24" bestFit="1" customWidth="1"/>
    <col min="9454" max="9454" width="6.5" style="24" bestFit="1" customWidth="1"/>
    <col min="9455" max="9455" width="6" style="24" customWidth="1"/>
    <col min="9456" max="9456" width="6" style="24" bestFit="1" customWidth="1"/>
    <col min="9457" max="9457" width="6.5" style="24" bestFit="1" customWidth="1"/>
    <col min="9458" max="9458" width="6" style="24" bestFit="1" customWidth="1"/>
    <col min="9459" max="9459" width="9.6640625" style="24" bestFit="1" customWidth="1"/>
    <col min="9460" max="9460" width="9.1640625" style="24"/>
    <col min="9461" max="9461" width="10.5" style="24" bestFit="1" customWidth="1"/>
    <col min="9462" max="9707" width="9.1640625" style="24"/>
    <col min="9708" max="9708" width="49.5" style="24" customWidth="1"/>
    <col min="9709" max="9709" width="6" style="24" bestFit="1" customWidth="1"/>
    <col min="9710" max="9710" width="6.5" style="24" bestFit="1" customWidth="1"/>
    <col min="9711" max="9711" width="6" style="24" customWidth="1"/>
    <col min="9712" max="9712" width="6" style="24" bestFit="1" customWidth="1"/>
    <col min="9713" max="9713" width="6.5" style="24" bestFit="1" customWidth="1"/>
    <col min="9714" max="9714" width="6" style="24" bestFit="1" customWidth="1"/>
    <col min="9715" max="9715" width="9.6640625" style="24" bestFit="1" customWidth="1"/>
    <col min="9716" max="9716" width="9.1640625" style="24"/>
    <col min="9717" max="9717" width="10.5" style="24" bestFit="1" customWidth="1"/>
    <col min="9718" max="9963" width="9.1640625" style="24"/>
    <col min="9964" max="9964" width="49.5" style="24" customWidth="1"/>
    <col min="9965" max="9965" width="6" style="24" bestFit="1" customWidth="1"/>
    <col min="9966" max="9966" width="6.5" style="24" bestFit="1" customWidth="1"/>
    <col min="9967" max="9967" width="6" style="24" customWidth="1"/>
    <col min="9968" max="9968" width="6" style="24" bestFit="1" customWidth="1"/>
    <col min="9969" max="9969" width="6.5" style="24" bestFit="1" customWidth="1"/>
    <col min="9970" max="9970" width="6" style="24" bestFit="1" customWidth="1"/>
    <col min="9971" max="9971" width="9.6640625" style="24" bestFit="1" customWidth="1"/>
    <col min="9972" max="9972" width="9.1640625" style="24"/>
    <col min="9973" max="9973" width="10.5" style="24" bestFit="1" customWidth="1"/>
    <col min="9974" max="10219" width="9.1640625" style="24"/>
    <col min="10220" max="10220" width="49.5" style="24" customWidth="1"/>
    <col min="10221" max="10221" width="6" style="24" bestFit="1" customWidth="1"/>
    <col min="10222" max="10222" width="6.5" style="24" bestFit="1" customWidth="1"/>
    <col min="10223" max="10223" width="6" style="24" customWidth="1"/>
    <col min="10224" max="10224" width="6" style="24" bestFit="1" customWidth="1"/>
    <col min="10225" max="10225" width="6.5" style="24" bestFit="1" customWidth="1"/>
    <col min="10226" max="10226" width="6" style="24" bestFit="1" customWidth="1"/>
    <col min="10227" max="10227" width="9.6640625" style="24" bestFit="1" customWidth="1"/>
    <col min="10228" max="10228" width="9.1640625" style="24"/>
    <col min="10229" max="10229" width="10.5" style="24" bestFit="1" customWidth="1"/>
    <col min="10230" max="10475" width="9.1640625" style="24"/>
    <col min="10476" max="10476" width="49.5" style="24" customWidth="1"/>
    <col min="10477" max="10477" width="6" style="24" bestFit="1" customWidth="1"/>
    <col min="10478" max="10478" width="6.5" style="24" bestFit="1" customWidth="1"/>
    <col min="10479" max="10479" width="6" style="24" customWidth="1"/>
    <col min="10480" max="10480" width="6" style="24" bestFit="1" customWidth="1"/>
    <col min="10481" max="10481" width="6.5" style="24" bestFit="1" customWidth="1"/>
    <col min="10482" max="10482" width="6" style="24" bestFit="1" customWidth="1"/>
    <col min="10483" max="10483" width="9.6640625" style="24" bestFit="1" customWidth="1"/>
    <col min="10484" max="10484" width="9.1640625" style="24"/>
    <col min="10485" max="10485" width="10.5" style="24" bestFit="1" customWidth="1"/>
    <col min="10486" max="10731" width="9.1640625" style="24"/>
    <col min="10732" max="10732" width="49.5" style="24" customWidth="1"/>
    <col min="10733" max="10733" width="6" style="24" bestFit="1" customWidth="1"/>
    <col min="10734" max="10734" width="6.5" style="24" bestFit="1" customWidth="1"/>
    <col min="10735" max="10735" width="6" style="24" customWidth="1"/>
    <col min="10736" max="10736" width="6" style="24" bestFit="1" customWidth="1"/>
    <col min="10737" max="10737" width="6.5" style="24" bestFit="1" customWidth="1"/>
    <col min="10738" max="10738" width="6" style="24" bestFit="1" customWidth="1"/>
    <col min="10739" max="10739" width="9.6640625" style="24" bestFit="1" customWidth="1"/>
    <col min="10740" max="10740" width="9.1640625" style="24"/>
    <col min="10741" max="10741" width="10.5" style="24" bestFit="1" customWidth="1"/>
    <col min="10742" max="10987" width="9.1640625" style="24"/>
    <col min="10988" max="10988" width="49.5" style="24" customWidth="1"/>
    <col min="10989" max="10989" width="6" style="24" bestFit="1" customWidth="1"/>
    <col min="10990" max="10990" width="6.5" style="24" bestFit="1" customWidth="1"/>
    <col min="10991" max="10991" width="6" style="24" customWidth="1"/>
    <col min="10992" max="10992" width="6" style="24" bestFit="1" customWidth="1"/>
    <col min="10993" max="10993" width="6.5" style="24" bestFit="1" customWidth="1"/>
    <col min="10994" max="10994" width="6" style="24" bestFit="1" customWidth="1"/>
    <col min="10995" max="10995" width="9.6640625" style="24" bestFit="1" customWidth="1"/>
    <col min="10996" max="10996" width="9.1640625" style="24"/>
    <col min="10997" max="10997" width="10.5" style="24" bestFit="1" customWidth="1"/>
    <col min="10998" max="11243" width="9.1640625" style="24"/>
    <col min="11244" max="11244" width="49.5" style="24" customWidth="1"/>
    <col min="11245" max="11245" width="6" style="24" bestFit="1" customWidth="1"/>
    <col min="11246" max="11246" width="6.5" style="24" bestFit="1" customWidth="1"/>
    <col min="11247" max="11247" width="6" style="24" customWidth="1"/>
    <col min="11248" max="11248" width="6" style="24" bestFit="1" customWidth="1"/>
    <col min="11249" max="11249" width="6.5" style="24" bestFit="1" customWidth="1"/>
    <col min="11250" max="11250" width="6" style="24" bestFit="1" customWidth="1"/>
    <col min="11251" max="11251" width="9.6640625" style="24" bestFit="1" customWidth="1"/>
    <col min="11252" max="11252" width="9.1640625" style="24"/>
    <col min="11253" max="11253" width="10.5" style="24" bestFit="1" customWidth="1"/>
    <col min="11254" max="11499" width="9.1640625" style="24"/>
    <col min="11500" max="11500" width="49.5" style="24" customWidth="1"/>
    <col min="11501" max="11501" width="6" style="24" bestFit="1" customWidth="1"/>
    <col min="11502" max="11502" width="6.5" style="24" bestFit="1" customWidth="1"/>
    <col min="11503" max="11503" width="6" style="24" customWidth="1"/>
    <col min="11504" max="11504" width="6" style="24" bestFit="1" customWidth="1"/>
    <col min="11505" max="11505" width="6.5" style="24" bestFit="1" customWidth="1"/>
    <col min="11506" max="11506" width="6" style="24" bestFit="1" customWidth="1"/>
    <col min="11507" max="11507" width="9.6640625" style="24" bestFit="1" customWidth="1"/>
    <col min="11508" max="11508" width="9.1640625" style="24"/>
    <col min="11509" max="11509" width="10.5" style="24" bestFit="1" customWidth="1"/>
    <col min="11510" max="11755" width="9.1640625" style="24"/>
    <col min="11756" max="11756" width="49.5" style="24" customWidth="1"/>
    <col min="11757" max="11757" width="6" style="24" bestFit="1" customWidth="1"/>
    <col min="11758" max="11758" width="6.5" style="24" bestFit="1" customWidth="1"/>
    <col min="11759" max="11759" width="6" style="24" customWidth="1"/>
    <col min="11760" max="11760" width="6" style="24" bestFit="1" customWidth="1"/>
    <col min="11761" max="11761" width="6.5" style="24" bestFit="1" customWidth="1"/>
    <col min="11762" max="11762" width="6" style="24" bestFit="1" customWidth="1"/>
    <col min="11763" max="11763" width="9.6640625" style="24" bestFit="1" customWidth="1"/>
    <col min="11764" max="11764" width="9.1640625" style="24"/>
    <col min="11765" max="11765" width="10.5" style="24" bestFit="1" customWidth="1"/>
    <col min="11766" max="12011" width="9.1640625" style="24"/>
    <col min="12012" max="12012" width="49.5" style="24" customWidth="1"/>
    <col min="12013" max="12013" width="6" style="24" bestFit="1" customWidth="1"/>
    <col min="12014" max="12014" width="6.5" style="24" bestFit="1" customWidth="1"/>
    <col min="12015" max="12015" width="6" style="24" customWidth="1"/>
    <col min="12016" max="12016" width="6" style="24" bestFit="1" customWidth="1"/>
    <col min="12017" max="12017" width="6.5" style="24" bestFit="1" customWidth="1"/>
    <col min="12018" max="12018" width="6" style="24" bestFit="1" customWidth="1"/>
    <col min="12019" max="12019" width="9.6640625" style="24" bestFit="1" customWidth="1"/>
    <col min="12020" max="12020" width="9.1640625" style="24"/>
    <col min="12021" max="12021" width="10.5" style="24" bestFit="1" customWidth="1"/>
    <col min="12022" max="12267" width="9.1640625" style="24"/>
    <col min="12268" max="12268" width="49.5" style="24" customWidth="1"/>
    <col min="12269" max="12269" width="6" style="24" bestFit="1" customWidth="1"/>
    <col min="12270" max="12270" width="6.5" style="24" bestFit="1" customWidth="1"/>
    <col min="12271" max="12271" width="6" style="24" customWidth="1"/>
    <col min="12272" max="12272" width="6" style="24" bestFit="1" customWidth="1"/>
    <col min="12273" max="12273" width="6.5" style="24" bestFit="1" customWidth="1"/>
    <col min="12274" max="12274" width="6" style="24" bestFit="1" customWidth="1"/>
    <col min="12275" max="12275" width="9.6640625" style="24" bestFit="1" customWidth="1"/>
    <col min="12276" max="12276" width="9.1640625" style="24"/>
    <col min="12277" max="12277" width="10.5" style="24" bestFit="1" customWidth="1"/>
    <col min="12278" max="12523" width="9.1640625" style="24"/>
    <col min="12524" max="12524" width="49.5" style="24" customWidth="1"/>
    <col min="12525" max="12525" width="6" style="24" bestFit="1" customWidth="1"/>
    <col min="12526" max="12526" width="6.5" style="24" bestFit="1" customWidth="1"/>
    <col min="12527" max="12527" width="6" style="24" customWidth="1"/>
    <col min="12528" max="12528" width="6" style="24" bestFit="1" customWidth="1"/>
    <col min="12529" max="12529" width="6.5" style="24" bestFit="1" customWidth="1"/>
    <col min="12530" max="12530" width="6" style="24" bestFit="1" customWidth="1"/>
    <col min="12531" max="12531" width="9.6640625" style="24" bestFit="1" customWidth="1"/>
    <col min="12532" max="12532" width="9.1640625" style="24"/>
    <col min="12533" max="12533" width="10.5" style="24" bestFit="1" customWidth="1"/>
    <col min="12534" max="12779" width="9.1640625" style="24"/>
    <col min="12780" max="12780" width="49.5" style="24" customWidth="1"/>
    <col min="12781" max="12781" width="6" style="24" bestFit="1" customWidth="1"/>
    <col min="12782" max="12782" width="6.5" style="24" bestFit="1" customWidth="1"/>
    <col min="12783" max="12783" width="6" style="24" customWidth="1"/>
    <col min="12784" max="12784" width="6" style="24" bestFit="1" customWidth="1"/>
    <col min="12785" max="12785" width="6.5" style="24" bestFit="1" customWidth="1"/>
    <col min="12786" max="12786" width="6" style="24" bestFit="1" customWidth="1"/>
    <col min="12787" max="12787" width="9.6640625" style="24" bestFit="1" customWidth="1"/>
    <col min="12788" max="12788" width="9.1640625" style="24"/>
    <col min="12789" max="12789" width="10.5" style="24" bestFit="1" customWidth="1"/>
    <col min="12790" max="13035" width="9.1640625" style="24"/>
    <col min="13036" max="13036" width="49.5" style="24" customWidth="1"/>
    <col min="13037" max="13037" width="6" style="24" bestFit="1" customWidth="1"/>
    <col min="13038" max="13038" width="6.5" style="24" bestFit="1" customWidth="1"/>
    <col min="13039" max="13039" width="6" style="24" customWidth="1"/>
    <col min="13040" max="13040" width="6" style="24" bestFit="1" customWidth="1"/>
    <col min="13041" max="13041" width="6.5" style="24" bestFit="1" customWidth="1"/>
    <col min="13042" max="13042" width="6" style="24" bestFit="1" customWidth="1"/>
    <col min="13043" max="13043" width="9.6640625" style="24" bestFit="1" customWidth="1"/>
    <col min="13044" max="13044" width="9.1640625" style="24"/>
    <col min="13045" max="13045" width="10.5" style="24" bestFit="1" customWidth="1"/>
    <col min="13046" max="13291" width="9.1640625" style="24"/>
    <col min="13292" max="13292" width="49.5" style="24" customWidth="1"/>
    <col min="13293" max="13293" width="6" style="24" bestFit="1" customWidth="1"/>
    <col min="13294" max="13294" width="6.5" style="24" bestFit="1" customWidth="1"/>
    <col min="13295" max="13295" width="6" style="24" customWidth="1"/>
    <col min="13296" max="13296" width="6" style="24" bestFit="1" customWidth="1"/>
    <col min="13297" max="13297" width="6.5" style="24" bestFit="1" customWidth="1"/>
    <col min="13298" max="13298" width="6" style="24" bestFit="1" customWidth="1"/>
    <col min="13299" max="13299" width="9.6640625" style="24" bestFit="1" customWidth="1"/>
    <col min="13300" max="13300" width="9.1640625" style="24"/>
    <col min="13301" max="13301" width="10.5" style="24" bestFit="1" customWidth="1"/>
    <col min="13302" max="13547" width="9.1640625" style="24"/>
    <col min="13548" max="13548" width="49.5" style="24" customWidth="1"/>
    <col min="13549" max="13549" width="6" style="24" bestFit="1" customWidth="1"/>
    <col min="13550" max="13550" width="6.5" style="24" bestFit="1" customWidth="1"/>
    <col min="13551" max="13551" width="6" style="24" customWidth="1"/>
    <col min="13552" max="13552" width="6" style="24" bestFit="1" customWidth="1"/>
    <col min="13553" max="13553" width="6.5" style="24" bestFit="1" customWidth="1"/>
    <col min="13554" max="13554" width="6" style="24" bestFit="1" customWidth="1"/>
    <col min="13555" max="13555" width="9.6640625" style="24" bestFit="1" customWidth="1"/>
    <col min="13556" max="13556" width="9.1640625" style="24"/>
    <col min="13557" max="13557" width="10.5" style="24" bestFit="1" customWidth="1"/>
    <col min="13558" max="13803" width="9.1640625" style="24"/>
    <col min="13804" max="13804" width="49.5" style="24" customWidth="1"/>
    <col min="13805" max="13805" width="6" style="24" bestFit="1" customWidth="1"/>
    <col min="13806" max="13806" width="6.5" style="24" bestFit="1" customWidth="1"/>
    <col min="13807" max="13807" width="6" style="24" customWidth="1"/>
    <col min="13808" max="13808" width="6" style="24" bestFit="1" customWidth="1"/>
    <col min="13809" max="13809" width="6.5" style="24" bestFit="1" customWidth="1"/>
    <col min="13810" max="13810" width="6" style="24" bestFit="1" customWidth="1"/>
    <col min="13811" max="13811" width="9.6640625" style="24" bestFit="1" customWidth="1"/>
    <col min="13812" max="13812" width="9.1640625" style="24"/>
    <col min="13813" max="13813" width="10.5" style="24" bestFit="1" customWidth="1"/>
    <col min="13814" max="14059" width="9.1640625" style="24"/>
    <col min="14060" max="14060" width="49.5" style="24" customWidth="1"/>
    <col min="14061" max="14061" width="6" style="24" bestFit="1" customWidth="1"/>
    <col min="14062" max="14062" width="6.5" style="24" bestFit="1" customWidth="1"/>
    <col min="14063" max="14063" width="6" style="24" customWidth="1"/>
    <col min="14064" max="14064" width="6" style="24" bestFit="1" customWidth="1"/>
    <col min="14065" max="14065" width="6.5" style="24" bestFit="1" customWidth="1"/>
    <col min="14066" max="14066" width="6" style="24" bestFit="1" customWidth="1"/>
    <col min="14067" max="14067" width="9.6640625" style="24" bestFit="1" customWidth="1"/>
    <col min="14068" max="14068" width="9.1640625" style="24"/>
    <col min="14069" max="14069" width="10.5" style="24" bestFit="1" customWidth="1"/>
    <col min="14070" max="14315" width="9.1640625" style="24"/>
    <col min="14316" max="14316" width="49.5" style="24" customWidth="1"/>
    <col min="14317" max="14317" width="6" style="24" bestFit="1" customWidth="1"/>
    <col min="14318" max="14318" width="6.5" style="24" bestFit="1" customWidth="1"/>
    <col min="14319" max="14319" width="6" style="24" customWidth="1"/>
    <col min="14320" max="14320" width="6" style="24" bestFit="1" customWidth="1"/>
    <col min="14321" max="14321" width="6.5" style="24" bestFit="1" customWidth="1"/>
    <col min="14322" max="14322" width="6" style="24" bestFit="1" customWidth="1"/>
    <col min="14323" max="14323" width="9.6640625" style="24" bestFit="1" customWidth="1"/>
    <col min="14324" max="14324" width="9.1640625" style="24"/>
    <col min="14325" max="14325" width="10.5" style="24" bestFit="1" customWidth="1"/>
    <col min="14326" max="14571" width="9.1640625" style="24"/>
    <col min="14572" max="14572" width="49.5" style="24" customWidth="1"/>
    <col min="14573" max="14573" width="6" style="24" bestFit="1" customWidth="1"/>
    <col min="14574" max="14574" width="6.5" style="24" bestFit="1" customWidth="1"/>
    <col min="14575" max="14575" width="6" style="24" customWidth="1"/>
    <col min="14576" max="14576" width="6" style="24" bestFit="1" customWidth="1"/>
    <col min="14577" max="14577" width="6.5" style="24" bestFit="1" customWidth="1"/>
    <col min="14578" max="14578" width="6" style="24" bestFit="1" customWidth="1"/>
    <col min="14579" max="14579" width="9.6640625" style="24" bestFit="1" customWidth="1"/>
    <col min="14580" max="14580" width="9.1640625" style="24"/>
    <col min="14581" max="14581" width="10.5" style="24" bestFit="1" customWidth="1"/>
    <col min="14582" max="14827" width="9.1640625" style="24"/>
    <col min="14828" max="14828" width="49.5" style="24" customWidth="1"/>
    <col min="14829" max="14829" width="6" style="24" bestFit="1" customWidth="1"/>
    <col min="14830" max="14830" width="6.5" style="24" bestFit="1" customWidth="1"/>
    <col min="14831" max="14831" width="6" style="24" customWidth="1"/>
    <col min="14832" max="14832" width="6" style="24" bestFit="1" customWidth="1"/>
    <col min="14833" max="14833" width="6.5" style="24" bestFit="1" customWidth="1"/>
    <col min="14834" max="14834" width="6" style="24" bestFit="1" customWidth="1"/>
    <col min="14835" max="14835" width="9.6640625" style="24" bestFit="1" customWidth="1"/>
    <col min="14836" max="14836" width="9.1640625" style="24"/>
    <col min="14837" max="14837" width="10.5" style="24" bestFit="1" customWidth="1"/>
    <col min="14838" max="15083" width="9.1640625" style="24"/>
    <col min="15084" max="15084" width="49.5" style="24" customWidth="1"/>
    <col min="15085" max="15085" width="6" style="24" bestFit="1" customWidth="1"/>
    <col min="15086" max="15086" width="6.5" style="24" bestFit="1" customWidth="1"/>
    <col min="15087" max="15087" width="6" style="24" customWidth="1"/>
    <col min="15088" max="15088" width="6" style="24" bestFit="1" customWidth="1"/>
    <col min="15089" max="15089" width="6.5" style="24" bestFit="1" customWidth="1"/>
    <col min="15090" max="15090" width="6" style="24" bestFit="1" customWidth="1"/>
    <col min="15091" max="15091" width="9.6640625" style="24" bestFit="1" customWidth="1"/>
    <col min="15092" max="15092" width="9.1640625" style="24"/>
    <col min="15093" max="15093" width="10.5" style="24" bestFit="1" customWidth="1"/>
    <col min="15094" max="15339" width="9.1640625" style="24"/>
    <col min="15340" max="15340" width="49.5" style="24" customWidth="1"/>
    <col min="15341" max="15341" width="6" style="24" bestFit="1" customWidth="1"/>
    <col min="15342" max="15342" width="6.5" style="24" bestFit="1" customWidth="1"/>
    <col min="15343" max="15343" width="6" style="24" customWidth="1"/>
    <col min="15344" max="15344" width="6" style="24" bestFit="1" customWidth="1"/>
    <col min="15345" max="15345" width="6.5" style="24" bestFit="1" customWidth="1"/>
    <col min="15346" max="15346" width="6" style="24" bestFit="1" customWidth="1"/>
    <col min="15347" max="15347" width="9.6640625" style="24" bestFit="1" customWidth="1"/>
    <col min="15348" max="15348" width="9.1640625" style="24"/>
    <col min="15349" max="15349" width="10.5" style="24" bestFit="1" customWidth="1"/>
    <col min="15350" max="15595" width="9.1640625" style="24"/>
    <col min="15596" max="15596" width="49.5" style="24" customWidth="1"/>
    <col min="15597" max="15597" width="6" style="24" bestFit="1" customWidth="1"/>
    <col min="15598" max="15598" width="6.5" style="24" bestFit="1" customWidth="1"/>
    <col min="15599" max="15599" width="6" style="24" customWidth="1"/>
    <col min="15600" max="15600" width="6" style="24" bestFit="1" customWidth="1"/>
    <col min="15601" max="15601" width="6.5" style="24" bestFit="1" customWidth="1"/>
    <col min="15602" max="15602" width="6" style="24" bestFit="1" customWidth="1"/>
    <col min="15603" max="15603" width="9.6640625" style="24" bestFit="1" customWidth="1"/>
    <col min="15604" max="15604" width="9.1640625" style="24"/>
    <col min="15605" max="15605" width="10.5" style="24" bestFit="1" customWidth="1"/>
    <col min="15606" max="15851" width="9.1640625" style="24"/>
    <col min="15852" max="15852" width="49.5" style="24" customWidth="1"/>
    <col min="15853" max="15853" width="6" style="24" bestFit="1" customWidth="1"/>
    <col min="15854" max="15854" width="6.5" style="24" bestFit="1" customWidth="1"/>
    <col min="15855" max="15855" width="6" style="24" customWidth="1"/>
    <col min="15856" max="15856" width="6" style="24" bestFit="1" customWidth="1"/>
    <col min="15857" max="15857" width="6.5" style="24" bestFit="1" customWidth="1"/>
    <col min="15858" max="15858" width="6" style="24" bestFit="1" customWidth="1"/>
    <col min="15859" max="15859" width="9.6640625" style="24" bestFit="1" customWidth="1"/>
    <col min="15860" max="15860" width="9.1640625" style="24"/>
    <col min="15861" max="15861" width="10.5" style="24" bestFit="1" customWidth="1"/>
    <col min="15862" max="16107" width="9.1640625" style="24"/>
    <col min="16108" max="16108" width="49.5" style="24" customWidth="1"/>
    <col min="16109" max="16109" width="6" style="24" bestFit="1" customWidth="1"/>
    <col min="16110" max="16110" width="6.5" style="24" bestFit="1" customWidth="1"/>
    <col min="16111" max="16111" width="6" style="24" customWidth="1"/>
    <col min="16112" max="16112" width="6" style="24" bestFit="1" customWidth="1"/>
    <col min="16113" max="16113" width="6.5" style="24" bestFit="1" customWidth="1"/>
    <col min="16114" max="16114" width="6" style="24" bestFit="1" customWidth="1"/>
    <col min="16115" max="16115" width="9.6640625" style="24" bestFit="1" customWidth="1"/>
    <col min="16116" max="16116" width="9.1640625" style="24"/>
    <col min="16117" max="16117" width="10.5" style="24" bestFit="1" customWidth="1"/>
    <col min="16118" max="16369" width="9.1640625" style="24"/>
    <col min="16370" max="16384" width="9.1640625" style="24" customWidth="1"/>
  </cols>
  <sheetData>
    <row r="1" spans="1:13" ht="16">
      <c r="A1" s="125" t="s">
        <v>112</v>
      </c>
      <c r="B1" s="125"/>
      <c r="C1" s="125"/>
      <c r="D1" s="125"/>
      <c r="E1" s="125"/>
      <c r="F1" s="125"/>
      <c r="G1" s="125"/>
      <c r="H1" s="125"/>
      <c r="I1" s="125"/>
      <c r="J1" s="125"/>
    </row>
    <row r="2" spans="1:13" ht="48">
      <c r="A2" s="104" t="s">
        <v>49</v>
      </c>
      <c r="B2" s="105">
        <v>2015</v>
      </c>
      <c r="C2" s="105">
        <v>2016</v>
      </c>
      <c r="D2" s="105">
        <v>2017</v>
      </c>
      <c r="E2" s="105">
        <v>2018</v>
      </c>
      <c r="F2" s="105">
        <v>2019</v>
      </c>
      <c r="G2" s="106" t="s">
        <v>114</v>
      </c>
      <c r="H2" s="105">
        <v>2020</v>
      </c>
      <c r="I2" s="107">
        <v>2021</v>
      </c>
      <c r="J2" s="108" t="s">
        <v>113</v>
      </c>
    </row>
    <row r="3" spans="1:13" ht="16">
      <c r="A3" s="97" t="s">
        <v>50</v>
      </c>
      <c r="B3" s="98">
        <v>93419</v>
      </c>
      <c r="C3" s="99">
        <v>94677</v>
      </c>
      <c r="D3" s="99">
        <v>95843</v>
      </c>
      <c r="E3" s="99">
        <v>96762</v>
      </c>
      <c r="F3" s="99">
        <v>97625</v>
      </c>
      <c r="G3" s="100">
        <f>AVERAGE(B3:F3)</f>
        <v>95665.2</v>
      </c>
      <c r="H3" s="101">
        <v>98462</v>
      </c>
      <c r="I3" s="102">
        <v>99202</v>
      </c>
      <c r="J3" s="103">
        <f>AVERAGE(D3,E3,F3,H3,I3)</f>
        <v>97578.8</v>
      </c>
      <c r="K3" s="28"/>
    </row>
    <row r="4" spans="1:13">
      <c r="A4" s="25"/>
      <c r="B4" s="51"/>
      <c r="C4" s="27"/>
      <c r="D4" s="27"/>
      <c r="E4" s="27"/>
      <c r="F4" s="27"/>
      <c r="G4" s="94"/>
      <c r="H4" s="42"/>
      <c r="I4" s="48"/>
      <c r="J4" s="43"/>
      <c r="K4" s="29"/>
    </row>
    <row r="5" spans="1:13" ht="16">
      <c r="A5" s="25" t="s">
        <v>51</v>
      </c>
      <c r="B5" s="51">
        <v>1592</v>
      </c>
      <c r="C5" s="27">
        <v>1645</v>
      </c>
      <c r="D5" s="27">
        <v>1651</v>
      </c>
      <c r="E5" s="27">
        <v>1650</v>
      </c>
      <c r="F5" s="27">
        <v>1605</v>
      </c>
      <c r="G5" s="94">
        <f t="shared" ref="G5:G46" si="0">AVERAGE(B5:F5)</f>
        <v>1628.6</v>
      </c>
      <c r="H5" s="42">
        <v>1554</v>
      </c>
      <c r="I5" s="48">
        <v>1665</v>
      </c>
      <c r="J5" s="43">
        <f>AVERAGE(D5,E5,F5,H5,I5)</f>
        <v>1625</v>
      </c>
      <c r="K5" s="28"/>
    </row>
    <row r="6" spans="1:13">
      <c r="A6" s="25"/>
      <c r="B6" s="51"/>
      <c r="C6" s="27"/>
      <c r="D6" s="27"/>
      <c r="E6" s="27"/>
      <c r="F6" s="27"/>
      <c r="G6" s="94"/>
      <c r="H6" s="42"/>
      <c r="I6" s="48"/>
      <c r="J6" s="43"/>
      <c r="K6" s="28"/>
    </row>
    <row r="7" spans="1:13" ht="16">
      <c r="A7" s="25" t="s">
        <v>52</v>
      </c>
      <c r="B7" s="31">
        <f t="shared" ref="B7:F7" si="1">(B5/B3)*1000</f>
        <v>17.041501193547351</v>
      </c>
      <c r="C7" s="30">
        <f t="shared" si="1"/>
        <v>17.374864011322707</v>
      </c>
      <c r="D7" s="31">
        <f t="shared" si="1"/>
        <v>17.226088498899241</v>
      </c>
      <c r="E7" s="30">
        <f t="shared" si="1"/>
        <v>17.052148570719911</v>
      </c>
      <c r="F7" s="30">
        <f t="shared" si="1"/>
        <v>16.440460947503201</v>
      </c>
      <c r="G7" s="95">
        <f t="shared" si="0"/>
        <v>17.027012644398482</v>
      </c>
      <c r="H7" s="45">
        <f>(H5/H3)*1000</f>
        <v>15.782738518413195</v>
      </c>
      <c r="I7" s="49">
        <f>(I5/I3)*1000</f>
        <v>16.783935807745809</v>
      </c>
      <c r="J7" s="44">
        <f>AVERAGE(D7,E7,F7,H7,I7)</f>
        <v>16.657074468656269</v>
      </c>
      <c r="K7" s="32"/>
    </row>
    <row r="8" spans="1:13">
      <c r="A8" s="25"/>
      <c r="B8" s="51"/>
      <c r="C8" s="30"/>
      <c r="D8" s="31"/>
      <c r="E8" s="30"/>
      <c r="F8" s="30"/>
      <c r="G8" s="94"/>
      <c r="H8" s="45"/>
      <c r="I8" s="49"/>
      <c r="J8" s="43"/>
      <c r="K8" s="32"/>
      <c r="M8" s="28"/>
    </row>
    <row r="9" spans="1:13" ht="16">
      <c r="A9" s="25" t="s">
        <v>53</v>
      </c>
      <c r="B9" s="51">
        <v>703</v>
      </c>
      <c r="C9" s="27">
        <v>747</v>
      </c>
      <c r="D9" s="27">
        <v>748</v>
      </c>
      <c r="E9" s="33">
        <v>818</v>
      </c>
      <c r="F9" s="33">
        <v>795</v>
      </c>
      <c r="G9" s="94">
        <f>AVERAGE(B9:F9)</f>
        <v>762.2</v>
      </c>
      <c r="H9" s="46">
        <v>667</v>
      </c>
      <c r="I9" s="48">
        <v>925</v>
      </c>
      <c r="J9" s="43">
        <f t="shared" ref="J9:J46" si="2">AVERAGE(D9,E9,F9,H9,I9)</f>
        <v>790.6</v>
      </c>
      <c r="K9" s="28"/>
    </row>
    <row r="10" spans="1:13">
      <c r="A10" s="25"/>
      <c r="B10" s="51"/>
      <c r="C10" s="27"/>
      <c r="D10" s="27"/>
      <c r="E10" s="33"/>
      <c r="F10" s="33"/>
      <c r="G10" s="94"/>
      <c r="H10" s="46"/>
      <c r="I10" s="48"/>
      <c r="J10" s="43"/>
      <c r="K10" s="28"/>
    </row>
    <row r="11" spans="1:13" ht="16">
      <c r="A11" s="25" t="s">
        <v>54</v>
      </c>
      <c r="B11" s="30">
        <f t="shared" ref="B11:H11" si="3">(B9/B3)*1000</f>
        <v>7.5252357657435853</v>
      </c>
      <c r="C11" s="30">
        <f t="shared" si="3"/>
        <v>7.8899838397921345</v>
      </c>
      <c r="D11" s="30">
        <f t="shared" si="3"/>
        <v>7.8044301618271552</v>
      </c>
      <c r="E11" s="30">
        <f t="shared" si="3"/>
        <v>8.4537318368781129</v>
      </c>
      <c r="F11" s="30">
        <f t="shared" si="3"/>
        <v>8.1434058898847628</v>
      </c>
      <c r="G11" s="95">
        <f t="shared" si="0"/>
        <v>7.9633574988251494</v>
      </c>
      <c r="H11" s="45">
        <f t="shared" si="3"/>
        <v>6.7741869959984564</v>
      </c>
      <c r="I11" s="49">
        <f>(I9/I3)*1000</f>
        <v>9.3244087820810062</v>
      </c>
      <c r="J11" s="44">
        <f t="shared" si="2"/>
        <v>8.1000327333338991</v>
      </c>
      <c r="K11" s="32"/>
    </row>
    <row r="12" spans="1:13">
      <c r="A12" s="25"/>
      <c r="B12" s="51"/>
      <c r="C12" s="30"/>
      <c r="D12" s="30"/>
      <c r="E12" s="30"/>
      <c r="F12" s="30"/>
      <c r="G12" s="94"/>
      <c r="H12" s="45"/>
      <c r="I12" s="49"/>
      <c r="J12" s="43"/>
      <c r="K12" s="32"/>
    </row>
    <row r="13" spans="1:13" ht="16">
      <c r="A13" s="25" t="s">
        <v>55</v>
      </c>
      <c r="B13" s="51">
        <v>17</v>
      </c>
      <c r="C13" s="27">
        <v>22</v>
      </c>
      <c r="D13" s="27">
        <v>18</v>
      </c>
      <c r="E13" s="33">
        <v>31</v>
      </c>
      <c r="F13" s="33">
        <v>27</v>
      </c>
      <c r="G13" s="94">
        <f t="shared" si="0"/>
        <v>23</v>
      </c>
      <c r="H13" s="46">
        <v>18</v>
      </c>
      <c r="I13" s="48">
        <v>19</v>
      </c>
      <c r="J13" s="43">
        <f t="shared" si="2"/>
        <v>22.6</v>
      </c>
      <c r="K13" s="28"/>
      <c r="L13" s="34"/>
      <c r="M13" s="34"/>
    </row>
    <row r="14" spans="1:13">
      <c r="A14" s="25"/>
      <c r="B14" s="51"/>
      <c r="C14" s="27"/>
      <c r="D14" s="27"/>
      <c r="E14" s="33"/>
      <c r="F14" s="33"/>
      <c r="G14" s="94"/>
      <c r="H14" s="46"/>
      <c r="I14" s="48"/>
      <c r="J14" s="43"/>
      <c r="K14" s="28"/>
      <c r="L14" s="34"/>
      <c r="M14" s="34"/>
    </row>
    <row r="15" spans="1:13" ht="16">
      <c r="A15" s="25" t="s">
        <v>56</v>
      </c>
      <c r="B15" s="31">
        <f t="shared" ref="B15:H15" si="4">(B13/B5)*1000</f>
        <v>10.678391959798994</v>
      </c>
      <c r="C15" s="31">
        <f t="shared" si="4"/>
        <v>13.373860182370821</v>
      </c>
      <c r="D15" s="31">
        <f t="shared" si="4"/>
        <v>10.902483343428226</v>
      </c>
      <c r="E15" s="30">
        <f t="shared" si="4"/>
        <v>18.787878787878789</v>
      </c>
      <c r="F15" s="30">
        <f t="shared" si="4"/>
        <v>16.822429906542055</v>
      </c>
      <c r="G15" s="95">
        <f t="shared" si="0"/>
        <v>14.113008836003775</v>
      </c>
      <c r="H15" s="45">
        <f t="shared" si="4"/>
        <v>11.583011583011583</v>
      </c>
      <c r="I15" s="49">
        <f>(I13/I5)*1000</f>
        <v>11.411411411411411</v>
      </c>
      <c r="J15" s="44">
        <f t="shared" si="2"/>
        <v>13.901443006454411</v>
      </c>
      <c r="K15" s="32"/>
    </row>
    <row r="16" spans="1:13">
      <c r="A16" s="25"/>
      <c r="B16" s="51"/>
      <c r="C16" s="31"/>
      <c r="D16" s="31"/>
      <c r="E16" s="30"/>
      <c r="F16" s="30"/>
      <c r="G16" s="94"/>
      <c r="H16" s="45"/>
      <c r="I16" s="49"/>
      <c r="J16" s="43"/>
      <c r="K16" s="32"/>
    </row>
    <row r="17" spans="1:13" ht="30" customHeight="1">
      <c r="A17" s="25" t="s">
        <v>57</v>
      </c>
      <c r="B17" s="51">
        <v>7</v>
      </c>
      <c r="C17" s="27">
        <v>9</v>
      </c>
      <c r="D17" s="27">
        <v>11</v>
      </c>
      <c r="E17" s="33">
        <v>13</v>
      </c>
      <c r="F17" s="33">
        <v>5</v>
      </c>
      <c r="G17" s="94">
        <f t="shared" si="0"/>
        <v>9</v>
      </c>
      <c r="H17" s="46">
        <v>5</v>
      </c>
      <c r="I17" s="48">
        <v>8</v>
      </c>
      <c r="J17" s="43">
        <f t="shared" si="2"/>
        <v>8.4</v>
      </c>
      <c r="K17" s="28"/>
    </row>
    <row r="18" spans="1:13">
      <c r="A18" s="25"/>
      <c r="B18" s="51"/>
      <c r="C18" s="27"/>
      <c r="D18" s="27"/>
      <c r="E18" s="33"/>
      <c r="F18" s="33"/>
      <c r="G18" s="94"/>
      <c r="H18" s="46"/>
      <c r="I18" s="48"/>
      <c r="J18" s="43"/>
      <c r="K18" s="28"/>
    </row>
    <row r="19" spans="1:13" ht="16">
      <c r="A19" s="25" t="s">
        <v>58</v>
      </c>
      <c r="B19" s="51">
        <v>3</v>
      </c>
      <c r="C19" s="27">
        <v>6</v>
      </c>
      <c r="D19" s="27">
        <v>5</v>
      </c>
      <c r="E19" s="33">
        <v>11</v>
      </c>
      <c r="F19" s="33">
        <v>9</v>
      </c>
      <c r="G19" s="94">
        <f t="shared" si="0"/>
        <v>6.8</v>
      </c>
      <c r="H19" s="46">
        <v>9</v>
      </c>
      <c r="I19" s="48">
        <v>6</v>
      </c>
      <c r="J19" s="43">
        <f t="shared" si="2"/>
        <v>8</v>
      </c>
      <c r="K19" s="28"/>
    </row>
    <row r="20" spans="1:13">
      <c r="A20" s="25"/>
      <c r="B20" s="51"/>
      <c r="C20" s="27"/>
      <c r="D20" s="27"/>
      <c r="E20" s="33"/>
      <c r="F20" s="33"/>
      <c r="G20" s="94"/>
      <c r="H20" s="46"/>
      <c r="I20" s="48"/>
      <c r="J20" s="43"/>
      <c r="K20" s="28"/>
    </row>
    <row r="21" spans="1:13" ht="16">
      <c r="A21" s="25" t="s">
        <v>59</v>
      </c>
      <c r="B21" s="51">
        <v>10</v>
      </c>
      <c r="C21" s="27">
        <f>SUM(C17:C19)</f>
        <v>15</v>
      </c>
      <c r="D21" s="27">
        <f>SUM(D17:D19)</f>
        <v>16</v>
      </c>
      <c r="E21" s="33">
        <f>SUM(E17:E19)</f>
        <v>24</v>
      </c>
      <c r="F21" s="33">
        <f>SUM(F17:F19)</f>
        <v>14</v>
      </c>
      <c r="G21" s="94">
        <f t="shared" si="0"/>
        <v>15.8</v>
      </c>
      <c r="H21" s="46">
        <v>14</v>
      </c>
      <c r="I21" s="48">
        <v>14</v>
      </c>
      <c r="J21" s="43">
        <f t="shared" si="2"/>
        <v>16.399999999999999</v>
      </c>
      <c r="K21" s="28"/>
    </row>
    <row r="22" spans="1:13">
      <c r="A22" s="25"/>
      <c r="B22" s="51"/>
      <c r="C22" s="27"/>
      <c r="D22" s="27"/>
      <c r="E22" s="33"/>
      <c r="F22" s="33"/>
      <c r="G22" s="94"/>
      <c r="H22" s="46"/>
      <c r="I22" s="48"/>
      <c r="J22" s="43"/>
      <c r="K22" s="28"/>
    </row>
    <row r="23" spans="1:13" ht="16">
      <c r="A23" s="25" t="s">
        <v>60</v>
      </c>
      <c r="B23" s="31">
        <f t="shared" ref="B23:H23" si="5">(B21/B5)*1000</f>
        <v>6.2814070351758797</v>
      </c>
      <c r="C23" s="31">
        <f t="shared" si="5"/>
        <v>9.1185410334346493</v>
      </c>
      <c r="D23" s="31">
        <f t="shared" si="5"/>
        <v>9.691096305269534</v>
      </c>
      <c r="E23" s="30">
        <v>14.6</v>
      </c>
      <c r="F23" s="30">
        <f t="shared" si="5"/>
        <v>8.722741433021806</v>
      </c>
      <c r="G23" s="95">
        <f>AVERAGE(B23:F23)</f>
        <v>9.6827571613803745</v>
      </c>
      <c r="H23" s="45">
        <f t="shared" si="5"/>
        <v>9.0090090090090094</v>
      </c>
      <c r="I23" s="49">
        <f>(I21/I5)*1000</f>
        <v>8.408408408408409</v>
      </c>
      <c r="J23" s="44">
        <f t="shared" si="2"/>
        <v>10.086251031141751</v>
      </c>
      <c r="K23" s="32"/>
    </row>
    <row r="24" spans="1:13">
      <c r="A24" s="25"/>
      <c r="B24" s="51"/>
      <c r="C24" s="31"/>
      <c r="D24" s="31"/>
      <c r="E24" s="30"/>
      <c r="F24" s="30"/>
      <c r="G24" s="94"/>
      <c r="H24" s="45"/>
      <c r="I24" s="49"/>
      <c r="J24" s="43"/>
      <c r="K24" s="32"/>
    </row>
    <row r="25" spans="1:13" ht="32">
      <c r="A25" s="25" t="s">
        <v>61</v>
      </c>
      <c r="B25" s="51">
        <v>14</v>
      </c>
      <c r="C25" s="27">
        <v>16</v>
      </c>
      <c r="D25" s="27">
        <v>18</v>
      </c>
      <c r="E25" s="33">
        <v>14</v>
      </c>
      <c r="F25" s="33">
        <v>8</v>
      </c>
      <c r="G25" s="94">
        <f t="shared" si="0"/>
        <v>14</v>
      </c>
      <c r="H25" s="46">
        <v>8</v>
      </c>
      <c r="I25" s="48">
        <v>13</v>
      </c>
      <c r="J25" s="43">
        <f t="shared" si="2"/>
        <v>12.2</v>
      </c>
      <c r="K25" s="28"/>
    </row>
    <row r="26" spans="1:13">
      <c r="A26" s="25"/>
      <c r="B26" s="51"/>
      <c r="C26" s="27"/>
      <c r="D26" s="27"/>
      <c r="E26" s="33"/>
      <c r="F26" s="33"/>
      <c r="G26" s="94"/>
      <c r="H26" s="46"/>
      <c r="I26" s="48"/>
      <c r="J26" s="43"/>
      <c r="K26" s="28"/>
    </row>
    <row r="27" spans="1:13" ht="16">
      <c r="A27" s="25" t="s">
        <v>135</v>
      </c>
      <c r="B27" s="54">
        <f>(B25/(B25+B5))*1000</f>
        <v>8.7173100871731002</v>
      </c>
      <c r="C27" s="54">
        <f t="shared" ref="C27:H27" si="6">(C25/(C25+C5))*1000</f>
        <v>9.6327513546056593</v>
      </c>
      <c r="D27" s="54">
        <f t="shared" si="6"/>
        <v>10.78490113840623</v>
      </c>
      <c r="E27" s="54">
        <f t="shared" si="6"/>
        <v>8.4134615384615383</v>
      </c>
      <c r="F27" s="54">
        <f t="shared" si="6"/>
        <v>4.9597024178549285</v>
      </c>
      <c r="G27" s="95">
        <f t="shared" si="0"/>
        <v>8.5016253073002908</v>
      </c>
      <c r="H27" s="54">
        <f t="shared" si="6"/>
        <v>5.1216389244558256</v>
      </c>
      <c r="I27" s="122">
        <f>(I25/(I25+I5))*1000</f>
        <v>7.7473182359952322</v>
      </c>
      <c r="J27" s="44">
        <f t="shared" si="2"/>
        <v>7.4054044510347508</v>
      </c>
      <c r="K27" s="28"/>
    </row>
    <row r="28" spans="1:13">
      <c r="A28" s="25"/>
      <c r="B28" s="51"/>
      <c r="C28" s="27"/>
      <c r="D28" s="27"/>
      <c r="E28" s="33"/>
      <c r="F28" s="33"/>
      <c r="G28" s="94"/>
      <c r="H28" s="46"/>
      <c r="I28" s="48"/>
      <c r="J28" s="43"/>
      <c r="K28" s="28"/>
    </row>
    <row r="29" spans="1:13" ht="16">
      <c r="A29" s="25" t="s">
        <v>62</v>
      </c>
      <c r="B29" s="51">
        <v>21</v>
      </c>
      <c r="C29" s="33">
        <f t="shared" ref="C29:F29" si="7">C17+C25</f>
        <v>25</v>
      </c>
      <c r="D29" s="33">
        <f t="shared" si="7"/>
        <v>29</v>
      </c>
      <c r="E29" s="33">
        <f t="shared" si="7"/>
        <v>27</v>
      </c>
      <c r="F29" s="33">
        <f t="shared" si="7"/>
        <v>13</v>
      </c>
      <c r="G29" s="94">
        <f>AVERAGE(B29:F29)</f>
        <v>23</v>
      </c>
      <c r="H29" s="46">
        <f>H17+H25</f>
        <v>13</v>
      </c>
      <c r="I29" s="48">
        <v>23</v>
      </c>
      <c r="J29" s="43">
        <f>AVERAGE(D29,E29,F29,H29,I29)</f>
        <v>21</v>
      </c>
      <c r="K29" s="28"/>
      <c r="M29" s="28"/>
    </row>
    <row r="30" spans="1:13">
      <c r="A30" s="25"/>
      <c r="B30" s="51"/>
      <c r="C30" s="27"/>
      <c r="D30" s="27"/>
      <c r="E30" s="33"/>
      <c r="F30" s="33"/>
      <c r="G30" s="94"/>
      <c r="H30" s="46"/>
      <c r="I30" s="48"/>
      <c r="J30" s="43"/>
      <c r="K30" s="28"/>
    </row>
    <row r="31" spans="1:13" ht="16">
      <c r="A31" s="25" t="s">
        <v>63</v>
      </c>
      <c r="B31" s="31">
        <f t="shared" ref="B31:I31" si="8">(B29/(B5+B25))*1000</f>
        <v>13.075965130759652</v>
      </c>
      <c r="C31" s="31">
        <f t="shared" si="8"/>
        <v>15.051173991571343</v>
      </c>
      <c r="D31" s="31">
        <f t="shared" si="8"/>
        <v>17.375674056321149</v>
      </c>
      <c r="E31" s="30">
        <f t="shared" si="8"/>
        <v>16.22596153846154</v>
      </c>
      <c r="F31" s="30">
        <f t="shared" si="8"/>
        <v>8.0595164290142591</v>
      </c>
      <c r="G31" s="95">
        <f t="shared" si="0"/>
        <v>13.95765822922559</v>
      </c>
      <c r="H31" s="45">
        <f t="shared" si="8"/>
        <v>8.3226632522407176</v>
      </c>
      <c r="I31" s="49">
        <f t="shared" si="8"/>
        <v>13.706793802145411</v>
      </c>
      <c r="J31" s="44">
        <f t="shared" si="2"/>
        <v>12.738121815636616</v>
      </c>
      <c r="K31" s="32"/>
    </row>
    <row r="32" spans="1:13">
      <c r="A32" s="25"/>
      <c r="B32" s="51"/>
      <c r="C32" s="31"/>
      <c r="D32" s="31"/>
      <c r="E32" s="30"/>
      <c r="F32" s="30"/>
      <c r="G32" s="94"/>
      <c r="H32" s="45"/>
      <c r="I32" s="49"/>
      <c r="J32" s="43"/>
      <c r="K32" s="32"/>
    </row>
    <row r="33" spans="1:11" ht="16">
      <c r="A33" s="25" t="s">
        <v>64</v>
      </c>
      <c r="B33" s="51">
        <v>3</v>
      </c>
      <c r="C33" s="27">
        <v>2</v>
      </c>
      <c r="D33" s="27">
        <v>4</v>
      </c>
      <c r="E33" s="33">
        <v>3</v>
      </c>
      <c r="F33" s="33">
        <v>1</v>
      </c>
      <c r="G33" s="94">
        <f t="shared" si="0"/>
        <v>2.6</v>
      </c>
      <c r="H33" s="46">
        <v>4</v>
      </c>
      <c r="I33" s="48">
        <v>3</v>
      </c>
      <c r="J33" s="43">
        <f t="shared" si="2"/>
        <v>3</v>
      </c>
      <c r="K33" s="28"/>
    </row>
    <row r="34" spans="1:11">
      <c r="A34" s="25"/>
      <c r="B34" s="51"/>
      <c r="C34" s="27"/>
      <c r="D34" s="27"/>
      <c r="E34" s="33"/>
      <c r="F34" s="33"/>
      <c r="G34" s="94"/>
      <c r="H34" s="46"/>
      <c r="I34" s="48"/>
      <c r="J34" s="43"/>
      <c r="K34" s="28"/>
    </row>
    <row r="35" spans="1:11" ht="16">
      <c r="A35" s="25" t="s">
        <v>134</v>
      </c>
      <c r="B35" s="51">
        <f>B33+B13</f>
        <v>20</v>
      </c>
      <c r="C35" s="51">
        <f t="shared" ref="C35:F35" si="9">C33+C13</f>
        <v>24</v>
      </c>
      <c r="D35" s="51">
        <f t="shared" si="9"/>
        <v>22</v>
      </c>
      <c r="E35" s="51">
        <f t="shared" si="9"/>
        <v>34</v>
      </c>
      <c r="F35" s="51">
        <f t="shared" si="9"/>
        <v>28</v>
      </c>
      <c r="G35" s="94">
        <f t="shared" si="0"/>
        <v>25.6</v>
      </c>
      <c r="H35" s="46">
        <f>H33+H13</f>
        <v>22</v>
      </c>
      <c r="I35" s="48">
        <f>I33+I13</f>
        <v>22</v>
      </c>
      <c r="J35" s="43">
        <f>AVERAGE(D35,E35,F35,H35,I35)</f>
        <v>25.6</v>
      </c>
      <c r="K35" s="28"/>
    </row>
    <row r="36" spans="1:11">
      <c r="A36" s="25"/>
      <c r="B36" s="51"/>
      <c r="C36" s="27"/>
      <c r="D36" s="27"/>
      <c r="E36" s="33"/>
      <c r="F36" s="33"/>
      <c r="G36" s="94"/>
      <c r="H36" s="46"/>
      <c r="I36" s="48"/>
      <c r="J36" s="43"/>
      <c r="K36" s="28"/>
    </row>
    <row r="37" spans="1:11" ht="16">
      <c r="A37" s="25" t="s">
        <v>65</v>
      </c>
      <c r="B37" s="31">
        <f>(B35/B5)*1000</f>
        <v>12.562814070351759</v>
      </c>
      <c r="C37" s="31">
        <f t="shared" ref="C37:F37" si="10">(C35/C5)*1000</f>
        <v>14.589665653495439</v>
      </c>
      <c r="D37" s="31">
        <f t="shared" si="10"/>
        <v>13.325257419745608</v>
      </c>
      <c r="E37" s="31">
        <f t="shared" si="10"/>
        <v>20.606060606060606</v>
      </c>
      <c r="F37" s="31">
        <f t="shared" si="10"/>
        <v>17.445482866043612</v>
      </c>
      <c r="G37" s="95">
        <f>AVERAGE(B37:F37)</f>
        <v>15.705856123139403</v>
      </c>
      <c r="H37" s="45">
        <f>(H35/H5)*1000</f>
        <v>14.157014157014158</v>
      </c>
      <c r="I37" s="49">
        <f>(I35/I5)*1000</f>
        <v>13.213213213213212</v>
      </c>
      <c r="J37" s="44">
        <f>AVERAGE(D37,E37,F37,H37,I37)</f>
        <v>15.749405652415438</v>
      </c>
      <c r="K37" s="32"/>
    </row>
    <row r="38" spans="1:11">
      <c r="A38" s="25"/>
      <c r="B38" s="51"/>
      <c r="C38" s="31"/>
      <c r="D38" s="31"/>
      <c r="E38" s="30"/>
      <c r="F38" s="30"/>
      <c r="G38" s="94"/>
      <c r="H38" s="45"/>
      <c r="I38" s="49"/>
      <c r="J38" s="43"/>
      <c r="K38" s="32"/>
    </row>
    <row r="39" spans="1:11" ht="16">
      <c r="A39" s="25" t="s">
        <v>66</v>
      </c>
      <c r="B39" s="51">
        <v>3</v>
      </c>
      <c r="C39" s="27">
        <v>0</v>
      </c>
      <c r="D39" s="27">
        <v>1</v>
      </c>
      <c r="E39" s="33">
        <v>2</v>
      </c>
      <c r="F39" s="33">
        <v>1</v>
      </c>
      <c r="G39" s="94">
        <f t="shared" si="0"/>
        <v>1.4</v>
      </c>
      <c r="H39" s="46">
        <v>1</v>
      </c>
      <c r="I39" s="48">
        <v>2</v>
      </c>
      <c r="J39" s="43">
        <f t="shared" si="2"/>
        <v>1.4</v>
      </c>
      <c r="K39" s="28"/>
    </row>
    <row r="40" spans="1:11">
      <c r="A40" s="25"/>
      <c r="B40" s="51"/>
      <c r="C40" s="27"/>
      <c r="D40" s="27"/>
      <c r="E40" s="33"/>
      <c r="F40" s="33"/>
      <c r="G40" s="94"/>
      <c r="H40" s="46"/>
      <c r="I40" s="48"/>
      <c r="J40" s="43"/>
      <c r="K40" s="28"/>
    </row>
    <row r="41" spans="1:11" ht="16">
      <c r="A41" s="25" t="s">
        <v>67</v>
      </c>
      <c r="B41" s="31">
        <f t="shared" ref="B41:H41" si="11">(B39/B5)*100000</f>
        <v>188.44221105527637</v>
      </c>
      <c r="C41" s="31">
        <f t="shared" si="11"/>
        <v>0</v>
      </c>
      <c r="D41" s="31">
        <f t="shared" si="11"/>
        <v>60.569351907934582</v>
      </c>
      <c r="E41" s="30">
        <f t="shared" si="11"/>
        <v>121.21212121212122</v>
      </c>
      <c r="F41" s="30">
        <f t="shared" si="11"/>
        <v>62.305295950155767</v>
      </c>
      <c r="G41" s="95">
        <f t="shared" si="0"/>
        <v>86.505796025097595</v>
      </c>
      <c r="H41" s="45">
        <f t="shared" si="11"/>
        <v>64.350064350064343</v>
      </c>
      <c r="I41" s="49">
        <f>(I39/I5)*100000</f>
        <v>120.12012012012012</v>
      </c>
      <c r="J41" s="44">
        <f>AVERAGE(D41,E41,F41,H41,I41)</f>
        <v>85.711390708079207</v>
      </c>
      <c r="K41" s="32"/>
    </row>
    <row r="42" spans="1:11">
      <c r="A42" s="25"/>
      <c r="B42" s="51"/>
      <c r="C42" s="31"/>
      <c r="D42" s="31"/>
      <c r="E42" s="30"/>
      <c r="F42" s="30"/>
      <c r="G42" s="94"/>
      <c r="H42" s="45"/>
      <c r="I42" s="49"/>
      <c r="J42" s="43"/>
      <c r="K42" s="32"/>
    </row>
    <row r="43" spans="1:11" ht="16">
      <c r="A43" s="35" t="s">
        <v>68</v>
      </c>
      <c r="B43" s="52"/>
      <c r="C43" s="31"/>
      <c r="D43" s="31"/>
      <c r="E43" s="30"/>
      <c r="F43" s="30"/>
      <c r="G43" s="94"/>
      <c r="H43" s="45"/>
      <c r="I43" s="49"/>
      <c r="J43" s="43"/>
      <c r="K43" s="32"/>
    </row>
    <row r="44" spans="1:11" ht="16">
      <c r="A44" s="25" t="s">
        <v>40</v>
      </c>
      <c r="B44" s="54">
        <v>70.09</v>
      </c>
      <c r="C44" s="31">
        <v>69.489999999999995</v>
      </c>
      <c r="D44" s="31">
        <v>70.34</v>
      </c>
      <c r="E44" s="30">
        <v>68.489999999999995</v>
      </c>
      <c r="F44" s="30">
        <v>69.66</v>
      </c>
      <c r="G44" s="95">
        <f t="shared" si="0"/>
        <v>69.61399999999999</v>
      </c>
      <c r="H44" s="45">
        <v>72.7</v>
      </c>
      <c r="I44" s="49">
        <v>71.099999999999994</v>
      </c>
      <c r="J44" s="44">
        <f t="shared" si="2"/>
        <v>70.457999999999998</v>
      </c>
      <c r="K44" s="32"/>
    </row>
    <row r="45" spans="1:11" ht="16">
      <c r="A45" s="25" t="s">
        <v>41</v>
      </c>
      <c r="B45" s="54">
        <v>78.7</v>
      </c>
      <c r="C45" s="31">
        <v>80.84</v>
      </c>
      <c r="D45" s="31">
        <v>78.53</v>
      </c>
      <c r="E45" s="30">
        <v>77.31</v>
      </c>
      <c r="F45" s="30">
        <v>78.37</v>
      </c>
      <c r="G45" s="95">
        <f t="shared" si="0"/>
        <v>78.75</v>
      </c>
      <c r="H45" s="45">
        <v>82</v>
      </c>
      <c r="I45" s="49">
        <v>75.599999999999994</v>
      </c>
      <c r="J45" s="44">
        <f t="shared" si="2"/>
        <v>78.362000000000009</v>
      </c>
      <c r="K45" s="32"/>
    </row>
    <row r="46" spans="1:11" ht="16">
      <c r="A46" s="36" t="s">
        <v>69</v>
      </c>
      <c r="B46" s="55">
        <v>74.239999999999995</v>
      </c>
      <c r="C46" s="37">
        <v>74.760000000000005</v>
      </c>
      <c r="D46" s="37">
        <v>74.34</v>
      </c>
      <c r="E46" s="38">
        <v>72.62</v>
      </c>
      <c r="F46" s="38">
        <v>73.91</v>
      </c>
      <c r="G46" s="96">
        <f t="shared" si="0"/>
        <v>73.974000000000004</v>
      </c>
      <c r="H46" s="47">
        <v>77.2</v>
      </c>
      <c r="I46" s="50">
        <v>73.400000000000006</v>
      </c>
      <c r="J46" s="109">
        <f t="shared" si="2"/>
        <v>74.294000000000011</v>
      </c>
      <c r="K46" s="32"/>
    </row>
    <row r="47" spans="1:11">
      <c r="A47" s="123" t="s">
        <v>70</v>
      </c>
      <c r="B47" s="123"/>
      <c r="C47" s="123"/>
      <c r="D47" s="123"/>
      <c r="E47" s="123"/>
      <c r="F47" s="123"/>
      <c r="G47" s="123"/>
      <c r="H47" s="123"/>
      <c r="I47" s="123"/>
      <c r="J47" s="123"/>
    </row>
    <row r="48" spans="1:11">
      <c r="A48" s="124" t="s">
        <v>71</v>
      </c>
      <c r="B48" s="124"/>
      <c r="C48" s="124"/>
      <c r="D48" s="124"/>
      <c r="E48" s="124"/>
      <c r="F48" s="124"/>
      <c r="G48" s="124"/>
      <c r="H48" s="124"/>
      <c r="I48" s="124"/>
      <c r="J48" s="124"/>
    </row>
    <row r="49" spans="1:11" ht="18.75" customHeight="1">
      <c r="A49" s="24"/>
      <c r="B49" s="40"/>
      <c r="K49" s="26"/>
    </row>
  </sheetData>
  <mergeCells count="3">
    <mergeCell ref="A47:J47"/>
    <mergeCell ref="A48:J48"/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K5" sqref="K5"/>
    </sheetView>
  </sheetViews>
  <sheetFormatPr baseColWidth="10" defaultColWidth="8.83203125" defaultRowHeight="15"/>
  <cols>
    <col min="1" max="1" width="11.83203125" style="57" customWidth="1"/>
    <col min="2" max="2" width="17.5" style="57" bestFit="1" customWidth="1"/>
    <col min="3" max="3" width="17.33203125" style="57" bestFit="1" customWidth="1"/>
    <col min="4" max="4" width="20.1640625" style="57" customWidth="1"/>
    <col min="5" max="5" width="19.1640625" style="57" bestFit="1" customWidth="1"/>
    <col min="6" max="6" width="33.5" style="57" customWidth="1"/>
    <col min="7" max="7" width="15.33203125" style="57" bestFit="1" customWidth="1"/>
    <col min="8" max="8" width="13.33203125" style="57" bestFit="1" customWidth="1"/>
    <col min="9" max="9" width="8" style="57" bestFit="1" customWidth="1"/>
    <col min="10" max="10" width="15.83203125" style="57" bestFit="1" customWidth="1"/>
    <col min="11" max="16384" width="8.83203125" style="57"/>
  </cols>
  <sheetData>
    <row r="1" spans="1:10" ht="30.75" customHeight="1" thickBot="1">
      <c r="A1" s="126" t="s">
        <v>130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>
      <c r="A2" s="128"/>
      <c r="B2" s="129"/>
      <c r="C2" s="129"/>
      <c r="D2" s="129"/>
      <c r="E2" s="130"/>
      <c r="F2" s="134" t="s">
        <v>72</v>
      </c>
      <c r="G2" s="136" t="s">
        <v>73</v>
      </c>
      <c r="H2" s="137"/>
      <c r="I2" s="138"/>
      <c r="J2" s="142" t="s">
        <v>74</v>
      </c>
    </row>
    <row r="3" spans="1:10">
      <c r="A3" s="131"/>
      <c r="B3" s="132"/>
      <c r="C3" s="132"/>
      <c r="D3" s="132"/>
      <c r="E3" s="133"/>
      <c r="F3" s="135"/>
      <c r="G3" s="139"/>
      <c r="H3" s="140"/>
      <c r="I3" s="141"/>
      <c r="J3" s="143"/>
    </row>
    <row r="4" spans="1:10" ht="61" thickBot="1">
      <c r="A4" s="15" t="s">
        <v>75</v>
      </c>
      <c r="B4" s="16" t="s">
        <v>76</v>
      </c>
      <c r="C4" s="16" t="s">
        <v>77</v>
      </c>
      <c r="D4" s="17" t="s">
        <v>78</v>
      </c>
      <c r="E4" s="16" t="s">
        <v>79</v>
      </c>
      <c r="F4" s="16" t="s">
        <v>80</v>
      </c>
      <c r="G4" s="18" t="s">
        <v>81</v>
      </c>
      <c r="H4" s="16" t="s">
        <v>82</v>
      </c>
      <c r="I4" s="19"/>
      <c r="J4" s="20" t="s">
        <v>83</v>
      </c>
    </row>
    <row r="5" spans="1:10" ht="16" thickBot="1">
      <c r="A5" s="21" t="s">
        <v>84</v>
      </c>
      <c r="B5" s="22" t="s">
        <v>85</v>
      </c>
      <c r="C5" s="22" t="s">
        <v>86</v>
      </c>
      <c r="D5" s="22" t="s">
        <v>87</v>
      </c>
      <c r="E5" s="22" t="s">
        <v>88</v>
      </c>
      <c r="F5" s="22" t="s">
        <v>89</v>
      </c>
      <c r="G5" s="22" t="s">
        <v>90</v>
      </c>
      <c r="H5" s="22" t="s">
        <v>91</v>
      </c>
      <c r="I5" s="22" t="s">
        <v>92</v>
      </c>
      <c r="J5" s="23" t="s">
        <v>93</v>
      </c>
    </row>
    <row r="6" spans="1:10">
      <c r="A6" s="93">
        <v>0</v>
      </c>
      <c r="B6" s="2">
        <v>1523</v>
      </c>
      <c r="C6" s="2">
        <v>19</v>
      </c>
      <c r="D6" s="3">
        <f t="shared" ref="D6:D23" si="0">C6/B6</f>
        <v>1.247537754432042E-2</v>
      </c>
      <c r="E6" s="3">
        <f>D6/(1+ (0.9*D6))</f>
        <v>1.2336861242776442E-2</v>
      </c>
      <c r="F6" s="2">
        <v>100000</v>
      </c>
      <c r="G6" s="4">
        <f>E6*F6</f>
        <v>1233.6861242776442</v>
      </c>
      <c r="H6" s="4">
        <f>F6-(G6*0.1)</f>
        <v>99876.631387572241</v>
      </c>
      <c r="I6" s="4">
        <f t="shared" ref="I6:I22" si="1">I7+H6</f>
        <v>7338322.0073252087</v>
      </c>
      <c r="J6" s="92">
        <f t="shared" ref="J6:J23" si="2">I6/F6</f>
        <v>73.38322007325209</v>
      </c>
    </row>
    <row r="7" spans="1:10">
      <c r="A7" s="5" t="s">
        <v>95</v>
      </c>
      <c r="B7" s="6">
        <v>6375</v>
      </c>
      <c r="C7" s="6">
        <v>3</v>
      </c>
      <c r="D7" s="7">
        <f t="shared" si="0"/>
        <v>4.7058823529411766E-4</v>
      </c>
      <c r="E7" s="7">
        <f>D7*4/(1+(2.4*D7))</f>
        <v>1.8802293879853344E-3</v>
      </c>
      <c r="F7" s="8">
        <f>+F6-G6</f>
        <v>98766.31387572235</v>
      </c>
      <c r="G7" s="8">
        <f t="shared" ref="G7:G23" si="3">E7*F7</f>
        <v>185.70332589211688</v>
      </c>
      <c r="H7" s="8">
        <f>4*(F7-(G7*0.4))</f>
        <v>394768.13018146204</v>
      </c>
      <c r="I7" s="8">
        <f t="shared" si="1"/>
        <v>7238445.3759376369</v>
      </c>
      <c r="J7" s="9">
        <f t="shared" si="2"/>
        <v>73.288605111311256</v>
      </c>
    </row>
    <row r="8" spans="1:10">
      <c r="A8" s="5" t="s">
        <v>96</v>
      </c>
      <c r="B8" s="6">
        <v>7731</v>
      </c>
      <c r="C8" s="6">
        <v>1</v>
      </c>
      <c r="D8" s="7">
        <f t="shared" si="0"/>
        <v>1.2934937265554261E-4</v>
      </c>
      <c r="E8" s="7">
        <f t="shared" ref="E8:E22" si="4">(5*D8)/(1+( 2.5*D8))</f>
        <v>6.4653779013383334E-4</v>
      </c>
      <c r="F8" s="8">
        <f t="shared" ref="F8:F23" si="5">+F7-G7</f>
        <v>98580.610549830235</v>
      </c>
      <c r="G8" s="8">
        <f t="shared" si="3"/>
        <v>63.736090094931299</v>
      </c>
      <c r="H8" s="8">
        <f t="shared" ref="H8:H22" si="6">5*(F8-(G8*0.5))</f>
        <v>492743.71252391383</v>
      </c>
      <c r="I8" s="8">
        <f t="shared" si="1"/>
        <v>6843677.2457561744</v>
      </c>
      <c r="J8" s="9">
        <f t="shared" si="2"/>
        <v>69.422143031837408</v>
      </c>
    </row>
    <row r="9" spans="1:10">
      <c r="A9" s="5" t="s">
        <v>97</v>
      </c>
      <c r="B9" s="6">
        <v>5801</v>
      </c>
      <c r="C9" s="6">
        <v>2</v>
      </c>
      <c r="D9" s="7">
        <f t="shared" si="0"/>
        <v>3.4476814342354769E-4</v>
      </c>
      <c r="E9" s="7">
        <f t="shared" si="4"/>
        <v>1.7223561832586979E-3</v>
      </c>
      <c r="F9" s="8">
        <f t="shared" si="5"/>
        <v>98516.874459735307</v>
      </c>
      <c r="G9" s="8">
        <f t="shared" si="3"/>
        <v>169.681147881046</v>
      </c>
      <c r="H9" s="8">
        <f t="shared" si="6"/>
        <v>492160.16942897392</v>
      </c>
      <c r="I9" s="8">
        <f t="shared" si="1"/>
        <v>6350933.5332322605</v>
      </c>
      <c r="J9" s="9">
        <f t="shared" si="2"/>
        <v>64.465438718601874</v>
      </c>
    </row>
    <row r="10" spans="1:10">
      <c r="A10" s="5" t="s">
        <v>98</v>
      </c>
      <c r="B10" s="6">
        <v>5170</v>
      </c>
      <c r="C10" s="6">
        <v>0</v>
      </c>
      <c r="D10" s="7">
        <f t="shared" si="0"/>
        <v>0</v>
      </c>
      <c r="E10" s="7">
        <f t="shared" si="4"/>
        <v>0</v>
      </c>
      <c r="F10" s="8">
        <f t="shared" si="5"/>
        <v>98347.193311854266</v>
      </c>
      <c r="G10" s="8">
        <f t="shared" si="3"/>
        <v>0</v>
      </c>
      <c r="H10" s="8">
        <f t="shared" si="6"/>
        <v>491735.96655927133</v>
      </c>
      <c r="I10" s="8">
        <f t="shared" si="1"/>
        <v>5858773.3638032861</v>
      </c>
      <c r="J10" s="9">
        <f t="shared" si="2"/>
        <v>59.572349413423467</v>
      </c>
    </row>
    <row r="11" spans="1:10">
      <c r="A11" s="5" t="s">
        <v>99</v>
      </c>
      <c r="B11" s="6">
        <v>3434</v>
      </c>
      <c r="C11" s="6">
        <v>6</v>
      </c>
      <c r="D11" s="7">
        <f t="shared" si="0"/>
        <v>1.7472335468841002E-3</v>
      </c>
      <c r="E11" s="7">
        <f t="shared" si="4"/>
        <v>8.6981733835894467E-3</v>
      </c>
      <c r="F11" s="8">
        <f t="shared" si="5"/>
        <v>98347.193311854266</v>
      </c>
      <c r="G11" s="8">
        <f t="shared" si="3"/>
        <v>855.44093921589683</v>
      </c>
      <c r="H11" s="8">
        <f t="shared" si="6"/>
        <v>489597.36421123159</v>
      </c>
      <c r="I11" s="8">
        <f t="shared" si="1"/>
        <v>5367037.3972440148</v>
      </c>
      <c r="J11" s="9">
        <f t="shared" si="2"/>
        <v>54.572349413423467</v>
      </c>
    </row>
    <row r="12" spans="1:10">
      <c r="A12" s="5" t="s">
        <v>100</v>
      </c>
      <c r="B12" s="6">
        <v>4453</v>
      </c>
      <c r="C12" s="6">
        <v>15</v>
      </c>
      <c r="D12" s="7">
        <f t="shared" si="0"/>
        <v>3.3685156074556477E-3</v>
      </c>
      <c r="E12" s="7">
        <f t="shared" si="4"/>
        <v>1.6701926288831982E-2</v>
      </c>
      <c r="F12" s="8">
        <f t="shared" si="5"/>
        <v>97491.752372638366</v>
      </c>
      <c r="G12" s="8">
        <f t="shared" si="3"/>
        <v>1628.3000618968665</v>
      </c>
      <c r="H12" s="8">
        <f t="shared" si="6"/>
        <v>483388.01170844963</v>
      </c>
      <c r="I12" s="8">
        <f t="shared" si="1"/>
        <v>4877440.0330327833</v>
      </c>
      <c r="J12" s="9">
        <f t="shared" si="2"/>
        <v>50.029258007282117</v>
      </c>
    </row>
    <row r="13" spans="1:10">
      <c r="A13" s="5" t="s">
        <v>101</v>
      </c>
      <c r="B13" s="6">
        <v>6101</v>
      </c>
      <c r="C13" s="6">
        <v>12</v>
      </c>
      <c r="D13" s="7">
        <f t="shared" si="0"/>
        <v>1.9668906736600559E-3</v>
      </c>
      <c r="E13" s="7">
        <f t="shared" si="4"/>
        <v>9.7863317566465498E-3</v>
      </c>
      <c r="F13" s="8">
        <f t="shared" si="5"/>
        <v>95863.452310741501</v>
      </c>
      <c r="G13" s="8">
        <f t="shared" si="3"/>
        <v>938.15154765038164</v>
      </c>
      <c r="H13" s="8">
        <f t="shared" si="6"/>
        <v>476971.88268458156</v>
      </c>
      <c r="I13" s="8">
        <f t="shared" si="1"/>
        <v>4394052.0213243337</v>
      </c>
      <c r="J13" s="9">
        <f t="shared" si="2"/>
        <v>45.836571867670784</v>
      </c>
    </row>
    <row r="14" spans="1:10">
      <c r="A14" s="5" t="s">
        <v>102</v>
      </c>
      <c r="B14" s="6">
        <v>8669</v>
      </c>
      <c r="C14" s="6">
        <v>20</v>
      </c>
      <c r="D14" s="7">
        <f t="shared" si="0"/>
        <v>2.3070711731456917E-3</v>
      </c>
      <c r="E14" s="7">
        <f t="shared" si="4"/>
        <v>1.1469205184080745E-2</v>
      </c>
      <c r="F14" s="8">
        <f t="shared" si="5"/>
        <v>94925.300763091116</v>
      </c>
      <c r="G14" s="8">
        <f t="shared" si="3"/>
        <v>1088.7177516124686</v>
      </c>
      <c r="H14" s="8">
        <f t="shared" si="6"/>
        <v>471904.70943642437</v>
      </c>
      <c r="I14" s="8">
        <f t="shared" si="1"/>
        <v>3917080.1386397518</v>
      </c>
      <c r="J14" s="9">
        <f t="shared" si="2"/>
        <v>41.264869398894675</v>
      </c>
    </row>
    <row r="15" spans="1:10">
      <c r="A15" s="5" t="s">
        <v>103</v>
      </c>
      <c r="B15" s="6">
        <v>8062</v>
      </c>
      <c r="C15" s="6">
        <v>38</v>
      </c>
      <c r="D15" s="7">
        <f t="shared" si="0"/>
        <v>4.7134706028280826E-3</v>
      </c>
      <c r="E15" s="7">
        <f t="shared" si="4"/>
        <v>2.3292877283314944E-2</v>
      </c>
      <c r="F15" s="8">
        <f t="shared" si="5"/>
        <v>93836.583011478651</v>
      </c>
      <c r="G15" s="8">
        <f t="shared" si="3"/>
        <v>2185.7240127719683</v>
      </c>
      <c r="H15" s="8">
        <f t="shared" si="6"/>
        <v>463718.60502546333</v>
      </c>
      <c r="I15" s="8">
        <f t="shared" si="1"/>
        <v>3445175.4292033273</v>
      </c>
      <c r="J15" s="9">
        <f t="shared" si="2"/>
        <v>36.71463003700692</v>
      </c>
    </row>
    <row r="16" spans="1:10">
      <c r="A16" s="5" t="s">
        <v>104</v>
      </c>
      <c r="B16" s="6">
        <v>7808</v>
      </c>
      <c r="C16" s="6">
        <v>37</v>
      </c>
      <c r="D16" s="7">
        <f t="shared" si="0"/>
        <v>4.7387295081967214E-3</v>
      </c>
      <c r="E16" s="7">
        <f t="shared" si="4"/>
        <v>2.3416239478514018E-2</v>
      </c>
      <c r="F16" s="8">
        <f t="shared" si="5"/>
        <v>91650.858998706681</v>
      </c>
      <c r="G16" s="8">
        <f t="shared" si="3"/>
        <v>2146.1184627252374</v>
      </c>
      <c r="H16" s="8">
        <f t="shared" si="6"/>
        <v>452888.99883672025</v>
      </c>
      <c r="I16" s="8">
        <f t="shared" si="1"/>
        <v>2981456.824177864</v>
      </c>
      <c r="J16" s="9">
        <f t="shared" si="2"/>
        <v>32.530593349048004</v>
      </c>
    </row>
    <row r="17" spans="1:10">
      <c r="A17" s="5" t="s">
        <v>105</v>
      </c>
      <c r="B17" s="6">
        <v>7350</v>
      </c>
      <c r="C17" s="6">
        <v>51</v>
      </c>
      <c r="D17" s="7">
        <f t="shared" si="0"/>
        <v>6.9387755102040816E-3</v>
      </c>
      <c r="E17" s="7">
        <f t="shared" si="4"/>
        <v>3.4102306920762285E-2</v>
      </c>
      <c r="F17" s="8">
        <f t="shared" si="5"/>
        <v>89504.740535981444</v>
      </c>
      <c r="G17" s="8">
        <f t="shared" si="3"/>
        <v>3052.3181326212325</v>
      </c>
      <c r="H17" s="8">
        <f t="shared" si="6"/>
        <v>439892.90734835411</v>
      </c>
      <c r="I17" s="8">
        <f t="shared" si="1"/>
        <v>2528567.8253411436</v>
      </c>
      <c r="J17" s="9">
        <f t="shared" si="2"/>
        <v>28.25065812379674</v>
      </c>
    </row>
    <row r="18" spans="1:10">
      <c r="A18" s="5" t="s">
        <v>106</v>
      </c>
      <c r="B18" s="6">
        <v>7352</v>
      </c>
      <c r="C18" s="6">
        <v>83</v>
      </c>
      <c r="D18" s="7">
        <f t="shared" si="0"/>
        <v>1.1289445048966267E-2</v>
      </c>
      <c r="E18" s="7">
        <f t="shared" si="4"/>
        <v>5.4897810701765998E-2</v>
      </c>
      <c r="F18" s="8">
        <f t="shared" si="5"/>
        <v>86452.422403360208</v>
      </c>
      <c r="G18" s="8">
        <f t="shared" si="3"/>
        <v>4746.0487198087822</v>
      </c>
      <c r="H18" s="8">
        <f t="shared" si="6"/>
        <v>420396.99021727906</v>
      </c>
      <c r="I18" s="8">
        <f t="shared" si="1"/>
        <v>2088674.9179927893</v>
      </c>
      <c r="J18" s="9">
        <f t="shared" si="2"/>
        <v>24.159819469808255</v>
      </c>
    </row>
    <row r="19" spans="1:10">
      <c r="A19" s="5" t="s">
        <v>107</v>
      </c>
      <c r="B19" s="6">
        <v>7456</v>
      </c>
      <c r="C19" s="6">
        <v>77</v>
      </c>
      <c r="D19" s="7">
        <f t="shared" si="0"/>
        <v>1.0327253218884121E-2</v>
      </c>
      <c r="E19" s="7">
        <f t="shared" si="4"/>
        <v>5.0336667320389626E-2</v>
      </c>
      <c r="F19" s="8">
        <f t="shared" si="5"/>
        <v>81706.373683551428</v>
      </c>
      <c r="G19" s="8">
        <f t="shared" si="3"/>
        <v>4112.8265500643665</v>
      </c>
      <c r="H19" s="8">
        <f t="shared" si="6"/>
        <v>398249.80204259622</v>
      </c>
      <c r="I19" s="8">
        <f t="shared" si="1"/>
        <v>1668277.9277755104</v>
      </c>
      <c r="J19" s="9">
        <f t="shared" si="2"/>
        <v>20.417965607392471</v>
      </c>
    </row>
    <row r="20" spans="1:10">
      <c r="A20" s="5" t="s">
        <v>108</v>
      </c>
      <c r="B20" s="6">
        <v>5198</v>
      </c>
      <c r="C20" s="6">
        <v>85</v>
      </c>
      <c r="D20" s="7">
        <f t="shared" si="0"/>
        <v>1.6352443247402846E-2</v>
      </c>
      <c r="E20" s="7">
        <f t="shared" si="4"/>
        <v>7.8550965714813778E-2</v>
      </c>
      <c r="F20" s="8">
        <f t="shared" si="5"/>
        <v>77593.547133487067</v>
      </c>
      <c r="G20" s="8">
        <f t="shared" si="3"/>
        <v>6095.0480605733292</v>
      </c>
      <c r="H20" s="8">
        <f t="shared" si="6"/>
        <v>372730.11551600206</v>
      </c>
      <c r="I20" s="8">
        <f t="shared" si="1"/>
        <v>1270028.1257329141</v>
      </c>
      <c r="J20" s="9">
        <f t="shared" si="2"/>
        <v>16.367702890912273</v>
      </c>
    </row>
    <row r="21" spans="1:10">
      <c r="A21" s="5" t="s">
        <v>109</v>
      </c>
      <c r="B21" s="6">
        <v>3172</v>
      </c>
      <c r="C21" s="6">
        <v>102</v>
      </c>
      <c r="D21" s="7">
        <f t="shared" si="0"/>
        <v>3.215636822194199E-2</v>
      </c>
      <c r="E21" s="7">
        <f t="shared" si="4"/>
        <v>0.14881820834549167</v>
      </c>
      <c r="F21" s="8">
        <f t="shared" si="5"/>
        <v>71498.499072913735</v>
      </c>
      <c r="G21" s="8">
        <f t="shared" si="3"/>
        <v>10640.278531422819</v>
      </c>
      <c r="H21" s="8">
        <f t="shared" si="6"/>
        <v>330891.79903601168</v>
      </c>
      <c r="I21" s="8">
        <f t="shared" si="1"/>
        <v>897298.01021691202</v>
      </c>
      <c r="J21" s="9">
        <f t="shared" si="2"/>
        <v>12.549885967562101</v>
      </c>
    </row>
    <row r="22" spans="1:10">
      <c r="A22" s="5" t="s">
        <v>110</v>
      </c>
      <c r="B22" s="6">
        <v>1734</v>
      </c>
      <c r="C22" s="6">
        <v>107</v>
      </c>
      <c r="D22" s="7">
        <f t="shared" si="0"/>
        <v>6.1707035755478659E-2</v>
      </c>
      <c r="E22" s="7">
        <f t="shared" si="4"/>
        <v>0.267299525355983</v>
      </c>
      <c r="F22" s="8">
        <f t="shared" si="5"/>
        <v>60858.220541490919</v>
      </c>
      <c r="G22" s="8">
        <f t="shared" si="3"/>
        <v>16267.373464750257</v>
      </c>
      <c r="H22" s="8">
        <f t="shared" si="6"/>
        <v>263622.66904557892</v>
      </c>
      <c r="I22" s="8">
        <f t="shared" si="1"/>
        <v>566406.21118090034</v>
      </c>
      <c r="J22" s="9">
        <f t="shared" si="2"/>
        <v>9.3069795032003153</v>
      </c>
    </row>
    <row r="23" spans="1:10" ht="16" thickBot="1">
      <c r="A23" s="10" t="s">
        <v>111</v>
      </c>
      <c r="B23" s="11">
        <v>1813</v>
      </c>
      <c r="C23" s="11">
        <v>267</v>
      </c>
      <c r="D23" s="12">
        <f t="shared" si="0"/>
        <v>0.14726971869829011</v>
      </c>
      <c r="E23" s="12">
        <v>1</v>
      </c>
      <c r="F23" s="13">
        <f t="shared" si="5"/>
        <v>44590.847076740662</v>
      </c>
      <c r="G23" s="13">
        <f t="shared" si="3"/>
        <v>44590.847076740662</v>
      </c>
      <c r="H23" s="13">
        <f>F23/D23</f>
        <v>302783.54213532142</v>
      </c>
      <c r="I23" s="13">
        <f>F23/D23</f>
        <v>302783.54213532142</v>
      </c>
      <c r="J23" s="14">
        <f t="shared" si="2"/>
        <v>6.7902621722846446</v>
      </c>
    </row>
  </sheetData>
  <mergeCells count="5">
    <mergeCell ref="A1:J1"/>
    <mergeCell ref="A2:E3"/>
    <mergeCell ref="F2:F3"/>
    <mergeCell ref="G2:I3"/>
    <mergeCell ref="J2:J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sqref="A1:J1"/>
    </sheetView>
  </sheetViews>
  <sheetFormatPr baseColWidth="10" defaultColWidth="8.83203125" defaultRowHeight="15"/>
  <cols>
    <col min="1" max="1" width="13" customWidth="1"/>
    <col min="2" max="2" width="17.5" bestFit="1" customWidth="1"/>
    <col min="3" max="3" width="17.33203125" bestFit="1" customWidth="1"/>
    <col min="4" max="4" width="20.1640625" customWidth="1"/>
    <col min="5" max="5" width="19.1640625" bestFit="1" customWidth="1"/>
    <col min="6" max="6" width="35" bestFit="1" customWidth="1"/>
    <col min="7" max="7" width="15.33203125" bestFit="1" customWidth="1"/>
    <col min="8" max="8" width="13.33203125" bestFit="1" customWidth="1"/>
    <col min="9" max="9" width="8" bestFit="1" customWidth="1"/>
    <col min="10" max="10" width="15.83203125" bestFit="1" customWidth="1"/>
  </cols>
  <sheetData>
    <row r="1" spans="1:10" ht="30.75" customHeight="1" thickBot="1">
      <c r="A1" s="126" t="s">
        <v>131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>
      <c r="A2" s="128"/>
      <c r="B2" s="129"/>
      <c r="C2" s="129"/>
      <c r="D2" s="129"/>
      <c r="E2" s="130"/>
      <c r="F2" s="134" t="s">
        <v>72</v>
      </c>
      <c r="G2" s="136" t="s">
        <v>73</v>
      </c>
      <c r="H2" s="137"/>
      <c r="I2" s="138"/>
      <c r="J2" s="142" t="s">
        <v>74</v>
      </c>
    </row>
    <row r="3" spans="1:10">
      <c r="A3" s="131"/>
      <c r="B3" s="132"/>
      <c r="C3" s="132"/>
      <c r="D3" s="132"/>
      <c r="E3" s="133"/>
      <c r="F3" s="135"/>
      <c r="G3" s="139"/>
      <c r="H3" s="140"/>
      <c r="I3" s="141"/>
      <c r="J3" s="143"/>
    </row>
    <row r="4" spans="1:10" ht="61" thickBot="1">
      <c r="A4" s="15" t="s">
        <v>75</v>
      </c>
      <c r="B4" s="16" t="s">
        <v>76</v>
      </c>
      <c r="C4" s="16" t="s">
        <v>77</v>
      </c>
      <c r="D4" s="17" t="s">
        <v>78</v>
      </c>
      <c r="E4" s="16" t="s">
        <v>79</v>
      </c>
      <c r="F4" s="16" t="s">
        <v>80</v>
      </c>
      <c r="G4" s="18" t="s">
        <v>81</v>
      </c>
      <c r="H4" s="16" t="s">
        <v>82</v>
      </c>
      <c r="I4" s="19"/>
      <c r="J4" s="20" t="s">
        <v>83</v>
      </c>
    </row>
    <row r="5" spans="1:10" ht="16" thickBot="1">
      <c r="A5" s="21" t="s">
        <v>84</v>
      </c>
      <c r="B5" s="22" t="s">
        <v>85</v>
      </c>
      <c r="C5" s="22" t="s">
        <v>86</v>
      </c>
      <c r="D5" s="22" t="s">
        <v>87</v>
      </c>
      <c r="E5" s="22" t="s">
        <v>88</v>
      </c>
      <c r="F5" s="22" t="s">
        <v>89</v>
      </c>
      <c r="G5" s="22" t="s">
        <v>90</v>
      </c>
      <c r="H5" s="22" t="s">
        <v>91</v>
      </c>
      <c r="I5" s="22" t="s">
        <v>92</v>
      </c>
      <c r="J5" s="23" t="s">
        <v>93</v>
      </c>
    </row>
    <row r="6" spans="1:10">
      <c r="A6" s="1" t="s">
        <v>94</v>
      </c>
      <c r="B6" s="2">
        <v>768</v>
      </c>
      <c r="C6" s="2">
        <v>8</v>
      </c>
      <c r="D6" s="3">
        <f t="shared" ref="D6:D23" si="0">C6/B6</f>
        <v>1.0416666666666666E-2</v>
      </c>
      <c r="E6" s="3">
        <f>D6/(1+ (0.9*D6))</f>
        <v>1.0319917440660475E-2</v>
      </c>
      <c r="F6" s="2">
        <v>100000</v>
      </c>
      <c r="G6" s="4">
        <f>E6*F6</f>
        <v>1031.9917440660474</v>
      </c>
      <c r="H6" s="4">
        <f>F6-(G6*0.1)</f>
        <v>99896.800825593396</v>
      </c>
      <c r="I6" s="4">
        <f t="shared" ref="I6:I22" si="1">I7+H6</f>
        <v>7112316.1322221253</v>
      </c>
      <c r="J6" s="92">
        <f t="shared" ref="J6:J23" si="2">I6/F6</f>
        <v>71.12316132222125</v>
      </c>
    </row>
    <row r="7" spans="1:10">
      <c r="A7" s="5" t="s">
        <v>95</v>
      </c>
      <c r="B7" s="6">
        <v>3268</v>
      </c>
      <c r="C7" s="6">
        <v>1</v>
      </c>
      <c r="D7" s="7">
        <f t="shared" si="0"/>
        <v>3.0599755201958382E-4</v>
      </c>
      <c r="E7" s="7">
        <f>D7*4/(1+(2.4*D7))</f>
        <v>1.223091976516634E-3</v>
      </c>
      <c r="F7" s="8">
        <f>+F6-G6</f>
        <v>98968.00825593395</v>
      </c>
      <c r="G7" s="8">
        <f t="shared" ref="G7:G23" si="3">E7*F7</f>
        <v>121.0469768296648</v>
      </c>
      <c r="H7" s="8">
        <f>4*(F7-(G7*0.4))</f>
        <v>395678.35786080832</v>
      </c>
      <c r="I7" s="8">
        <f t="shared" si="1"/>
        <v>7012419.3313965322</v>
      </c>
      <c r="J7" s="9">
        <f t="shared" si="2"/>
        <v>70.855415350607302</v>
      </c>
    </row>
    <row r="8" spans="1:10">
      <c r="A8" s="5" t="s">
        <v>96</v>
      </c>
      <c r="B8" s="6">
        <v>4013</v>
      </c>
      <c r="C8" s="6">
        <v>0</v>
      </c>
      <c r="D8" s="7">
        <f t="shared" si="0"/>
        <v>0</v>
      </c>
      <c r="E8" s="7">
        <f t="shared" ref="E8:E22" si="4">(5*D8)/(1+( 2.5*D8))</f>
        <v>0</v>
      </c>
      <c r="F8" s="8">
        <f t="shared" ref="F8:F23" si="5">+F7-G7</f>
        <v>98846.961279104289</v>
      </c>
      <c r="G8" s="8">
        <f t="shared" si="3"/>
        <v>0</v>
      </c>
      <c r="H8" s="8">
        <f t="shared" ref="H8:H22" si="6">5*(F8-(G8*0.5))</f>
        <v>494234.80639552145</v>
      </c>
      <c r="I8" s="8">
        <f t="shared" si="1"/>
        <v>6616740.973535724</v>
      </c>
      <c r="J8" s="9">
        <f t="shared" si="2"/>
        <v>66.939245151428509</v>
      </c>
    </row>
    <row r="9" spans="1:10">
      <c r="A9" s="5" t="s">
        <v>97</v>
      </c>
      <c r="B9" s="6">
        <v>2914</v>
      </c>
      <c r="C9" s="6">
        <v>0</v>
      </c>
      <c r="D9" s="7">
        <f t="shared" si="0"/>
        <v>0</v>
      </c>
      <c r="E9" s="7">
        <f t="shared" si="4"/>
        <v>0</v>
      </c>
      <c r="F9" s="8">
        <f t="shared" si="5"/>
        <v>98846.961279104289</v>
      </c>
      <c r="G9" s="8">
        <f t="shared" si="3"/>
        <v>0</v>
      </c>
      <c r="H9" s="8">
        <f t="shared" si="6"/>
        <v>494234.80639552145</v>
      </c>
      <c r="I9" s="8">
        <f t="shared" si="1"/>
        <v>6122506.1671402026</v>
      </c>
      <c r="J9" s="9">
        <f t="shared" si="2"/>
        <v>61.939245151428516</v>
      </c>
    </row>
    <row r="10" spans="1:10">
      <c r="A10" s="5" t="s">
        <v>98</v>
      </c>
      <c r="B10" s="6">
        <v>2588</v>
      </c>
      <c r="C10" s="6">
        <v>0</v>
      </c>
      <c r="D10" s="7">
        <f t="shared" si="0"/>
        <v>0</v>
      </c>
      <c r="E10" s="7">
        <f t="shared" si="4"/>
        <v>0</v>
      </c>
      <c r="F10" s="8">
        <f t="shared" si="5"/>
        <v>98846.961279104289</v>
      </c>
      <c r="G10" s="8">
        <f t="shared" si="3"/>
        <v>0</v>
      </c>
      <c r="H10" s="8">
        <f t="shared" si="6"/>
        <v>494234.80639552145</v>
      </c>
      <c r="I10" s="8">
        <f t="shared" si="1"/>
        <v>5628271.3607446812</v>
      </c>
      <c r="J10" s="9">
        <f t="shared" si="2"/>
        <v>56.939245151428516</v>
      </c>
    </row>
    <row r="11" spans="1:10">
      <c r="A11" s="5" t="s">
        <v>99</v>
      </c>
      <c r="B11" s="6">
        <v>1801</v>
      </c>
      <c r="C11" s="6">
        <v>2</v>
      </c>
      <c r="D11" s="7">
        <f t="shared" si="0"/>
        <v>1.1104941699056081E-3</v>
      </c>
      <c r="E11" s="7">
        <f t="shared" si="4"/>
        <v>5.5370985603543747E-3</v>
      </c>
      <c r="F11" s="8">
        <f t="shared" si="5"/>
        <v>98846.961279104289</v>
      </c>
      <c r="G11" s="8">
        <f t="shared" si="3"/>
        <v>547.32536699393302</v>
      </c>
      <c r="H11" s="8">
        <f t="shared" si="6"/>
        <v>492866.49297803664</v>
      </c>
      <c r="I11" s="8">
        <f t="shared" si="1"/>
        <v>5134036.5543491598</v>
      </c>
      <c r="J11" s="9">
        <f t="shared" si="2"/>
        <v>51.939245151428516</v>
      </c>
    </row>
    <row r="12" spans="1:10">
      <c r="A12" s="5" t="s">
        <v>100</v>
      </c>
      <c r="B12" s="6">
        <v>2629</v>
      </c>
      <c r="C12" s="6">
        <v>10</v>
      </c>
      <c r="D12" s="7">
        <f t="shared" si="0"/>
        <v>3.8037276531000378E-3</v>
      </c>
      <c r="E12" s="7">
        <f t="shared" si="4"/>
        <v>1.8839487565938208E-2</v>
      </c>
      <c r="F12" s="8">
        <f t="shared" si="5"/>
        <v>98299.63591211036</v>
      </c>
      <c r="G12" s="8">
        <f t="shared" si="3"/>
        <v>1851.9147685024561</v>
      </c>
      <c r="H12" s="8">
        <f t="shared" si="6"/>
        <v>486868.39263929566</v>
      </c>
      <c r="I12" s="8">
        <f t="shared" si="1"/>
        <v>4641170.0613711234</v>
      </c>
      <c r="J12" s="9">
        <f t="shared" si="2"/>
        <v>47.214519344921996</v>
      </c>
    </row>
    <row r="13" spans="1:10">
      <c r="A13" s="5" t="s">
        <v>101</v>
      </c>
      <c r="B13" s="6">
        <v>3513</v>
      </c>
      <c r="C13" s="6">
        <v>9</v>
      </c>
      <c r="D13" s="7">
        <f t="shared" si="0"/>
        <v>2.5619128949615714E-3</v>
      </c>
      <c r="E13" s="7">
        <f t="shared" si="4"/>
        <v>1.2728044123886294E-2</v>
      </c>
      <c r="F13" s="8">
        <f t="shared" si="5"/>
        <v>96447.721143607909</v>
      </c>
      <c r="G13" s="8">
        <f t="shared" si="3"/>
        <v>1227.5908503641226</v>
      </c>
      <c r="H13" s="8">
        <f t="shared" si="6"/>
        <v>479169.62859212921</v>
      </c>
      <c r="I13" s="8">
        <f t="shared" si="1"/>
        <v>4154301.6687318282</v>
      </c>
      <c r="J13" s="9">
        <f t="shared" si="2"/>
        <v>43.073093065062587</v>
      </c>
    </row>
    <row r="14" spans="1:10">
      <c r="A14" s="5" t="s">
        <v>102</v>
      </c>
      <c r="B14" s="6">
        <v>4873</v>
      </c>
      <c r="C14" s="6">
        <v>10</v>
      </c>
      <c r="D14" s="7">
        <f t="shared" si="0"/>
        <v>2.0521239482864766E-3</v>
      </c>
      <c r="E14" s="7">
        <f t="shared" si="4"/>
        <v>1.0208248264597795E-2</v>
      </c>
      <c r="F14" s="8">
        <f t="shared" si="5"/>
        <v>95220.130293243783</v>
      </c>
      <c r="G14" s="8">
        <f t="shared" si="3"/>
        <v>972.03072982078174</v>
      </c>
      <c r="H14" s="8">
        <f t="shared" si="6"/>
        <v>473670.57464166696</v>
      </c>
      <c r="I14" s="8">
        <f t="shared" si="1"/>
        <v>3675132.0401396989</v>
      </c>
      <c r="J14" s="9">
        <f t="shared" si="2"/>
        <v>38.596166890568341</v>
      </c>
    </row>
    <row r="15" spans="1:10">
      <c r="A15" s="5" t="s">
        <v>103</v>
      </c>
      <c r="B15" s="6">
        <v>3982</v>
      </c>
      <c r="C15" s="6">
        <v>28</v>
      </c>
      <c r="D15" s="7">
        <f t="shared" si="0"/>
        <v>7.0316423907584129E-3</v>
      </c>
      <c r="E15" s="7">
        <f t="shared" si="4"/>
        <v>3.4550839091806521E-2</v>
      </c>
      <c r="F15" s="8">
        <f t="shared" si="5"/>
        <v>94248.099563423006</v>
      </c>
      <c r="G15" s="8">
        <f t="shared" si="3"/>
        <v>3256.3509227243885</v>
      </c>
      <c r="H15" s="8">
        <f t="shared" si="6"/>
        <v>463099.62051030411</v>
      </c>
      <c r="I15" s="8">
        <f t="shared" si="1"/>
        <v>3201461.465498032</v>
      </c>
      <c r="J15" s="9">
        <f t="shared" si="2"/>
        <v>33.968445839522218</v>
      </c>
    </row>
    <row r="16" spans="1:10">
      <c r="A16" s="5" t="s">
        <v>104</v>
      </c>
      <c r="B16" s="6">
        <v>4168</v>
      </c>
      <c r="C16" s="6">
        <v>25</v>
      </c>
      <c r="D16" s="7">
        <f t="shared" si="0"/>
        <v>5.9980806142034548E-3</v>
      </c>
      <c r="E16" s="7">
        <f t="shared" si="4"/>
        <v>2.95473348303983E-2</v>
      </c>
      <c r="F16" s="8">
        <f t="shared" si="5"/>
        <v>90991.748640698614</v>
      </c>
      <c r="G16" s="8">
        <f t="shared" si="3"/>
        <v>2688.5636638901615</v>
      </c>
      <c r="H16" s="8">
        <f t="shared" si="6"/>
        <v>448237.33404376771</v>
      </c>
      <c r="I16" s="8">
        <f t="shared" si="1"/>
        <v>2738361.8449877282</v>
      </c>
      <c r="J16" s="9">
        <f t="shared" si="2"/>
        <v>30.094617214147249</v>
      </c>
    </row>
    <row r="17" spans="1:10">
      <c r="A17" s="5" t="s">
        <v>105</v>
      </c>
      <c r="B17" s="6">
        <v>3515</v>
      </c>
      <c r="C17" s="6">
        <v>31</v>
      </c>
      <c r="D17" s="7">
        <f t="shared" si="0"/>
        <v>8.8193456614509246E-3</v>
      </c>
      <c r="E17" s="7">
        <f t="shared" si="4"/>
        <v>4.3145441892832294E-2</v>
      </c>
      <c r="F17" s="8">
        <f t="shared" si="5"/>
        <v>88303.18497680845</v>
      </c>
      <c r="G17" s="8">
        <f t="shared" si="3"/>
        <v>3809.8799363689104</v>
      </c>
      <c r="H17" s="8">
        <f t="shared" si="6"/>
        <v>431991.22504311998</v>
      </c>
      <c r="I17" s="8">
        <f t="shared" si="1"/>
        <v>2290124.5109439604</v>
      </c>
      <c r="J17" s="9">
        <f t="shared" si="2"/>
        <v>25.934789459127984</v>
      </c>
    </row>
    <row r="18" spans="1:10">
      <c r="A18" s="5" t="s">
        <v>106</v>
      </c>
      <c r="B18" s="6">
        <v>3285</v>
      </c>
      <c r="C18" s="6">
        <v>53</v>
      </c>
      <c r="D18" s="7">
        <f t="shared" si="0"/>
        <v>1.6133942161339423E-2</v>
      </c>
      <c r="E18" s="7">
        <f t="shared" si="4"/>
        <v>7.7542062911485021E-2</v>
      </c>
      <c r="F18" s="8">
        <f t="shared" si="5"/>
        <v>84493.305040439533</v>
      </c>
      <c r="G18" s="8">
        <f t="shared" si="3"/>
        <v>6551.7851750450563</v>
      </c>
      <c r="H18" s="8">
        <f t="shared" si="6"/>
        <v>406087.06226458505</v>
      </c>
      <c r="I18" s="8">
        <f t="shared" si="1"/>
        <v>1858133.2859008405</v>
      </c>
      <c r="J18" s="9">
        <f t="shared" si="2"/>
        <v>21.991485420194124</v>
      </c>
    </row>
    <row r="19" spans="1:10">
      <c r="A19" s="5" t="s">
        <v>107</v>
      </c>
      <c r="B19" s="6">
        <v>3637</v>
      </c>
      <c r="C19" s="6">
        <v>44</v>
      </c>
      <c r="D19" s="7">
        <f t="shared" si="0"/>
        <v>1.2097882870497663E-2</v>
      </c>
      <c r="E19" s="7">
        <f t="shared" si="4"/>
        <v>5.8713637576728046E-2</v>
      </c>
      <c r="F19" s="8">
        <f t="shared" si="5"/>
        <v>77941.519865394483</v>
      </c>
      <c r="G19" s="8">
        <f t="shared" si="3"/>
        <v>4576.2301495561214</v>
      </c>
      <c r="H19" s="8">
        <f t="shared" si="6"/>
        <v>378267.0239530821</v>
      </c>
      <c r="I19" s="8">
        <f t="shared" si="1"/>
        <v>1452046.2236362556</v>
      </c>
      <c r="J19" s="9">
        <f t="shared" si="2"/>
        <v>18.629944940051836</v>
      </c>
    </row>
    <row r="20" spans="1:10">
      <c r="A20" s="5" t="s">
        <v>108</v>
      </c>
      <c r="B20" s="6">
        <v>2658</v>
      </c>
      <c r="C20" s="6">
        <v>52</v>
      </c>
      <c r="D20" s="7">
        <f t="shared" si="0"/>
        <v>1.9563581640331076E-2</v>
      </c>
      <c r="E20" s="7">
        <f t="shared" si="4"/>
        <v>9.3256814921090392E-2</v>
      </c>
      <c r="F20" s="8">
        <f t="shared" si="5"/>
        <v>73365.289715838357</v>
      </c>
      <c r="G20" s="8">
        <f t="shared" si="3"/>
        <v>6841.8132446621139</v>
      </c>
      <c r="H20" s="8">
        <f t="shared" si="6"/>
        <v>349721.91546753654</v>
      </c>
      <c r="I20" s="8">
        <f t="shared" si="1"/>
        <v>1073779.1996831736</v>
      </c>
      <c r="J20" s="9">
        <f t="shared" si="2"/>
        <v>14.636065690494538</v>
      </c>
    </row>
    <row r="21" spans="1:10">
      <c r="A21" s="5" t="s">
        <v>109</v>
      </c>
      <c r="B21" s="6">
        <v>1531</v>
      </c>
      <c r="C21" s="6">
        <v>54</v>
      </c>
      <c r="D21" s="7">
        <f t="shared" si="0"/>
        <v>3.5271064663618547E-2</v>
      </c>
      <c r="E21" s="7">
        <f t="shared" si="4"/>
        <v>0.16206482593037214</v>
      </c>
      <c r="F21" s="8">
        <f t="shared" si="5"/>
        <v>66523.47647117624</v>
      </c>
      <c r="G21" s="8">
        <f t="shared" si="3"/>
        <v>10781.115634584385</v>
      </c>
      <c r="H21" s="8">
        <f t="shared" si="6"/>
        <v>305664.59326942021</v>
      </c>
      <c r="I21" s="8">
        <f t="shared" si="1"/>
        <v>724057.2842156369</v>
      </c>
      <c r="J21" s="9">
        <f t="shared" si="2"/>
        <v>10.884237003599196</v>
      </c>
    </row>
    <row r="22" spans="1:10">
      <c r="A22" s="5" t="s">
        <v>110</v>
      </c>
      <c r="B22" s="6">
        <v>791</v>
      </c>
      <c r="C22" s="6">
        <v>64</v>
      </c>
      <c r="D22" s="7">
        <f t="shared" si="0"/>
        <v>8.0910240202275607E-2</v>
      </c>
      <c r="E22" s="7">
        <f t="shared" si="4"/>
        <v>0.33648790746582552</v>
      </c>
      <c r="F22" s="8">
        <f t="shared" si="5"/>
        <v>55742.360836591855</v>
      </c>
      <c r="G22" s="8">
        <f t="shared" si="3"/>
        <v>18756.630355109777</v>
      </c>
      <c r="H22" s="8">
        <f t="shared" si="6"/>
        <v>231820.22829518482</v>
      </c>
      <c r="I22" s="8">
        <f t="shared" si="1"/>
        <v>418392.6909462167</v>
      </c>
      <c r="J22" s="9">
        <f t="shared" si="2"/>
        <v>7.5058301203411615</v>
      </c>
    </row>
    <row r="23" spans="1:10" ht="16" thickBot="1">
      <c r="A23" s="10" t="s">
        <v>111</v>
      </c>
      <c r="B23" s="11">
        <v>454</v>
      </c>
      <c r="C23" s="11">
        <v>90</v>
      </c>
      <c r="D23" s="12">
        <f t="shared" si="0"/>
        <v>0.19823788546255505</v>
      </c>
      <c r="E23" s="12">
        <v>1</v>
      </c>
      <c r="F23" s="13">
        <f t="shared" si="5"/>
        <v>36985.730481482082</v>
      </c>
      <c r="G23" s="13">
        <f t="shared" si="3"/>
        <v>36985.730481482082</v>
      </c>
      <c r="H23" s="13">
        <f>F23/D23</f>
        <v>186572.46265103185</v>
      </c>
      <c r="I23" s="13">
        <f>F23/D23</f>
        <v>186572.46265103185</v>
      </c>
      <c r="J23" s="14">
        <f t="shared" si="2"/>
        <v>5.0444444444444452</v>
      </c>
    </row>
  </sheetData>
  <mergeCells count="5">
    <mergeCell ref="A1:J1"/>
    <mergeCell ref="A2:E3"/>
    <mergeCell ref="F2:F3"/>
    <mergeCell ref="G2:I3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6" sqref="C6"/>
    </sheetView>
  </sheetViews>
  <sheetFormatPr baseColWidth="10" defaultColWidth="8.83203125" defaultRowHeight="15"/>
  <cols>
    <col min="1" max="1" width="13" customWidth="1"/>
    <col min="2" max="2" width="17.5" bestFit="1" customWidth="1"/>
    <col min="3" max="3" width="17.33203125" bestFit="1" customWidth="1"/>
    <col min="4" max="4" width="20.1640625" customWidth="1"/>
    <col min="5" max="5" width="19.1640625" bestFit="1" customWidth="1"/>
    <col min="6" max="6" width="35" bestFit="1" customWidth="1"/>
    <col min="7" max="7" width="15.33203125" bestFit="1" customWidth="1"/>
    <col min="8" max="8" width="13.33203125" bestFit="1" customWidth="1"/>
    <col min="9" max="9" width="8" bestFit="1" customWidth="1"/>
    <col min="10" max="10" width="15.83203125" bestFit="1" customWidth="1"/>
  </cols>
  <sheetData>
    <row r="1" spans="1:10" ht="30.75" customHeight="1" thickBot="1">
      <c r="A1" s="126" t="s">
        <v>132</v>
      </c>
      <c r="B1" s="127"/>
      <c r="C1" s="127"/>
      <c r="D1" s="127"/>
      <c r="E1" s="127"/>
      <c r="F1" s="127"/>
      <c r="G1" s="127"/>
      <c r="H1" s="127"/>
      <c r="I1" s="127"/>
      <c r="J1" s="127"/>
    </row>
    <row r="2" spans="1:10">
      <c r="A2" s="128"/>
      <c r="B2" s="129"/>
      <c r="C2" s="129"/>
      <c r="D2" s="129"/>
      <c r="E2" s="130"/>
      <c r="F2" s="134" t="s">
        <v>72</v>
      </c>
      <c r="G2" s="136" t="s">
        <v>73</v>
      </c>
      <c r="H2" s="137"/>
      <c r="I2" s="138"/>
      <c r="J2" s="142" t="s">
        <v>74</v>
      </c>
    </row>
    <row r="3" spans="1:10">
      <c r="A3" s="131"/>
      <c r="B3" s="132"/>
      <c r="C3" s="132"/>
      <c r="D3" s="132"/>
      <c r="E3" s="133"/>
      <c r="F3" s="135"/>
      <c r="G3" s="139"/>
      <c r="H3" s="140"/>
      <c r="I3" s="141"/>
      <c r="J3" s="143"/>
    </row>
    <row r="4" spans="1:10" ht="61" thickBot="1">
      <c r="A4" s="15" t="s">
        <v>75</v>
      </c>
      <c r="B4" s="16" t="s">
        <v>76</v>
      </c>
      <c r="C4" s="16" t="s">
        <v>77</v>
      </c>
      <c r="D4" s="17" t="s">
        <v>78</v>
      </c>
      <c r="E4" s="16" t="s">
        <v>79</v>
      </c>
      <c r="F4" s="16" t="s">
        <v>80</v>
      </c>
      <c r="G4" s="18" t="s">
        <v>81</v>
      </c>
      <c r="H4" s="16" t="s">
        <v>82</v>
      </c>
      <c r="I4" s="19"/>
      <c r="J4" s="20" t="s">
        <v>83</v>
      </c>
    </row>
    <row r="5" spans="1:10" ht="16" thickBot="1">
      <c r="A5" s="21" t="s">
        <v>84</v>
      </c>
      <c r="B5" s="22" t="s">
        <v>85</v>
      </c>
      <c r="C5" s="22" t="s">
        <v>86</v>
      </c>
      <c r="D5" s="22" t="s">
        <v>87</v>
      </c>
      <c r="E5" s="22" t="s">
        <v>88</v>
      </c>
      <c r="F5" s="22" t="s">
        <v>89</v>
      </c>
      <c r="G5" s="22" t="s">
        <v>90</v>
      </c>
      <c r="H5" s="22" t="s">
        <v>91</v>
      </c>
      <c r="I5" s="22" t="s">
        <v>92</v>
      </c>
      <c r="J5" s="23" t="s">
        <v>93</v>
      </c>
    </row>
    <row r="6" spans="1:10">
      <c r="A6" s="93">
        <v>0</v>
      </c>
      <c r="B6" s="2">
        <v>755</v>
      </c>
      <c r="C6" s="2">
        <v>11</v>
      </c>
      <c r="D6" s="3">
        <f t="shared" ref="D6:D23" si="0">C6/B6</f>
        <v>1.456953642384106E-2</v>
      </c>
      <c r="E6" s="3">
        <f>D6/(1+ (0.9*D6))</f>
        <v>1.4380964832004186E-2</v>
      </c>
      <c r="F6" s="2">
        <v>100000</v>
      </c>
      <c r="G6" s="4">
        <f>E6*F6</f>
        <v>1438.0964832004186</v>
      </c>
      <c r="H6" s="4">
        <f>F6-(G6*0.1)</f>
        <v>99856.190351679965</v>
      </c>
      <c r="I6" s="4">
        <f t="shared" ref="I6:I22" si="1">I7+H6</f>
        <v>7553993.5477300677</v>
      </c>
      <c r="J6" s="92">
        <f t="shared" ref="J6:J23" si="2">I6/F6</f>
        <v>75.539935477300673</v>
      </c>
    </row>
    <row r="7" spans="1:10">
      <c r="A7" s="5" t="s">
        <v>95</v>
      </c>
      <c r="B7" s="6">
        <v>3107</v>
      </c>
      <c r="C7" s="6">
        <v>2</v>
      </c>
      <c r="D7" s="7">
        <f t="shared" si="0"/>
        <v>6.4370775667846802E-4</v>
      </c>
      <c r="E7" s="7">
        <f>D7*4/(1+(2.4*D7))</f>
        <v>2.5708593097242757E-3</v>
      </c>
      <c r="F7" s="8">
        <f>+F6-G6</f>
        <v>98561.903516799575</v>
      </c>
      <c r="G7" s="8">
        <f t="shared" ref="G7:G23" si="3">E7*F7</f>
        <v>253.38878724031002</v>
      </c>
      <c r="H7" s="8">
        <f>4*(F7-(G7*0.4))</f>
        <v>393842.19200761383</v>
      </c>
      <c r="I7" s="8">
        <f t="shared" si="1"/>
        <v>7454137.3573783878</v>
      </c>
      <c r="J7" s="9">
        <f t="shared" si="2"/>
        <v>75.628991439961922</v>
      </c>
    </row>
    <row r="8" spans="1:10">
      <c r="A8" s="5" t="s">
        <v>96</v>
      </c>
      <c r="B8" s="6">
        <v>3718</v>
      </c>
      <c r="C8" s="6">
        <v>1</v>
      </c>
      <c r="D8" s="7">
        <f t="shared" si="0"/>
        <v>2.6896180742334586E-4</v>
      </c>
      <c r="E8" s="7">
        <f t="shared" ref="E8:E22" si="4">(5*D8)/(1+( 2.5*D8))</f>
        <v>1.34390538906061E-3</v>
      </c>
      <c r="F8" s="8">
        <f t="shared" ref="F8:F23" si="5">+F7-G7</f>
        <v>98308.514729559261</v>
      </c>
      <c r="G8" s="8">
        <f t="shared" si="3"/>
        <v>132.11734273559904</v>
      </c>
      <c r="H8" s="8">
        <f t="shared" ref="H8:H22" si="6">5*(F8-(G8*0.5))</f>
        <v>491212.28029095731</v>
      </c>
      <c r="I8" s="8">
        <f t="shared" si="1"/>
        <v>7060295.1653707745</v>
      </c>
      <c r="J8" s="9">
        <f t="shared" si="2"/>
        <v>71.817738115495047</v>
      </c>
    </row>
    <row r="9" spans="1:10">
      <c r="A9" s="5" t="s">
        <v>97</v>
      </c>
      <c r="B9" s="6">
        <v>2887</v>
      </c>
      <c r="C9" s="6">
        <v>2</v>
      </c>
      <c r="D9" s="7">
        <f t="shared" si="0"/>
        <v>6.9276065119501214E-4</v>
      </c>
      <c r="E9" s="7">
        <f t="shared" si="4"/>
        <v>3.4578146611341635E-3</v>
      </c>
      <c r="F9" s="8">
        <f t="shared" si="5"/>
        <v>98176.397386823664</v>
      </c>
      <c r="G9" s="8">
        <f t="shared" si="3"/>
        <v>339.47578626149266</v>
      </c>
      <c r="H9" s="8">
        <f t="shared" si="6"/>
        <v>490033.29746846459</v>
      </c>
      <c r="I9" s="8">
        <f t="shared" si="1"/>
        <v>6569082.8850798169</v>
      </c>
      <c r="J9" s="9">
        <f t="shared" si="2"/>
        <v>66.911019959278505</v>
      </c>
    </row>
    <row r="10" spans="1:10">
      <c r="A10" s="5" t="s">
        <v>98</v>
      </c>
      <c r="B10" s="6">
        <v>2582</v>
      </c>
      <c r="C10" s="6">
        <v>0</v>
      </c>
      <c r="D10" s="7">
        <f t="shared" si="0"/>
        <v>0</v>
      </c>
      <c r="E10" s="7">
        <f t="shared" si="4"/>
        <v>0</v>
      </c>
      <c r="F10" s="8">
        <f t="shared" si="5"/>
        <v>97836.921600562171</v>
      </c>
      <c r="G10" s="8">
        <f t="shared" si="3"/>
        <v>0</v>
      </c>
      <c r="H10" s="8">
        <f t="shared" si="6"/>
        <v>489184.60800281086</v>
      </c>
      <c r="I10" s="8">
        <f t="shared" si="1"/>
        <v>6079049.5876113521</v>
      </c>
      <c r="J10" s="9">
        <f t="shared" si="2"/>
        <v>62.134514129851993</v>
      </c>
    </row>
    <row r="11" spans="1:10">
      <c r="A11" s="5" t="s">
        <v>99</v>
      </c>
      <c r="B11" s="6">
        <v>1633</v>
      </c>
      <c r="C11" s="6">
        <v>4</v>
      </c>
      <c r="D11" s="7">
        <f t="shared" si="0"/>
        <v>2.449479485609308E-3</v>
      </c>
      <c r="E11" s="7">
        <f t="shared" si="4"/>
        <v>1.2172854534388315E-2</v>
      </c>
      <c r="F11" s="8">
        <f t="shared" si="5"/>
        <v>97836.921600562171</v>
      </c>
      <c r="G11" s="8">
        <f t="shared" si="3"/>
        <v>1190.9546147359972</v>
      </c>
      <c r="H11" s="8">
        <f t="shared" si="6"/>
        <v>486207.22146597086</v>
      </c>
      <c r="I11" s="8">
        <f t="shared" si="1"/>
        <v>5589864.9796085414</v>
      </c>
      <c r="J11" s="9">
        <f t="shared" si="2"/>
        <v>57.134514129851993</v>
      </c>
    </row>
    <row r="12" spans="1:10">
      <c r="A12" s="5" t="s">
        <v>100</v>
      </c>
      <c r="B12" s="6">
        <v>1824</v>
      </c>
      <c r="C12" s="6">
        <v>5</v>
      </c>
      <c r="D12" s="7">
        <f t="shared" si="0"/>
        <v>2.7412280701754384E-3</v>
      </c>
      <c r="E12" s="7">
        <f t="shared" si="4"/>
        <v>1.361285053090117E-2</v>
      </c>
      <c r="F12" s="8">
        <f t="shared" si="5"/>
        <v>96645.966985826177</v>
      </c>
      <c r="G12" s="8">
        <f t="shared" si="3"/>
        <v>1315.6271029924608</v>
      </c>
      <c r="H12" s="8">
        <f t="shared" si="6"/>
        <v>479940.76717164973</v>
      </c>
      <c r="I12" s="8">
        <f t="shared" si="1"/>
        <v>5103657.75814257</v>
      </c>
      <c r="J12" s="9">
        <f t="shared" si="2"/>
        <v>52.807767538722622</v>
      </c>
    </row>
    <row r="13" spans="1:10">
      <c r="A13" s="5" t="s">
        <v>101</v>
      </c>
      <c r="B13" s="6">
        <v>2588</v>
      </c>
      <c r="C13" s="6">
        <v>3</v>
      </c>
      <c r="D13" s="7">
        <f t="shared" si="0"/>
        <v>1.1591962905718701E-3</v>
      </c>
      <c r="E13" s="7">
        <f t="shared" si="4"/>
        <v>5.7792332883837404E-3</v>
      </c>
      <c r="F13" s="8">
        <f t="shared" si="5"/>
        <v>95330.339882833723</v>
      </c>
      <c r="G13" s="8">
        <f t="shared" si="3"/>
        <v>550.93627364380882</v>
      </c>
      <c r="H13" s="8">
        <f t="shared" si="6"/>
        <v>475274.35873005912</v>
      </c>
      <c r="I13" s="8">
        <f t="shared" si="1"/>
        <v>4623716.9909709208</v>
      </c>
      <c r="J13" s="9">
        <f t="shared" si="2"/>
        <v>48.502050833488326</v>
      </c>
    </row>
    <row r="14" spans="1:10">
      <c r="A14" s="5" t="s">
        <v>102</v>
      </c>
      <c r="B14" s="6">
        <v>3796</v>
      </c>
      <c r="C14" s="6">
        <v>10</v>
      </c>
      <c r="D14" s="7">
        <f t="shared" si="0"/>
        <v>2.6343519494204425E-3</v>
      </c>
      <c r="E14" s="7">
        <f t="shared" si="4"/>
        <v>1.3085579691180316E-2</v>
      </c>
      <c r="F14" s="8">
        <f t="shared" si="5"/>
        <v>94779.403609189918</v>
      </c>
      <c r="G14" s="8">
        <f t="shared" si="3"/>
        <v>1240.243439010598</v>
      </c>
      <c r="H14" s="8">
        <f t="shared" si="6"/>
        <v>470796.40944842307</v>
      </c>
      <c r="I14" s="8">
        <f t="shared" si="1"/>
        <v>4148442.6322408612</v>
      </c>
      <c r="J14" s="9">
        <f t="shared" si="2"/>
        <v>43.769452795318323</v>
      </c>
    </row>
    <row r="15" spans="1:10">
      <c r="A15" s="5" t="s">
        <v>103</v>
      </c>
      <c r="B15" s="6">
        <v>4080</v>
      </c>
      <c r="C15" s="6">
        <v>10</v>
      </c>
      <c r="D15" s="7">
        <f t="shared" si="0"/>
        <v>2.4509803921568627E-3</v>
      </c>
      <c r="E15" s="7">
        <f t="shared" si="4"/>
        <v>1.2180267965895249E-2</v>
      </c>
      <c r="F15" s="8">
        <f t="shared" si="5"/>
        <v>93539.160170179326</v>
      </c>
      <c r="G15" s="8">
        <f t="shared" si="3"/>
        <v>1139.33203617758</v>
      </c>
      <c r="H15" s="8">
        <f t="shared" si="6"/>
        <v>464847.47076045268</v>
      </c>
      <c r="I15" s="8">
        <f t="shared" si="1"/>
        <v>3677646.2227924382</v>
      </c>
      <c r="J15" s="9">
        <f t="shared" si="2"/>
        <v>39.316647873484833</v>
      </c>
    </row>
    <row r="16" spans="1:10">
      <c r="A16" s="5" t="s">
        <v>104</v>
      </c>
      <c r="B16" s="6">
        <v>3640</v>
      </c>
      <c r="C16" s="6">
        <v>12</v>
      </c>
      <c r="D16" s="7">
        <f t="shared" si="0"/>
        <v>3.2967032967032967E-3</v>
      </c>
      <c r="E16" s="7">
        <f t="shared" si="4"/>
        <v>1.6348773841961855E-2</v>
      </c>
      <c r="F16" s="8">
        <f t="shared" si="5"/>
        <v>92399.828134001742</v>
      </c>
      <c r="G16" s="8">
        <f t="shared" si="3"/>
        <v>1510.6238931989387</v>
      </c>
      <c r="H16" s="8">
        <f t="shared" si="6"/>
        <v>458222.5809370114</v>
      </c>
      <c r="I16" s="8">
        <f t="shared" si="1"/>
        <v>3212798.7520319857</v>
      </c>
      <c r="J16" s="9">
        <f t="shared" si="2"/>
        <v>34.770613938509307</v>
      </c>
    </row>
    <row r="17" spans="1:10">
      <c r="A17" s="5" t="s">
        <v>105</v>
      </c>
      <c r="B17" s="6">
        <v>3835</v>
      </c>
      <c r="C17" s="6">
        <v>20</v>
      </c>
      <c r="D17" s="7">
        <f t="shared" si="0"/>
        <v>5.2151238591916557E-3</v>
      </c>
      <c r="E17" s="7">
        <f t="shared" si="4"/>
        <v>2.5740025740025742E-2</v>
      </c>
      <c r="F17" s="8">
        <f t="shared" si="5"/>
        <v>90889.204240802806</v>
      </c>
      <c r="G17" s="8">
        <f t="shared" si="3"/>
        <v>2339.4904566487212</v>
      </c>
      <c r="H17" s="8">
        <f t="shared" si="6"/>
        <v>448597.29506239225</v>
      </c>
      <c r="I17" s="8">
        <f t="shared" si="1"/>
        <v>2754576.1710949745</v>
      </c>
      <c r="J17" s="9">
        <f t="shared" si="2"/>
        <v>30.306967632778164</v>
      </c>
    </row>
    <row r="18" spans="1:10">
      <c r="A18" s="5" t="s">
        <v>106</v>
      </c>
      <c r="B18" s="6">
        <v>4067</v>
      </c>
      <c r="C18" s="6">
        <v>30</v>
      </c>
      <c r="D18" s="7">
        <f t="shared" si="0"/>
        <v>7.3764445537251042E-3</v>
      </c>
      <c r="E18" s="7">
        <f t="shared" si="4"/>
        <v>3.6214389183969097E-2</v>
      </c>
      <c r="F18" s="8">
        <f t="shared" si="5"/>
        <v>88549.713784154083</v>
      </c>
      <c r="G18" s="8">
        <f t="shared" si="3"/>
        <v>3206.7737971084289</v>
      </c>
      <c r="H18" s="8">
        <f t="shared" si="6"/>
        <v>434731.63442799932</v>
      </c>
      <c r="I18" s="8">
        <f t="shared" si="1"/>
        <v>2305978.876032582</v>
      </c>
      <c r="J18" s="9">
        <f t="shared" si="2"/>
        <v>26.041629921623027</v>
      </c>
    </row>
    <row r="19" spans="1:10">
      <c r="A19" s="5" t="s">
        <v>107</v>
      </c>
      <c r="B19" s="6">
        <v>3819</v>
      </c>
      <c r="C19" s="6">
        <v>33</v>
      </c>
      <c r="D19" s="7">
        <f t="shared" si="0"/>
        <v>8.6410054988216804E-3</v>
      </c>
      <c r="E19" s="7">
        <f t="shared" si="4"/>
        <v>4.2291426374471357E-2</v>
      </c>
      <c r="F19" s="8">
        <f t="shared" si="5"/>
        <v>85342.939987045655</v>
      </c>
      <c r="G19" s="8">
        <f t="shared" si="3"/>
        <v>3609.2746630430688</v>
      </c>
      <c r="H19" s="8">
        <f t="shared" si="6"/>
        <v>417691.5132776206</v>
      </c>
      <c r="I19" s="8">
        <f t="shared" si="1"/>
        <v>1871247.2416045826</v>
      </c>
      <c r="J19" s="9">
        <f t="shared" si="2"/>
        <v>21.926210204249141</v>
      </c>
    </row>
    <row r="20" spans="1:10">
      <c r="A20" s="5" t="s">
        <v>108</v>
      </c>
      <c r="B20" s="6">
        <v>2540</v>
      </c>
      <c r="C20" s="6">
        <v>33</v>
      </c>
      <c r="D20" s="7">
        <f t="shared" si="0"/>
        <v>1.2992125984251968E-2</v>
      </c>
      <c r="E20" s="7">
        <f t="shared" si="4"/>
        <v>6.2917063870352716E-2</v>
      </c>
      <c r="F20" s="8">
        <f t="shared" si="5"/>
        <v>81733.665324002592</v>
      </c>
      <c r="G20" s="8">
        <f t="shared" si="3"/>
        <v>5142.4422415483041</v>
      </c>
      <c r="H20" s="8">
        <f t="shared" si="6"/>
        <v>395812.22101614223</v>
      </c>
      <c r="I20" s="8">
        <f t="shared" si="1"/>
        <v>1453555.7283269621</v>
      </c>
      <c r="J20" s="9">
        <f t="shared" si="2"/>
        <v>17.784051682558015</v>
      </c>
    </row>
    <row r="21" spans="1:10">
      <c r="A21" s="5" t="s">
        <v>109</v>
      </c>
      <c r="B21" s="6">
        <v>1641</v>
      </c>
      <c r="C21" s="6">
        <v>48</v>
      </c>
      <c r="D21" s="7">
        <f t="shared" si="0"/>
        <v>2.9250457038391225E-2</v>
      </c>
      <c r="E21" s="7">
        <f t="shared" si="4"/>
        <v>0.1362862010221465</v>
      </c>
      <c r="F21" s="8">
        <f t="shared" si="5"/>
        <v>76591.223082454293</v>
      </c>
      <c r="G21" s="8">
        <f t="shared" si="3"/>
        <v>10438.326825547432</v>
      </c>
      <c r="H21" s="8">
        <f t="shared" si="6"/>
        <v>356860.29834840284</v>
      </c>
      <c r="I21" s="8">
        <f t="shared" si="1"/>
        <v>1057743.5073108198</v>
      </c>
      <c r="J21" s="9">
        <f t="shared" si="2"/>
        <v>13.810244369281136</v>
      </c>
    </row>
    <row r="22" spans="1:10">
      <c r="A22" s="5" t="s">
        <v>110</v>
      </c>
      <c r="B22" s="6">
        <v>943</v>
      </c>
      <c r="C22" s="6">
        <v>43</v>
      </c>
      <c r="D22" s="7">
        <f t="shared" si="0"/>
        <v>4.5599151643690349E-2</v>
      </c>
      <c r="E22" s="7">
        <f t="shared" si="4"/>
        <v>0.20466444550214186</v>
      </c>
      <c r="F22" s="8">
        <f t="shared" si="5"/>
        <v>66152.896256906854</v>
      </c>
      <c r="G22" s="8">
        <f t="shared" si="3"/>
        <v>13539.145830780557</v>
      </c>
      <c r="H22" s="8">
        <f t="shared" si="6"/>
        <v>296916.61670758284</v>
      </c>
      <c r="I22" s="8">
        <f t="shared" si="1"/>
        <v>700883.20896241697</v>
      </c>
      <c r="J22" s="9">
        <f t="shared" si="2"/>
        <v>10.594898313151928</v>
      </c>
    </row>
    <row r="23" spans="1:10" ht="16" thickBot="1">
      <c r="A23" s="10" t="s">
        <v>111</v>
      </c>
      <c r="B23" s="11">
        <v>1359</v>
      </c>
      <c r="C23" s="11">
        <v>177</v>
      </c>
      <c r="D23" s="12">
        <f t="shared" si="0"/>
        <v>0.13024282560706402</v>
      </c>
      <c r="E23" s="12">
        <v>1</v>
      </c>
      <c r="F23" s="13">
        <f t="shared" si="5"/>
        <v>52613.750426126295</v>
      </c>
      <c r="G23" s="13">
        <f t="shared" si="3"/>
        <v>52613.750426126295</v>
      </c>
      <c r="H23" s="13">
        <f>F23/D23</f>
        <v>403966.59225483407</v>
      </c>
      <c r="I23" s="13">
        <f>F23/D23</f>
        <v>403966.59225483407</v>
      </c>
      <c r="J23" s="14">
        <f t="shared" si="2"/>
        <v>7.6779661016949152</v>
      </c>
    </row>
  </sheetData>
  <mergeCells count="5">
    <mergeCell ref="A1:J1"/>
    <mergeCell ref="A2:E3"/>
    <mergeCell ref="F2:F3"/>
    <mergeCell ref="G2:I3"/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1"/>
  <sheetViews>
    <sheetView workbookViewId="0">
      <selection sqref="A1:B1"/>
    </sheetView>
  </sheetViews>
  <sheetFormatPr baseColWidth="10" defaultColWidth="9.1640625" defaultRowHeight="15"/>
  <cols>
    <col min="1" max="1" width="22.5" style="57" customWidth="1"/>
    <col min="2" max="4" width="15.6640625" style="57" customWidth="1"/>
    <col min="5" max="13" width="9.1640625" style="57"/>
    <col min="15" max="16384" width="9.1640625" style="57"/>
  </cols>
  <sheetData>
    <row r="1" spans="1:4">
      <c r="A1" s="144" t="s">
        <v>115</v>
      </c>
      <c r="B1" s="144"/>
      <c r="C1" s="56"/>
      <c r="D1" s="56"/>
    </row>
    <row r="2" spans="1:4">
      <c r="A2" s="58" t="s">
        <v>22</v>
      </c>
      <c r="B2" s="59" t="s">
        <v>43</v>
      </c>
      <c r="C2" s="56"/>
      <c r="D2" s="56"/>
    </row>
    <row r="3" spans="1:4">
      <c r="A3" s="60" t="s">
        <v>40</v>
      </c>
      <c r="B3" s="61">
        <v>855</v>
      </c>
    </row>
    <row r="4" spans="1:4">
      <c r="A4" s="60" t="s">
        <v>41</v>
      </c>
      <c r="B4" s="61">
        <v>810</v>
      </c>
    </row>
    <row r="5" spans="1:4">
      <c r="A5" s="62" t="s">
        <v>23</v>
      </c>
      <c r="B5" s="63">
        <f>SUM(B3:B4)</f>
        <v>1665</v>
      </c>
    </row>
    <row r="8" spans="1:4">
      <c r="A8" s="64" t="s">
        <v>116</v>
      </c>
    </row>
    <row r="9" spans="1:4">
      <c r="A9" s="65" t="s">
        <v>117</v>
      </c>
      <c r="B9" s="66" t="s">
        <v>24</v>
      </c>
      <c r="C9" s="66" t="s">
        <v>25</v>
      </c>
      <c r="D9" s="67" t="s">
        <v>23</v>
      </c>
    </row>
    <row r="10" spans="1:4">
      <c r="A10" s="68" t="s">
        <v>118</v>
      </c>
      <c r="B10" s="69">
        <v>174</v>
      </c>
      <c r="C10" s="69">
        <v>170</v>
      </c>
      <c r="D10" s="61">
        <f>SUM(B10:C10)</f>
        <v>344</v>
      </c>
    </row>
    <row r="11" spans="1:4">
      <c r="A11" s="70" t="s">
        <v>119</v>
      </c>
      <c r="B11" s="69">
        <v>197</v>
      </c>
      <c r="C11" s="69">
        <v>189</v>
      </c>
      <c r="D11" s="61">
        <f t="shared" ref="D11:D13" si="0">SUM(B11:C11)</f>
        <v>386</v>
      </c>
    </row>
    <row r="12" spans="1:4">
      <c r="A12" s="70" t="s">
        <v>120</v>
      </c>
      <c r="B12" s="69">
        <v>278</v>
      </c>
      <c r="C12" s="69">
        <v>263</v>
      </c>
      <c r="D12" s="61">
        <f t="shared" si="0"/>
        <v>541</v>
      </c>
    </row>
    <row r="13" spans="1:4">
      <c r="A13" s="70" t="s">
        <v>121</v>
      </c>
      <c r="B13" s="71">
        <v>206</v>
      </c>
      <c r="C13" s="71">
        <v>188</v>
      </c>
      <c r="D13" s="61">
        <f t="shared" si="0"/>
        <v>394</v>
      </c>
    </row>
    <row r="14" spans="1:4">
      <c r="A14" s="72" t="s">
        <v>23</v>
      </c>
      <c r="B14" s="73">
        <f>SUM(B10:B13)</f>
        <v>855</v>
      </c>
      <c r="C14" s="73">
        <f t="shared" ref="C14:D14" si="1">SUM(C10:C13)</f>
        <v>810</v>
      </c>
      <c r="D14" s="74">
        <f t="shared" si="1"/>
        <v>1665</v>
      </c>
    </row>
    <row r="17" spans="1:4">
      <c r="A17" s="64" t="s">
        <v>122</v>
      </c>
      <c r="B17" s="75"/>
      <c r="C17" s="76"/>
      <c r="D17" s="76"/>
    </row>
    <row r="18" spans="1:4">
      <c r="A18" s="110" t="s">
        <v>42</v>
      </c>
      <c r="B18" s="111" t="s">
        <v>24</v>
      </c>
      <c r="C18" s="111" t="s">
        <v>25</v>
      </c>
      <c r="D18" s="112" t="s">
        <v>23</v>
      </c>
    </row>
    <row r="19" spans="1:4">
      <c r="A19" s="68" t="s">
        <v>28</v>
      </c>
      <c r="B19" s="113">
        <v>34</v>
      </c>
      <c r="C19" s="113">
        <v>35</v>
      </c>
      <c r="D19" s="114">
        <f>B19+C19</f>
        <v>69</v>
      </c>
    </row>
    <row r="20" spans="1:4">
      <c r="A20" s="115" t="s">
        <v>29</v>
      </c>
      <c r="B20" s="113">
        <v>46</v>
      </c>
      <c r="C20" s="113">
        <v>39</v>
      </c>
      <c r="D20" s="114">
        <f t="shared" ref="D20:D30" si="2">B20+C20</f>
        <v>85</v>
      </c>
    </row>
    <row r="21" spans="1:4">
      <c r="A21" s="115" t="s">
        <v>30</v>
      </c>
      <c r="B21" s="113">
        <v>94</v>
      </c>
      <c r="C21" s="113">
        <v>96</v>
      </c>
      <c r="D21" s="114">
        <f t="shared" si="2"/>
        <v>190</v>
      </c>
    </row>
    <row r="22" spans="1:4">
      <c r="A22" s="115" t="s">
        <v>31</v>
      </c>
      <c r="B22" s="116">
        <v>81</v>
      </c>
      <c r="C22" s="116">
        <v>71</v>
      </c>
      <c r="D22" s="114">
        <f t="shared" si="2"/>
        <v>152</v>
      </c>
    </row>
    <row r="23" spans="1:4">
      <c r="A23" s="117" t="s">
        <v>32</v>
      </c>
      <c r="B23" s="116">
        <v>72</v>
      </c>
      <c r="C23" s="116">
        <v>75</v>
      </c>
      <c r="D23" s="114">
        <f t="shared" si="2"/>
        <v>147</v>
      </c>
    </row>
    <row r="24" spans="1:4">
      <c r="A24" s="118" t="s">
        <v>33</v>
      </c>
      <c r="B24" s="116">
        <v>44</v>
      </c>
      <c r="C24" s="116">
        <v>43</v>
      </c>
      <c r="D24" s="114">
        <f t="shared" si="2"/>
        <v>87</v>
      </c>
    </row>
    <row r="25" spans="1:4">
      <c r="A25" s="118" t="s">
        <v>34</v>
      </c>
      <c r="B25" s="116">
        <v>95</v>
      </c>
      <c r="C25" s="116">
        <v>98</v>
      </c>
      <c r="D25" s="114">
        <f t="shared" si="2"/>
        <v>193</v>
      </c>
    </row>
    <row r="26" spans="1:4">
      <c r="A26" s="118" t="s">
        <v>35</v>
      </c>
      <c r="B26" s="116">
        <v>93</v>
      </c>
      <c r="C26" s="116">
        <v>76</v>
      </c>
      <c r="D26" s="114">
        <f t="shared" si="2"/>
        <v>169</v>
      </c>
    </row>
    <row r="27" spans="1:4">
      <c r="A27" s="118" t="s">
        <v>133</v>
      </c>
      <c r="B27" s="116">
        <v>90</v>
      </c>
      <c r="C27" s="116">
        <v>89</v>
      </c>
      <c r="D27" s="114">
        <f t="shared" si="2"/>
        <v>179</v>
      </c>
    </row>
    <row r="28" spans="1:4">
      <c r="A28" s="117" t="s">
        <v>37</v>
      </c>
      <c r="B28" s="116">
        <v>71</v>
      </c>
      <c r="C28" s="116">
        <v>71</v>
      </c>
      <c r="D28" s="114">
        <f t="shared" si="2"/>
        <v>142</v>
      </c>
    </row>
    <row r="29" spans="1:4">
      <c r="A29" s="118" t="s">
        <v>38</v>
      </c>
      <c r="B29" s="116">
        <v>75</v>
      </c>
      <c r="C29" s="116">
        <v>59</v>
      </c>
      <c r="D29" s="114">
        <f t="shared" si="2"/>
        <v>134</v>
      </c>
    </row>
    <row r="30" spans="1:4">
      <c r="A30" s="118" t="s">
        <v>39</v>
      </c>
      <c r="B30" s="116">
        <v>60</v>
      </c>
      <c r="C30" s="116">
        <v>58</v>
      </c>
      <c r="D30" s="114">
        <f t="shared" si="2"/>
        <v>118</v>
      </c>
    </row>
    <row r="31" spans="1:4">
      <c r="A31" s="119" t="s">
        <v>23</v>
      </c>
      <c r="B31" s="120">
        <f>SUM(B19:B30)</f>
        <v>855</v>
      </c>
      <c r="C31" s="120">
        <f t="shared" ref="C31:D31" si="3">SUM(C19:C30)</f>
        <v>810</v>
      </c>
      <c r="D31" s="121">
        <f t="shared" si="3"/>
        <v>1665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3"/>
  <sheetViews>
    <sheetView workbookViewId="0">
      <selection sqref="A1:D1"/>
    </sheetView>
  </sheetViews>
  <sheetFormatPr baseColWidth="10" defaultColWidth="9.1640625" defaultRowHeight="15"/>
  <cols>
    <col min="1" max="4" width="16.5" style="57" customWidth="1"/>
    <col min="5" max="16384" width="9.1640625" style="57"/>
  </cols>
  <sheetData>
    <row r="1" spans="1:4" ht="15" customHeight="1">
      <c r="A1" s="147" t="s">
        <v>123</v>
      </c>
      <c r="B1" s="148"/>
      <c r="C1" s="148"/>
      <c r="D1" s="148"/>
    </row>
    <row r="2" spans="1:4">
      <c r="A2" s="79" t="s">
        <v>21</v>
      </c>
      <c r="B2" s="149" t="s">
        <v>22</v>
      </c>
      <c r="C2" s="149"/>
      <c r="D2" s="80" t="s">
        <v>23</v>
      </c>
    </row>
    <row r="3" spans="1:4">
      <c r="A3" s="81"/>
      <c r="B3" s="82" t="s">
        <v>24</v>
      </c>
      <c r="C3" s="82" t="s">
        <v>25</v>
      </c>
      <c r="D3" s="83"/>
    </row>
    <row r="4" spans="1:4">
      <c r="A4" s="77" t="s">
        <v>0</v>
      </c>
      <c r="B4" s="69">
        <v>8</v>
      </c>
      <c r="C4" s="69">
        <v>10</v>
      </c>
      <c r="D4" s="61">
        <f>B4+C4</f>
        <v>18</v>
      </c>
    </row>
    <row r="5" spans="1:4">
      <c r="A5" s="70" t="s">
        <v>1</v>
      </c>
      <c r="B5" s="69">
        <v>1</v>
      </c>
      <c r="C5" s="69">
        <v>2</v>
      </c>
      <c r="D5" s="61">
        <f t="shared" ref="D5:D11" si="0">B5+C5</f>
        <v>3</v>
      </c>
    </row>
    <row r="6" spans="1:4">
      <c r="A6" s="70" t="s">
        <v>44</v>
      </c>
      <c r="B6" s="69">
        <v>0</v>
      </c>
      <c r="C6" s="69">
        <v>3</v>
      </c>
      <c r="D6" s="61">
        <f t="shared" si="0"/>
        <v>3</v>
      </c>
    </row>
    <row r="7" spans="1:4">
      <c r="A7" s="70" t="s">
        <v>45</v>
      </c>
      <c r="B7" s="71">
        <v>2</v>
      </c>
      <c r="C7" s="71">
        <v>4</v>
      </c>
      <c r="D7" s="61">
        <f t="shared" si="0"/>
        <v>6</v>
      </c>
    </row>
    <row r="8" spans="1:4">
      <c r="A8" s="70" t="s">
        <v>46</v>
      </c>
      <c r="B8" s="71">
        <v>57</v>
      </c>
      <c r="C8" s="71">
        <v>28</v>
      </c>
      <c r="D8" s="61">
        <f t="shared" si="0"/>
        <v>85</v>
      </c>
    </row>
    <row r="9" spans="1:4">
      <c r="A9" s="70" t="s">
        <v>47</v>
      </c>
      <c r="B9" s="71">
        <v>153</v>
      </c>
      <c r="C9" s="71">
        <v>95</v>
      </c>
      <c r="D9" s="61">
        <f t="shared" si="0"/>
        <v>248</v>
      </c>
    </row>
    <row r="10" spans="1:4">
      <c r="A10" s="70" t="s">
        <v>48</v>
      </c>
      <c r="B10" s="71">
        <v>260</v>
      </c>
      <c r="C10" s="71">
        <v>301</v>
      </c>
      <c r="D10" s="61">
        <f t="shared" si="0"/>
        <v>561</v>
      </c>
    </row>
    <row r="11" spans="1:4">
      <c r="A11" s="84" t="s">
        <v>23</v>
      </c>
      <c r="B11" s="85">
        <f>SUM(B4:B10)</f>
        <v>481</v>
      </c>
      <c r="C11" s="85">
        <f t="shared" ref="C11" si="1">SUM(C4:C10)</f>
        <v>443</v>
      </c>
      <c r="D11" s="61">
        <f t="shared" si="0"/>
        <v>924</v>
      </c>
    </row>
    <row r="12" spans="1:4">
      <c r="A12" s="72" t="s">
        <v>26</v>
      </c>
      <c r="B12" s="149">
        <f>D11</f>
        <v>924</v>
      </c>
      <c r="C12" s="149"/>
      <c r="D12" s="150"/>
    </row>
    <row r="15" spans="1:4" ht="15" customHeight="1">
      <c r="A15" s="147" t="s">
        <v>123</v>
      </c>
      <c r="B15" s="144"/>
      <c r="C15" s="144"/>
      <c r="D15" s="144"/>
    </row>
    <row r="16" spans="1:4">
      <c r="A16" s="79" t="s">
        <v>21</v>
      </c>
      <c r="B16" s="149" t="s">
        <v>22</v>
      </c>
      <c r="C16" s="149"/>
      <c r="D16" s="80" t="s">
        <v>23</v>
      </c>
    </row>
    <row r="17" spans="1:4">
      <c r="A17" s="81"/>
      <c r="B17" s="82" t="s">
        <v>24</v>
      </c>
      <c r="C17" s="82" t="s">
        <v>25</v>
      </c>
      <c r="D17" s="83"/>
    </row>
    <row r="18" spans="1:4">
      <c r="A18" s="68" t="s">
        <v>0</v>
      </c>
      <c r="B18" s="86">
        <v>8</v>
      </c>
      <c r="C18" s="86">
        <v>10</v>
      </c>
      <c r="D18" s="61">
        <f>B18+C18</f>
        <v>18</v>
      </c>
    </row>
    <row r="19" spans="1:4">
      <c r="A19" s="70" t="s">
        <v>1</v>
      </c>
      <c r="B19" s="69">
        <v>1</v>
      </c>
      <c r="C19" s="69">
        <v>2</v>
      </c>
      <c r="D19" s="61">
        <f>B19+C19</f>
        <v>3</v>
      </c>
    </row>
    <row r="20" spans="1:4">
      <c r="A20" s="70" t="s">
        <v>2</v>
      </c>
      <c r="B20" s="69">
        <v>0</v>
      </c>
      <c r="C20" s="69">
        <v>1</v>
      </c>
      <c r="D20" s="61">
        <f t="shared" ref="D20:D39" si="2">B20+C20</f>
        <v>1</v>
      </c>
    </row>
    <row r="21" spans="1:4">
      <c r="A21" s="70" t="s">
        <v>27</v>
      </c>
      <c r="B21" s="69">
        <v>0</v>
      </c>
      <c r="C21" s="69">
        <v>2</v>
      </c>
      <c r="D21" s="61">
        <f t="shared" si="2"/>
        <v>2</v>
      </c>
    </row>
    <row r="22" spans="1:4">
      <c r="A22" s="77" t="s">
        <v>3</v>
      </c>
      <c r="B22" s="71">
        <v>0</v>
      </c>
      <c r="C22" s="71">
        <v>0</v>
      </c>
      <c r="D22" s="61">
        <f t="shared" si="2"/>
        <v>0</v>
      </c>
    </row>
    <row r="23" spans="1:4">
      <c r="A23" s="78" t="s">
        <v>4</v>
      </c>
      <c r="B23" s="71">
        <v>2</v>
      </c>
      <c r="C23" s="71">
        <v>4</v>
      </c>
      <c r="D23" s="61">
        <f t="shared" si="2"/>
        <v>6</v>
      </c>
    </row>
    <row r="24" spans="1:4">
      <c r="A24" s="78" t="s">
        <v>5</v>
      </c>
      <c r="B24" s="71">
        <v>10</v>
      </c>
      <c r="C24" s="71">
        <v>5</v>
      </c>
      <c r="D24" s="61">
        <f t="shared" si="2"/>
        <v>15</v>
      </c>
    </row>
    <row r="25" spans="1:4">
      <c r="A25" s="78" t="s">
        <v>6</v>
      </c>
      <c r="B25" s="71">
        <v>9</v>
      </c>
      <c r="C25" s="71">
        <v>3</v>
      </c>
      <c r="D25" s="61">
        <f t="shared" si="2"/>
        <v>12</v>
      </c>
    </row>
    <row r="26" spans="1:4">
      <c r="A26" s="78" t="s">
        <v>7</v>
      </c>
      <c r="B26" s="71">
        <v>10</v>
      </c>
      <c r="C26" s="71">
        <v>10</v>
      </c>
      <c r="D26" s="61">
        <f t="shared" si="2"/>
        <v>20</v>
      </c>
    </row>
    <row r="27" spans="1:4">
      <c r="A27" s="77" t="s">
        <v>8</v>
      </c>
      <c r="B27" s="71">
        <v>28</v>
      </c>
      <c r="C27" s="71">
        <v>10</v>
      </c>
      <c r="D27" s="61">
        <f t="shared" si="2"/>
        <v>38</v>
      </c>
    </row>
    <row r="28" spans="1:4">
      <c r="A28" s="78" t="s">
        <v>9</v>
      </c>
      <c r="B28" s="71">
        <v>25</v>
      </c>
      <c r="C28" s="71">
        <v>12</v>
      </c>
      <c r="D28" s="61">
        <f t="shared" si="2"/>
        <v>37</v>
      </c>
    </row>
    <row r="29" spans="1:4">
      <c r="A29" s="78" t="s">
        <v>10</v>
      </c>
      <c r="B29" s="71">
        <v>31</v>
      </c>
      <c r="C29" s="71">
        <v>20</v>
      </c>
      <c r="D29" s="61">
        <f t="shared" si="2"/>
        <v>51</v>
      </c>
    </row>
    <row r="30" spans="1:4">
      <c r="A30" s="78" t="s">
        <v>11</v>
      </c>
      <c r="B30" s="71">
        <v>53</v>
      </c>
      <c r="C30" s="71">
        <v>30</v>
      </c>
      <c r="D30" s="61">
        <f t="shared" si="2"/>
        <v>83</v>
      </c>
    </row>
    <row r="31" spans="1:4">
      <c r="A31" s="78" t="s">
        <v>12</v>
      </c>
      <c r="B31" s="71">
        <v>44</v>
      </c>
      <c r="C31" s="71">
        <v>33</v>
      </c>
      <c r="D31" s="61">
        <f t="shared" si="2"/>
        <v>77</v>
      </c>
    </row>
    <row r="32" spans="1:4">
      <c r="A32" s="78" t="s">
        <v>13</v>
      </c>
      <c r="B32" s="71">
        <v>52</v>
      </c>
      <c r="C32" s="71">
        <v>33</v>
      </c>
      <c r="D32" s="61">
        <f t="shared" si="2"/>
        <v>85</v>
      </c>
    </row>
    <row r="33" spans="1:4">
      <c r="A33" s="78" t="s">
        <v>14</v>
      </c>
      <c r="B33" s="71">
        <v>54</v>
      </c>
      <c r="C33" s="71">
        <v>48</v>
      </c>
      <c r="D33" s="61">
        <f t="shared" si="2"/>
        <v>102</v>
      </c>
    </row>
    <row r="34" spans="1:4">
      <c r="A34" s="78" t="s">
        <v>15</v>
      </c>
      <c r="B34" s="71">
        <v>64</v>
      </c>
      <c r="C34" s="71">
        <v>43</v>
      </c>
      <c r="D34" s="61">
        <f t="shared" si="2"/>
        <v>107</v>
      </c>
    </row>
    <row r="35" spans="1:4">
      <c r="A35" s="78" t="s">
        <v>16</v>
      </c>
      <c r="B35" s="71">
        <v>40</v>
      </c>
      <c r="C35" s="71">
        <v>64</v>
      </c>
      <c r="D35" s="61">
        <f t="shared" si="2"/>
        <v>104</v>
      </c>
    </row>
    <row r="36" spans="1:4">
      <c r="A36" s="78" t="s">
        <v>17</v>
      </c>
      <c r="B36" s="71">
        <v>29</v>
      </c>
      <c r="C36" s="71">
        <v>58</v>
      </c>
      <c r="D36" s="61">
        <f t="shared" si="2"/>
        <v>87</v>
      </c>
    </row>
    <row r="37" spans="1:4">
      <c r="A37" s="78" t="s">
        <v>18</v>
      </c>
      <c r="B37" s="71">
        <v>16</v>
      </c>
      <c r="C37" s="71">
        <v>36</v>
      </c>
      <c r="D37" s="61">
        <f t="shared" si="2"/>
        <v>52</v>
      </c>
    </row>
    <row r="38" spans="1:4">
      <c r="A38" s="78" t="s">
        <v>19</v>
      </c>
      <c r="B38" s="71">
        <v>5</v>
      </c>
      <c r="C38" s="71">
        <v>12</v>
      </c>
      <c r="D38" s="61">
        <f t="shared" si="2"/>
        <v>17</v>
      </c>
    </row>
    <row r="39" spans="1:4">
      <c r="A39" s="78" t="s">
        <v>20</v>
      </c>
      <c r="B39" s="71">
        <v>0</v>
      </c>
      <c r="C39" s="71">
        <v>7</v>
      </c>
      <c r="D39" s="61">
        <f t="shared" si="2"/>
        <v>7</v>
      </c>
    </row>
    <row r="40" spans="1:4">
      <c r="A40" s="72" t="s">
        <v>26</v>
      </c>
      <c r="B40" s="73">
        <f>SUM(B18:B39)</f>
        <v>481</v>
      </c>
      <c r="C40" s="73">
        <f>SUM(C18:C39)</f>
        <v>443</v>
      </c>
      <c r="D40" s="74">
        <f>SUM(D18:D39)</f>
        <v>924</v>
      </c>
    </row>
    <row r="43" spans="1:4">
      <c r="A43" s="145" t="s">
        <v>124</v>
      </c>
      <c r="B43" s="146"/>
      <c r="C43" s="146"/>
      <c r="D43" s="146"/>
    </row>
    <row r="44" spans="1:4" s="90" customFormat="1" ht="16">
      <c r="A44" s="87" t="s">
        <v>125</v>
      </c>
      <c r="B44" s="88" t="s">
        <v>126</v>
      </c>
      <c r="C44" s="66" t="s">
        <v>127</v>
      </c>
      <c r="D44" s="89" t="s">
        <v>23</v>
      </c>
    </row>
    <row r="45" spans="1:4">
      <c r="A45" s="77" t="s">
        <v>24</v>
      </c>
      <c r="B45" s="69">
        <v>27</v>
      </c>
      <c r="C45" s="69">
        <v>454</v>
      </c>
      <c r="D45" s="91">
        <f>B45+C45</f>
        <v>481</v>
      </c>
    </row>
    <row r="46" spans="1:4">
      <c r="A46" s="77" t="s">
        <v>25</v>
      </c>
      <c r="B46" s="69">
        <v>5</v>
      </c>
      <c r="C46" s="69">
        <v>438</v>
      </c>
      <c r="D46" s="91">
        <f t="shared" ref="D46" si="3">B46+C46</f>
        <v>443</v>
      </c>
    </row>
    <row r="47" spans="1:4">
      <c r="A47" s="65" t="s">
        <v>23</v>
      </c>
      <c r="B47" s="73">
        <f>SUM(B45:B46)</f>
        <v>32</v>
      </c>
      <c r="C47" s="73">
        <f t="shared" ref="C47:D47" si="4">SUM(C45:C46)</f>
        <v>892</v>
      </c>
      <c r="D47" s="74">
        <f t="shared" si="4"/>
        <v>924</v>
      </c>
    </row>
    <row r="50" spans="1:4">
      <c r="A50" s="64" t="s">
        <v>128</v>
      </c>
    </row>
    <row r="51" spans="1:4">
      <c r="A51" s="65" t="s">
        <v>117</v>
      </c>
      <c r="B51" s="66" t="s">
        <v>24</v>
      </c>
      <c r="C51" s="66" t="s">
        <v>25</v>
      </c>
      <c r="D51" s="67" t="s">
        <v>23</v>
      </c>
    </row>
    <row r="52" spans="1:4">
      <c r="A52" s="68" t="s">
        <v>118</v>
      </c>
      <c r="B52" s="69">
        <v>107</v>
      </c>
      <c r="C52" s="69">
        <v>113</v>
      </c>
      <c r="D52" s="61">
        <f>SUM(B52:C52)</f>
        <v>220</v>
      </c>
    </row>
    <row r="53" spans="1:4">
      <c r="A53" s="70" t="s">
        <v>119</v>
      </c>
      <c r="B53" s="69">
        <v>143</v>
      </c>
      <c r="C53" s="69">
        <v>119</v>
      </c>
      <c r="D53" s="61">
        <f t="shared" ref="D53:D55" si="5">SUM(B53:C53)</f>
        <v>262</v>
      </c>
    </row>
    <row r="54" spans="1:4">
      <c r="A54" s="70" t="s">
        <v>120</v>
      </c>
      <c r="B54" s="69">
        <v>122</v>
      </c>
      <c r="C54" s="69">
        <v>114</v>
      </c>
      <c r="D54" s="61">
        <f t="shared" si="5"/>
        <v>236</v>
      </c>
    </row>
    <row r="55" spans="1:4">
      <c r="A55" s="70" t="s">
        <v>121</v>
      </c>
      <c r="B55" s="71">
        <v>109</v>
      </c>
      <c r="C55" s="71">
        <v>97</v>
      </c>
      <c r="D55" s="61">
        <f t="shared" si="5"/>
        <v>206</v>
      </c>
    </row>
    <row r="56" spans="1:4">
      <c r="A56" s="72" t="s">
        <v>23</v>
      </c>
      <c r="B56" s="73">
        <f>SUM(B52:B55)</f>
        <v>481</v>
      </c>
      <c r="C56" s="73">
        <f t="shared" ref="C56:D56" si="6">SUM(C52:C55)</f>
        <v>443</v>
      </c>
      <c r="D56" s="74">
        <f t="shared" si="6"/>
        <v>924</v>
      </c>
    </row>
    <row r="59" spans="1:4">
      <c r="A59" s="64" t="s">
        <v>129</v>
      </c>
      <c r="B59" s="75"/>
      <c r="C59" s="76"/>
      <c r="D59" s="76"/>
    </row>
    <row r="60" spans="1:4">
      <c r="A60" s="65" t="s">
        <v>42</v>
      </c>
      <c r="B60" s="66" t="s">
        <v>24</v>
      </c>
      <c r="C60" s="66" t="s">
        <v>25</v>
      </c>
      <c r="D60" s="67" t="s">
        <v>23</v>
      </c>
    </row>
    <row r="61" spans="1:4">
      <c r="A61" s="68" t="s">
        <v>28</v>
      </c>
      <c r="B61" s="69">
        <v>28</v>
      </c>
      <c r="C61" s="69">
        <v>41</v>
      </c>
      <c r="D61" s="61">
        <f>B61+C61</f>
        <v>69</v>
      </c>
    </row>
    <row r="62" spans="1:4">
      <c r="A62" s="70" t="s">
        <v>29</v>
      </c>
      <c r="B62" s="69">
        <v>43</v>
      </c>
      <c r="C62" s="69">
        <v>35</v>
      </c>
      <c r="D62" s="61">
        <f t="shared" ref="D62:D72" si="7">B62+C62</f>
        <v>78</v>
      </c>
    </row>
    <row r="63" spans="1:4">
      <c r="A63" s="70" t="s">
        <v>30</v>
      </c>
      <c r="B63" s="69">
        <v>36</v>
      </c>
      <c r="C63" s="69">
        <v>37</v>
      </c>
      <c r="D63" s="61">
        <f t="shared" si="7"/>
        <v>73</v>
      </c>
    </row>
    <row r="64" spans="1:4">
      <c r="A64" s="70" t="s">
        <v>31</v>
      </c>
      <c r="B64" s="71">
        <v>42</v>
      </c>
      <c r="C64" s="71">
        <v>21</v>
      </c>
      <c r="D64" s="61">
        <f t="shared" si="7"/>
        <v>63</v>
      </c>
    </row>
    <row r="65" spans="1:4">
      <c r="A65" s="77" t="s">
        <v>32</v>
      </c>
      <c r="B65" s="71">
        <v>48</v>
      </c>
      <c r="C65" s="71">
        <v>44</v>
      </c>
      <c r="D65" s="61">
        <f t="shared" si="7"/>
        <v>92</v>
      </c>
    </row>
    <row r="66" spans="1:4">
      <c r="A66" s="78" t="s">
        <v>33</v>
      </c>
      <c r="B66" s="71">
        <v>53</v>
      </c>
      <c r="C66" s="71">
        <v>54</v>
      </c>
      <c r="D66" s="61">
        <f t="shared" si="7"/>
        <v>107</v>
      </c>
    </row>
    <row r="67" spans="1:4">
      <c r="A67" s="78" t="s">
        <v>34</v>
      </c>
      <c r="B67" s="71">
        <v>45</v>
      </c>
      <c r="C67" s="71">
        <v>53</v>
      </c>
      <c r="D67" s="61">
        <f t="shared" si="7"/>
        <v>98</v>
      </c>
    </row>
    <row r="68" spans="1:4">
      <c r="A68" s="78" t="s">
        <v>35</v>
      </c>
      <c r="B68" s="71">
        <v>38</v>
      </c>
      <c r="C68" s="71">
        <v>29</v>
      </c>
      <c r="D68" s="61">
        <f t="shared" si="7"/>
        <v>67</v>
      </c>
    </row>
    <row r="69" spans="1:4">
      <c r="A69" s="78" t="s">
        <v>36</v>
      </c>
      <c r="B69" s="71">
        <v>39</v>
      </c>
      <c r="C69" s="71">
        <v>32</v>
      </c>
      <c r="D69" s="61">
        <f t="shared" si="7"/>
        <v>71</v>
      </c>
    </row>
    <row r="70" spans="1:4">
      <c r="A70" s="77" t="s">
        <v>37</v>
      </c>
      <c r="B70" s="71">
        <v>37</v>
      </c>
      <c r="C70" s="71">
        <v>35</v>
      </c>
      <c r="D70" s="61">
        <f t="shared" si="7"/>
        <v>72</v>
      </c>
    </row>
    <row r="71" spans="1:4">
      <c r="A71" s="78" t="s">
        <v>38</v>
      </c>
      <c r="B71" s="71">
        <v>33</v>
      </c>
      <c r="C71" s="71">
        <v>26</v>
      </c>
      <c r="D71" s="61">
        <f t="shared" si="7"/>
        <v>59</v>
      </c>
    </row>
    <row r="72" spans="1:4">
      <c r="A72" s="78" t="s">
        <v>39</v>
      </c>
      <c r="B72" s="71">
        <v>39</v>
      </c>
      <c r="C72" s="71">
        <v>36</v>
      </c>
      <c r="D72" s="61">
        <f t="shared" si="7"/>
        <v>75</v>
      </c>
    </row>
    <row r="73" spans="1:4">
      <c r="A73" s="72" t="s">
        <v>23</v>
      </c>
      <c r="B73" s="73">
        <f>SUM(B61:B72)</f>
        <v>481</v>
      </c>
      <c r="C73" s="73">
        <f t="shared" ref="C73:D73" si="8">SUM(C61:C72)</f>
        <v>443</v>
      </c>
      <c r="D73" s="74">
        <f t="shared" si="8"/>
        <v>924</v>
      </c>
    </row>
  </sheetData>
  <mergeCells count="6">
    <mergeCell ref="A43:D43"/>
    <mergeCell ref="A1:D1"/>
    <mergeCell ref="B2:C2"/>
    <mergeCell ref="B12:D12"/>
    <mergeCell ref="A15:D15"/>
    <mergeCell ref="B16:C1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Vital Statistics 2015-2021</vt:lpstr>
      <vt:lpstr>Life Table (Both Sex)</vt:lpstr>
      <vt:lpstr>Life Table (Males)</vt:lpstr>
      <vt:lpstr>Life Table (Female)</vt:lpstr>
      <vt:lpstr>Registered Live Births</vt:lpstr>
      <vt:lpstr>Registered 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Ituen-Umanah Williams</dc:creator>
  <cp:lastModifiedBy>Microsoft Office User</cp:lastModifiedBy>
  <dcterms:created xsi:type="dcterms:W3CDTF">2021-01-10T20:46:22Z</dcterms:created>
  <dcterms:modified xsi:type="dcterms:W3CDTF">2022-05-17T16:10:57Z</dcterms:modified>
</cp:coreProperties>
</file>