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B08ED760-C8AD-40EA-B8D1-879010B8B044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Centrum" sheetId="4" state="hidden" r:id="rId3"/>
    <sheet name="Курс" sheetId="7" r:id="rId4"/>
    <sheet name="Шаблон_Формулы" sheetId="5" state="hidden" r:id="rId5"/>
    <sheet name="Лист2" sheetId="2" state="hidden" r:id="rId6"/>
  </sheets>
  <definedNames>
    <definedName name="ExternalData_1" localSheetId="2" hidden="1">'Centrum'!$A$1:$V$51</definedName>
    <definedName name="ExternalData_1" localSheetId="3" hidden="1">Курс!$A$5:$D$26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6" i="8"/>
  <c r="Y5" i="8"/>
  <c r="W6" i="8"/>
  <c r="W5" i="8"/>
  <c r="U4" i="8"/>
  <c r="V4" i="8"/>
  <c r="T4" i="8"/>
  <c r="T6" i="8"/>
  <c r="T5" i="8"/>
  <c r="T4" i="5" l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A4" i="7" l="1"/>
  <c r="B1" i="3" a="1"/>
  <c r="B1" i="3" s="1"/>
  <c r="B2" i="7" l="1"/>
  <c r="A2" i="7"/>
  <c r="C2" i="7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B4" i="3"/>
  <c r="B2" i="3" l="1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<sst xmlns="http://schemas.openxmlformats.org/spreadsheetml/2006/main" count="1009" uniqueCount="214">
  <si>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</si>
  <si>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</si>
  <si>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</si>
  <si>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</si>
  <si>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</si>
  <si>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</si>
  <si>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</si>
  <si>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</si>
  <si>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</si>
  <si>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</si>
  <si>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</si>
  <si>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</si>
  <si>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</si>
  <si>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</si>
  <si>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</si>
  <si>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</si>
  <si>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</si>
  <si>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</si>
  <si>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</si>
  <si>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</si>
  <si>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</si>
  <si>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</si>
  <si>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</si>
  <si>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</si>
  <si>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</si>
  <si>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</si>
  <si>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</si>
  <si>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</si>
  <si>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</si>
  <si>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</si>
  <si>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</si>
  <si>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</si>
  <si>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</si>
  <si>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</si>
  <si>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</si>
  <si>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</si>
  <si>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</si>
  <si>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</si>
  <si>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</si>
  <si>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</si>
  <si>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</si>
  <si>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</si>
  <si>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</si>
  <si>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</si>
  <si>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</si>
  <si>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</si>
  <si>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</si>
  <si>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Путь к файлу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</si>
  <si>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</si>
  <si>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</si>
  <si>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</si>
  <si>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</si>
  <si>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</si>
  <si>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</si>
  <si>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</si>
  <si>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</si>
  <si>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</si>
  <si>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</si>
  <si>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</si>
  <si>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</si>
  <si>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</si>
  <si>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</si>
  <si>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</si>
  <si>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</si>
  <si>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</si>
  <si>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</si>
  <si>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</si>
  <si>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</si>
  <si>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</si>
  <si>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Дата начала отбора курса</t>
  </si>
  <si>
    <t>Дата окончания отбора курса</t>
  </si>
  <si>
    <t>Дн нед</t>
  </si>
  <si>
    <t>Дата</t>
  </si>
  <si>
    <t>Максимальный курс</t>
  </si>
  <si>
    <t>Название акта</t>
  </si>
  <si>
    <t>Путь к акту</t>
  </si>
  <si>
    <t>Условия поставки</t>
  </si>
  <si>
    <t>Вт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</si>
  <si>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</si>
  <si>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</si>
  <si>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</si>
  <si>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</si>
  <si>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</si>
  <si>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</si>
  <si>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</si>
  <si>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</si>
  <si>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</si>
  <si>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</si>
  <si>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</si>
  <si>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</si>
  <si>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</si>
  <si>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</si>
  <si>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</si>
  <si>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</si>
  <si>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</si>
  <si>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</si>
  <si>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</si>
  <si>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</si>
  <si>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</si>
  <si>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</si>
  <si>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</si>
  <si>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</si>
  <si>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</si>
  <si>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</si>
  <si>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</si>
  <si>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Наиболее ранняя дата прибытия</t>
  </si>
  <si>
    <t>Пн</t>
  </si>
  <si>
    <t>Ср</t>
  </si>
  <si>
    <t>Чт</t>
  </si>
  <si>
    <t>Пт</t>
  </si>
  <si>
    <t>Сб</t>
  </si>
  <si>
    <t>Вс</t>
  </si>
  <si>
    <t>Курс</t>
  </si>
  <si>
    <t>МАКС</t>
  </si>
  <si>
    <r>
      <t xml:space="preserve">Дата курса без поиска максимального </t>
    </r>
    <r>
      <rPr>
        <sz val="10"/>
        <color theme="1"/>
        <rFont val="Calibri"/>
        <family val="2"/>
        <charset val="204"/>
        <scheme val="minor"/>
      </rPr>
      <t>(заполняется при необходимости)</t>
    </r>
  </si>
  <si>
    <t>CNT -FS230001670.xls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</si>
  <si>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</si>
  <si>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</si>
  <si>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</si>
  <si>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</si>
  <si>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</si>
  <si>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</si>
  <si>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</si>
  <si>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</si>
  <si>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</si>
  <si>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</si>
  <si>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</si>
  <si>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</si>
  <si>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</si>
  <si>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</si>
  <si>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</si>
  <si>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</si>
  <si>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</si>
  <si>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</si>
  <si>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</si>
  <si>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</si>
  <si>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</si>
  <si>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</si>
  <si>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</si>
  <si>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</si>
  <si>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</si>
  <si>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</si>
  <si>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</si>
  <si>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</si>
  <si>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</si>
  <si>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</si>
  <si>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</si>
  <si>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</si>
  <si>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</si>
  <si>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</si>
  <si>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</si>
  <si>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</si>
  <si>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</si>
  <si>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</si>
  <si>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</si>
  <si>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</si>
  <si>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</si>
  <si>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</si>
  <si>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</si>
  <si>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</si>
  <si>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</si>
  <si>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</si>
  <si>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</si>
  <si>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</si>
  <si>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</si>
  <si>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</si>
  <si>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</si>
  <si>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</si>
  <si>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</si>
  <si>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</si>
  <si>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</si>
  <si>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</si>
  <si>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</si>
  <si>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</si>
  <si>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</si>
  <si>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</si>
  <si>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</si>
  <si>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</si>
  <si>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</si>
  <si>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</si>
  <si>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</si>
  <si>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</si>
  <si>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</si>
  <si>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</si>
  <si>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</si>
  <si>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</si>
  <si>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</si>
  <si>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</si>
  <si>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</si>
  <si>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</si>
  <si>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</si>
  <si>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</si>
  <si>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</si>
  <si>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</si>
  <si>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</si>
  <si>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</si>
  <si>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</si>
  <si>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</si>
  <si>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</si>
  <si>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</si>
  <si>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CENTRUM AVIATION FZCO
Доп-4</t>
  </si>
  <si>
    <t>KR</t>
  </si>
  <si>
    <t>PKEU5002942</t>
  </si>
  <si>
    <t>TCNU4047254</t>
  </si>
  <si>
    <t>GM KOREA</t>
  </si>
  <si>
    <t>TJAUZ37442A01</t>
  </si>
  <si>
    <t>TJAUZ37440C01</t>
  </si>
  <si>
    <t>CRLKS23080028</t>
  </si>
  <si>
    <t>FSIMPUAS405993</t>
  </si>
  <si>
    <t>CRLKS23080024</t>
  </si>
  <si>
    <t>FSIMPUAS405992</t>
  </si>
  <si>
    <r>
      <t xml:space="preserve">BUSAN (FOB P-D)
</t>
    </r>
    <r>
      <rPr>
        <sz val="9"/>
        <color rgb="FFFF0000"/>
        <rFont val="Calibri"/>
        <family val="2"/>
        <charset val="204"/>
        <scheme val="minor"/>
      </rPr>
      <t>DG CARGO</t>
    </r>
  </si>
  <si>
    <r>
      <t xml:space="preserve">INCHEON (FOB P-D)
</t>
    </r>
    <r>
      <rPr>
        <sz val="9"/>
        <color rgb="FFFF0000"/>
        <rFont val="Calibri"/>
        <family val="2"/>
        <charset val="204"/>
        <scheme val="minor"/>
      </rPr>
      <t>DG CARGO</t>
    </r>
  </si>
  <si>
    <t>CNT-CKRF092-CR82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</si>
</sst>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14" fontId="10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4" borderId="0" xfId="0" applyFont="1" applyFill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43" fontId="9" fillId="0" borderId="0" xfId="1" applyFont="1" applyAlignment="1">
      <alignment wrapText="1"/>
    </xf>
    <xf numFmtId="4" fontId="9" fillId="0" borderId="0" xfId="0" applyNumberFormat="1" applyFont="1" applyAlignment="1">
      <alignment wrapText="1"/>
    </xf>
    <xf numFmtId="14" fontId="9" fillId="0" borderId="0" xfId="0" applyNumberFormat="1" applyFont="1" applyAlignment="1">
      <alignment wrapText="1"/>
    </xf>
    <xf numFmtId="0" fontId="9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7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NumberFormat="1" applyFont="1" applyAlignment="1">
      <alignment horizontal="center" wrapText="1"/>
    </xf>
    <xf numFmtId="4" fontId="9" fillId="0" borderId="0" xfId="0" applyNumberFormat="1" applyFont="1" applyAlignment="1">
      <alignment horizontal="center" wrapText="1"/>
    </xf>
    <xf numFmtId="14" fontId="8" fillId="0" borderId="0" xfId="0" applyNumberFormat="1" applyFont="1"/>
    <xf numFmtId="14" fontId="10" fillId="3" borderId="0" xfId="0" applyNumberFormat="1" applyFont="1" applyFill="1"/>
    <xf numFmtId="164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8" fillId="2" borderId="1" xfId="0" applyNumberFormat="1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_₽_-;\-* #,##0.00\ _₽_-;_-* &quot;-&quot;??\ _₽_-;_-@_-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19" formatCode="dd/mm/yyyy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2" xr16:uid="{FC3E0569-5835-477B-8DBD-BD0116D3DEB1}" autoFormatId="16" applyNumberFormats="0" applyBorderFormats="0" applyFontFormats="0" applyPatternFormats="0" applyAlignmentFormats="0" applyWidthHeightFormats="0">
  <queryTableRefresh nextId="8">
    <queryTableFields count="4">
      <queryTableField id="1" name="Дн нед" tableColumnId="1"/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6" tableType="queryTable" totalsRowShown="0" headerRowDxfId="91" dataDxfId="90" tableBorderDxfId="89">
  <autoFilter ref="A2:Z6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88"/>
    <tableColumn id="2" xr3:uid="{8A87712C-FC73-4678-B1A7-ED16A8E04E71}" uniqueName="2" name="2" queryTableFieldId="2" dataDxfId="87"/>
    <tableColumn id="3" xr3:uid="{D148B657-97B3-4E46-93B8-6B1F20441BFF}" uniqueName="3" name="3" queryTableFieldId="3" dataDxfId="86"/>
    <tableColumn id="4" xr3:uid="{41DC2B2B-DC98-4A52-BCD6-A4D95BBD953E}" uniqueName="4" name="4" queryTableFieldId="4" dataDxfId="85"/>
    <tableColumn id="5" xr3:uid="{1D866B85-DF46-4A1E-944F-986C019F9BC1}" uniqueName="5" name="5" queryTableFieldId="5" dataDxfId="84"/>
    <tableColumn id="6" xr3:uid="{3FB0D426-BB7F-4C2E-AE23-CCC777815CE8}" uniqueName="6" name="6" queryTableFieldId="6" dataDxfId="83"/>
    <tableColumn id="7" xr3:uid="{634833FD-8BCD-46C0-B3AC-ADF92E1F1DA3}" uniqueName="7" name="7" queryTableFieldId="7" dataDxfId="82" dataCellStyle="Финансовый"/>
    <tableColumn id="8" xr3:uid="{3A30ACC9-9C1F-4DDE-B6D4-274E27DD3664}" uniqueName="8" name="8" queryTableFieldId="8" dataDxfId="81"/>
    <tableColumn id="9" xr3:uid="{C72BEEDD-A656-42A9-BFBA-8C91A38CA41D}" uniqueName="9" name="9" queryTableFieldId="9" dataDxfId="80"/>
    <tableColumn id="10" xr3:uid="{FA489D1A-BD4C-4A40-840B-54A23E6FE1B6}" uniqueName="10" name="10" queryTableFieldId="10" dataDxfId="79"/>
    <tableColumn id="11" xr3:uid="{AF649117-E4FD-47F6-94D2-7E0D741B1108}" uniqueName="11" name="11" queryTableFieldId="11" dataDxfId="78"/>
    <tableColumn id="12" xr3:uid="{6E4EE260-E04D-4ADC-869F-B8FD8CF3742C}" uniqueName="12" name="12" queryTableFieldId="12" dataDxfId="77"/>
    <tableColumn id="13" xr3:uid="{23E2C403-EC82-4A11-B21E-3CDF9FF92735}" uniqueName="13" name="13" queryTableFieldId="13" dataDxfId="76"/>
    <tableColumn id="14" xr3:uid="{B90B6DA9-B0EC-4D7D-BF3D-9FA1954332A4}" uniqueName="14" name="14" queryTableFieldId="14" dataDxfId="75"/>
    <tableColumn id="15" xr3:uid="{A0754BD4-1808-4F1C-9BE0-CD5590CD3151}" uniqueName="15" name="15" queryTableFieldId="15" dataDxfId="74"/>
    <tableColumn id="16" xr3:uid="{6FF623EF-0A86-4754-A87A-F356B7ACBF2D}" uniqueName="16" name="16" queryTableFieldId="16" dataDxfId="73"/>
    <tableColumn id="17" xr3:uid="{9158F7F1-6BFE-4F93-94CE-81ABA288FDEA}" uniqueName="17" name="17" queryTableFieldId="17" dataDxfId="72"/>
    <tableColumn id="18" xr3:uid="{420AF06A-A8C7-4FCD-A2F3-090E8B2B7AC3}" uniqueName="18" name="18" queryTableFieldId="18" dataDxfId="71"/>
    <tableColumn id="19" xr3:uid="{4274A0A0-56D1-4E95-B283-1EDFBA256114}" uniqueName="19" name="19" queryTableFieldId="19" dataDxfId="70"/>
    <tableColumn id="20" xr3:uid="{B6F87092-021B-4BDE-BCDE-9F7C6B8F1E36}" uniqueName="20" name="20" queryTableFieldId="20" dataDxfId="69"/>
    <tableColumn id="21" xr3:uid="{70453219-26CE-401C-A798-3E6AC931E0FC}" uniqueName="21" name="21" queryTableFieldId="21" dataDxfId="68"/>
    <tableColumn id="22" xr3:uid="{3F4116D9-77AB-43A0-BEF2-5B20A0F3707E}" uniqueName="22" name="22" queryTableFieldId="22" dataDxfId="67"/>
    <tableColumn id="23" xr3:uid="{0B9465B3-5A11-4241-A0D8-736A6CF17BC3}" uniqueName="23" name="23" queryTableFieldId="23" dataDxfId="66"/>
    <tableColumn id="24" xr3:uid="{A92E1B7E-9131-4031-9E80-42D518598C99}" uniqueName="24" name="24" queryTableFieldId="24" dataDxfId="65"/>
    <tableColumn id="25" xr3:uid="{B6EC9D45-01EE-4BF8-A9AB-678B33FC1ACE}" uniqueName="25" name="25" queryTableFieldId="25" dataDxfId="64"/>
    <tableColumn id="26" xr3:uid="{FB1E0E35-5389-4522-9C98-B22D7ACA016A}" uniqueName="26" name="26" queryTableFieldId="26" dataDxfId="6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62" dataDxfId="61">
  <autoFilter ref="A1:V51" xr:uid="{5B834A19-259B-40D5-9FFB-3CD1C5FF657E}"/>
  <tableColumns count="22">
    <tableColumn id="24" xr3:uid="{820CA1E5-3B6A-4975-83E6-6A57E1DC07B9}" uniqueName="24" name="Carrier/ Перевозчик" queryTableFieldId="24" dataDxfId="60"/>
    <tableColumn id="25" xr3:uid="{A08D0DF8-8304-46D8-A023-E0DC7A43A85E}" uniqueName="25" name="Country /  Страна" queryTableFieldId="25" dataDxfId="59"/>
    <tableColumn id="26" xr3:uid="{211543C6-8B39-4D7F-A065-2D4127184827}" uniqueName="26" name="LOT num. / Лот №" queryTableFieldId="26" dataDxfId="58"/>
    <tableColumn id="27" xr3:uid="{3CFDF01C-2110-4904-9F67-CA5BDD532C71}" uniqueName="27" name="Container num./ _x000a_№ контейнера" queryTableFieldId="27" dataDxfId="57"/>
    <tableColumn id="28" xr3:uid="{6D9C3AEC-8568-4945-9822-7326121AE2BE}" uniqueName="28" name="Supplier/_x000a_Поставщик" queryTableFieldId="28" dataDxfId="56"/>
    <tableColumn id="29" xr3:uid="{4C6F67F4-DE26-4669-A8AD-1C444D0323B4}" uniqueName="29" name="Shippers invoice no/ _x000a_Номер инвойса поставщика" queryTableFieldId="29" dataDxfId="55"/>
    <tableColumn id="1" xr3:uid="{422CE8A7-A089-483F-AD03-86A758335FDC}" uniqueName="1" name="Условия поставки" queryTableFieldId="48" dataDxfId="54"/>
    <tableColumn id="31" xr3:uid="{7D01696C-7E2D-4CB4-93BC-1CD1F6A5B2BD}" uniqueName="31" name="Model/_x000a_ Модель" queryTableFieldId="31" dataDxfId="53"/>
    <tableColumn id="32" xr3:uid="{96FE3713-6532-45F6-AB25-30CC2379DC9B}" uniqueName="32" name="Route/ Маршрут (TSR/TCR)" queryTableFieldId="32" dataDxfId="52"/>
    <tableColumn id="33" xr3:uid="{D27E6612-234B-457E-87E0-A4909D52DF73}" uniqueName="33" name="№ HBL date / _x000a_№/ дата коносамента" queryTableFieldId="33" dataDxfId="51"/>
    <tableColumn id="34" xr3:uid="{E6413C8D-B31F-4A38-91EC-FAB9663C3845}" uniqueName="34" name="№ MBL / _x000a_№/ коносамента" queryTableFieldId="34" dataDxfId="50"/>
    <tableColumn id="35" xr3:uid="{4E2F2BFA-5BE9-49B5-AA5B-167709C74547}" uniqueName="35" name="Date on board / Дата погрузки на судно" queryTableFieldId="35" dataDxfId="49"/>
    <tableColumn id="36" xr3:uid="{495FCEE0-A29B-4621-A4D9-05FEC789415B}" uniqueName="36" name="Date of arrival to Sary-Agach/ Дата прибытия на Сары-Агач" queryTableFieldId="36" dataDxfId="48"/>
    <tableColumn id="37" xr3:uid="{5642708B-58F2-4DB9-96AD-804F21B7F6DB}" uniqueName="37" name="CBM on the shipper/ _x000a_CBM по поставщику" queryTableFieldId="37" dataDxfId="47"/>
    <tableColumn id="38" xr3:uid="{8DD201C6-1972-4F2A-B9D4-C04D62190AD3}" uniqueName="38" name="Gross weight of cont// _x000a_Гросс.вес по конт." queryTableFieldId="38" dataDxfId="46"/>
    <tableColumn id="39" xr3:uid="{6618D9C5-1683-489C-A3DA-CEB8404A1C93}" uniqueName="39" name="Transportation cost per supplier/ _x000a_Cтоимость перевозки по поставщикам" queryTableFieldId="39" dataDxfId="45"/>
    <tableColumn id="40" xr3:uid="{BF908EB4-A3E6-4CDE-9952-4CCB87246947}" uniqueName="40" name="Insurance / Страхование" queryTableFieldId="40" dataDxfId="44"/>
    <tableColumn id="41" xr3:uid="{05308627-F3E0-431D-A910-B0CBF115DD85}" uniqueName="41" name="Transportation total amount / Общая стоимость перевозки" queryTableFieldId="41" dataDxfId="43"/>
    <tableColumn id="42" xr3:uid="{C82B05DB-D11B-4987-95C0-26F1B6EEE9B7}" uniqueName="42" name="Container type/ _x000a_Тип контейнера" queryTableFieldId="42" dataDxfId="42"/>
    <tableColumn id="43" xr3:uid="{752EB5F1-EB0F-45D4-8A66-A36F2C22A22E}" uniqueName="43" name="Invoice value / Стоимость груза в к-ре по инвойсу" queryTableFieldId="43" dataDxfId="41"/>
    <tableColumn id="44" xr3:uid="{5039A037-2417-4C14-B5F7-4C1E7C3843AA}" uniqueName="44" name="Transport co invoice no/ _x000a_Номер инвойса ТК" queryTableFieldId="44" dataDxfId="40"/>
    <tableColumn id="46" xr3:uid="{CAA3EF7B-0725-49C7-A940-D76704F37FF5}" uniqueName="46" name="Индекс" queryTableFieldId="46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D0774A-AC69-4A35-9618-786477F8109E}" name="ПериодОтбора" displayName="ПериодОтбора" ref="A1:E2" totalsRowShown="0" headerRowDxfId="38">
  <autoFilter ref="A1:E2" xr:uid="{50D0774A-AC69-4A35-9618-786477F8109E}"/>
  <tableColumns count="5">
    <tableColumn id="1" xr3:uid="{B97A6CA7-7104-48AE-8A92-0127F4D4689D}" name="Наиболее ранняя дата прибытия" dataDxfId="37">
      <calculatedColumnFormula>MIN(Centrum[Date of arrival to Sary-Agach/ Дата прибытия на Сары-Агач])</calculatedColumnFormula>
    </tableColumn>
    <tableColumn id="2" xr3:uid="{F026247C-CDDC-49E3-B57D-9992A2C6C00C}" name="Дата начала отбора курса">
      <calculatedColumnFormula>MAX(Centrum[Date of arrival to Sary-Agach/ Дата прибытия на Сары-Агач])</calculatedColumnFormula>
    </tableColumn>
    <tableColumn id="3" xr3:uid="{8CA749DD-2B73-47BC-B4CF-4E7DE8BC12CC}" name="Дата окончания отбора курса" dataDxfId="36">
      <calculatedColumnFormula>IF(WORKDAY(A2,15)&gt;=TODAY(),TODAY(),WORKDAY(A2,15))</calculatedColumnFormula>
    </tableColumn>
    <tableColumn id="5" xr3:uid="{ECAFD6EF-47EB-4A57-B93E-B5E6B347C1EE}" name="Дата курса без поиска максимального (заполняется при необходимости)" dataDxfId="35"/>
    <tableColumn id="4" xr3:uid="{25A2372F-BFA9-4494-8DA3-AFE46A6AA6DD}" name="Валюта" dataDxfId="3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5:D26" tableType="queryTable" totalsRowShown="0" headerRowDxfId="33">
  <autoFilter ref="A5:D26" xr:uid="{6A137B49-3125-432F-A630-6DD50D11EBE0}"/>
  <tableColumns count="4">
    <tableColumn id="1" xr3:uid="{EC288063-33AD-415F-970A-12D8A501ABB6}" uniqueName="1" name="Дн нед" queryTableFieldId="1" dataDxfId="32"/>
    <tableColumn id="2" xr3:uid="{100266FB-FD9A-45B7-AE2D-3D4D7A8DD2E2}" uniqueName="2" name="Дата" queryTableFieldId="2" dataDxfId="31"/>
    <tableColumn id="3" xr3:uid="{A7A9BA93-4495-4953-8461-1FF7B1785C0E}" uniqueName="3" name="Курс" queryTableFieldId="6" dataDxfId="3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_xlfn.XLOOKUP("МАКС",#REF!,Курс_USD[Дата],,0,1)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6"/>
  <sheetViews>
    <sheetView tabSelected="1" zoomScale="80" zoomScaleNormal="80" workbookViewId="0">
      <selection activeCell="A8" sqref="A8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3.44140625" customWidth="1"/>
    <col min="6" max="6" width="19" customWidth="1"/>
    <col min="7" max="7" width="19.33203125" bestFit="1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7.5546875" bestFit="1" customWidth="1"/>
    <col min="14" max="14" width="17.88671875" bestFit="1" customWidth="1"/>
    <col min="15" max="15" width="17.6640625" bestFit="1" customWidth="1"/>
    <col min="16" max="16" width="20.109375" bestFit="1" customWidth="1"/>
    <col min="17" max="17" width="16.44140625" bestFit="1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17" bestFit="1" customWidth="1"/>
  </cols>
  <sheetData>
    <row r="1" spans="1:26" ht="61.2" x14ac:dyDescent="0.3">
      <c r="A1" s="58">
        <v>488</v>
      </c>
      <c r="B1" s="58"/>
      <c r="C1" s="58"/>
      <c r="D1" s="59" t="str">
        <f>Z5</f>
        <v>CNT-CKRF092-CR82</v>
      </c>
      <c r="E1" s="59"/>
      <c r="F1" s="59"/>
      <c r="G1" s="59"/>
      <c r="H1" s="60">
        <v>45240</v>
      </c>
      <c r="I1" s="60"/>
      <c r="J1" s="61" t="s">
        <v>199</v>
      </c>
      <c r="K1" s="62"/>
      <c r="L1" s="62"/>
      <c r="M1" s="63"/>
      <c r="N1" s="55" t="s">
        <v>0</v>
      </c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7"/>
    </row>
    <row r="2" spans="1:26" x14ac:dyDescent="0.3">
      <c r="A2" s="27" t="s">
        <v>78</v>
      </c>
      <c r="B2" s="27" t="s">
        <v>79</v>
      </c>
      <c r="C2" s="27" t="s">
        <v>80</v>
      </c>
      <c r="D2" s="27" t="s">
        <v>81</v>
      </c>
      <c r="E2" s="27" t="s">
        <v>82</v>
      </c>
      <c r="F2" s="27" t="s">
        <v>83</v>
      </c>
      <c r="G2" s="27" t="s">
        <v>84</v>
      </c>
      <c r="H2" s="27" t="s">
        <v>85</v>
      </c>
      <c r="I2" s="27" t="s">
        <v>86</v>
      </c>
      <c r="J2" s="27" t="s">
        <v>87</v>
      </c>
      <c r="K2" s="27" t="s">
        <v>88</v>
      </c>
      <c r="L2" s="27" t="s">
        <v>89</v>
      </c>
      <c r="M2" s="27" t="s">
        <v>90</v>
      </c>
      <c r="N2" s="27" t="s">
        <v>91</v>
      </c>
      <c r="O2" s="27" t="s">
        <v>92</v>
      </c>
      <c r="P2" s="27" t="s">
        <v>93</v>
      </c>
      <c r="Q2" s="27" t="s">
        <v>94</v>
      </c>
      <c r="R2" s="27" t="s">
        <v>95</v>
      </c>
      <c r="S2" s="27" t="s">
        <v>96</v>
      </c>
      <c r="T2" s="27" t="s">
        <v>97</v>
      </c>
      <c r="U2" s="27" t="s">
        <v>98</v>
      </c>
      <c r="V2" s="27" t="s">
        <v>99</v>
      </c>
      <c r="W2" s="27" t="s">
        <v>100</v>
      </c>
      <c r="X2" s="27" t="s">
        <v>101</v>
      </c>
      <c r="Y2" s="27" t="s">
        <v>102</v>
      </c>
      <c r="Z2" s="27" t="s">
        <v>103</v>
      </c>
    </row>
    <row r="3" spans="1:26" s="36" customFormat="1" ht="60.6" x14ac:dyDescent="0.3">
      <c r="A3" s="44" t="s">
        <v>1</v>
      </c>
      <c r="B3" s="41" t="s">
        <v>2</v>
      </c>
      <c r="C3" s="41" t="s">
        <v>3</v>
      </c>
      <c r="D3" s="41" t="s">
        <v>4</v>
      </c>
      <c r="E3" s="41" t="s">
        <v>5</v>
      </c>
      <c r="F3" s="41" t="s">
        <v>6</v>
      </c>
      <c r="G3" s="38" t="s">
        <v>7</v>
      </c>
      <c r="H3" s="45" t="s">
        <v>8</v>
      </c>
      <c r="I3" s="37" t="s">
        <v>9</v>
      </c>
      <c r="J3" s="39" t="s">
        <v>10</v>
      </c>
      <c r="K3" s="46" t="s">
        <v>11</v>
      </c>
      <c r="L3" s="41" t="s">
        <v>12</v>
      </c>
      <c r="M3" s="41" t="s">
        <v>13</v>
      </c>
      <c r="N3" s="41" t="s">
        <v>14</v>
      </c>
      <c r="O3" s="40" t="s">
        <v>15</v>
      </c>
      <c r="P3" s="40" t="s">
        <v>16</v>
      </c>
      <c r="Q3" s="45" t="s">
        <v>17</v>
      </c>
      <c r="R3" s="39" t="s">
        <v>18</v>
      </c>
      <c r="S3" s="39" t="s">
        <v>19</v>
      </c>
      <c r="T3" s="39" t="s">
        <v>20</v>
      </c>
      <c r="U3" s="40" t="s">
        <v>21</v>
      </c>
      <c r="V3" s="39" t="s">
        <v>22</v>
      </c>
      <c r="W3" s="39" t="s">
        <v>23</v>
      </c>
      <c r="X3" s="41" t="s">
        <v>24</v>
      </c>
      <c r="Y3" s="39" t="s">
        <v>25</v>
      </c>
      <c r="Z3" s="44" t="s">
        <v>26</v>
      </c>
    </row>
    <row r="4" spans="1:26" x14ac:dyDescent="0.3">
      <c r="A4" s="50" t="s">
        <v>27</v>
      </c>
      <c r="B4" s="51"/>
      <c r="C4" s="51"/>
      <c r="D4" s="51"/>
      <c r="E4" s="51"/>
      <c r="F4" s="51"/>
      <c r="G4" s="53"/>
      <c r="H4" s="51"/>
      <c r="I4" s="50"/>
      <c r="J4" s="52"/>
      <c r="K4" s="52"/>
      <c r="L4" s="51"/>
      <c r="M4" s="51"/>
      <c r="N4" s="51"/>
      <c r="O4" s="54"/>
      <c r="P4" s="54"/>
      <c r="Q4" s="51"/>
      <c r="R4" s="52"/>
      <c r="S4" s="52"/>
      <c r="T4" s="52">
        <f>SUM(T5:T6)</f>
        <v>23050</v>
      </c>
      <c r="U4" s="54">
        <f>U5</f>
        <v>45202</v>
      </c>
      <c r="V4" s="52">
        <f>V5</f>
        <v>12200.12</v>
      </c>
      <c r="W4" s="52"/>
      <c r="X4" s="51"/>
      <c r="Y4" s="52">
        <f>SUM(Y5:Y6)</f>
        <v>281212766</v>
      </c>
      <c r="Z4" s="50"/>
    </row>
    <row r="5" spans="1:26" ht="36" x14ac:dyDescent="0.3">
      <c r="A5" s="50">
        <v>1</v>
      </c>
      <c r="B5" s="51" t="s">
        <v>200</v>
      </c>
      <c r="C5" s="51" t="s">
        <v>201</v>
      </c>
      <c r="D5" s="51" t="s">
        <v>202</v>
      </c>
      <c r="E5" s="51" t="s">
        <v>204</v>
      </c>
      <c r="F5" s="51" t="s">
        <v>205</v>
      </c>
      <c r="G5" s="53">
        <v>107781.12</v>
      </c>
      <c r="H5" s="51" t="s">
        <v>40</v>
      </c>
      <c r="I5" s="50">
        <v>67.488</v>
      </c>
      <c r="J5" s="52">
        <v>10806</v>
      </c>
      <c r="K5" s="52" t="s">
        <v>45</v>
      </c>
      <c r="L5" s="51" t="s">
        <v>212</v>
      </c>
      <c r="M5" s="51" t="s">
        <v>207</v>
      </c>
      <c r="N5" s="51" t="s">
        <v>208</v>
      </c>
      <c r="O5" s="54">
        <v>45159</v>
      </c>
      <c r="P5" s="54">
        <v>45183</v>
      </c>
      <c r="Q5" s="51" t="s">
        <v>46</v>
      </c>
      <c r="R5" s="52">
        <v>11650</v>
      </c>
      <c r="S5" s="52">
        <v>0</v>
      </c>
      <c r="T5" s="52">
        <f>Шаблон_Формулы_2[[#This Row],[18]]+Шаблон_Формулы_2[[#This Row],[19]]</f>
        <v>11650</v>
      </c>
      <c r="U5" s="54">
        <v>45202</v>
      </c>
      <c r="V5" s="52">
        <v>12200.12</v>
      </c>
      <c r="W5" s="52">
        <f>Шаблон_Формулы_2[[#This Row],[20]]*Шаблон_Формулы_2[[#This Row],[22]]</f>
        <v>142131398</v>
      </c>
      <c r="X5" s="51">
        <v>0</v>
      </c>
      <c r="Y5" s="52">
        <f>Шаблон_Формулы_2[[#This Row],[23]]+Шаблон_Формулы_2[[#This Row],[24]]</f>
        <v>142131398</v>
      </c>
      <c r="Z5" s="50" t="s">
        <v>213</v>
      </c>
    </row>
    <row r="6" spans="1:26" s="4" customFormat="1" ht="36" x14ac:dyDescent="0.3">
      <c r="A6" s="50">
        <v>2</v>
      </c>
      <c r="B6" s="51" t="s">
        <v>200</v>
      </c>
      <c r="C6" s="51" t="s">
        <v>201</v>
      </c>
      <c r="D6" s="51" t="s">
        <v>203</v>
      </c>
      <c r="E6" s="51" t="s">
        <v>204</v>
      </c>
      <c r="F6" s="51" t="s">
        <v>206</v>
      </c>
      <c r="G6" s="53">
        <v>142237.44</v>
      </c>
      <c r="H6" s="51" t="s">
        <v>40</v>
      </c>
      <c r="I6" s="50">
        <v>67.488</v>
      </c>
      <c r="J6" s="52">
        <v>10786</v>
      </c>
      <c r="K6" s="52" t="s">
        <v>45</v>
      </c>
      <c r="L6" s="51" t="s">
        <v>211</v>
      </c>
      <c r="M6" s="51" t="s">
        <v>209</v>
      </c>
      <c r="N6" s="51" t="s">
        <v>210</v>
      </c>
      <c r="O6" s="54">
        <v>45159</v>
      </c>
      <c r="P6" s="54">
        <v>45183</v>
      </c>
      <c r="Q6" s="51" t="s">
        <v>46</v>
      </c>
      <c r="R6" s="52">
        <v>11400</v>
      </c>
      <c r="S6" s="52">
        <v>0</v>
      </c>
      <c r="T6" s="52">
        <f>Шаблон_Формулы_2[[#This Row],[18]]+Шаблон_Формулы_2[[#This Row],[19]]</f>
        <v>11400</v>
      </c>
      <c r="U6" s="54">
        <v>45202</v>
      </c>
      <c r="V6" s="52">
        <v>12200.12</v>
      </c>
      <c r="W6" s="52">
        <f>Шаблон_Формулы_2[[#This Row],[20]]*Шаблон_Формулы_2[[#This Row],[22]]</f>
        <v>139081368</v>
      </c>
      <c r="X6" s="51">
        <v>0</v>
      </c>
      <c r="Y6" s="52">
        <f>Шаблон_Формулы_2[[#This Row],[23]]+Шаблон_Формулы_2[[#This Row],[24]]</f>
        <v>139081368</v>
      </c>
      <c r="Z6" s="50" t="s">
        <v>213</v>
      </c>
    </row>
  </sheetData>
  <mergeCells count="5">
    <mergeCell ref="N1:Z1"/>
    <mergeCell ref="A1:C1"/>
    <mergeCell ref="D1:G1"/>
    <mergeCell ref="H1:I1"/>
    <mergeCell ref="J1:M1"/>
  </mergeCells>
  <phoneticPr fontId="20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4"/>
  <sheetViews>
    <sheetView workbookViewId="0">
      <selection activeCell="B4" sqref="B4"/>
    </sheetView>
  </sheetViews>
  <sheetFormatPr defaultColWidth="8.88671875" defaultRowHeight="14.4" x14ac:dyDescent="0.3"/>
  <cols>
    <col min="1" max="1" width="21.6640625" style="28" customWidth="1"/>
    <col min="2" max="2" width="23.6640625" style="28" customWidth="1"/>
    <col min="3" max="16384" width="8.88671875" style="28"/>
  </cols>
  <sheetData>
    <row r="1" spans="1:2" ht="24" customHeight="1" x14ac:dyDescent="0.3">
      <c r="A1" s="29" t="s">
        <v>47</v>
      </c>
      <c r="B1" s="30" t="str" cm="1">
        <f t="array" aca="1" ref="B1" ca="1">CELL("имяфайла")</f>
        <v>C:\Users\z.radjabmukhamedov\Desktop\[CNT-CKCNRF101-CR127 GM.xlsx]Лист1</v>
      </c>
    </row>
    <row r="2" spans="1:2" ht="24" customHeight="1" x14ac:dyDescent="0.3">
      <c r="A2" s="29" t="s">
        <v>75</v>
      </c>
      <c r="B2" s="31" t="str">
        <f ca="1">LEFT(B1,SEARCH("[",B1,1)-1)&amp;B3</f>
        <v>C:\Users\z.radjabmukhamedov\Desktop\CNT -FS230001670.xls</v>
      </c>
    </row>
    <row r="3" spans="1:2" ht="24" customHeight="1" x14ac:dyDescent="0.3">
      <c r="A3" s="29" t="s">
        <v>74</v>
      </c>
      <c r="B3" s="32" t="s">
        <v>115</v>
      </c>
    </row>
    <row r="4" spans="1:2" ht="31.95" customHeight="1" x14ac:dyDescent="0.3">
      <c r="A4" s="42" t="s">
        <v>104</v>
      </c>
      <c r="B4" s="43" t="str">
        <f ca="1">LEFT(B1,SEARCH("[",B1,1)-1)&amp;"Справочник курсов.xlsx"</f>
        <v>C:\Users\z.radjabmukhamedov\Desktop\Справочник курсов.xlsx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76</v>
      </c>
      <c r="H1" s="18" t="s">
        <v>54</v>
      </c>
      <c r="I1" s="18" t="s">
        <v>55</v>
      </c>
      <c r="J1" s="18" t="s">
        <v>56</v>
      </c>
      <c r="K1" s="18" t="s">
        <v>57</v>
      </c>
      <c r="L1" s="18" t="s">
        <v>58</v>
      </c>
      <c r="M1" s="18" t="s">
        <v>59</v>
      </c>
      <c r="N1" s="18" t="s">
        <v>60</v>
      </c>
      <c r="O1" s="18" t="s">
        <v>61</v>
      </c>
      <c r="P1" s="18" t="s">
        <v>62</v>
      </c>
      <c r="Q1" s="18" t="s">
        <v>63</v>
      </c>
      <c r="R1" s="18" t="s">
        <v>64</v>
      </c>
      <c r="S1" s="18" t="s">
        <v>65</v>
      </c>
      <c r="T1" s="18" t="s">
        <v>66</v>
      </c>
      <c r="U1" s="18" t="s">
        <v>67</v>
      </c>
      <c r="V1" s="18" t="s">
        <v>68</v>
      </c>
    </row>
    <row r="2" spans="1:22" ht="14.4" x14ac:dyDescent="0.3">
      <c r="A2" s="10" t="s">
        <v>44</v>
      </c>
      <c r="B2" s="10" t="s">
        <v>116</v>
      </c>
      <c r="C2" s="10" t="s">
        <v>117</v>
      </c>
      <c r="D2" s="10" t="s">
        <v>118</v>
      </c>
      <c r="E2" s="10" t="s">
        <v>119</v>
      </c>
      <c r="F2" s="10" t="s">
        <v>120</v>
      </c>
      <c r="G2" s="7" t="s">
        <v>121</v>
      </c>
      <c r="H2" s="10" t="s">
        <v>122</v>
      </c>
      <c r="I2" s="10" t="s">
        <v>45</v>
      </c>
      <c r="J2" s="10" t="s">
        <v>123</v>
      </c>
      <c r="K2" s="10" t="s">
        <v>124</v>
      </c>
      <c r="L2" s="47">
        <v>44979</v>
      </c>
      <c r="M2" s="47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125</v>
      </c>
      <c r="V2" s="9">
        <v>1</v>
      </c>
    </row>
    <row r="3" spans="1:22" ht="14.4" x14ac:dyDescent="0.3">
      <c r="A3" s="10" t="s">
        <v>44</v>
      </c>
      <c r="B3" s="10" t="s">
        <v>116</v>
      </c>
      <c r="C3" s="10" t="s">
        <v>117</v>
      </c>
      <c r="D3" s="10" t="s">
        <v>126</v>
      </c>
      <c r="E3" s="10" t="s">
        <v>119</v>
      </c>
      <c r="F3" s="10" t="s">
        <v>120</v>
      </c>
      <c r="G3" s="7" t="s">
        <v>121</v>
      </c>
      <c r="H3" s="10" t="s">
        <v>122</v>
      </c>
      <c r="I3" s="10" t="s">
        <v>45</v>
      </c>
      <c r="J3" s="10" t="s">
        <v>123</v>
      </c>
      <c r="K3" s="10" t="s">
        <v>124</v>
      </c>
      <c r="L3" s="47">
        <v>44979</v>
      </c>
      <c r="M3" s="47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125</v>
      </c>
      <c r="V3" s="9">
        <v>2</v>
      </c>
    </row>
    <row r="4" spans="1:22" ht="14.4" x14ac:dyDescent="0.3">
      <c r="A4" s="10" t="s">
        <v>44</v>
      </c>
      <c r="B4" s="10" t="s">
        <v>116</v>
      </c>
      <c r="C4" s="10" t="s">
        <v>117</v>
      </c>
      <c r="D4" s="10" t="s">
        <v>127</v>
      </c>
      <c r="E4" s="10" t="s">
        <v>119</v>
      </c>
      <c r="F4" s="10" t="s">
        <v>120</v>
      </c>
      <c r="G4" s="7" t="s">
        <v>121</v>
      </c>
      <c r="H4" s="10" t="s">
        <v>122</v>
      </c>
      <c r="I4" s="10" t="s">
        <v>45</v>
      </c>
      <c r="J4" s="10" t="s">
        <v>123</v>
      </c>
      <c r="K4" s="10" t="s">
        <v>124</v>
      </c>
      <c r="L4" s="47">
        <v>44979</v>
      </c>
      <c r="M4" s="47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125</v>
      </c>
      <c r="V4" s="9">
        <v>3</v>
      </c>
    </row>
    <row r="5" spans="1:22" ht="14.4" x14ac:dyDescent="0.3">
      <c r="A5" s="10" t="s">
        <v>44</v>
      </c>
      <c r="B5" s="10" t="s">
        <v>116</v>
      </c>
      <c r="C5" s="10" t="s">
        <v>117</v>
      </c>
      <c r="D5" s="10" t="s">
        <v>128</v>
      </c>
      <c r="E5" s="10" t="s">
        <v>119</v>
      </c>
      <c r="F5" s="10" t="s">
        <v>120</v>
      </c>
      <c r="G5" s="7" t="s">
        <v>121</v>
      </c>
      <c r="H5" s="10" t="s">
        <v>122</v>
      </c>
      <c r="I5" s="10" t="s">
        <v>45</v>
      </c>
      <c r="J5" s="10" t="s">
        <v>123</v>
      </c>
      <c r="K5" s="10" t="s">
        <v>124</v>
      </c>
      <c r="L5" s="47">
        <v>44979</v>
      </c>
      <c r="M5" s="47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125</v>
      </c>
      <c r="V5" s="9">
        <v>4</v>
      </c>
    </row>
    <row r="6" spans="1:22" ht="14.4" x14ac:dyDescent="0.3">
      <c r="A6" s="10" t="s">
        <v>44</v>
      </c>
      <c r="B6" s="10" t="s">
        <v>116</v>
      </c>
      <c r="C6" s="10" t="s">
        <v>117</v>
      </c>
      <c r="D6" s="10" t="s">
        <v>129</v>
      </c>
      <c r="E6" s="10" t="s">
        <v>119</v>
      </c>
      <c r="F6" s="10" t="s">
        <v>120</v>
      </c>
      <c r="G6" s="7" t="s">
        <v>121</v>
      </c>
      <c r="H6" s="10" t="s">
        <v>122</v>
      </c>
      <c r="I6" s="10" t="s">
        <v>45</v>
      </c>
      <c r="J6" s="10" t="s">
        <v>123</v>
      </c>
      <c r="K6" s="10" t="s">
        <v>124</v>
      </c>
      <c r="L6" s="47">
        <v>44979</v>
      </c>
      <c r="M6" s="47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125</v>
      </c>
      <c r="V6" s="9">
        <v>5</v>
      </c>
    </row>
    <row r="7" spans="1:22" ht="14.4" x14ac:dyDescent="0.3">
      <c r="A7" s="10" t="s">
        <v>44</v>
      </c>
      <c r="B7" s="10" t="s">
        <v>116</v>
      </c>
      <c r="C7" s="10" t="s">
        <v>117</v>
      </c>
      <c r="D7" s="10" t="s">
        <v>130</v>
      </c>
      <c r="E7" s="10" t="s">
        <v>119</v>
      </c>
      <c r="F7" s="10" t="s">
        <v>120</v>
      </c>
      <c r="G7" s="7" t="s">
        <v>121</v>
      </c>
      <c r="H7" s="10" t="s">
        <v>122</v>
      </c>
      <c r="I7" s="10" t="s">
        <v>45</v>
      </c>
      <c r="J7" s="10" t="s">
        <v>123</v>
      </c>
      <c r="K7" s="10" t="s">
        <v>124</v>
      </c>
      <c r="L7" s="47">
        <v>44979</v>
      </c>
      <c r="M7" s="47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125</v>
      </c>
      <c r="V7" s="9">
        <v>6</v>
      </c>
    </row>
    <row r="8" spans="1:22" ht="14.4" x14ac:dyDescent="0.3">
      <c r="A8" s="10" t="s">
        <v>44</v>
      </c>
      <c r="B8" s="10" t="s">
        <v>116</v>
      </c>
      <c r="C8" s="10" t="s">
        <v>117</v>
      </c>
      <c r="D8" s="10" t="s">
        <v>131</v>
      </c>
      <c r="E8" s="10" t="s">
        <v>119</v>
      </c>
      <c r="F8" s="10" t="s">
        <v>132</v>
      </c>
      <c r="G8" s="7" t="s">
        <v>133</v>
      </c>
      <c r="H8" s="10" t="s">
        <v>122</v>
      </c>
      <c r="I8" s="10" t="s">
        <v>45</v>
      </c>
      <c r="J8" s="10" t="s">
        <v>134</v>
      </c>
      <c r="K8" s="10" t="s">
        <v>135</v>
      </c>
      <c r="L8" s="47">
        <v>44979</v>
      </c>
      <c r="M8" s="47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125</v>
      </c>
      <c r="V8" s="9">
        <v>7</v>
      </c>
    </row>
    <row r="9" spans="1:22" ht="14.4" x14ac:dyDescent="0.3">
      <c r="A9" s="10" t="s">
        <v>44</v>
      </c>
      <c r="B9" s="10" t="s">
        <v>116</v>
      </c>
      <c r="C9" s="10" t="s">
        <v>117</v>
      </c>
      <c r="D9" s="10" t="s">
        <v>136</v>
      </c>
      <c r="E9" s="10" t="s">
        <v>119</v>
      </c>
      <c r="F9" s="10" t="s">
        <v>120</v>
      </c>
      <c r="G9" s="7" t="s">
        <v>121</v>
      </c>
      <c r="H9" s="10" t="s">
        <v>122</v>
      </c>
      <c r="I9" s="10" t="s">
        <v>45</v>
      </c>
      <c r="J9" s="10" t="s">
        <v>123</v>
      </c>
      <c r="K9" s="10" t="s">
        <v>124</v>
      </c>
      <c r="L9" s="47">
        <v>44979</v>
      </c>
      <c r="M9" s="47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125</v>
      </c>
      <c r="V9" s="9">
        <v>8</v>
      </c>
    </row>
    <row r="10" spans="1:22" ht="14.4" x14ac:dyDescent="0.3">
      <c r="A10" s="10" t="s">
        <v>44</v>
      </c>
      <c r="B10" s="10" t="s">
        <v>116</v>
      </c>
      <c r="C10" s="10" t="s">
        <v>117</v>
      </c>
      <c r="D10" s="10" t="s">
        <v>137</v>
      </c>
      <c r="E10" s="10" t="s">
        <v>119</v>
      </c>
      <c r="F10" s="10" t="s">
        <v>138</v>
      </c>
      <c r="G10" s="7" t="s">
        <v>139</v>
      </c>
      <c r="H10" s="10" t="s">
        <v>122</v>
      </c>
      <c r="I10" s="10" t="s">
        <v>45</v>
      </c>
      <c r="J10" s="10" t="s">
        <v>140</v>
      </c>
      <c r="K10" s="10" t="s">
        <v>141</v>
      </c>
      <c r="L10" s="47">
        <v>44979</v>
      </c>
      <c r="M10" s="47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125</v>
      </c>
      <c r="V10" s="9">
        <v>9</v>
      </c>
    </row>
    <row r="11" spans="1:22" ht="14.4" x14ac:dyDescent="0.3">
      <c r="A11" s="10" t="s">
        <v>44</v>
      </c>
      <c r="B11" s="10" t="s">
        <v>116</v>
      </c>
      <c r="C11" s="10" t="s">
        <v>117</v>
      </c>
      <c r="D11" s="10" t="s">
        <v>142</v>
      </c>
      <c r="E11" s="10" t="s">
        <v>119</v>
      </c>
      <c r="F11" s="10" t="s">
        <v>120</v>
      </c>
      <c r="G11" s="7" t="s">
        <v>121</v>
      </c>
      <c r="H11" s="10" t="s">
        <v>122</v>
      </c>
      <c r="I11" s="10" t="s">
        <v>45</v>
      </c>
      <c r="J11" s="10" t="s">
        <v>123</v>
      </c>
      <c r="K11" s="10" t="s">
        <v>124</v>
      </c>
      <c r="L11" s="47">
        <v>44979</v>
      </c>
      <c r="M11" s="47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125</v>
      </c>
      <c r="V11" s="9">
        <v>10</v>
      </c>
    </row>
    <row r="12" spans="1:22" ht="14.4" x14ac:dyDescent="0.3">
      <c r="A12" s="10" t="s">
        <v>44</v>
      </c>
      <c r="B12" s="10" t="s">
        <v>116</v>
      </c>
      <c r="C12" s="10" t="s">
        <v>117</v>
      </c>
      <c r="D12" s="10" t="s">
        <v>143</v>
      </c>
      <c r="E12" s="10" t="s">
        <v>119</v>
      </c>
      <c r="F12" s="10" t="s">
        <v>144</v>
      </c>
      <c r="G12" s="7" t="s">
        <v>133</v>
      </c>
      <c r="H12" s="10" t="s">
        <v>122</v>
      </c>
      <c r="I12" s="10" t="s">
        <v>45</v>
      </c>
      <c r="J12" s="10" t="s">
        <v>145</v>
      </c>
      <c r="K12" s="10" t="s">
        <v>146</v>
      </c>
      <c r="L12" s="47">
        <v>44979</v>
      </c>
      <c r="M12" s="47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125</v>
      </c>
      <c r="V12" s="9">
        <v>11</v>
      </c>
    </row>
    <row r="13" spans="1:22" ht="14.4" x14ac:dyDescent="0.3">
      <c r="A13" s="10" t="s">
        <v>44</v>
      </c>
      <c r="B13" s="10" t="s">
        <v>116</v>
      </c>
      <c r="C13" s="10" t="s">
        <v>117</v>
      </c>
      <c r="D13" s="10" t="s">
        <v>147</v>
      </c>
      <c r="E13" s="10" t="s">
        <v>119</v>
      </c>
      <c r="F13" s="10" t="s">
        <v>120</v>
      </c>
      <c r="G13" s="7" t="s">
        <v>121</v>
      </c>
      <c r="H13" s="10" t="s">
        <v>122</v>
      </c>
      <c r="I13" s="10" t="s">
        <v>45</v>
      </c>
      <c r="J13" s="10" t="s">
        <v>123</v>
      </c>
      <c r="K13" s="10" t="s">
        <v>124</v>
      </c>
      <c r="L13" s="47">
        <v>44979</v>
      </c>
      <c r="M13" s="47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125</v>
      </c>
      <c r="V13" s="9">
        <v>12</v>
      </c>
    </row>
    <row r="14" spans="1:22" ht="14.4" x14ac:dyDescent="0.3">
      <c r="A14" s="10" t="s">
        <v>44</v>
      </c>
      <c r="B14" s="10" t="s">
        <v>116</v>
      </c>
      <c r="C14" s="10" t="s">
        <v>117</v>
      </c>
      <c r="D14" s="10" t="s">
        <v>148</v>
      </c>
      <c r="E14" s="10" t="s">
        <v>119</v>
      </c>
      <c r="F14" s="10" t="s">
        <v>120</v>
      </c>
      <c r="G14" s="7" t="s">
        <v>121</v>
      </c>
      <c r="H14" s="10" t="s">
        <v>122</v>
      </c>
      <c r="I14" s="10" t="s">
        <v>45</v>
      </c>
      <c r="J14" s="10" t="s">
        <v>123</v>
      </c>
      <c r="K14" s="10" t="s">
        <v>124</v>
      </c>
      <c r="L14" s="47">
        <v>44979</v>
      </c>
      <c r="M14" s="47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125</v>
      </c>
      <c r="V14" s="9">
        <v>13</v>
      </c>
    </row>
    <row r="15" spans="1:22" ht="14.4" x14ac:dyDescent="0.3">
      <c r="A15" s="10" t="s">
        <v>44</v>
      </c>
      <c r="B15" s="10" t="s">
        <v>116</v>
      </c>
      <c r="C15" s="10" t="s">
        <v>117</v>
      </c>
      <c r="D15" s="10" t="s">
        <v>149</v>
      </c>
      <c r="E15" s="10" t="s">
        <v>119</v>
      </c>
      <c r="F15" s="10" t="s">
        <v>120</v>
      </c>
      <c r="G15" s="7" t="s">
        <v>121</v>
      </c>
      <c r="H15" s="10" t="s">
        <v>122</v>
      </c>
      <c r="I15" s="10" t="s">
        <v>45</v>
      </c>
      <c r="J15" s="10" t="s">
        <v>123</v>
      </c>
      <c r="K15" s="10" t="s">
        <v>124</v>
      </c>
      <c r="L15" s="47">
        <v>44979</v>
      </c>
      <c r="M15" s="47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125</v>
      </c>
      <c r="V15" s="9">
        <v>14</v>
      </c>
    </row>
    <row r="16" spans="1:22" ht="14.4" x14ac:dyDescent="0.3">
      <c r="A16" s="10" t="s">
        <v>44</v>
      </c>
      <c r="B16" s="10" t="s">
        <v>116</v>
      </c>
      <c r="C16" s="10" t="s">
        <v>117</v>
      </c>
      <c r="D16" s="10" t="s">
        <v>150</v>
      </c>
      <c r="E16" s="10" t="s">
        <v>119</v>
      </c>
      <c r="F16" s="10" t="s">
        <v>151</v>
      </c>
      <c r="G16" s="7" t="s">
        <v>121</v>
      </c>
      <c r="H16" s="10" t="s">
        <v>122</v>
      </c>
      <c r="I16" s="10" t="s">
        <v>45</v>
      </c>
      <c r="J16" s="10" t="s">
        <v>152</v>
      </c>
      <c r="K16" s="10" t="s">
        <v>153</v>
      </c>
      <c r="L16" s="47">
        <v>44971</v>
      </c>
      <c r="M16" s="47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125</v>
      </c>
      <c r="V16" s="9">
        <v>15</v>
      </c>
    </row>
    <row r="17" spans="1:22" ht="14.4" x14ac:dyDescent="0.3">
      <c r="A17" s="10" t="s">
        <v>44</v>
      </c>
      <c r="B17" s="10" t="s">
        <v>116</v>
      </c>
      <c r="C17" s="10" t="s">
        <v>117</v>
      </c>
      <c r="D17" s="10" t="s">
        <v>154</v>
      </c>
      <c r="E17" s="10" t="s">
        <v>119</v>
      </c>
      <c r="F17" s="10" t="s">
        <v>151</v>
      </c>
      <c r="G17" s="7" t="s">
        <v>121</v>
      </c>
      <c r="H17" s="10" t="s">
        <v>122</v>
      </c>
      <c r="I17" s="10" t="s">
        <v>45</v>
      </c>
      <c r="J17" s="10" t="s">
        <v>152</v>
      </c>
      <c r="K17" s="10" t="s">
        <v>153</v>
      </c>
      <c r="L17" s="47">
        <v>44971</v>
      </c>
      <c r="M17" s="47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125</v>
      </c>
      <c r="V17" s="9">
        <v>16</v>
      </c>
    </row>
    <row r="18" spans="1:22" ht="14.4" x14ac:dyDescent="0.3">
      <c r="A18" s="10" t="s">
        <v>44</v>
      </c>
      <c r="B18" s="10" t="s">
        <v>116</v>
      </c>
      <c r="C18" s="10" t="s">
        <v>117</v>
      </c>
      <c r="D18" s="10" t="s">
        <v>155</v>
      </c>
      <c r="E18" s="10" t="s">
        <v>119</v>
      </c>
      <c r="F18" s="10" t="s">
        <v>120</v>
      </c>
      <c r="G18" s="7" t="s">
        <v>121</v>
      </c>
      <c r="H18" s="10" t="s">
        <v>122</v>
      </c>
      <c r="I18" s="10" t="s">
        <v>45</v>
      </c>
      <c r="J18" s="10" t="s">
        <v>123</v>
      </c>
      <c r="K18" s="10" t="s">
        <v>124</v>
      </c>
      <c r="L18" s="47">
        <v>44979</v>
      </c>
      <c r="M18" s="47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125</v>
      </c>
      <c r="V18" s="9">
        <v>17</v>
      </c>
    </row>
    <row r="19" spans="1:22" ht="14.4" x14ac:dyDescent="0.3">
      <c r="A19" s="10" t="s">
        <v>44</v>
      </c>
      <c r="B19" s="10" t="s">
        <v>116</v>
      </c>
      <c r="C19" s="10" t="s">
        <v>117</v>
      </c>
      <c r="D19" s="10" t="s">
        <v>156</v>
      </c>
      <c r="E19" s="10" t="s">
        <v>119</v>
      </c>
      <c r="F19" s="10" t="s">
        <v>138</v>
      </c>
      <c r="G19" s="7" t="s">
        <v>139</v>
      </c>
      <c r="H19" s="10" t="s">
        <v>122</v>
      </c>
      <c r="I19" s="10" t="s">
        <v>45</v>
      </c>
      <c r="J19" s="10" t="s">
        <v>140</v>
      </c>
      <c r="K19" s="10" t="s">
        <v>141</v>
      </c>
      <c r="L19" s="47">
        <v>44979</v>
      </c>
      <c r="M19" s="47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125</v>
      </c>
      <c r="V19" s="9">
        <v>18</v>
      </c>
    </row>
    <row r="20" spans="1:22" ht="14.4" x14ac:dyDescent="0.3">
      <c r="A20" s="10" t="s">
        <v>44</v>
      </c>
      <c r="B20" s="10" t="s">
        <v>116</v>
      </c>
      <c r="C20" s="10" t="s">
        <v>117</v>
      </c>
      <c r="D20" s="10" t="s">
        <v>157</v>
      </c>
      <c r="E20" s="10" t="s">
        <v>119</v>
      </c>
      <c r="F20" s="10" t="s">
        <v>132</v>
      </c>
      <c r="G20" s="7" t="s">
        <v>133</v>
      </c>
      <c r="H20" s="10" t="s">
        <v>122</v>
      </c>
      <c r="I20" s="10" t="s">
        <v>45</v>
      </c>
      <c r="J20" s="10" t="s">
        <v>134</v>
      </c>
      <c r="K20" s="10" t="s">
        <v>135</v>
      </c>
      <c r="L20" s="47">
        <v>44979</v>
      </c>
      <c r="M20" s="47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125</v>
      </c>
      <c r="V20" s="9">
        <v>19</v>
      </c>
    </row>
    <row r="21" spans="1:22" ht="14.4" x14ac:dyDescent="0.3">
      <c r="A21" s="10" t="s">
        <v>44</v>
      </c>
      <c r="B21" s="10" t="s">
        <v>116</v>
      </c>
      <c r="C21" s="10" t="s">
        <v>117</v>
      </c>
      <c r="D21" s="10" t="s">
        <v>158</v>
      </c>
      <c r="E21" s="10" t="s">
        <v>119</v>
      </c>
      <c r="F21" s="10" t="s">
        <v>120</v>
      </c>
      <c r="G21" s="7" t="s">
        <v>121</v>
      </c>
      <c r="H21" s="10" t="s">
        <v>122</v>
      </c>
      <c r="I21" s="10" t="s">
        <v>45</v>
      </c>
      <c r="J21" s="10" t="s">
        <v>123</v>
      </c>
      <c r="K21" s="10" t="s">
        <v>124</v>
      </c>
      <c r="L21" s="47">
        <v>44979</v>
      </c>
      <c r="M21" s="47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125</v>
      </c>
      <c r="V21" s="9">
        <v>20</v>
      </c>
    </row>
    <row r="22" spans="1:22" ht="14.4" x14ac:dyDescent="0.3">
      <c r="A22" s="10" t="s">
        <v>44</v>
      </c>
      <c r="B22" s="10" t="s">
        <v>116</v>
      </c>
      <c r="C22" s="10" t="s">
        <v>117</v>
      </c>
      <c r="D22" s="10" t="s">
        <v>159</v>
      </c>
      <c r="E22" s="10" t="s">
        <v>119</v>
      </c>
      <c r="F22" s="10" t="s">
        <v>138</v>
      </c>
      <c r="G22" s="7" t="s">
        <v>139</v>
      </c>
      <c r="H22" s="10" t="s">
        <v>122</v>
      </c>
      <c r="I22" s="10" t="s">
        <v>45</v>
      </c>
      <c r="J22" s="10" t="s">
        <v>140</v>
      </c>
      <c r="K22" s="10" t="s">
        <v>141</v>
      </c>
      <c r="L22" s="47">
        <v>44979</v>
      </c>
      <c r="M22" s="47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125</v>
      </c>
      <c r="V22" s="9">
        <v>21</v>
      </c>
    </row>
    <row r="23" spans="1:22" ht="14.4" x14ac:dyDescent="0.3">
      <c r="A23" s="10" t="s">
        <v>44</v>
      </c>
      <c r="B23" s="10" t="s">
        <v>116</v>
      </c>
      <c r="C23" s="10" t="s">
        <v>117</v>
      </c>
      <c r="D23" s="10" t="s">
        <v>160</v>
      </c>
      <c r="E23" s="10" t="s">
        <v>119</v>
      </c>
      <c r="F23" s="10" t="s">
        <v>132</v>
      </c>
      <c r="G23" s="7" t="s">
        <v>133</v>
      </c>
      <c r="H23" s="10" t="s">
        <v>122</v>
      </c>
      <c r="I23" s="10" t="s">
        <v>45</v>
      </c>
      <c r="J23" s="10" t="s">
        <v>134</v>
      </c>
      <c r="K23" s="10" t="s">
        <v>135</v>
      </c>
      <c r="L23" s="47">
        <v>44979</v>
      </c>
      <c r="M23" s="47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125</v>
      </c>
      <c r="V23" s="9">
        <v>22</v>
      </c>
    </row>
    <row r="24" spans="1:22" ht="14.4" x14ac:dyDescent="0.3">
      <c r="A24" s="10" t="s">
        <v>44</v>
      </c>
      <c r="B24" s="10" t="s">
        <v>116</v>
      </c>
      <c r="C24" s="10" t="s">
        <v>117</v>
      </c>
      <c r="D24" s="10" t="s">
        <v>161</v>
      </c>
      <c r="E24" s="10" t="s">
        <v>119</v>
      </c>
      <c r="F24" s="10" t="s">
        <v>132</v>
      </c>
      <c r="G24" s="7" t="s">
        <v>133</v>
      </c>
      <c r="H24" s="10" t="s">
        <v>122</v>
      </c>
      <c r="I24" s="10" t="s">
        <v>45</v>
      </c>
      <c r="J24" s="10" t="s">
        <v>134</v>
      </c>
      <c r="K24" s="10" t="s">
        <v>135</v>
      </c>
      <c r="L24" s="47">
        <v>44979</v>
      </c>
      <c r="M24" s="47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125</v>
      </c>
      <c r="V24" s="9">
        <v>23</v>
      </c>
    </row>
    <row r="25" spans="1:22" ht="14.4" x14ac:dyDescent="0.3">
      <c r="A25" s="10" t="s">
        <v>44</v>
      </c>
      <c r="B25" s="10" t="s">
        <v>116</v>
      </c>
      <c r="C25" s="10" t="s">
        <v>117</v>
      </c>
      <c r="D25" s="10" t="s">
        <v>162</v>
      </c>
      <c r="E25" s="10" t="s">
        <v>119</v>
      </c>
      <c r="F25" s="10" t="s">
        <v>120</v>
      </c>
      <c r="G25" s="7" t="s">
        <v>121</v>
      </c>
      <c r="H25" s="10" t="s">
        <v>122</v>
      </c>
      <c r="I25" s="10" t="s">
        <v>45</v>
      </c>
      <c r="J25" s="10" t="s">
        <v>123</v>
      </c>
      <c r="K25" s="10" t="s">
        <v>124</v>
      </c>
      <c r="L25" s="47">
        <v>44979</v>
      </c>
      <c r="M25" s="47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125</v>
      </c>
      <c r="V25" s="9">
        <v>24</v>
      </c>
    </row>
    <row r="26" spans="1:22" ht="14.4" x14ac:dyDescent="0.3">
      <c r="A26" s="10" t="s">
        <v>44</v>
      </c>
      <c r="B26" s="10" t="s">
        <v>116</v>
      </c>
      <c r="C26" s="10" t="s">
        <v>117</v>
      </c>
      <c r="D26" s="10" t="s">
        <v>163</v>
      </c>
      <c r="E26" s="10" t="s">
        <v>119</v>
      </c>
      <c r="F26" s="10" t="s">
        <v>120</v>
      </c>
      <c r="G26" s="7" t="s">
        <v>121</v>
      </c>
      <c r="H26" s="10" t="s">
        <v>122</v>
      </c>
      <c r="I26" s="10" t="s">
        <v>45</v>
      </c>
      <c r="J26" s="10" t="s">
        <v>123</v>
      </c>
      <c r="K26" s="10" t="s">
        <v>124</v>
      </c>
      <c r="L26" s="47">
        <v>44979</v>
      </c>
      <c r="M26" s="47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125</v>
      </c>
      <c r="V26" s="9">
        <v>25</v>
      </c>
    </row>
    <row r="27" spans="1:22" ht="14.4" x14ac:dyDescent="0.3">
      <c r="A27" s="10" t="s">
        <v>44</v>
      </c>
      <c r="B27" s="10" t="s">
        <v>116</v>
      </c>
      <c r="C27" s="10" t="s">
        <v>117</v>
      </c>
      <c r="D27" s="10" t="s">
        <v>164</v>
      </c>
      <c r="E27" s="10" t="s">
        <v>119</v>
      </c>
      <c r="F27" s="10" t="s">
        <v>151</v>
      </c>
      <c r="G27" s="7" t="s">
        <v>121</v>
      </c>
      <c r="H27" s="10" t="s">
        <v>122</v>
      </c>
      <c r="I27" s="10" t="s">
        <v>45</v>
      </c>
      <c r="J27" s="10" t="s">
        <v>152</v>
      </c>
      <c r="K27" s="10" t="s">
        <v>153</v>
      </c>
      <c r="L27" s="47">
        <v>44971</v>
      </c>
      <c r="M27" s="47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125</v>
      </c>
      <c r="V27" s="9">
        <v>26</v>
      </c>
    </row>
    <row r="28" spans="1:22" ht="14.4" x14ac:dyDescent="0.3">
      <c r="A28" s="10" t="s">
        <v>44</v>
      </c>
      <c r="B28" s="10" t="s">
        <v>116</v>
      </c>
      <c r="C28" s="10" t="s">
        <v>117</v>
      </c>
      <c r="D28" s="10" t="s">
        <v>165</v>
      </c>
      <c r="E28" s="10" t="s">
        <v>119</v>
      </c>
      <c r="F28" s="10" t="s">
        <v>151</v>
      </c>
      <c r="G28" s="7" t="s">
        <v>121</v>
      </c>
      <c r="H28" s="10" t="s">
        <v>122</v>
      </c>
      <c r="I28" s="10" t="s">
        <v>45</v>
      </c>
      <c r="J28" s="10" t="s">
        <v>152</v>
      </c>
      <c r="K28" s="10" t="s">
        <v>153</v>
      </c>
      <c r="L28" s="47">
        <v>44971</v>
      </c>
      <c r="M28" s="47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125</v>
      </c>
      <c r="V28" s="9">
        <v>27</v>
      </c>
    </row>
    <row r="29" spans="1:22" ht="14.4" x14ac:dyDescent="0.3">
      <c r="A29" s="10" t="s">
        <v>44</v>
      </c>
      <c r="B29" s="10" t="s">
        <v>116</v>
      </c>
      <c r="C29" s="10" t="s">
        <v>117</v>
      </c>
      <c r="D29" s="10" t="s">
        <v>166</v>
      </c>
      <c r="E29" s="10" t="s">
        <v>119</v>
      </c>
      <c r="F29" s="10" t="s">
        <v>144</v>
      </c>
      <c r="G29" s="7" t="s">
        <v>133</v>
      </c>
      <c r="H29" s="10" t="s">
        <v>122</v>
      </c>
      <c r="I29" s="10" t="s">
        <v>45</v>
      </c>
      <c r="J29" s="10" t="s">
        <v>145</v>
      </c>
      <c r="K29" s="10" t="s">
        <v>146</v>
      </c>
      <c r="L29" s="47">
        <v>44979</v>
      </c>
      <c r="M29" s="47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125</v>
      </c>
      <c r="V29" s="9">
        <v>28</v>
      </c>
    </row>
    <row r="30" spans="1:22" ht="14.4" x14ac:dyDescent="0.3">
      <c r="A30" s="10" t="s">
        <v>44</v>
      </c>
      <c r="B30" s="10" t="s">
        <v>116</v>
      </c>
      <c r="C30" s="10" t="s">
        <v>117</v>
      </c>
      <c r="D30" s="10" t="s">
        <v>167</v>
      </c>
      <c r="E30" s="10" t="s">
        <v>119</v>
      </c>
      <c r="F30" s="10" t="s">
        <v>168</v>
      </c>
      <c r="G30" s="7" t="s">
        <v>139</v>
      </c>
      <c r="H30" s="10" t="s">
        <v>122</v>
      </c>
      <c r="I30" s="10" t="s">
        <v>45</v>
      </c>
      <c r="J30" s="10" t="s">
        <v>169</v>
      </c>
      <c r="K30" s="10" t="s">
        <v>170</v>
      </c>
      <c r="L30" s="47">
        <v>44979</v>
      </c>
      <c r="M30" s="47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125</v>
      </c>
      <c r="V30" s="9">
        <v>29</v>
      </c>
    </row>
    <row r="31" spans="1:22" ht="14.4" x14ac:dyDescent="0.3">
      <c r="A31" s="10" t="s">
        <v>44</v>
      </c>
      <c r="B31" s="10" t="s">
        <v>116</v>
      </c>
      <c r="C31" s="10" t="s">
        <v>117</v>
      </c>
      <c r="D31" s="10" t="s">
        <v>171</v>
      </c>
      <c r="E31" s="10" t="s">
        <v>119</v>
      </c>
      <c r="F31" s="10" t="s">
        <v>120</v>
      </c>
      <c r="G31" s="7" t="s">
        <v>121</v>
      </c>
      <c r="H31" s="10" t="s">
        <v>122</v>
      </c>
      <c r="I31" s="10" t="s">
        <v>45</v>
      </c>
      <c r="J31" s="10" t="s">
        <v>123</v>
      </c>
      <c r="K31" s="10" t="s">
        <v>124</v>
      </c>
      <c r="L31" s="47">
        <v>44979</v>
      </c>
      <c r="M31" s="47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125</v>
      </c>
      <c r="V31" s="9">
        <v>30</v>
      </c>
    </row>
    <row r="32" spans="1:22" ht="14.4" x14ac:dyDescent="0.3">
      <c r="A32" s="10" t="s">
        <v>44</v>
      </c>
      <c r="B32" s="10" t="s">
        <v>116</v>
      </c>
      <c r="C32" s="10" t="s">
        <v>117</v>
      </c>
      <c r="D32" s="10" t="s">
        <v>172</v>
      </c>
      <c r="E32" s="10" t="s">
        <v>119</v>
      </c>
      <c r="F32" s="10" t="s">
        <v>138</v>
      </c>
      <c r="G32" s="7" t="s">
        <v>139</v>
      </c>
      <c r="H32" s="10" t="s">
        <v>122</v>
      </c>
      <c r="I32" s="10" t="s">
        <v>45</v>
      </c>
      <c r="J32" s="10" t="s">
        <v>140</v>
      </c>
      <c r="K32" s="10" t="s">
        <v>141</v>
      </c>
      <c r="L32" s="47">
        <v>44979</v>
      </c>
      <c r="M32" s="47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125</v>
      </c>
      <c r="V32" s="9">
        <v>31</v>
      </c>
    </row>
    <row r="33" spans="1:22" ht="14.4" x14ac:dyDescent="0.3">
      <c r="A33" s="10" t="s">
        <v>44</v>
      </c>
      <c r="B33" s="10" t="s">
        <v>116</v>
      </c>
      <c r="C33" s="10" t="s">
        <v>117</v>
      </c>
      <c r="D33" s="10" t="s">
        <v>173</v>
      </c>
      <c r="E33" s="10" t="s">
        <v>119</v>
      </c>
      <c r="F33" s="10" t="s">
        <v>132</v>
      </c>
      <c r="G33" s="7" t="s">
        <v>133</v>
      </c>
      <c r="H33" s="10" t="s">
        <v>122</v>
      </c>
      <c r="I33" s="10" t="s">
        <v>45</v>
      </c>
      <c r="J33" s="10" t="s">
        <v>134</v>
      </c>
      <c r="K33" s="10" t="s">
        <v>135</v>
      </c>
      <c r="L33" s="47">
        <v>44979</v>
      </c>
      <c r="M33" s="47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125</v>
      </c>
      <c r="V33" s="9">
        <v>32</v>
      </c>
    </row>
    <row r="34" spans="1:22" ht="14.4" x14ac:dyDescent="0.3">
      <c r="A34" s="10" t="s">
        <v>44</v>
      </c>
      <c r="B34" s="10" t="s">
        <v>116</v>
      </c>
      <c r="C34" s="10" t="s">
        <v>117</v>
      </c>
      <c r="D34" s="10" t="s">
        <v>174</v>
      </c>
      <c r="E34" s="10" t="s">
        <v>119</v>
      </c>
      <c r="F34" s="10" t="s">
        <v>132</v>
      </c>
      <c r="G34" s="7" t="s">
        <v>133</v>
      </c>
      <c r="H34" s="10" t="s">
        <v>122</v>
      </c>
      <c r="I34" s="10" t="s">
        <v>45</v>
      </c>
      <c r="J34" s="10" t="s">
        <v>134</v>
      </c>
      <c r="K34" s="10" t="s">
        <v>135</v>
      </c>
      <c r="L34" s="47">
        <v>44979</v>
      </c>
      <c r="M34" s="47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125</v>
      </c>
      <c r="V34" s="9">
        <v>33</v>
      </c>
    </row>
    <row r="35" spans="1:22" ht="14.4" x14ac:dyDescent="0.3">
      <c r="A35" s="10" t="s">
        <v>44</v>
      </c>
      <c r="B35" s="10" t="s">
        <v>116</v>
      </c>
      <c r="C35" s="10" t="s">
        <v>117</v>
      </c>
      <c r="D35" s="10" t="s">
        <v>175</v>
      </c>
      <c r="E35" s="10" t="s">
        <v>119</v>
      </c>
      <c r="F35" s="10" t="s">
        <v>176</v>
      </c>
      <c r="G35" s="7" t="s">
        <v>139</v>
      </c>
      <c r="H35" s="10" t="s">
        <v>122</v>
      </c>
      <c r="I35" s="10" t="s">
        <v>45</v>
      </c>
      <c r="J35" s="10" t="s">
        <v>177</v>
      </c>
      <c r="K35" s="10" t="s">
        <v>178</v>
      </c>
      <c r="L35" s="47">
        <v>44971</v>
      </c>
      <c r="M35" s="47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125</v>
      </c>
      <c r="V35" s="9">
        <v>34</v>
      </c>
    </row>
    <row r="36" spans="1:22" ht="14.4" x14ac:dyDescent="0.3">
      <c r="A36" s="10" t="s">
        <v>44</v>
      </c>
      <c r="B36" s="10" t="s">
        <v>116</v>
      </c>
      <c r="C36" s="10" t="s">
        <v>117</v>
      </c>
      <c r="D36" s="10" t="s">
        <v>179</v>
      </c>
      <c r="E36" s="10" t="s">
        <v>119</v>
      </c>
      <c r="F36" s="10" t="s">
        <v>180</v>
      </c>
      <c r="G36" s="7" t="s">
        <v>139</v>
      </c>
      <c r="H36" s="10" t="s">
        <v>122</v>
      </c>
      <c r="I36" s="10" t="s">
        <v>45</v>
      </c>
      <c r="J36" s="10" t="s">
        <v>181</v>
      </c>
      <c r="K36" s="10" t="s">
        <v>182</v>
      </c>
      <c r="L36" s="47">
        <v>44973</v>
      </c>
      <c r="M36" s="47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125</v>
      </c>
      <c r="V36" s="9">
        <v>35</v>
      </c>
    </row>
    <row r="37" spans="1:22" ht="14.4" x14ac:dyDescent="0.3">
      <c r="A37" s="10" t="s">
        <v>44</v>
      </c>
      <c r="B37" s="10" t="s">
        <v>116</v>
      </c>
      <c r="C37" s="10" t="s">
        <v>117</v>
      </c>
      <c r="D37" s="10" t="s">
        <v>183</v>
      </c>
      <c r="E37" s="10" t="s">
        <v>119</v>
      </c>
      <c r="F37" s="10" t="s">
        <v>120</v>
      </c>
      <c r="G37" s="7" t="s">
        <v>121</v>
      </c>
      <c r="H37" s="10" t="s">
        <v>122</v>
      </c>
      <c r="I37" s="10" t="s">
        <v>45</v>
      </c>
      <c r="J37" s="10" t="s">
        <v>123</v>
      </c>
      <c r="K37" s="10" t="s">
        <v>124</v>
      </c>
      <c r="L37" s="47">
        <v>44979</v>
      </c>
      <c r="M37" s="47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125</v>
      </c>
      <c r="V37" s="9">
        <v>36</v>
      </c>
    </row>
    <row r="38" spans="1:22" ht="14.4" x14ac:dyDescent="0.3">
      <c r="A38" s="10" t="s">
        <v>44</v>
      </c>
      <c r="B38" s="10" t="s">
        <v>116</v>
      </c>
      <c r="C38" s="10" t="s">
        <v>117</v>
      </c>
      <c r="D38" s="10" t="s">
        <v>184</v>
      </c>
      <c r="E38" s="10" t="s">
        <v>119</v>
      </c>
      <c r="F38" s="10" t="s">
        <v>138</v>
      </c>
      <c r="G38" s="7" t="s">
        <v>139</v>
      </c>
      <c r="H38" s="10" t="s">
        <v>122</v>
      </c>
      <c r="I38" s="10" t="s">
        <v>45</v>
      </c>
      <c r="J38" s="10" t="s">
        <v>140</v>
      </c>
      <c r="K38" s="10" t="s">
        <v>141</v>
      </c>
      <c r="L38" s="47">
        <v>44979</v>
      </c>
      <c r="M38" s="47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125</v>
      </c>
      <c r="V38" s="9">
        <v>37</v>
      </c>
    </row>
    <row r="39" spans="1:22" ht="14.4" x14ac:dyDescent="0.3">
      <c r="A39" s="10" t="s">
        <v>44</v>
      </c>
      <c r="B39" s="10" t="s">
        <v>116</v>
      </c>
      <c r="C39" s="10" t="s">
        <v>117</v>
      </c>
      <c r="D39" s="10" t="s">
        <v>185</v>
      </c>
      <c r="E39" s="10" t="s">
        <v>119</v>
      </c>
      <c r="F39" s="10" t="s">
        <v>132</v>
      </c>
      <c r="G39" s="7" t="s">
        <v>133</v>
      </c>
      <c r="H39" s="10" t="s">
        <v>122</v>
      </c>
      <c r="I39" s="10" t="s">
        <v>45</v>
      </c>
      <c r="J39" s="10" t="s">
        <v>134</v>
      </c>
      <c r="K39" s="10" t="s">
        <v>135</v>
      </c>
      <c r="L39" s="47">
        <v>44979</v>
      </c>
      <c r="M39" s="47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125</v>
      </c>
      <c r="V39" s="9">
        <v>38</v>
      </c>
    </row>
    <row r="40" spans="1:22" ht="14.4" x14ac:dyDescent="0.3">
      <c r="A40" s="10" t="s">
        <v>44</v>
      </c>
      <c r="B40" s="10" t="s">
        <v>116</v>
      </c>
      <c r="C40" s="10" t="s">
        <v>117</v>
      </c>
      <c r="D40" s="10" t="s">
        <v>186</v>
      </c>
      <c r="E40" s="10" t="s">
        <v>119</v>
      </c>
      <c r="F40" s="10" t="s">
        <v>144</v>
      </c>
      <c r="G40" s="7" t="s">
        <v>133</v>
      </c>
      <c r="H40" s="10" t="s">
        <v>122</v>
      </c>
      <c r="I40" s="10" t="s">
        <v>45</v>
      </c>
      <c r="J40" s="10" t="s">
        <v>145</v>
      </c>
      <c r="K40" s="10" t="s">
        <v>146</v>
      </c>
      <c r="L40" s="47">
        <v>44979</v>
      </c>
      <c r="M40" s="47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125</v>
      </c>
      <c r="V40" s="9">
        <v>39</v>
      </c>
    </row>
    <row r="41" spans="1:22" ht="14.4" x14ac:dyDescent="0.3">
      <c r="A41" s="10" t="s">
        <v>44</v>
      </c>
      <c r="B41" s="10" t="s">
        <v>116</v>
      </c>
      <c r="C41" s="10" t="s">
        <v>117</v>
      </c>
      <c r="D41" s="10" t="s">
        <v>187</v>
      </c>
      <c r="E41" s="10" t="s">
        <v>119</v>
      </c>
      <c r="F41" s="10" t="s">
        <v>144</v>
      </c>
      <c r="G41" s="7" t="s">
        <v>133</v>
      </c>
      <c r="H41" s="10" t="s">
        <v>122</v>
      </c>
      <c r="I41" s="10" t="s">
        <v>45</v>
      </c>
      <c r="J41" s="10" t="s">
        <v>145</v>
      </c>
      <c r="K41" s="10" t="s">
        <v>146</v>
      </c>
      <c r="L41" s="47">
        <v>44979</v>
      </c>
      <c r="M41" s="47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125</v>
      </c>
      <c r="V41" s="9">
        <v>40</v>
      </c>
    </row>
    <row r="42" spans="1:22" ht="14.4" x14ac:dyDescent="0.3">
      <c r="A42" s="10" t="s">
        <v>44</v>
      </c>
      <c r="B42" s="10" t="s">
        <v>116</v>
      </c>
      <c r="C42" s="10" t="s">
        <v>117</v>
      </c>
      <c r="D42" s="10" t="s">
        <v>188</v>
      </c>
      <c r="E42" s="10" t="s">
        <v>119</v>
      </c>
      <c r="F42" s="10" t="s">
        <v>144</v>
      </c>
      <c r="G42" s="7" t="s">
        <v>133</v>
      </c>
      <c r="H42" s="10" t="s">
        <v>122</v>
      </c>
      <c r="I42" s="10" t="s">
        <v>45</v>
      </c>
      <c r="J42" s="10" t="s">
        <v>145</v>
      </c>
      <c r="K42" s="10" t="s">
        <v>146</v>
      </c>
      <c r="L42" s="47">
        <v>44979</v>
      </c>
      <c r="M42" s="47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125</v>
      </c>
      <c r="V42" s="9">
        <v>41</v>
      </c>
    </row>
    <row r="43" spans="1:22" ht="14.4" x14ac:dyDescent="0.3">
      <c r="A43" s="10" t="s">
        <v>44</v>
      </c>
      <c r="B43" s="10" t="s">
        <v>116</v>
      </c>
      <c r="C43" s="10" t="s">
        <v>117</v>
      </c>
      <c r="D43" s="10" t="s">
        <v>189</v>
      </c>
      <c r="E43" s="10" t="s">
        <v>119</v>
      </c>
      <c r="F43" s="10" t="s">
        <v>120</v>
      </c>
      <c r="G43" s="7" t="s">
        <v>121</v>
      </c>
      <c r="H43" s="10" t="s">
        <v>122</v>
      </c>
      <c r="I43" s="10" t="s">
        <v>45</v>
      </c>
      <c r="J43" s="10" t="s">
        <v>123</v>
      </c>
      <c r="K43" s="10" t="s">
        <v>124</v>
      </c>
      <c r="L43" s="47">
        <v>44979</v>
      </c>
      <c r="M43" s="47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125</v>
      </c>
      <c r="V43" s="9">
        <v>42</v>
      </c>
    </row>
    <row r="44" spans="1:22" ht="14.4" x14ac:dyDescent="0.3">
      <c r="A44" s="10" t="s">
        <v>44</v>
      </c>
      <c r="B44" s="10" t="s">
        <v>116</v>
      </c>
      <c r="C44" s="10" t="s">
        <v>117</v>
      </c>
      <c r="D44" s="10" t="s">
        <v>190</v>
      </c>
      <c r="E44" s="10" t="s">
        <v>119</v>
      </c>
      <c r="F44" s="10" t="s">
        <v>120</v>
      </c>
      <c r="G44" s="7" t="s">
        <v>121</v>
      </c>
      <c r="H44" s="10" t="s">
        <v>122</v>
      </c>
      <c r="I44" s="10" t="s">
        <v>45</v>
      </c>
      <c r="J44" s="10" t="s">
        <v>123</v>
      </c>
      <c r="K44" s="10" t="s">
        <v>124</v>
      </c>
      <c r="L44" s="47">
        <v>44979</v>
      </c>
      <c r="M44" s="47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125</v>
      </c>
      <c r="V44" s="9">
        <v>43</v>
      </c>
    </row>
    <row r="45" spans="1:22" ht="14.4" x14ac:dyDescent="0.3">
      <c r="A45" s="10" t="s">
        <v>44</v>
      </c>
      <c r="B45" s="10" t="s">
        <v>116</v>
      </c>
      <c r="C45" s="10" t="s">
        <v>117</v>
      </c>
      <c r="D45" s="10" t="s">
        <v>191</v>
      </c>
      <c r="E45" s="10" t="s">
        <v>119</v>
      </c>
      <c r="F45" s="10" t="s">
        <v>151</v>
      </c>
      <c r="G45" s="7" t="s">
        <v>121</v>
      </c>
      <c r="H45" s="10" t="s">
        <v>122</v>
      </c>
      <c r="I45" s="10" t="s">
        <v>45</v>
      </c>
      <c r="J45" s="10" t="s">
        <v>152</v>
      </c>
      <c r="K45" s="10" t="s">
        <v>153</v>
      </c>
      <c r="L45" s="47">
        <v>44971</v>
      </c>
      <c r="M45" s="47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125</v>
      </c>
      <c r="V45" s="9">
        <v>44</v>
      </c>
    </row>
    <row r="46" spans="1:22" ht="14.4" x14ac:dyDescent="0.3">
      <c r="A46" s="10" t="s">
        <v>44</v>
      </c>
      <c r="B46" s="10" t="s">
        <v>116</v>
      </c>
      <c r="C46" s="10" t="s">
        <v>117</v>
      </c>
      <c r="D46" s="10" t="s">
        <v>192</v>
      </c>
      <c r="E46" s="10" t="s">
        <v>119</v>
      </c>
      <c r="F46" s="10" t="s">
        <v>120</v>
      </c>
      <c r="G46" s="7" t="s">
        <v>121</v>
      </c>
      <c r="H46" s="10" t="s">
        <v>122</v>
      </c>
      <c r="I46" s="10" t="s">
        <v>45</v>
      </c>
      <c r="J46" s="10" t="s">
        <v>123</v>
      </c>
      <c r="K46" s="10" t="s">
        <v>124</v>
      </c>
      <c r="L46" s="47">
        <v>44979</v>
      </c>
      <c r="M46" s="47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125</v>
      </c>
      <c r="V46" s="9">
        <v>45</v>
      </c>
    </row>
    <row r="47" spans="1:22" ht="14.4" x14ac:dyDescent="0.3">
      <c r="A47" s="10" t="s">
        <v>44</v>
      </c>
      <c r="B47" s="10" t="s">
        <v>116</v>
      </c>
      <c r="C47" s="10" t="s">
        <v>117</v>
      </c>
      <c r="D47" s="10" t="s">
        <v>193</v>
      </c>
      <c r="E47" s="10" t="s">
        <v>119</v>
      </c>
      <c r="F47" s="10" t="s">
        <v>138</v>
      </c>
      <c r="G47" s="7" t="s">
        <v>139</v>
      </c>
      <c r="H47" s="10" t="s">
        <v>122</v>
      </c>
      <c r="I47" s="10" t="s">
        <v>45</v>
      </c>
      <c r="J47" s="10" t="s">
        <v>140</v>
      </c>
      <c r="K47" s="10" t="s">
        <v>141</v>
      </c>
      <c r="L47" s="47">
        <v>44979</v>
      </c>
      <c r="M47" s="47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125</v>
      </c>
      <c r="V47" s="9">
        <v>46</v>
      </c>
    </row>
    <row r="48" spans="1:22" ht="14.4" x14ac:dyDescent="0.3">
      <c r="A48" s="10" t="s">
        <v>44</v>
      </c>
      <c r="B48" s="10" t="s">
        <v>116</v>
      </c>
      <c r="C48" s="10" t="s">
        <v>117</v>
      </c>
      <c r="D48" s="10" t="s">
        <v>194</v>
      </c>
      <c r="E48" s="10" t="s">
        <v>119</v>
      </c>
      <c r="F48" s="10" t="s">
        <v>144</v>
      </c>
      <c r="G48" s="7" t="s">
        <v>133</v>
      </c>
      <c r="H48" s="10" t="s">
        <v>122</v>
      </c>
      <c r="I48" s="10" t="s">
        <v>45</v>
      </c>
      <c r="J48" s="10" t="s">
        <v>145</v>
      </c>
      <c r="K48" s="10" t="s">
        <v>146</v>
      </c>
      <c r="L48" s="47">
        <v>44979</v>
      </c>
      <c r="M48" s="47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125</v>
      </c>
      <c r="V48" s="9">
        <v>47</v>
      </c>
    </row>
    <row r="49" spans="1:22" ht="14.4" x14ac:dyDescent="0.3">
      <c r="A49" s="10" t="s">
        <v>44</v>
      </c>
      <c r="B49" s="10" t="s">
        <v>116</v>
      </c>
      <c r="C49" s="10" t="s">
        <v>117</v>
      </c>
      <c r="D49" s="10" t="s">
        <v>195</v>
      </c>
      <c r="E49" s="10" t="s">
        <v>119</v>
      </c>
      <c r="F49" s="10" t="s">
        <v>120</v>
      </c>
      <c r="G49" s="7" t="s">
        <v>121</v>
      </c>
      <c r="H49" s="10" t="s">
        <v>122</v>
      </c>
      <c r="I49" s="10" t="s">
        <v>45</v>
      </c>
      <c r="J49" s="10" t="s">
        <v>123</v>
      </c>
      <c r="K49" s="10" t="s">
        <v>124</v>
      </c>
      <c r="L49" s="47">
        <v>44979</v>
      </c>
      <c r="M49" s="47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125</v>
      </c>
      <c r="V49" s="9">
        <v>48</v>
      </c>
    </row>
    <row r="50" spans="1:22" ht="14.4" x14ac:dyDescent="0.3">
      <c r="A50" s="10" t="s">
        <v>44</v>
      </c>
      <c r="B50" s="10" t="s">
        <v>116</v>
      </c>
      <c r="C50" s="10" t="s">
        <v>117</v>
      </c>
      <c r="D50" s="10" t="s">
        <v>196</v>
      </c>
      <c r="E50" s="10" t="s">
        <v>119</v>
      </c>
      <c r="F50" s="10" t="s">
        <v>120</v>
      </c>
      <c r="G50" s="7" t="s">
        <v>121</v>
      </c>
      <c r="H50" s="10" t="s">
        <v>122</v>
      </c>
      <c r="I50" s="10" t="s">
        <v>45</v>
      </c>
      <c r="J50" s="10" t="s">
        <v>123</v>
      </c>
      <c r="K50" s="10" t="s">
        <v>124</v>
      </c>
      <c r="L50" s="47">
        <v>44979</v>
      </c>
      <c r="M50" s="47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125</v>
      </c>
      <c r="V50" s="9">
        <v>49</v>
      </c>
    </row>
    <row r="51" spans="1:22" ht="14.4" x14ac:dyDescent="0.3">
      <c r="A51" s="10" t="s">
        <v>44</v>
      </c>
      <c r="B51" s="10" t="s">
        <v>116</v>
      </c>
      <c r="C51" s="10" t="s">
        <v>117</v>
      </c>
      <c r="D51" s="10" t="s">
        <v>197</v>
      </c>
      <c r="E51" s="10" t="s">
        <v>119</v>
      </c>
      <c r="F51" s="10" t="s">
        <v>138</v>
      </c>
      <c r="G51" s="7" t="s">
        <v>139</v>
      </c>
      <c r="H51" s="10" t="s">
        <v>122</v>
      </c>
      <c r="I51" s="10" t="s">
        <v>45</v>
      </c>
      <c r="J51" s="10" t="s">
        <v>140</v>
      </c>
      <c r="K51" s="10" t="s">
        <v>141</v>
      </c>
      <c r="L51" s="47">
        <v>44979</v>
      </c>
      <c r="M51" s="47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125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E26"/>
  <sheetViews>
    <sheetView workbookViewId="0">
      <selection activeCell="C12" sqref="C12"/>
    </sheetView>
  </sheetViews>
  <sheetFormatPr defaultRowHeight="14.4" x14ac:dyDescent="0.3"/>
  <cols>
    <col min="1" max="1" width="17.6640625" bestFit="1" customWidth="1"/>
    <col min="2" max="2" width="17.33203125" bestFit="1" customWidth="1"/>
    <col min="3" max="3" width="17.33203125" style="4" bestFit="1" customWidth="1"/>
    <col min="4" max="4" width="24" style="4" bestFit="1" customWidth="1"/>
    <col min="5" max="5" width="14.33203125" customWidth="1"/>
    <col min="6" max="6" width="24" bestFit="1" customWidth="1"/>
    <col min="7" max="7" width="13.44140625" customWidth="1"/>
  </cols>
  <sheetData>
    <row r="1" spans="1:5" s="23" customFormat="1" ht="56.4" x14ac:dyDescent="0.3">
      <c r="A1" s="23" t="s">
        <v>105</v>
      </c>
      <c r="B1" s="23" t="s">
        <v>69</v>
      </c>
      <c r="C1" s="23" t="s">
        <v>70</v>
      </c>
      <c r="D1" s="23" t="s">
        <v>114</v>
      </c>
      <c r="E1" s="23" t="s">
        <v>8</v>
      </c>
    </row>
    <row r="2" spans="1:5" ht="15.6" x14ac:dyDescent="0.3">
      <c r="A2" s="22">
        <f>MIN(Centrum[Date of arrival to Sary-Agach/ Дата прибытия на Сары-Агач])</f>
        <v>45033</v>
      </c>
      <c r="B2" s="22">
        <f>MAX(Centrum[Date of arrival to Sary-Agach/ Дата прибытия на Сары-Агач])</f>
        <v>45034</v>
      </c>
      <c r="C2" s="22">
        <f ca="1">IF(WORKDAY(A2,15)&gt;=TODAY(),TODAY(),WORKDAY(A2,15))</f>
        <v>45054</v>
      </c>
      <c r="D2" s="48">
        <v>45051</v>
      </c>
      <c r="E2" s="13" t="s">
        <v>40</v>
      </c>
    </row>
    <row r="4" spans="1:5" ht="36" customHeight="1" x14ac:dyDescent="0.3">
      <c r="A4" s="33" t="str">
        <f>IF(B26="","Обновите курсы валюты в Справочнике","")</f>
        <v/>
      </c>
    </row>
    <row r="5" spans="1:5" s="25" customFormat="1" x14ac:dyDescent="0.3">
      <c r="A5" s="25" t="s">
        <v>71</v>
      </c>
      <c r="B5" s="25" t="s">
        <v>72</v>
      </c>
      <c r="C5" s="25" t="s">
        <v>112</v>
      </c>
      <c r="D5" s="23" t="s">
        <v>73</v>
      </c>
    </row>
    <row r="6" spans="1:5" x14ac:dyDescent="0.3">
      <c r="A6" s="24" t="s">
        <v>77</v>
      </c>
      <c r="B6" s="8">
        <v>45034</v>
      </c>
      <c r="C6" s="49">
        <v>11455</v>
      </c>
    </row>
    <row r="7" spans="1:5" x14ac:dyDescent="0.3">
      <c r="A7" s="24" t="s">
        <v>107</v>
      </c>
      <c r="B7" s="8">
        <v>45035</v>
      </c>
      <c r="C7" s="49">
        <v>11435.99</v>
      </c>
    </row>
    <row r="8" spans="1:5" x14ac:dyDescent="0.3">
      <c r="A8" s="24" t="s">
        <v>108</v>
      </c>
      <c r="B8" s="8">
        <v>45036</v>
      </c>
      <c r="C8" s="49">
        <v>11416.17</v>
      </c>
    </row>
    <row r="9" spans="1:5" x14ac:dyDescent="0.3">
      <c r="A9" s="24" t="s">
        <v>109</v>
      </c>
      <c r="B9" s="8">
        <v>45037</v>
      </c>
      <c r="C9" s="49">
        <v>11416.17</v>
      </c>
    </row>
    <row r="10" spans="1:5" x14ac:dyDescent="0.3">
      <c r="A10" s="24" t="s">
        <v>110</v>
      </c>
      <c r="B10" s="8">
        <v>45038</v>
      </c>
      <c r="C10" s="49">
        <v>11416.17</v>
      </c>
    </row>
    <row r="11" spans="1:5" x14ac:dyDescent="0.3">
      <c r="A11" s="24" t="s">
        <v>111</v>
      </c>
      <c r="B11" s="8">
        <v>45039</v>
      </c>
      <c r="C11" s="49">
        <v>11416.17</v>
      </c>
    </row>
    <row r="12" spans="1:5" x14ac:dyDescent="0.3">
      <c r="A12" s="24" t="s">
        <v>106</v>
      </c>
      <c r="B12" s="8">
        <v>45040</v>
      </c>
      <c r="C12" s="49">
        <v>11416.17</v>
      </c>
    </row>
    <row r="13" spans="1:5" x14ac:dyDescent="0.3">
      <c r="A13" s="24" t="s">
        <v>77</v>
      </c>
      <c r="B13" s="8">
        <v>45041</v>
      </c>
      <c r="C13" s="49">
        <v>11424.87</v>
      </c>
    </row>
    <row r="14" spans="1:5" x14ac:dyDescent="0.3">
      <c r="A14" s="24" t="s">
        <v>107</v>
      </c>
      <c r="B14" s="8">
        <v>45042</v>
      </c>
      <c r="C14" s="49">
        <v>11402.01</v>
      </c>
    </row>
    <row r="15" spans="1:5" x14ac:dyDescent="0.3">
      <c r="A15" s="24" t="s">
        <v>108</v>
      </c>
      <c r="B15" s="8">
        <v>45043</v>
      </c>
      <c r="C15" s="49">
        <v>11377.11</v>
      </c>
    </row>
    <row r="16" spans="1:5" x14ac:dyDescent="0.3">
      <c r="A16" s="24" t="s">
        <v>109</v>
      </c>
      <c r="B16" s="8">
        <v>45044</v>
      </c>
      <c r="C16" s="49">
        <v>11390.24</v>
      </c>
    </row>
    <row r="17" spans="1:4" x14ac:dyDescent="0.3">
      <c r="A17" s="24" t="s">
        <v>110</v>
      </c>
      <c r="B17" s="8">
        <v>45045</v>
      </c>
      <c r="C17" s="49">
        <v>11390.24</v>
      </c>
    </row>
    <row r="18" spans="1:4" x14ac:dyDescent="0.3">
      <c r="A18" s="24" t="s">
        <v>111</v>
      </c>
      <c r="B18" s="8">
        <v>45046</v>
      </c>
      <c r="C18" s="49">
        <v>11390.24</v>
      </c>
    </row>
    <row r="19" spans="1:4" x14ac:dyDescent="0.3">
      <c r="A19" s="24" t="s">
        <v>106</v>
      </c>
      <c r="B19" s="8">
        <v>45047</v>
      </c>
      <c r="C19" s="49">
        <v>11408.01</v>
      </c>
    </row>
    <row r="20" spans="1:4" x14ac:dyDescent="0.3">
      <c r="A20" s="24" t="s">
        <v>77</v>
      </c>
      <c r="B20" s="8">
        <v>45048</v>
      </c>
      <c r="C20" s="49">
        <v>11420.01</v>
      </c>
    </row>
    <row r="21" spans="1:4" x14ac:dyDescent="0.3">
      <c r="A21" s="24" t="s">
        <v>107</v>
      </c>
      <c r="B21" s="8">
        <v>45049</v>
      </c>
      <c r="C21" s="49">
        <v>11438.01</v>
      </c>
    </row>
    <row r="22" spans="1:4" x14ac:dyDescent="0.3">
      <c r="A22" s="24" t="s">
        <v>108</v>
      </c>
      <c r="B22" s="8">
        <v>45050</v>
      </c>
      <c r="C22" s="49">
        <v>11459.46</v>
      </c>
      <c r="D22" s="4" t="s">
        <v>113</v>
      </c>
    </row>
    <row r="23" spans="1:4" x14ac:dyDescent="0.3">
      <c r="A23" s="24" t="s">
        <v>109</v>
      </c>
      <c r="B23" s="8">
        <v>45051</v>
      </c>
      <c r="C23" s="49">
        <v>11445.03</v>
      </c>
    </row>
    <row r="24" spans="1:4" x14ac:dyDescent="0.3">
      <c r="A24" s="24" t="s">
        <v>110</v>
      </c>
      <c r="B24" s="8">
        <v>45052</v>
      </c>
      <c r="C24" s="49">
        <v>11445.03</v>
      </c>
    </row>
    <row r="25" spans="1:4" x14ac:dyDescent="0.3">
      <c r="A25" s="24" t="s">
        <v>111</v>
      </c>
      <c r="B25" s="8">
        <v>45053</v>
      </c>
      <c r="C25" s="49">
        <v>11445.03</v>
      </c>
    </row>
    <row r="26" spans="1:4" x14ac:dyDescent="0.3">
      <c r="A26" s="24" t="s">
        <v>106</v>
      </c>
      <c r="B26" s="8">
        <v>45054</v>
      </c>
      <c r="C26" s="49">
        <v>11424.06</v>
      </c>
    </row>
  </sheetData>
  <phoneticPr fontId="20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FF3CDA-355F-4FED-BC8D-E342FA1C26A8}">
          <x14:formula1>
            <xm:f>Лист2!$A$2:$A$9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64">
        <v>488</v>
      </c>
      <c r="B1" s="64"/>
      <c r="C1" s="64"/>
      <c r="D1" s="65"/>
      <c r="E1" s="65"/>
      <c r="F1" s="65"/>
      <c r="G1" s="65"/>
      <c r="H1" s="66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8"/>
    </row>
    <row r="2" spans="1:26" x14ac:dyDescent="0.3">
      <c r="A2" s="20" t="s">
        <v>78</v>
      </c>
      <c r="B2" s="20" t="s">
        <v>79</v>
      </c>
      <c r="C2" s="20" t="s">
        <v>80</v>
      </c>
      <c r="D2" s="20" t="s">
        <v>81</v>
      </c>
      <c r="E2" s="20" t="s">
        <v>82</v>
      </c>
      <c r="F2" s="20" t="s">
        <v>83</v>
      </c>
      <c r="G2" s="20" t="s">
        <v>84</v>
      </c>
      <c r="H2" s="20" t="s">
        <v>85</v>
      </c>
      <c r="I2" s="20" t="s">
        <v>86</v>
      </c>
      <c r="J2" s="20" t="s">
        <v>87</v>
      </c>
      <c r="K2" s="20" t="s">
        <v>88</v>
      </c>
      <c r="L2" s="20" t="s">
        <v>89</v>
      </c>
      <c r="M2" s="20" t="s">
        <v>90</v>
      </c>
      <c r="N2" s="20" t="s">
        <v>91</v>
      </c>
      <c r="O2" s="20" t="s">
        <v>92</v>
      </c>
      <c r="P2" s="20" t="s">
        <v>93</v>
      </c>
      <c r="Q2" s="20" t="s">
        <v>94</v>
      </c>
      <c r="R2" s="20" t="s">
        <v>95</v>
      </c>
      <c r="S2" s="20" t="s">
        <v>96</v>
      </c>
      <c r="T2" s="20" t="s">
        <v>97</v>
      </c>
      <c r="U2" s="20" t="s">
        <v>98</v>
      </c>
      <c r="V2" s="20" t="s">
        <v>99</v>
      </c>
      <c r="W2" s="20" t="s">
        <v>100</v>
      </c>
      <c r="X2" s="20" t="s">
        <v>101</v>
      </c>
      <c r="Y2" s="20" t="s">
        <v>102</v>
      </c>
      <c r="Z2" s="20" t="s">
        <v>103</v>
      </c>
    </row>
    <row r="3" spans="1:26" ht="115.2" x14ac:dyDescent="0.3">
      <c r="A3" s="34" t="s">
        <v>1</v>
      </c>
      <c r="B3" s="35" t="s">
        <v>2</v>
      </c>
      <c r="C3" s="35" t="s">
        <v>3</v>
      </c>
      <c r="D3" s="35" t="s">
        <v>4</v>
      </c>
      <c r="E3" s="35" t="s">
        <v>5</v>
      </c>
      <c r="F3" s="34" t="s">
        <v>6</v>
      </c>
      <c r="G3" s="34" t="s">
        <v>7</v>
      </c>
      <c r="H3" s="1" t="s">
        <v>8</v>
      </c>
      <c r="I3" s="34" t="s">
        <v>9</v>
      </c>
      <c r="J3" s="34" t="s">
        <v>10</v>
      </c>
      <c r="K3" s="34" t="s">
        <v>11</v>
      </c>
      <c r="L3" s="34" t="s">
        <v>12</v>
      </c>
      <c r="M3" s="34" t="s">
        <v>13</v>
      </c>
      <c r="N3" s="34" t="s">
        <v>14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U3" s="34" t="s">
        <v>21</v>
      </c>
      <c r="V3" s="34" t="s">
        <v>22</v>
      </c>
      <c r="W3" s="34" t="s">
        <v>23</v>
      </c>
      <c r="X3" s="34" t="s">
        <v>24</v>
      </c>
      <c r="Y3" s="34" t="s">
        <v>25</v>
      </c>
      <c r="Z3" s="3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6"/>
      <c r="W4" s="26"/>
      <c r="X4" s="5"/>
      <c r="Y4" s="6">
        <f>SUM(Y5:Y1048576)</f>
        <v>6414003569.3472004</v>
      </c>
      <c r="Z4" s="3" t="s">
        <v>198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cm="1">
        <f t="array" ref="U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" s="16">
        <f>_xlfn.XLOOKUP(Шаблон_Формулы[[#This Row],[21]],Курс_USD[Дата],Курс_USD[Курс],,0,1)</f>
        <v>11445.03</v>
      </c>
      <c r="W5" s="16">
        <f>Шаблон_Формулы!$T5*Шаблон_Формулы!$V5</f>
        <v>132762348.00000001</v>
      </c>
      <c r="Y5" s="16">
        <f>Шаблон_Формулы!$W5+Шаблон_Формулы!$X5</f>
        <v>132762348.00000001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cm="1">
        <f t="array" ref="U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" s="16">
        <f>_xlfn.XLOOKUP(Шаблон_Формулы[[#This Row],[21]],Курс_USD[Дата],Курс_USD[Курс],,0,1)</f>
        <v>11445.03</v>
      </c>
      <c r="W6" s="16">
        <f>Шаблон_Формулы!$T6*Шаблон_Формулы!$V6</f>
        <v>132762348.00000001</v>
      </c>
      <c r="Y6" s="16">
        <f>Шаблон_Формулы!$W6+Шаблон_Формулы!$X6</f>
        <v>132762348.00000001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cm="1">
        <f t="array" ref="U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" s="16">
        <f>_xlfn.XLOOKUP(Шаблон_Формулы[[#This Row],[21]],Курс_USD[Дата],Курс_USD[Курс],,0,1)</f>
        <v>11445.03</v>
      </c>
      <c r="W7" s="16">
        <f>Шаблон_Формулы!$T7*Шаблон_Формулы!$V7</f>
        <v>132762348.00000001</v>
      </c>
      <c r="Y7" s="16">
        <f>Шаблон_Формулы!$W7+Шаблон_Формулы!$X7</f>
        <v>132762348.00000001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cm="1">
        <f t="array" ref="U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" s="16">
        <f>_xlfn.XLOOKUP(Шаблон_Формулы[[#This Row],[21]],Курс_USD[Дата],Курс_USD[Курс],,0,1)</f>
        <v>11445.03</v>
      </c>
      <c r="W8" s="16">
        <f>Шаблон_Формулы!$T8*Шаблон_Формулы!$V8</f>
        <v>132762348.00000001</v>
      </c>
      <c r="Y8" s="16">
        <f>Шаблон_Формулы!$W8+Шаблон_Формулы!$X8</f>
        <v>132762348.00000001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cm="1">
        <f t="array" ref="U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" s="16">
        <f>_xlfn.XLOOKUP(Шаблон_Формулы[[#This Row],[21]],Курс_USD[Дата],Курс_USD[Курс],,0,1)</f>
        <v>11445.03</v>
      </c>
      <c r="W9" s="16">
        <f>Шаблон_Формулы!$T9*Шаблон_Формулы!$V9</f>
        <v>132762348.00000001</v>
      </c>
      <c r="Y9" s="16">
        <f>Шаблон_Формулы!$W9+Шаблон_Формулы!$X9</f>
        <v>132762348.00000001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cm="1">
        <f t="array" ref="U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" s="16">
        <f>_xlfn.XLOOKUP(Шаблон_Формулы[[#This Row],[21]],Курс_USD[Дата],Курс_USD[Курс],,0,1)</f>
        <v>11445.03</v>
      </c>
      <c r="W10" s="16">
        <f>Шаблон_Формулы!$T10*Шаблон_Формулы!$V10</f>
        <v>132762348.00000001</v>
      </c>
      <c r="Y10" s="16">
        <f>Шаблон_Формулы!$W10+Шаблон_Формулы!$X10</f>
        <v>132762348.00000001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cm="1">
        <f t="array" ref="U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" s="16">
        <f>_xlfn.XLOOKUP(Шаблон_Формулы[[#This Row],[21]],Курс_USD[Дата],Курс_USD[Курс],,0,1)</f>
        <v>11445.03</v>
      </c>
      <c r="W11" s="16">
        <f>Шаблон_Формулы!$T11*Шаблон_Формулы!$V11</f>
        <v>124178575.5</v>
      </c>
      <c r="Y11" s="16">
        <f>Шаблон_Формулы!$W11+Шаблон_Формулы!$X11</f>
        <v>124178575.5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cm="1">
        <f t="array" ref="U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" s="16">
        <f>_xlfn.XLOOKUP(Шаблон_Формулы[[#This Row],[21]],Курс_USD[Дата],Курс_USD[Курс],,0,1)</f>
        <v>11445.03</v>
      </c>
      <c r="W12" s="16">
        <f>Шаблон_Формулы!$T12*Шаблон_Формулы!$V12</f>
        <v>132762348.00000001</v>
      </c>
      <c r="Y12" s="16">
        <f>Шаблон_Формулы!$W12+Шаблон_Формулы!$X12</f>
        <v>132762348.00000001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cm="1">
        <f t="array" ref="U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" s="16">
        <f>_xlfn.XLOOKUP(Шаблон_Формулы[[#This Row],[21]],Курс_USD[Дата],Курс_USD[Курс],,0,1)</f>
        <v>11445.03</v>
      </c>
      <c r="W13" s="16">
        <f>Шаблон_Формулы!$T13*Шаблон_Формулы!$V13</f>
        <v>120745066.5</v>
      </c>
      <c r="Y13" s="16">
        <f>Шаблон_Формулы!$W13+Шаблон_Формулы!$X13</f>
        <v>120745066.5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cm="1">
        <f t="array" ref="U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" s="16">
        <f>_xlfn.XLOOKUP(Шаблон_Формулы[[#This Row],[21]],Курс_USD[Дата],Курс_USD[Курс],,0,1)</f>
        <v>11445.03</v>
      </c>
      <c r="W14" s="16">
        <f>Шаблон_Формулы!$T14*Шаблон_Формулы!$V14</f>
        <v>132762348.00000001</v>
      </c>
      <c r="Y14" s="16">
        <f>Шаблон_Формулы!$W14+Шаблон_Формулы!$X14</f>
        <v>132762348.00000001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cm="1">
        <f t="array" ref="U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" s="16">
        <f>_xlfn.XLOOKUP(Шаблон_Формулы[[#This Row],[21]],Курс_USD[Дата],Курс_USD[Курс],,0,1)</f>
        <v>11445.03</v>
      </c>
      <c r="W15" s="16">
        <f>Шаблон_Формулы!$T15*Шаблон_Формулы!$V15</f>
        <v>124178575.5</v>
      </c>
      <c r="Y15" s="16">
        <f>Шаблон_Формулы!$W15+Шаблон_Формулы!$X15</f>
        <v>124178575.5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cm="1">
        <f t="array" ref="U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6" s="16">
        <f>_xlfn.XLOOKUP(Шаблон_Формулы[[#This Row],[21]],Курс_USD[Дата],Курс_USD[Курс],,0,1)</f>
        <v>11445.03</v>
      </c>
      <c r="W16" s="16">
        <f>Шаблон_Формулы!$T16*Шаблон_Формулы!$V16</f>
        <v>132762348.00000001</v>
      </c>
      <c r="Y16" s="16">
        <f>Шаблон_Формулы!$W16+Шаблон_Формулы!$X16</f>
        <v>132762348.00000001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cm="1">
        <f t="array" ref="U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7" s="16">
        <f>_xlfn.XLOOKUP(Шаблон_Формулы[[#This Row],[21]],Курс_USD[Дата],Курс_USD[Курс],,0,1)</f>
        <v>11445.03</v>
      </c>
      <c r="W17" s="16">
        <f>Шаблон_Формулы!$T17*Шаблон_Формулы!$V17</f>
        <v>132762348.00000001</v>
      </c>
      <c r="Y17" s="16">
        <f>Шаблон_Формулы!$W17+Шаблон_Формулы!$X17</f>
        <v>132762348.00000001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cm="1">
        <f t="array" ref="U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8" s="16">
        <f>_xlfn.XLOOKUP(Шаблон_Формулы[[#This Row],[21]],Курс_USD[Дата],Курс_USD[Курс],,0,1)</f>
        <v>11445.03</v>
      </c>
      <c r="W18" s="16">
        <f>Шаблон_Формулы!$T18*Шаблон_Формулы!$V18</f>
        <v>132762348.00000001</v>
      </c>
      <c r="Y18" s="16">
        <f>Шаблон_Формулы!$W18+Шаблон_Формулы!$X18</f>
        <v>132762348.00000001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cm="1">
        <f t="array" ref="U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9" s="16">
        <f>_xlfn.XLOOKUP(Шаблон_Формулы[[#This Row],[21]],Курс_USD[Дата],Курс_USD[Курс],,0,1)</f>
        <v>11445.03</v>
      </c>
      <c r="W19" s="16">
        <f>Шаблон_Формулы!$T19*Шаблон_Формулы!$V19</f>
        <v>132762348.00000001</v>
      </c>
      <c r="Y19" s="16">
        <f>Шаблон_Формулы!$W19+Шаблон_Формулы!$X19</f>
        <v>132762348.00000001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cm="1">
        <f t="array" ref="U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0" s="16">
        <f>_xlfn.XLOOKUP(Шаблон_Формулы[[#This Row],[21]],Курс_USD[Дата],Курс_USD[Курс],,0,1)</f>
        <v>11445.03</v>
      </c>
      <c r="W20" s="16">
        <f>Шаблон_Формулы!$T20*Шаблон_Формулы!$V20</f>
        <v>132762348.00000001</v>
      </c>
      <c r="Y20" s="16">
        <f>Шаблон_Формулы!$W20+Шаблон_Формулы!$X20</f>
        <v>132762348.00000001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cm="1">
        <f t="array" ref="U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1" s="16">
        <f>_xlfn.XLOOKUP(Шаблон_Формулы[[#This Row],[21]],Курс_USD[Дата],Курс_USD[Курс],,0,1)</f>
        <v>11445.03</v>
      </c>
      <c r="W21" s="16">
        <f>Шаблон_Формулы!$T21*Шаблон_Формулы!$V21</f>
        <v>132762348.00000001</v>
      </c>
      <c r="Y21" s="16">
        <f>Шаблон_Формулы!$W21+Шаблон_Формулы!$X21</f>
        <v>132762348.00000001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cm="1">
        <f t="array" ref="U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2" s="16">
        <f>_xlfn.XLOOKUP(Шаблон_Формулы[[#This Row],[21]],Курс_USD[Дата],Курс_USD[Курс],,0,1)</f>
        <v>11445.03</v>
      </c>
      <c r="W22" s="16">
        <f>Шаблон_Формулы!$T22*Шаблон_Формулы!$V22</f>
        <v>120745066.5</v>
      </c>
      <c r="Y22" s="16">
        <f>Шаблон_Формулы!$W22+Шаблон_Формулы!$X22</f>
        <v>120745066.5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cm="1">
        <f t="array" ref="U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3" s="16">
        <f>_xlfn.XLOOKUP(Шаблон_Формулы[[#This Row],[21]],Курс_USD[Дата],Курс_USD[Курс],,0,1)</f>
        <v>11445.03</v>
      </c>
      <c r="W23" s="16">
        <f>Шаблон_Формулы!$T23*Шаблон_Формулы!$V23</f>
        <v>124178575.5</v>
      </c>
      <c r="Y23" s="16">
        <f>Шаблон_Формулы!$W23+Шаблон_Формулы!$X23</f>
        <v>124178575.5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cm="1">
        <f t="array" ref="U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4" s="16">
        <f>_xlfn.XLOOKUP(Шаблон_Формулы[[#This Row],[21]],Курс_USD[Дата],Курс_USD[Курс],,0,1)</f>
        <v>11445.03</v>
      </c>
      <c r="W24" s="16">
        <f>Шаблон_Формулы!$T24*Шаблон_Формулы!$V24</f>
        <v>132762348.00000001</v>
      </c>
      <c r="Y24" s="16">
        <f>Шаблон_Формулы!$W24+Шаблон_Формулы!$X24</f>
        <v>132762348.00000001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cm="1">
        <f t="array" ref="U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5" s="16">
        <f>_xlfn.XLOOKUP(Шаблон_Формулы[[#This Row],[21]],Курс_USD[Дата],Курс_USD[Курс],,0,1)</f>
        <v>11445.03</v>
      </c>
      <c r="W25" s="16">
        <f>Шаблон_Формулы!$T25*Шаблон_Формулы!$V25</f>
        <v>120745066.5</v>
      </c>
      <c r="Y25" s="16">
        <f>Шаблон_Формулы!$W25+Шаблон_Формулы!$X25</f>
        <v>120745066.5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cm="1">
        <f t="array" ref="U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6" s="16">
        <f>_xlfn.XLOOKUP(Шаблон_Формулы[[#This Row],[21]],Курс_USD[Дата],Курс_USD[Курс],,0,1)</f>
        <v>11445.03</v>
      </c>
      <c r="W26" s="16">
        <f>Шаблон_Формулы!$T26*Шаблон_Формулы!$V26</f>
        <v>124178575.5</v>
      </c>
      <c r="Y26" s="16">
        <f>Шаблон_Формулы!$W26+Шаблон_Формулы!$X26</f>
        <v>124178575.5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cm="1">
        <f t="array" ref="U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7" s="16">
        <f>_xlfn.XLOOKUP(Шаблон_Формулы[[#This Row],[21]],Курс_USD[Дата],Курс_USD[Курс],,0,1)</f>
        <v>11445.03</v>
      </c>
      <c r="W27" s="16">
        <f>Шаблон_Формулы!$T27*Шаблон_Формулы!$V27</f>
        <v>124178575.5</v>
      </c>
      <c r="Y27" s="16">
        <f>Шаблон_Формулы!$W27+Шаблон_Формулы!$X27</f>
        <v>124178575.5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cm="1">
        <f t="array" ref="U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8" s="16">
        <f>_xlfn.XLOOKUP(Шаблон_Формулы[[#This Row],[21]],Курс_USD[Дата],Курс_USD[Курс],,0,1)</f>
        <v>11445.03</v>
      </c>
      <c r="W28" s="16">
        <f>Шаблон_Формулы!$T28*Шаблон_Формулы!$V28</f>
        <v>132762348.00000001</v>
      </c>
      <c r="Y28" s="16">
        <f>Шаблон_Формулы!$W28+Шаблон_Формулы!$X28</f>
        <v>132762348.00000001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cm="1">
        <f t="array" ref="U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29" s="16">
        <f>_xlfn.XLOOKUP(Шаблон_Формулы[[#This Row],[21]],Курс_USD[Дата],Курс_USD[Курс],,0,1)</f>
        <v>11445.03</v>
      </c>
      <c r="W29" s="16">
        <f>Шаблон_Формулы!$T29*Шаблон_Формулы!$V29</f>
        <v>132762348.00000001</v>
      </c>
      <c r="Y29" s="16">
        <f>Шаблон_Формулы!$W29+Шаблон_Формулы!$X29</f>
        <v>132762348.00000001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cm="1">
        <f t="array" ref="U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0" s="16">
        <f>_xlfn.XLOOKUP(Шаблон_Формулы[[#This Row],[21]],Курс_USD[Дата],Курс_USD[Курс],,0,1)</f>
        <v>11445.03</v>
      </c>
      <c r="W30" s="16">
        <f>Шаблон_Формулы!$T30*Шаблон_Формулы!$V30</f>
        <v>132762348.00000001</v>
      </c>
      <c r="Y30" s="16">
        <f>Шаблон_Формулы!$W30+Шаблон_Формулы!$X30</f>
        <v>132762348.00000001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cm="1">
        <f t="array" ref="U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1" s="16">
        <f>_xlfn.XLOOKUP(Шаблон_Формулы[[#This Row],[21]],Курс_USD[Дата],Курс_USD[Курс],,0,1)</f>
        <v>11445.03</v>
      </c>
      <c r="W31" s="16">
        <f>Шаблон_Формулы!$T31*Шаблон_Формулы!$V31</f>
        <v>132762348.00000001</v>
      </c>
      <c r="Y31" s="16">
        <f>Шаблон_Формулы!$W31+Шаблон_Формулы!$X31</f>
        <v>132762348.00000001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cm="1">
        <f t="array" ref="U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2" s="16">
        <f>_xlfn.XLOOKUP(Шаблон_Формулы[[#This Row],[21]],Курс_USD[Дата],Курс_USD[Курс],,0,1)</f>
        <v>11445.03</v>
      </c>
      <c r="W32" s="16">
        <f>Шаблон_Формулы!$T32*Шаблон_Формулы!$V32</f>
        <v>124178575.5</v>
      </c>
      <c r="Y32" s="16">
        <f>Шаблон_Формулы!$W32+Шаблон_Формулы!$X32</f>
        <v>124178575.5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cm="1">
        <f t="array" ref="U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3" s="16">
        <f>_xlfn.XLOOKUP(Шаблон_Формулы[[#This Row],[21]],Курс_USD[Дата],Курс_USD[Курс],,0,1)</f>
        <v>11445.03</v>
      </c>
      <c r="W33" s="16">
        <f>Шаблон_Формулы!$T33*Шаблон_Формулы!$V33</f>
        <v>119503166.29470001</v>
      </c>
      <c r="Y33" s="16">
        <f>Шаблон_Формулы!$W33+Шаблон_Формулы!$X33</f>
        <v>119503166.29470001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cm="1">
        <f t="array" ref="U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4" s="16">
        <f>_xlfn.XLOOKUP(Шаблон_Формулы[[#This Row],[21]],Курс_USD[Дата],Курс_USD[Курс],,0,1)</f>
        <v>11445.03</v>
      </c>
      <c r="W34" s="16">
        <f>Шаблон_Формулы!$T34*Шаблон_Формулы!$V34</f>
        <v>132762348.00000001</v>
      </c>
      <c r="Y34" s="16">
        <f>Шаблон_Формулы!$W34+Шаблон_Формулы!$X34</f>
        <v>132762348.00000001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cm="1">
        <f t="array" ref="U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5" s="16">
        <f>_xlfn.XLOOKUP(Шаблон_Формулы[[#This Row],[21]],Курс_USD[Дата],Курс_USD[Курс],,0,1)</f>
        <v>11445.03</v>
      </c>
      <c r="W35" s="16">
        <f>Шаблон_Формулы!$T35*Шаблон_Формулы!$V35</f>
        <v>120745066.5</v>
      </c>
      <c r="Y35" s="16">
        <f>Шаблон_Формулы!$W35+Шаблон_Формулы!$X35</f>
        <v>120745066.5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cm="1">
        <f t="array" ref="U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6" s="16">
        <f>_xlfn.XLOOKUP(Шаблон_Формулы[[#This Row],[21]],Курс_USD[Дата],Курс_USD[Курс],,0,1)</f>
        <v>11445.03</v>
      </c>
      <c r="W36" s="16">
        <f>Шаблон_Формулы!$T36*Шаблон_Формулы!$V36</f>
        <v>124178575.5</v>
      </c>
      <c r="Y36" s="16">
        <f>Шаблон_Формулы!$W36+Шаблон_Формулы!$X36</f>
        <v>124178575.5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cm="1">
        <f t="array" ref="U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7" s="16">
        <f>_xlfn.XLOOKUP(Шаблон_Формулы[[#This Row],[21]],Курс_USD[Дата],Курс_USD[Курс],,0,1)</f>
        <v>11445.03</v>
      </c>
      <c r="W37" s="16">
        <f>Шаблон_Формулы!$T37*Шаблон_Формулы!$V37</f>
        <v>124178575.5</v>
      </c>
      <c r="Y37" s="16">
        <f>Шаблон_Формулы!$W37+Шаблон_Формулы!$X37</f>
        <v>124178575.5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cm="1">
        <f t="array" ref="U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8" s="16">
        <f>_xlfn.XLOOKUP(Шаблон_Формулы[[#This Row],[21]],Курс_USD[Дата],Курс_USD[Курс],,0,1)</f>
        <v>11445.03</v>
      </c>
      <c r="W38" s="16">
        <f>Шаблон_Формулы!$T38*Шаблон_Формулы!$V38</f>
        <v>119906718.05250001</v>
      </c>
      <c r="Y38" s="16">
        <f>Шаблон_Формулы!$W38+Шаблон_Формулы!$X38</f>
        <v>119906718.05250001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cm="1">
        <f t="array" ref="U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39" s="16">
        <f>_xlfn.XLOOKUP(Шаблон_Формулы[[#This Row],[21]],Курс_USD[Дата],Курс_USD[Курс],,0,1)</f>
        <v>11445.03</v>
      </c>
      <c r="W39" s="16">
        <f>Шаблон_Формулы!$T39*Шаблон_Формулы!$V39</f>
        <v>130473342.00000001</v>
      </c>
      <c r="Y39" s="16">
        <f>Шаблон_Формулы!$W39+Шаблон_Формулы!$X39</f>
        <v>130473342.00000001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cm="1">
        <f t="array" ref="U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0" s="16">
        <f>_xlfn.XLOOKUP(Шаблон_Формулы[[#This Row],[21]],Курс_USD[Дата],Курс_USD[Курс],,0,1)</f>
        <v>11445.03</v>
      </c>
      <c r="W40" s="16">
        <f>Шаблон_Формулы!$T40*Шаблон_Формулы!$V40</f>
        <v>132762348.00000001</v>
      </c>
      <c r="Y40" s="16">
        <f>Шаблон_Формулы!$W40+Шаблон_Формулы!$X40</f>
        <v>132762348.00000001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cm="1">
        <f t="array" ref="U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1" s="16">
        <f>_xlfn.XLOOKUP(Шаблон_Формулы[[#This Row],[21]],Курс_USD[Дата],Курс_USD[Курс],,0,1)</f>
        <v>11445.03</v>
      </c>
      <c r="W41" s="16">
        <f>Шаблон_Формулы!$T41*Шаблон_Формулы!$V41</f>
        <v>120745066.5</v>
      </c>
      <c r="Y41" s="16">
        <f>Шаблон_Формулы!$W41+Шаблон_Формулы!$X41</f>
        <v>120745066.5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cm="1">
        <f t="array" ref="U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2" s="16">
        <f>_xlfn.XLOOKUP(Шаблон_Формулы[[#This Row],[21]],Курс_USD[Дата],Курс_USD[Курс],,0,1)</f>
        <v>11445.03</v>
      </c>
      <c r="W42" s="16">
        <f>Шаблон_Формулы!$T42*Шаблон_Формулы!$V42</f>
        <v>124178575.5</v>
      </c>
      <c r="Y42" s="16">
        <f>Шаблон_Формулы!$W42+Шаблон_Формулы!$X42</f>
        <v>124178575.5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cm="1">
        <f t="array" ref="U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3" s="16">
        <f>_xlfn.XLOOKUP(Шаблон_Формулы[[#This Row],[21]],Курс_USD[Дата],Курс_USD[Курс],,0,1)</f>
        <v>11445.03</v>
      </c>
      <c r="W43" s="16">
        <f>Шаблон_Формулы!$T43*Шаблон_Формулы!$V43</f>
        <v>124178575.5</v>
      </c>
      <c r="Y43" s="16">
        <f>Шаблон_Формулы!$W43+Шаблон_Формулы!$X43</f>
        <v>124178575.5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cm="1">
        <f t="array" ref="U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4" s="16">
        <f>_xlfn.XLOOKUP(Шаблон_Формулы[[#This Row],[21]],Курс_USD[Дата],Курс_USD[Курс],,0,1)</f>
        <v>11445.03</v>
      </c>
      <c r="W44" s="16">
        <f>Шаблон_Формулы!$T44*Шаблон_Формулы!$V44</f>
        <v>124178575.5</v>
      </c>
      <c r="Y44" s="16">
        <f>Шаблон_Формулы!$W44+Шаблон_Формулы!$X44</f>
        <v>124178575.5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cm="1">
        <f t="array" ref="U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5" s="16">
        <f>_xlfn.XLOOKUP(Шаблон_Формулы[[#This Row],[21]],Курс_USD[Дата],Курс_USD[Курс],,0,1)</f>
        <v>11445.03</v>
      </c>
      <c r="W45" s="16">
        <f>Шаблон_Формулы!$T45*Шаблон_Формулы!$V45</f>
        <v>124178575.5</v>
      </c>
      <c r="Y45" s="16">
        <f>Шаблон_Формулы!$W45+Шаблон_Формулы!$X45</f>
        <v>124178575.5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cm="1">
        <f t="array" ref="U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6" s="16">
        <f>_xlfn.XLOOKUP(Шаблон_Формулы[[#This Row],[21]],Курс_USD[Дата],Курс_USD[Курс],,0,1)</f>
        <v>11445.03</v>
      </c>
      <c r="W46" s="16">
        <f>Шаблон_Формулы!$T46*Шаблон_Формулы!$V46</f>
        <v>132762348.00000001</v>
      </c>
      <c r="Y46" s="16">
        <f>Шаблон_Формулы!$W46+Шаблон_Формулы!$X46</f>
        <v>132762348.00000001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cm="1">
        <f t="array" ref="U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7" s="16">
        <f>_xlfn.XLOOKUP(Шаблон_Формулы[[#This Row],[21]],Курс_USD[Дата],Курс_USD[Курс],,0,1)</f>
        <v>11445.03</v>
      </c>
      <c r="W47" s="16">
        <f>Шаблон_Формулы!$T47*Шаблон_Формулы!$V47</f>
        <v>132762348.00000001</v>
      </c>
      <c r="Y47" s="16">
        <f>Шаблон_Формулы!$W47+Шаблон_Формулы!$X47</f>
        <v>132762348.00000001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cm="1">
        <f t="array" ref="U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8" s="16">
        <f>_xlfn.XLOOKUP(Шаблон_Формулы[[#This Row],[21]],Курс_USD[Дата],Курс_USD[Курс],,0,1)</f>
        <v>11445.03</v>
      </c>
      <c r="W48" s="16">
        <f>Шаблон_Формулы!$T48*Шаблон_Формулы!$V48</f>
        <v>132762348.00000001</v>
      </c>
      <c r="Y48" s="16">
        <f>Шаблон_Формулы!$W48+Шаблон_Формулы!$X48</f>
        <v>132762348.00000001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cm="1">
        <f t="array" ref="U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49" s="16">
        <f>_xlfn.XLOOKUP(Шаблон_Формулы[[#This Row],[21]],Курс_USD[Дата],Курс_USD[Курс],,0,1)</f>
        <v>11445.03</v>
      </c>
      <c r="W49" s="16">
        <f>Шаблон_Формулы!$T49*Шаблон_Формулы!$V49</f>
        <v>132762348.00000001</v>
      </c>
      <c r="Y49" s="16">
        <f>Шаблон_Формулы!$W49+Шаблон_Формулы!$X49</f>
        <v>132762348.00000001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cm="1">
        <f t="array" ref="U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0" s="16">
        <f>_xlfn.XLOOKUP(Шаблон_Формулы[[#This Row],[21]],Курс_USD[Дата],Курс_USD[Курс],,0,1)</f>
        <v>11445.03</v>
      </c>
      <c r="W50" s="16">
        <f>Шаблон_Формулы!$T50*Шаблон_Формулы!$V50</f>
        <v>120745066.5</v>
      </c>
      <c r="Y50" s="16">
        <f>Шаблон_Формулы!$W50+Шаблон_Формулы!$X50</f>
        <v>120745066.5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cm="1">
        <f t="array" ref="U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1" s="16">
        <f>_xlfn.XLOOKUP(Шаблон_Формулы[[#This Row],[21]],Курс_USD[Дата],Курс_USD[Курс],,0,1)</f>
        <v>11445.03</v>
      </c>
      <c r="W51" s="16">
        <f>Шаблон_Формулы!$T51*Шаблон_Формулы!$V51</f>
        <v>124178575.5</v>
      </c>
      <c r="Y51" s="16">
        <f>Шаблон_Формулы!$W51+Шаблон_Формулы!$X51</f>
        <v>124178575.5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cm="1">
        <f t="array" ref="U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2" s="16">
        <f>_xlfn.XLOOKUP(Шаблон_Формулы[[#This Row],[21]],Курс_USD[Дата],Курс_USD[Курс],,0,1)</f>
        <v>11445.03</v>
      </c>
      <c r="W52" s="16">
        <f>Шаблон_Формулы!$T52*Шаблон_Формулы!$V52</f>
        <v>132762348.00000001</v>
      </c>
      <c r="Y52" s="16">
        <f>Шаблон_Формулы!$W52+Шаблон_Формулы!$X52</f>
        <v>132762348.00000001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cm="1">
        <f t="array" ref="U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3" s="16">
        <f>_xlfn.XLOOKUP(Шаблон_Формулы[[#This Row],[21]],Курс_USD[Дата],Курс_USD[Курс],,0,1)</f>
        <v>11445.03</v>
      </c>
      <c r="W53" s="16">
        <f>Шаблон_Формулы!$T53*Шаблон_Формулы!$V53</f>
        <v>132762348.00000001</v>
      </c>
      <c r="Y53" s="16">
        <f>Шаблон_Формулы!$W53+Шаблон_Формулы!$X53</f>
        <v>132762348.00000001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cm="1">
        <f t="array" ref="U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4" s="16">
        <f>_xlfn.XLOOKUP(Шаблон_Формулы[[#This Row],[21]],Курс_USD[Дата],Курс_USD[Курс],,0,1)</f>
        <v>11445.03</v>
      </c>
      <c r="W54" s="16">
        <f>Шаблон_Формулы!$T54*Шаблон_Формулы!$V54</f>
        <v>120745066.5</v>
      </c>
      <c r="Y54" s="16">
        <f>Шаблон_Формулы!$W54+Шаблон_Формулы!$X54</f>
        <v>120745066.5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cm="1">
        <f t="array" ref="U5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5" s="16">
        <f>_xlfn.XLOOKUP(Шаблон_Формулы[[#This Row],[21]],Курс_USD[Дата],Курс_USD[Курс],,0,1)</f>
        <v>11445.03</v>
      </c>
      <c r="W55" s="16">
        <f>Шаблон_Формулы!$T55*Шаблон_Формулы!$V55</f>
        <v>0</v>
      </c>
      <c r="Y55" s="16">
        <f>Шаблон_Формулы!$W55+Шаблон_Формулы!$X55</f>
        <v>0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cm="1">
        <f t="array" ref="U5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6" s="16">
        <f>_xlfn.XLOOKUP(Шаблон_Формулы[[#This Row],[21]],Курс_USD[Дата],Курс_USD[Курс],,0,1)</f>
        <v>11445.03</v>
      </c>
      <c r="W56" s="16">
        <f>Шаблон_Формулы!$T56*Шаблон_Формулы!$V56</f>
        <v>0</v>
      </c>
      <c r="Y56" s="16">
        <f>Шаблон_Формулы!$W56+Шаблон_Формулы!$X56</f>
        <v>0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cm="1">
        <f t="array" ref="U5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7" s="16">
        <f>_xlfn.XLOOKUP(Шаблон_Формулы[[#This Row],[21]],Курс_USD[Дата],Курс_USD[Курс],,0,1)</f>
        <v>11445.03</v>
      </c>
      <c r="W57" s="16">
        <f>Шаблон_Формулы!$T57*Шаблон_Формулы!$V57</f>
        <v>0</v>
      </c>
      <c r="Y57" s="16">
        <f>Шаблон_Формулы!$W57+Шаблон_Формулы!$X57</f>
        <v>0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cm="1">
        <f t="array" ref="U5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8" s="16">
        <f>_xlfn.XLOOKUP(Шаблон_Формулы[[#This Row],[21]],Курс_USD[Дата],Курс_USD[Курс],,0,1)</f>
        <v>11445.03</v>
      </c>
      <c r="W58" s="16">
        <f>Шаблон_Формулы!$T58*Шаблон_Формулы!$V58</f>
        <v>0</v>
      </c>
      <c r="Y58" s="16">
        <f>Шаблон_Формулы!$W58+Шаблон_Формулы!$X58</f>
        <v>0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cm="1">
        <f t="array" ref="U5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59" s="16">
        <f>_xlfn.XLOOKUP(Шаблон_Формулы[[#This Row],[21]],Курс_USD[Дата],Курс_USD[Курс],,0,1)</f>
        <v>11445.03</v>
      </c>
      <c r="W59" s="16">
        <f>Шаблон_Формулы!$T59*Шаблон_Формулы!$V59</f>
        <v>0</v>
      </c>
      <c r="Y59" s="16">
        <f>Шаблон_Формулы!$W59+Шаблон_Формулы!$X59</f>
        <v>0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cm="1">
        <f t="array" ref="U6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0" s="16">
        <f>_xlfn.XLOOKUP(Шаблон_Формулы[[#This Row],[21]],Курс_USD[Дата],Курс_USD[Курс],,0,1)</f>
        <v>11445.03</v>
      </c>
      <c r="W60" s="16">
        <f>Шаблон_Формулы!$T60*Шаблон_Формулы!$V60</f>
        <v>0</v>
      </c>
      <c r="Y60" s="16">
        <f>Шаблон_Формулы!$W60+Шаблон_Формулы!$X60</f>
        <v>0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cm="1">
        <f t="array" ref="U6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1" s="16">
        <f>_xlfn.XLOOKUP(Шаблон_Формулы[[#This Row],[21]],Курс_USD[Дата],Курс_USD[Курс],,0,1)</f>
        <v>11445.03</v>
      </c>
      <c r="W61" s="16">
        <f>Шаблон_Формулы!$T61*Шаблон_Формулы!$V61</f>
        <v>0</v>
      </c>
      <c r="Y61" s="16">
        <f>Шаблон_Формулы!$W61+Шаблон_Формулы!$X61</f>
        <v>0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cm="1">
        <f t="array" ref="U6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2" s="16">
        <f>_xlfn.XLOOKUP(Шаблон_Формулы[[#This Row],[21]],Курс_USD[Дата],Курс_USD[Курс],,0,1)</f>
        <v>11445.03</v>
      </c>
      <c r="W62" s="16">
        <f>Шаблон_Формулы!$T62*Шаблон_Формулы!$V62</f>
        <v>0</v>
      </c>
      <c r="Y62" s="16">
        <f>Шаблон_Формулы!$W62+Шаблон_Формулы!$X62</f>
        <v>0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cm="1">
        <f t="array" ref="U6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3" s="16">
        <f>_xlfn.XLOOKUP(Шаблон_Формулы[[#This Row],[21]],Курс_USD[Дата],Курс_USD[Курс],,0,1)</f>
        <v>11445.03</v>
      </c>
      <c r="W63" s="16">
        <f>Шаблон_Формулы!$T63*Шаблон_Формулы!$V63</f>
        <v>0</v>
      </c>
      <c r="Y63" s="16">
        <f>Шаблон_Формулы!$W63+Шаблон_Формулы!$X63</f>
        <v>0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cm="1">
        <f t="array" ref="U6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4" s="16">
        <f>_xlfn.XLOOKUP(Шаблон_Формулы[[#This Row],[21]],Курс_USD[Дата],Курс_USD[Курс],,0,1)</f>
        <v>11445.03</v>
      </c>
      <c r="W64" s="16">
        <f>Шаблон_Формулы!$T64*Шаблон_Формулы!$V64</f>
        <v>0</v>
      </c>
      <c r="Y64" s="16">
        <f>Шаблон_Формулы!$W64+Шаблон_Формулы!$X64</f>
        <v>0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cm="1">
        <f t="array" ref="U6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5" s="16">
        <f>_xlfn.XLOOKUP(Шаблон_Формулы[[#This Row],[21]],Курс_USD[Дата],Курс_USD[Курс],,0,1)</f>
        <v>11445.03</v>
      </c>
      <c r="W65" s="16">
        <f>Шаблон_Формулы!$T65*Шаблон_Формулы!$V65</f>
        <v>0</v>
      </c>
      <c r="Y65" s="16">
        <f>Шаблон_Формулы!$W65+Шаблон_Формулы!$X65</f>
        <v>0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cm="1">
        <f t="array" ref="U6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6" s="16">
        <f>_xlfn.XLOOKUP(Шаблон_Формулы[[#This Row],[21]],Курс_USD[Дата],Курс_USD[Курс],,0,1)</f>
        <v>11445.03</v>
      </c>
      <c r="W66" s="16">
        <f>Шаблон_Формулы!$T66*Шаблон_Формулы!$V66</f>
        <v>0</v>
      </c>
      <c r="Y66" s="16">
        <f>Шаблон_Формулы!$W66+Шаблон_Формулы!$X66</f>
        <v>0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cm="1">
        <f t="array" ref="U6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7" s="16">
        <f>_xlfn.XLOOKUP(Шаблон_Формулы[[#This Row],[21]],Курс_USD[Дата],Курс_USD[Курс],,0,1)</f>
        <v>11445.03</v>
      </c>
      <c r="W67" s="16">
        <f>Шаблон_Формулы!$T67*Шаблон_Формулы!$V67</f>
        <v>0</v>
      </c>
      <c r="Y67" s="16">
        <f>Шаблон_Формулы!$W67+Шаблон_Формулы!$X67</f>
        <v>0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cm="1">
        <f t="array" ref="U6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8" s="16">
        <f>_xlfn.XLOOKUP(Шаблон_Формулы[[#This Row],[21]],Курс_USD[Дата],Курс_USD[Курс],,0,1)</f>
        <v>11445.03</v>
      </c>
      <c r="W68" s="16">
        <f>Шаблон_Формулы!$T68*Шаблон_Формулы!$V68</f>
        <v>0</v>
      </c>
      <c r="Y68" s="16">
        <f>Шаблон_Формулы!$W68+Шаблон_Формулы!$X68</f>
        <v>0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cm="1">
        <f t="array" ref="U6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69" s="16">
        <f>_xlfn.XLOOKUP(Шаблон_Формулы[[#This Row],[21]],Курс_USD[Дата],Курс_USD[Курс],,0,1)</f>
        <v>11445.03</v>
      </c>
      <c r="W69" s="16">
        <f>Шаблон_Формулы!$T69*Шаблон_Формулы!$V69</f>
        <v>0</v>
      </c>
      <c r="Y69" s="16">
        <f>Шаблон_Формулы!$W69+Шаблон_Формулы!$X69</f>
        <v>0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cm="1">
        <f t="array" ref="U7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0" s="16">
        <f>_xlfn.XLOOKUP(Шаблон_Формулы[[#This Row],[21]],Курс_USD[Дата],Курс_USD[Курс],,0,1)</f>
        <v>11445.03</v>
      </c>
      <c r="W70" s="16">
        <f>Шаблон_Формулы!$T70*Шаблон_Формулы!$V70</f>
        <v>0</v>
      </c>
      <c r="Y70" s="16">
        <f>Шаблон_Формулы!$W70+Шаблон_Формулы!$X70</f>
        <v>0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cm="1">
        <f t="array" ref="U7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1" s="16">
        <f>_xlfn.XLOOKUP(Шаблон_Формулы[[#This Row],[21]],Курс_USD[Дата],Курс_USD[Курс],,0,1)</f>
        <v>11445.03</v>
      </c>
      <c r="W71" s="16">
        <f>Шаблон_Формулы!$T71*Шаблон_Формулы!$V71</f>
        <v>0</v>
      </c>
      <c r="Y71" s="16">
        <f>Шаблон_Формулы!$W71+Шаблон_Формулы!$X71</f>
        <v>0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cm="1">
        <f t="array" ref="U7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2" s="16">
        <f>_xlfn.XLOOKUP(Шаблон_Формулы[[#This Row],[21]],Курс_USD[Дата],Курс_USD[Курс],,0,1)</f>
        <v>11445.03</v>
      </c>
      <c r="W72" s="16">
        <f>Шаблон_Формулы!$T72*Шаблон_Формулы!$V72</f>
        <v>0</v>
      </c>
      <c r="Y72" s="16">
        <f>Шаблон_Формулы!$W72+Шаблон_Формулы!$X72</f>
        <v>0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cm="1">
        <f t="array" ref="U7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3" s="16">
        <f>_xlfn.XLOOKUP(Шаблон_Формулы[[#This Row],[21]],Курс_USD[Дата],Курс_USD[Курс],,0,1)</f>
        <v>11445.03</v>
      </c>
      <c r="W73" s="16">
        <f>Шаблон_Формулы!$T73*Шаблон_Формулы!$V73</f>
        <v>0</v>
      </c>
      <c r="Y73" s="16">
        <f>Шаблон_Формулы!$W73+Шаблон_Формулы!$X73</f>
        <v>0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cm="1">
        <f t="array" ref="U7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4" s="16">
        <f>_xlfn.XLOOKUP(Шаблон_Формулы[[#This Row],[21]],Курс_USD[Дата],Курс_USD[Курс],,0,1)</f>
        <v>11445.03</v>
      </c>
      <c r="W74" s="16">
        <f>Шаблон_Формулы!$T74*Шаблон_Формулы!$V74</f>
        <v>0</v>
      </c>
      <c r="Y74" s="16">
        <f>Шаблон_Формулы!$W74+Шаблон_Формулы!$X74</f>
        <v>0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cm="1">
        <f t="array" ref="U7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5" s="16">
        <f>_xlfn.XLOOKUP(Шаблон_Формулы[[#This Row],[21]],Курс_USD[Дата],Курс_USD[Курс],,0,1)</f>
        <v>11445.03</v>
      </c>
      <c r="W75" s="16">
        <f>Шаблон_Формулы!$T75*Шаблон_Формулы!$V75</f>
        <v>0</v>
      </c>
      <c r="Y75" s="16">
        <f>Шаблон_Формулы!$W75+Шаблон_Формулы!$X75</f>
        <v>0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cm="1">
        <f t="array" ref="U7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6" s="16">
        <f>_xlfn.XLOOKUP(Шаблон_Формулы[[#This Row],[21]],Курс_USD[Дата],Курс_USD[Курс],,0,1)</f>
        <v>11445.03</v>
      </c>
      <c r="W76" s="16">
        <f>Шаблон_Формулы!$T76*Шаблон_Формулы!$V76</f>
        <v>0</v>
      </c>
      <c r="Y76" s="16">
        <f>Шаблон_Формулы!$W76+Шаблон_Формулы!$X76</f>
        <v>0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cm="1">
        <f t="array" ref="U7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7" s="16">
        <f>_xlfn.XLOOKUP(Шаблон_Формулы[[#This Row],[21]],Курс_USD[Дата],Курс_USD[Курс],,0,1)</f>
        <v>11445.03</v>
      </c>
      <c r="W77" s="16">
        <f>Шаблон_Формулы!$T77*Шаблон_Формулы!$V77</f>
        <v>0</v>
      </c>
      <c r="Y77" s="16">
        <f>Шаблон_Формулы!$W77+Шаблон_Формулы!$X77</f>
        <v>0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cm="1">
        <f t="array" ref="U7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8" s="16">
        <f>_xlfn.XLOOKUP(Шаблон_Формулы[[#This Row],[21]],Курс_USD[Дата],Курс_USD[Курс],,0,1)</f>
        <v>11445.03</v>
      </c>
      <c r="W78" s="16">
        <f>Шаблон_Формулы!$T78*Шаблон_Формулы!$V78</f>
        <v>0</v>
      </c>
      <c r="Y78" s="16">
        <f>Шаблон_Формулы!$W78+Шаблон_Формулы!$X78</f>
        <v>0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cm="1">
        <f t="array" ref="U7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79" s="16">
        <f>_xlfn.XLOOKUP(Шаблон_Формулы[[#This Row],[21]],Курс_USD[Дата],Курс_USD[Курс],,0,1)</f>
        <v>11445.03</v>
      </c>
      <c r="W79" s="16">
        <f>Шаблон_Формулы!$T79*Шаблон_Формулы!$V79</f>
        <v>0</v>
      </c>
      <c r="Y79" s="16">
        <f>Шаблон_Формулы!$W79+Шаблон_Формулы!$X79</f>
        <v>0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cm="1">
        <f t="array" ref="U8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0" s="16">
        <f>_xlfn.XLOOKUP(Шаблон_Формулы[[#This Row],[21]],Курс_USD[Дата],Курс_USD[Курс],,0,1)</f>
        <v>11445.03</v>
      </c>
      <c r="W80" s="16">
        <f>Шаблон_Формулы!$T80*Шаблон_Формулы!$V80</f>
        <v>0</v>
      </c>
      <c r="Y80" s="16">
        <f>Шаблон_Формулы!$W80+Шаблон_Формулы!$X80</f>
        <v>0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cm="1">
        <f t="array" ref="U8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1" s="16">
        <f>_xlfn.XLOOKUP(Шаблон_Формулы[[#This Row],[21]],Курс_USD[Дата],Курс_USD[Курс],,0,1)</f>
        <v>11445.03</v>
      </c>
      <c r="W81" s="16">
        <f>Шаблон_Формулы!$T81*Шаблон_Формулы!$V81</f>
        <v>0</v>
      </c>
      <c r="Y81" s="16">
        <f>Шаблон_Формулы!$W81+Шаблон_Формулы!$X81</f>
        <v>0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cm="1">
        <f t="array" ref="U8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2" s="16">
        <f>_xlfn.XLOOKUP(Шаблон_Формулы[[#This Row],[21]],Курс_USD[Дата],Курс_USD[Курс],,0,1)</f>
        <v>11445.03</v>
      </c>
      <c r="W82" s="16">
        <f>Шаблон_Формулы!$T82*Шаблон_Формулы!$V82</f>
        <v>0</v>
      </c>
      <c r="Y82" s="16">
        <f>Шаблон_Формулы!$W82+Шаблон_Формулы!$X82</f>
        <v>0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cm="1">
        <f t="array" ref="U8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3" s="16">
        <f>_xlfn.XLOOKUP(Шаблон_Формулы[[#This Row],[21]],Курс_USD[Дата],Курс_USD[Курс],,0,1)</f>
        <v>11445.03</v>
      </c>
      <c r="W83" s="16">
        <f>Шаблон_Формулы!$T83*Шаблон_Формулы!$V83</f>
        <v>0</v>
      </c>
      <c r="Y83" s="16">
        <f>Шаблон_Формулы!$W83+Шаблон_Формулы!$X83</f>
        <v>0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cm="1">
        <f t="array" ref="U8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4" s="16">
        <f>_xlfn.XLOOKUP(Шаблон_Формулы[[#This Row],[21]],Курс_USD[Дата],Курс_USD[Курс],,0,1)</f>
        <v>11445.03</v>
      </c>
      <c r="W84" s="16">
        <f>Шаблон_Формулы!$T84*Шаблон_Формулы!$V84</f>
        <v>0</v>
      </c>
      <c r="Y84" s="16">
        <f>Шаблон_Формулы!$W84+Шаблон_Формулы!$X84</f>
        <v>0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cm="1">
        <f t="array" ref="U8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5" s="16">
        <f>_xlfn.XLOOKUP(Шаблон_Формулы[[#This Row],[21]],Курс_USD[Дата],Курс_USD[Курс],,0,1)</f>
        <v>11445.03</v>
      </c>
      <c r="W85" s="16">
        <f>Шаблон_Формулы!$T85*Шаблон_Формулы!$V85</f>
        <v>0</v>
      </c>
      <c r="Y85" s="16">
        <f>Шаблон_Формулы!$W85+Шаблон_Формулы!$X85</f>
        <v>0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cm="1">
        <f t="array" ref="U8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6" s="16">
        <f>_xlfn.XLOOKUP(Шаблон_Формулы[[#This Row],[21]],Курс_USD[Дата],Курс_USD[Курс],,0,1)</f>
        <v>11445.03</v>
      </c>
      <c r="W86" s="16">
        <f>Шаблон_Формулы!$T86*Шаблон_Формулы!$V86</f>
        <v>0</v>
      </c>
      <c r="Y86" s="16">
        <f>Шаблон_Формулы!$W86+Шаблон_Формулы!$X86</f>
        <v>0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cm="1">
        <f t="array" ref="U8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7" s="16">
        <f>_xlfn.XLOOKUP(Шаблон_Формулы[[#This Row],[21]],Курс_USD[Дата],Курс_USD[Курс],,0,1)</f>
        <v>11445.03</v>
      </c>
      <c r="W87" s="16">
        <f>Шаблон_Формулы!$T87*Шаблон_Формулы!$V87</f>
        <v>0</v>
      </c>
      <c r="Y87" s="16">
        <f>Шаблон_Формулы!$W87+Шаблон_Формулы!$X87</f>
        <v>0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cm="1">
        <f t="array" ref="U8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8" s="16">
        <f>_xlfn.XLOOKUP(Шаблон_Формулы[[#This Row],[21]],Курс_USD[Дата],Курс_USD[Курс],,0,1)</f>
        <v>11445.03</v>
      </c>
      <c r="W88" s="16">
        <f>Шаблон_Формулы!$T88*Шаблон_Формулы!$V88</f>
        <v>0</v>
      </c>
      <c r="Y88" s="16">
        <f>Шаблон_Формулы!$W88+Шаблон_Формулы!$X88</f>
        <v>0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cm="1">
        <f t="array" ref="U8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89" s="16">
        <f>_xlfn.XLOOKUP(Шаблон_Формулы[[#This Row],[21]],Курс_USD[Дата],Курс_USD[Курс],,0,1)</f>
        <v>11445.03</v>
      </c>
      <c r="W89" s="16">
        <f>Шаблон_Формулы!$T89*Шаблон_Формулы!$V89</f>
        <v>0</v>
      </c>
      <c r="Y89" s="16">
        <f>Шаблон_Формулы!$W89+Шаблон_Формулы!$X89</f>
        <v>0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cm="1">
        <f t="array" ref="U9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0" s="16">
        <f>_xlfn.XLOOKUP(Шаблон_Формулы[[#This Row],[21]],Курс_USD[Дата],Курс_USD[Курс],,0,1)</f>
        <v>11445.03</v>
      </c>
      <c r="W90" s="16">
        <f>Шаблон_Формулы!$T90*Шаблон_Формулы!$V90</f>
        <v>0</v>
      </c>
      <c r="Y90" s="16">
        <f>Шаблон_Формулы!$W90+Шаблон_Формулы!$X90</f>
        <v>0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cm="1">
        <f t="array" ref="U9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1" s="16">
        <f>_xlfn.XLOOKUP(Шаблон_Формулы[[#This Row],[21]],Курс_USD[Дата],Курс_USD[Курс],,0,1)</f>
        <v>11445.03</v>
      </c>
      <c r="W91" s="16">
        <f>Шаблон_Формулы!$T91*Шаблон_Формулы!$V91</f>
        <v>0</v>
      </c>
      <c r="Y91" s="16">
        <f>Шаблон_Формулы!$W91+Шаблон_Формулы!$X91</f>
        <v>0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cm="1">
        <f t="array" ref="U9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2" s="16">
        <f>_xlfn.XLOOKUP(Шаблон_Формулы[[#This Row],[21]],Курс_USD[Дата],Курс_USD[Курс],,0,1)</f>
        <v>11445.03</v>
      </c>
      <c r="W92" s="16">
        <f>Шаблон_Формулы!$T92*Шаблон_Формулы!$V92</f>
        <v>0</v>
      </c>
      <c r="Y92" s="16">
        <f>Шаблон_Формулы!$W92+Шаблон_Формулы!$X92</f>
        <v>0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cm="1">
        <f t="array" ref="U9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3" s="16">
        <f>_xlfn.XLOOKUP(Шаблон_Формулы[[#This Row],[21]],Курс_USD[Дата],Курс_USD[Курс],,0,1)</f>
        <v>11445.03</v>
      </c>
      <c r="W93" s="16">
        <f>Шаблон_Формулы!$T93*Шаблон_Формулы!$V93</f>
        <v>0</v>
      </c>
      <c r="Y93" s="16">
        <f>Шаблон_Формулы!$W93+Шаблон_Формулы!$X93</f>
        <v>0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cm="1">
        <f t="array" ref="U9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4" s="16">
        <f>_xlfn.XLOOKUP(Шаблон_Формулы[[#This Row],[21]],Курс_USD[Дата],Курс_USD[Курс],,0,1)</f>
        <v>11445.03</v>
      </c>
      <c r="W94" s="16">
        <f>Шаблон_Формулы!$T94*Шаблон_Формулы!$V94</f>
        <v>0</v>
      </c>
      <c r="Y94" s="16">
        <f>Шаблон_Формулы!$W94+Шаблон_Формулы!$X94</f>
        <v>0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cm="1">
        <f t="array" ref="U9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5" s="16">
        <f>_xlfn.XLOOKUP(Шаблон_Формулы[[#This Row],[21]],Курс_USD[Дата],Курс_USD[Курс],,0,1)</f>
        <v>11445.03</v>
      </c>
      <c r="W95" s="16">
        <f>Шаблон_Формулы!$T95*Шаблон_Формулы!$V95</f>
        <v>0</v>
      </c>
      <c r="Y95" s="16">
        <f>Шаблон_Формулы!$W95+Шаблон_Формулы!$X95</f>
        <v>0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cm="1">
        <f t="array" ref="U9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6" s="16">
        <f>_xlfn.XLOOKUP(Шаблон_Формулы[[#This Row],[21]],Курс_USD[Дата],Курс_USD[Курс],,0,1)</f>
        <v>11445.03</v>
      </c>
      <c r="W96" s="16">
        <f>Шаблон_Формулы!$T96*Шаблон_Формулы!$V96</f>
        <v>0</v>
      </c>
      <c r="Y96" s="16">
        <f>Шаблон_Формулы!$W96+Шаблон_Формулы!$X96</f>
        <v>0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cm="1">
        <f t="array" ref="U9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7" s="16">
        <f>_xlfn.XLOOKUP(Шаблон_Формулы[[#This Row],[21]],Курс_USD[Дата],Курс_USD[Курс],,0,1)</f>
        <v>11445.03</v>
      </c>
      <c r="W97" s="16">
        <f>Шаблон_Формулы!$T97*Шаблон_Формулы!$V97</f>
        <v>0</v>
      </c>
      <c r="Y97" s="16">
        <f>Шаблон_Формулы!$W97+Шаблон_Формулы!$X97</f>
        <v>0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cm="1">
        <f t="array" ref="U9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8" s="16">
        <f>_xlfn.XLOOKUP(Шаблон_Формулы[[#This Row],[21]],Курс_USD[Дата],Курс_USD[Курс],,0,1)</f>
        <v>11445.03</v>
      </c>
      <c r="W98" s="16">
        <f>Шаблон_Формулы!$T98*Шаблон_Формулы!$V98</f>
        <v>0</v>
      </c>
      <c r="Y98" s="16">
        <f>Шаблон_Формулы!$W98+Шаблон_Формулы!$X98</f>
        <v>0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cm="1">
        <f t="array" ref="U9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99" s="16">
        <f>_xlfn.XLOOKUP(Шаблон_Формулы[[#This Row],[21]],Курс_USD[Дата],Курс_USD[Курс],,0,1)</f>
        <v>11445.03</v>
      </c>
      <c r="W99" s="16">
        <f>Шаблон_Формулы!$T99*Шаблон_Формулы!$V99</f>
        <v>0</v>
      </c>
      <c r="Y99" s="16">
        <f>Шаблон_Формулы!$W99+Шаблон_Формулы!$X99</f>
        <v>0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cm="1">
        <f t="array" ref="U10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0" s="16">
        <f>_xlfn.XLOOKUP(Шаблон_Формулы[[#This Row],[21]],Курс_USD[Дата],Курс_USD[Курс],,0,1)</f>
        <v>11445.03</v>
      </c>
      <c r="W100" s="16">
        <f>Шаблон_Формулы!$T100*Шаблон_Формулы!$V100</f>
        <v>0</v>
      </c>
      <c r="Y100" s="16">
        <f>Шаблон_Формулы!$W100+Шаблон_Формулы!$X100</f>
        <v>0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cm="1">
        <f t="array" ref="U10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1" s="16">
        <f>_xlfn.XLOOKUP(Шаблон_Формулы[[#This Row],[21]],Курс_USD[Дата],Курс_USD[Курс],,0,1)</f>
        <v>11445.03</v>
      </c>
      <c r="W101" s="16">
        <f>Шаблон_Формулы!$T101*Шаблон_Формулы!$V101</f>
        <v>0</v>
      </c>
      <c r="Y101" s="16">
        <f>Шаблон_Формулы!$W101+Шаблон_Формулы!$X101</f>
        <v>0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cm="1">
        <f t="array" ref="U10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2" s="16">
        <f>_xlfn.XLOOKUP(Шаблон_Формулы[[#This Row],[21]],Курс_USD[Дата],Курс_USD[Курс],,0,1)</f>
        <v>11445.03</v>
      </c>
      <c r="W102" s="16">
        <f>Шаблон_Формулы!$T102*Шаблон_Формулы!$V102</f>
        <v>0</v>
      </c>
      <c r="Y102" s="16">
        <f>Шаблон_Формулы!$W102+Шаблон_Формулы!$X102</f>
        <v>0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cm="1">
        <f t="array" ref="U10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3" s="16">
        <f>_xlfn.XLOOKUP(Шаблон_Формулы[[#This Row],[21]],Курс_USD[Дата],Курс_USD[Курс],,0,1)</f>
        <v>11445.03</v>
      </c>
      <c r="W103" s="16">
        <f>Шаблон_Формулы!$T103*Шаблон_Формулы!$V103</f>
        <v>0</v>
      </c>
      <c r="Y103" s="16">
        <f>Шаблон_Формулы!$W103+Шаблон_Формулы!$X103</f>
        <v>0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cm="1">
        <f t="array" ref="U10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4" s="16">
        <f>_xlfn.XLOOKUP(Шаблон_Формулы[[#This Row],[21]],Курс_USD[Дата],Курс_USD[Курс],,0,1)</f>
        <v>11445.03</v>
      </c>
      <c r="W104" s="16">
        <f>Шаблон_Формулы!$T104*Шаблон_Формулы!$V104</f>
        <v>0</v>
      </c>
      <c r="Y104" s="16">
        <f>Шаблон_Формулы!$W104+Шаблон_Формулы!$X104</f>
        <v>0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cm="1">
        <f t="array" ref="U10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5" s="16">
        <f>_xlfn.XLOOKUP(Шаблон_Формулы[[#This Row],[21]],Курс_USD[Дата],Курс_USD[Курс],,0,1)</f>
        <v>11445.03</v>
      </c>
      <c r="W105" s="16">
        <f>Шаблон_Формулы!$T105*Шаблон_Формулы!$V105</f>
        <v>0</v>
      </c>
      <c r="Y105" s="16">
        <f>Шаблон_Формулы!$W105+Шаблон_Формулы!$X105</f>
        <v>0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cm="1">
        <f t="array" ref="U10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6" s="16">
        <f>_xlfn.XLOOKUP(Шаблон_Формулы[[#This Row],[21]],Курс_USD[Дата],Курс_USD[Курс],,0,1)</f>
        <v>11445.03</v>
      </c>
      <c r="W106" s="16">
        <f>Шаблон_Формулы!$T106*Шаблон_Формулы!$V106</f>
        <v>0</v>
      </c>
      <c r="Y106" s="16">
        <f>Шаблон_Формулы!$W106+Шаблон_Формулы!$X106</f>
        <v>0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cm="1">
        <f t="array" ref="U10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7" s="16">
        <f>_xlfn.XLOOKUP(Шаблон_Формулы[[#This Row],[21]],Курс_USD[Дата],Курс_USD[Курс],,0,1)</f>
        <v>11445.03</v>
      </c>
      <c r="W107" s="16">
        <f>Шаблон_Формулы!$T107*Шаблон_Формулы!$V107</f>
        <v>0</v>
      </c>
      <c r="Y107" s="16">
        <f>Шаблон_Формулы!$W107+Шаблон_Формулы!$X107</f>
        <v>0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cm="1">
        <f t="array" ref="U10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8" s="16">
        <f>_xlfn.XLOOKUP(Шаблон_Формулы[[#This Row],[21]],Курс_USD[Дата],Курс_USD[Курс],,0,1)</f>
        <v>11445.03</v>
      </c>
      <c r="W108" s="16">
        <f>Шаблон_Формулы!$T108*Шаблон_Формулы!$V108</f>
        <v>0</v>
      </c>
      <c r="Y108" s="16">
        <f>Шаблон_Формулы!$W108+Шаблон_Формулы!$X108</f>
        <v>0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cm="1">
        <f t="array" ref="U10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09" s="16">
        <f>_xlfn.XLOOKUP(Шаблон_Формулы[[#This Row],[21]],Курс_USD[Дата],Курс_USD[Курс],,0,1)</f>
        <v>11445.03</v>
      </c>
      <c r="W109" s="16">
        <f>Шаблон_Формулы!$T109*Шаблон_Формулы!$V109</f>
        <v>0</v>
      </c>
      <c r="Y109" s="16">
        <f>Шаблон_Формулы!$W109+Шаблон_Формулы!$X109</f>
        <v>0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cm="1">
        <f t="array" ref="U11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0" s="16">
        <f>_xlfn.XLOOKUP(Шаблон_Формулы[[#This Row],[21]],Курс_USD[Дата],Курс_USD[Курс],,0,1)</f>
        <v>11445.03</v>
      </c>
      <c r="W110" s="16">
        <f>Шаблон_Формулы!$T110*Шаблон_Формулы!$V110</f>
        <v>0</v>
      </c>
      <c r="Y110" s="16">
        <f>Шаблон_Формулы!$W110+Шаблон_Формулы!$X110</f>
        <v>0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cm="1">
        <f t="array" ref="U11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1" s="16">
        <f>_xlfn.XLOOKUP(Шаблон_Формулы[[#This Row],[21]],Курс_USD[Дата],Курс_USD[Курс],,0,1)</f>
        <v>11445.03</v>
      </c>
      <c r="W111" s="16">
        <f>Шаблон_Формулы!$T111*Шаблон_Формулы!$V111</f>
        <v>0</v>
      </c>
      <c r="Y111" s="16">
        <f>Шаблон_Формулы!$W111+Шаблон_Формулы!$X111</f>
        <v>0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cm="1">
        <f t="array" ref="U11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2" s="16">
        <f>_xlfn.XLOOKUP(Шаблон_Формулы[[#This Row],[21]],Курс_USD[Дата],Курс_USD[Курс],,0,1)</f>
        <v>11445.03</v>
      </c>
      <c r="W112" s="16">
        <f>Шаблон_Формулы!$T112*Шаблон_Формулы!$V112</f>
        <v>0</v>
      </c>
      <c r="Y112" s="16">
        <f>Шаблон_Формулы!$W112+Шаблон_Формулы!$X112</f>
        <v>0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cm="1">
        <f t="array" ref="U11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3" s="16">
        <f>_xlfn.XLOOKUP(Шаблон_Формулы[[#This Row],[21]],Курс_USD[Дата],Курс_USD[Курс],,0,1)</f>
        <v>11445.03</v>
      </c>
      <c r="W113" s="16">
        <f>Шаблон_Формулы!$T113*Шаблон_Формулы!$V113</f>
        <v>0</v>
      </c>
      <c r="Y113" s="16">
        <f>Шаблон_Формулы!$W113+Шаблон_Формулы!$X113</f>
        <v>0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cm="1">
        <f t="array" ref="U11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4" s="16">
        <f>_xlfn.XLOOKUP(Шаблон_Формулы[[#This Row],[21]],Курс_USD[Дата],Курс_USD[Курс],,0,1)</f>
        <v>11445.03</v>
      </c>
      <c r="W114" s="16">
        <f>Шаблон_Формулы!$T114*Шаблон_Формулы!$V114</f>
        <v>0</v>
      </c>
      <c r="Y114" s="16">
        <f>Шаблон_Формулы!$W114+Шаблон_Формулы!$X114</f>
        <v>0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cm="1">
        <f t="array" ref="U11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5" s="16">
        <f>_xlfn.XLOOKUP(Шаблон_Формулы[[#This Row],[21]],Курс_USD[Дата],Курс_USD[Курс],,0,1)</f>
        <v>11445.03</v>
      </c>
      <c r="W115" s="16">
        <f>Шаблон_Формулы!$T115*Шаблон_Формулы!$V115</f>
        <v>0</v>
      </c>
      <c r="Y115" s="16">
        <f>Шаблон_Формулы!$W115+Шаблон_Формулы!$X115</f>
        <v>0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cm="1">
        <f t="array" ref="U11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6" s="16">
        <f>_xlfn.XLOOKUP(Шаблон_Формулы[[#This Row],[21]],Курс_USD[Дата],Курс_USD[Курс],,0,1)</f>
        <v>11445.03</v>
      </c>
      <c r="W116" s="16">
        <f>Шаблон_Формулы!$T116*Шаблон_Формулы!$V116</f>
        <v>0</v>
      </c>
      <c r="Y116" s="16">
        <f>Шаблон_Формулы!$W116+Шаблон_Формулы!$X116</f>
        <v>0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cm="1">
        <f t="array" ref="U11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7" s="16">
        <f>_xlfn.XLOOKUP(Шаблон_Формулы[[#This Row],[21]],Курс_USD[Дата],Курс_USD[Курс],,0,1)</f>
        <v>11445.03</v>
      </c>
      <c r="W117" s="16">
        <f>Шаблон_Формулы!$T117*Шаблон_Формулы!$V117</f>
        <v>0</v>
      </c>
      <c r="Y117" s="16">
        <f>Шаблон_Формулы!$W117+Шаблон_Формулы!$X117</f>
        <v>0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cm="1">
        <f t="array" ref="U11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8" s="16">
        <f>_xlfn.XLOOKUP(Шаблон_Формулы[[#This Row],[21]],Курс_USD[Дата],Курс_USD[Курс],,0,1)</f>
        <v>11445.03</v>
      </c>
      <c r="W118" s="16">
        <f>Шаблон_Формулы!$T118*Шаблон_Формулы!$V118</f>
        <v>0</v>
      </c>
      <c r="Y118" s="16">
        <f>Шаблон_Формулы!$W118+Шаблон_Формулы!$X118</f>
        <v>0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cm="1">
        <f t="array" ref="U11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19" s="16">
        <f>_xlfn.XLOOKUP(Шаблон_Формулы[[#This Row],[21]],Курс_USD[Дата],Курс_USD[Курс],,0,1)</f>
        <v>11445.03</v>
      </c>
      <c r="W119" s="16">
        <f>Шаблон_Формулы!$T119*Шаблон_Формулы!$V119</f>
        <v>0</v>
      </c>
      <c r="Y119" s="16">
        <f>Шаблон_Формулы!$W119+Шаблон_Формулы!$X119</f>
        <v>0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cm="1">
        <f t="array" ref="U12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0" s="16">
        <f>_xlfn.XLOOKUP(Шаблон_Формулы[[#This Row],[21]],Курс_USD[Дата],Курс_USD[Курс],,0,1)</f>
        <v>11445.03</v>
      </c>
      <c r="W120" s="16">
        <f>Шаблон_Формулы!$T120*Шаблон_Формулы!$V120</f>
        <v>0</v>
      </c>
      <c r="Y120" s="16">
        <f>Шаблон_Формулы!$W120+Шаблон_Формулы!$X120</f>
        <v>0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cm="1">
        <f t="array" ref="U12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1" s="16">
        <f>_xlfn.XLOOKUP(Шаблон_Формулы[[#This Row],[21]],Курс_USD[Дата],Курс_USD[Курс],,0,1)</f>
        <v>11445.03</v>
      </c>
      <c r="W121" s="16">
        <f>Шаблон_Формулы!$T121*Шаблон_Формулы!$V121</f>
        <v>0</v>
      </c>
      <c r="Y121" s="16">
        <f>Шаблон_Формулы!$W121+Шаблон_Формулы!$X121</f>
        <v>0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cm="1">
        <f t="array" ref="U12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2" s="16">
        <f>_xlfn.XLOOKUP(Шаблон_Формулы[[#This Row],[21]],Курс_USD[Дата],Курс_USD[Курс],,0,1)</f>
        <v>11445.03</v>
      </c>
      <c r="W122" s="16">
        <f>Шаблон_Формулы!$T122*Шаблон_Формулы!$V122</f>
        <v>0</v>
      </c>
      <c r="Y122" s="16">
        <f>Шаблон_Формулы!$W122+Шаблон_Формулы!$X122</f>
        <v>0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cm="1">
        <f t="array" ref="U12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3" s="16">
        <f>_xlfn.XLOOKUP(Шаблон_Формулы[[#This Row],[21]],Курс_USD[Дата],Курс_USD[Курс],,0,1)</f>
        <v>11445.03</v>
      </c>
      <c r="W123" s="16">
        <f>Шаблон_Формулы!$T123*Шаблон_Формулы!$V123</f>
        <v>0</v>
      </c>
      <c r="Y123" s="16">
        <f>Шаблон_Формулы!$W123+Шаблон_Формулы!$X123</f>
        <v>0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cm="1">
        <f t="array" ref="U12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4" s="16">
        <f>_xlfn.XLOOKUP(Шаблон_Формулы[[#This Row],[21]],Курс_USD[Дата],Курс_USD[Курс],,0,1)</f>
        <v>11445.03</v>
      </c>
      <c r="W124" s="16">
        <f>Шаблон_Формулы!$T124*Шаблон_Формулы!$V124</f>
        <v>0</v>
      </c>
      <c r="Y124" s="16">
        <f>Шаблон_Формулы!$W124+Шаблон_Формулы!$X124</f>
        <v>0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cm="1">
        <f t="array" ref="U12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5" s="16">
        <f>_xlfn.XLOOKUP(Шаблон_Формулы[[#This Row],[21]],Курс_USD[Дата],Курс_USD[Курс],,0,1)</f>
        <v>11445.03</v>
      </c>
      <c r="W125" s="16">
        <f>Шаблон_Формулы!$T125*Шаблон_Формулы!$V125</f>
        <v>0</v>
      </c>
      <c r="Y125" s="16">
        <f>Шаблон_Формулы!$W125+Шаблон_Формулы!$X125</f>
        <v>0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cm="1">
        <f t="array" ref="U12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6" s="16">
        <f>_xlfn.XLOOKUP(Шаблон_Формулы[[#This Row],[21]],Курс_USD[Дата],Курс_USD[Курс],,0,1)</f>
        <v>11445.03</v>
      </c>
      <c r="W126" s="16">
        <f>Шаблон_Формулы!$T126*Шаблон_Формулы!$V126</f>
        <v>0</v>
      </c>
      <c r="Y126" s="16">
        <f>Шаблон_Формулы!$W126+Шаблон_Формулы!$X126</f>
        <v>0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cm="1">
        <f t="array" ref="U12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7" s="16">
        <f>_xlfn.XLOOKUP(Шаблон_Формулы[[#This Row],[21]],Курс_USD[Дата],Курс_USD[Курс],,0,1)</f>
        <v>11445.03</v>
      </c>
      <c r="W127" s="16">
        <f>Шаблон_Формулы!$T127*Шаблон_Формулы!$V127</f>
        <v>0</v>
      </c>
      <c r="Y127" s="16">
        <f>Шаблон_Формулы!$W127+Шаблон_Формулы!$X127</f>
        <v>0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cm="1">
        <f t="array" ref="U12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8" s="16">
        <f>_xlfn.XLOOKUP(Шаблон_Формулы[[#This Row],[21]],Курс_USD[Дата],Курс_USD[Курс],,0,1)</f>
        <v>11445.03</v>
      </c>
      <c r="W128" s="16">
        <f>Шаблон_Формулы!$T128*Шаблон_Формулы!$V128</f>
        <v>0</v>
      </c>
      <c r="Y128" s="16">
        <f>Шаблон_Формулы!$W128+Шаблон_Формулы!$X128</f>
        <v>0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cm="1">
        <f t="array" ref="U12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29" s="16">
        <f>_xlfn.XLOOKUP(Шаблон_Формулы[[#This Row],[21]],Курс_USD[Дата],Курс_USD[Курс],,0,1)</f>
        <v>11445.03</v>
      </c>
      <c r="W129" s="16">
        <f>Шаблон_Формулы!$T129*Шаблон_Формулы!$V129</f>
        <v>0</v>
      </c>
      <c r="Y129" s="16">
        <f>Шаблон_Формулы!$W129+Шаблон_Формулы!$X129</f>
        <v>0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cm="1">
        <f t="array" ref="U13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0" s="16">
        <f>_xlfn.XLOOKUP(Шаблон_Формулы[[#This Row],[21]],Курс_USD[Дата],Курс_USD[Курс],,0,1)</f>
        <v>11445.03</v>
      </c>
      <c r="W130" s="16">
        <f>Шаблон_Формулы!$T130*Шаблон_Формулы!$V130</f>
        <v>0</v>
      </c>
      <c r="Y130" s="16">
        <f>Шаблон_Формулы!$W130+Шаблон_Формулы!$X130</f>
        <v>0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cm="1">
        <f t="array" ref="U13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1" s="16">
        <f>_xlfn.XLOOKUP(Шаблон_Формулы[[#This Row],[21]],Курс_USD[Дата],Курс_USD[Курс],,0,1)</f>
        <v>11445.03</v>
      </c>
      <c r="W131" s="16">
        <f>Шаблон_Формулы!$T131*Шаблон_Формулы!$V131</f>
        <v>0</v>
      </c>
      <c r="Y131" s="16">
        <f>Шаблон_Формулы!$W131+Шаблон_Формулы!$X131</f>
        <v>0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cm="1">
        <f t="array" ref="U13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2" s="16">
        <f>_xlfn.XLOOKUP(Шаблон_Формулы[[#This Row],[21]],Курс_USD[Дата],Курс_USD[Курс],,0,1)</f>
        <v>11445.03</v>
      </c>
      <c r="W132" s="16">
        <f>Шаблон_Формулы!$T132*Шаблон_Формулы!$V132</f>
        <v>0</v>
      </c>
      <c r="Y132" s="16">
        <f>Шаблон_Формулы!$W132+Шаблон_Формулы!$X132</f>
        <v>0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cm="1">
        <f t="array" ref="U13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3" s="16">
        <f>_xlfn.XLOOKUP(Шаблон_Формулы[[#This Row],[21]],Курс_USD[Дата],Курс_USD[Курс],,0,1)</f>
        <v>11445.03</v>
      </c>
      <c r="W133" s="16">
        <f>Шаблон_Формулы!$T133*Шаблон_Формулы!$V133</f>
        <v>0</v>
      </c>
      <c r="Y133" s="16">
        <f>Шаблон_Формулы!$W133+Шаблон_Формулы!$X133</f>
        <v>0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cm="1">
        <f t="array" ref="U13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4" s="16">
        <f>_xlfn.XLOOKUP(Шаблон_Формулы[[#This Row],[21]],Курс_USD[Дата],Курс_USD[Курс],,0,1)</f>
        <v>11445.03</v>
      </c>
      <c r="W134" s="16">
        <f>Шаблон_Формулы!$T134*Шаблон_Формулы!$V134</f>
        <v>0</v>
      </c>
      <c r="Y134" s="16">
        <f>Шаблон_Формулы!$W134+Шаблон_Формулы!$X134</f>
        <v>0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cm="1">
        <f t="array" ref="U13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5" s="16">
        <f>_xlfn.XLOOKUP(Шаблон_Формулы[[#This Row],[21]],Курс_USD[Дата],Курс_USD[Курс],,0,1)</f>
        <v>11445.03</v>
      </c>
      <c r="W135" s="16">
        <f>Шаблон_Формулы!$T135*Шаблон_Формулы!$V135</f>
        <v>0</v>
      </c>
      <c r="Y135" s="16">
        <f>Шаблон_Формулы!$W135+Шаблон_Формулы!$X135</f>
        <v>0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cm="1">
        <f t="array" ref="U13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6" s="16">
        <f>_xlfn.XLOOKUP(Шаблон_Формулы[[#This Row],[21]],Курс_USD[Дата],Курс_USD[Курс],,0,1)</f>
        <v>11445.03</v>
      </c>
      <c r="W136" s="16">
        <f>Шаблон_Формулы!$T136*Шаблон_Формулы!$V136</f>
        <v>0</v>
      </c>
      <c r="Y136" s="16">
        <f>Шаблон_Формулы!$W136+Шаблон_Формулы!$X136</f>
        <v>0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cm="1">
        <f t="array" ref="U13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7" s="16">
        <f>_xlfn.XLOOKUP(Шаблон_Формулы[[#This Row],[21]],Курс_USD[Дата],Курс_USD[Курс],,0,1)</f>
        <v>11445.03</v>
      </c>
      <c r="W137" s="16">
        <f>Шаблон_Формулы!$T137*Шаблон_Формулы!$V137</f>
        <v>0</v>
      </c>
      <c r="Y137" s="16">
        <f>Шаблон_Формулы!$W137+Шаблон_Формулы!$X137</f>
        <v>0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cm="1">
        <f t="array" ref="U13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8" s="16">
        <f>_xlfn.XLOOKUP(Шаблон_Формулы[[#This Row],[21]],Курс_USD[Дата],Курс_USD[Курс],,0,1)</f>
        <v>11445.03</v>
      </c>
      <c r="W138" s="16">
        <f>Шаблон_Формулы!$T138*Шаблон_Формулы!$V138</f>
        <v>0</v>
      </c>
      <c r="Y138" s="16">
        <f>Шаблон_Формулы!$W138+Шаблон_Формулы!$X138</f>
        <v>0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cm="1">
        <f t="array" ref="U13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39" s="16">
        <f>_xlfn.XLOOKUP(Шаблон_Формулы[[#This Row],[21]],Курс_USD[Дата],Курс_USD[Курс],,0,1)</f>
        <v>11445.03</v>
      </c>
      <c r="W139" s="16">
        <f>Шаблон_Формулы!$T139*Шаблон_Формулы!$V139</f>
        <v>0</v>
      </c>
      <c r="Y139" s="16">
        <f>Шаблон_Формулы!$W139+Шаблон_Формулы!$X139</f>
        <v>0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cm="1">
        <f t="array" ref="U14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0" s="16">
        <f>_xlfn.XLOOKUP(Шаблон_Формулы[[#This Row],[21]],Курс_USD[Дата],Курс_USD[Курс],,0,1)</f>
        <v>11445.03</v>
      </c>
      <c r="W140" s="16">
        <f>Шаблон_Формулы!$T140*Шаблон_Формулы!$V140</f>
        <v>0</v>
      </c>
      <c r="Y140" s="16">
        <f>Шаблон_Формулы!$W140+Шаблон_Формулы!$X140</f>
        <v>0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cm="1">
        <f t="array" ref="U14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1" s="16">
        <f>_xlfn.XLOOKUP(Шаблон_Формулы[[#This Row],[21]],Курс_USD[Дата],Курс_USD[Курс],,0,1)</f>
        <v>11445.03</v>
      </c>
      <c r="W141" s="16">
        <f>Шаблон_Формулы!$T141*Шаблон_Формулы!$V141</f>
        <v>0</v>
      </c>
      <c r="Y141" s="16">
        <f>Шаблон_Формулы!$W141+Шаблон_Формулы!$X141</f>
        <v>0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cm="1">
        <f t="array" ref="U14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2" s="16">
        <f>_xlfn.XLOOKUP(Шаблон_Формулы[[#This Row],[21]],Курс_USD[Дата],Курс_USD[Курс],,0,1)</f>
        <v>11445.03</v>
      </c>
      <c r="W142" s="16">
        <f>Шаблон_Формулы!$T142*Шаблон_Формулы!$V142</f>
        <v>0</v>
      </c>
      <c r="Y142" s="16">
        <f>Шаблон_Формулы!$W142+Шаблон_Формулы!$X142</f>
        <v>0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cm="1">
        <f t="array" ref="U14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3" s="16">
        <f>_xlfn.XLOOKUP(Шаблон_Формулы[[#This Row],[21]],Курс_USD[Дата],Курс_USD[Курс],,0,1)</f>
        <v>11445.03</v>
      </c>
      <c r="W143" s="16">
        <f>Шаблон_Формулы!$T143*Шаблон_Формулы!$V143</f>
        <v>0</v>
      </c>
      <c r="Y143" s="16">
        <f>Шаблон_Формулы!$W143+Шаблон_Формулы!$X143</f>
        <v>0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cm="1">
        <f t="array" ref="U14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4" s="16">
        <f>_xlfn.XLOOKUP(Шаблон_Формулы[[#This Row],[21]],Курс_USD[Дата],Курс_USD[Курс],,0,1)</f>
        <v>11445.03</v>
      </c>
      <c r="W144" s="16">
        <f>Шаблон_Формулы!$T144*Шаблон_Формулы!$V144</f>
        <v>0</v>
      </c>
      <c r="Y144" s="16">
        <f>Шаблон_Формулы!$W144+Шаблон_Формулы!$X144</f>
        <v>0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cm="1">
        <f t="array" ref="U145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5" s="16">
        <f>_xlfn.XLOOKUP(Шаблон_Формулы[[#This Row],[21]],Курс_USD[Дата],Курс_USD[Курс],,0,1)</f>
        <v>11445.03</v>
      </c>
      <c r="W145" s="16">
        <f>Шаблон_Формулы!$T145*Шаблон_Формулы!$V145</f>
        <v>0</v>
      </c>
      <c r="Y145" s="16">
        <f>Шаблон_Формулы!$W145+Шаблон_Формулы!$X145</f>
        <v>0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cm="1">
        <f t="array" ref="U146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6" s="16">
        <f>_xlfn.XLOOKUP(Шаблон_Формулы[[#This Row],[21]],Курс_USD[Дата],Курс_USD[Курс],,0,1)</f>
        <v>11445.03</v>
      </c>
      <c r="W146" s="16">
        <f>Шаблон_Формулы!$T146*Шаблон_Формулы!$V146</f>
        <v>0</v>
      </c>
      <c r="Y146" s="16">
        <f>Шаблон_Формулы!$W146+Шаблон_Формулы!$X146</f>
        <v>0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cm="1">
        <f t="array" ref="U147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7" s="16">
        <f>_xlfn.XLOOKUP(Шаблон_Формулы[[#This Row],[21]],Курс_USD[Дата],Курс_USD[Курс],,0,1)</f>
        <v>11445.03</v>
      </c>
      <c r="W147" s="16">
        <f>Шаблон_Формулы!$T147*Шаблон_Формулы!$V147</f>
        <v>0</v>
      </c>
      <c r="Y147" s="16">
        <f>Шаблон_Формулы!$W147+Шаблон_Формулы!$X147</f>
        <v>0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cm="1">
        <f t="array" ref="U148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8" s="16">
        <f>_xlfn.XLOOKUP(Шаблон_Формулы[[#This Row],[21]],Курс_USD[Дата],Курс_USD[Курс],,0,1)</f>
        <v>11445.03</v>
      </c>
      <c r="W148" s="16">
        <f>Шаблон_Формулы!$T148*Шаблон_Формулы!$V148</f>
        <v>0</v>
      </c>
      <c r="Y148" s="16">
        <f>Шаблон_Формулы!$W148+Шаблон_Формулы!$X148</f>
        <v>0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cm="1">
        <f t="array" ref="U149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49" s="16">
        <f>_xlfn.XLOOKUP(Шаблон_Формулы[[#This Row],[21]],Курс_USD[Дата],Курс_USD[Курс],,0,1)</f>
        <v>11445.03</v>
      </c>
      <c r="W149" s="16">
        <f>Шаблон_Формулы!$T149*Шаблон_Формулы!$V149</f>
        <v>0</v>
      </c>
      <c r="Y149" s="16">
        <f>Шаблон_Формулы!$W149+Шаблон_Формулы!$X149</f>
        <v>0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cm="1">
        <f t="array" ref="U150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0" s="16">
        <f>_xlfn.XLOOKUP(Шаблон_Формулы[[#This Row],[21]],Курс_USD[Дата],Курс_USD[Курс],,0,1)</f>
        <v>11445.03</v>
      </c>
      <c r="W150" s="16">
        <f>Шаблон_Формулы!$T150*Шаблон_Формулы!$V150</f>
        <v>0</v>
      </c>
      <c r="Y150" s="16">
        <f>Шаблон_Формулы!$W150+Шаблон_Формулы!$X150</f>
        <v>0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cm="1">
        <f t="array" ref="U151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1" s="16">
        <f>_xlfn.XLOOKUP(Шаблон_Формулы[[#This Row],[21]],Курс_USD[Дата],Курс_USD[Курс],,0,1)</f>
        <v>11445.03</v>
      </c>
      <c r="W151" s="16">
        <f>Шаблон_Формулы!$T151*Шаблон_Формулы!$V151</f>
        <v>0</v>
      </c>
      <c r="Y151" s="16">
        <f>Шаблон_Формулы!$W151+Шаблон_Формулы!$X151</f>
        <v>0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cm="1">
        <f t="array" ref="U152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2" s="16">
        <f>_xlfn.XLOOKUP(Шаблон_Формулы[[#This Row],[21]],Курс_USD[Дата],Курс_USD[Курс],,0,1)</f>
        <v>11445.03</v>
      </c>
      <c r="W152" s="16">
        <f>Шаблон_Формулы!$T152*Шаблон_Формулы!$V152</f>
        <v>0</v>
      </c>
      <c r="Y152" s="16">
        <f>Шаблон_Формулы!$W152+Шаблон_Формулы!$X152</f>
        <v>0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cm="1">
        <f t="array" ref="U153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3" s="16">
        <f>_xlfn.XLOOKUP(Шаблон_Формулы[[#This Row],[21]],Курс_USD[Дата],Курс_USD[Курс],,0,1)</f>
        <v>11445.03</v>
      </c>
      <c r="W153" s="16">
        <f>Шаблон_Формулы!$T153*Шаблон_Формулы!$V153</f>
        <v>0</v>
      </c>
      <c r="Y153" s="16">
        <f>Шаблон_Формулы!$W153+Шаблон_Формулы!$X153</f>
        <v>0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cm="1">
        <f t="array" ref="U154">IF(ПериодОтбора[Дата курса без поиска максимального (заполняется при необходимости)]="",_xlfn.XLOOKUP("МАКС",Курс_USD[Максимальный курс],Курс_USD[Дата],,0,1),ПериодОтбора[Дата курса без поиска максимального (заполняется при необходимости)])</f>
        <v>45051</v>
      </c>
      <c r="V154" s="16">
        <f>_xlfn.XLOOKUP(Шаблон_Формулы[[#This Row],[21]],Курс_USD[Дата],Курс_USD[Курс],,0,1)</f>
        <v>11445.03</v>
      </c>
      <c r="W154" s="16">
        <f>Шаблон_Формулы!$T154*Шаблон_Формулы!$V154</f>
        <v>0</v>
      </c>
      <c r="Y154" s="16">
        <f>Шаблон_Формулы!$W154+Шаблон_Формулы!$X154</f>
        <v>0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Лист1</vt:lpstr>
      <vt:lpstr>Путь</vt:lpstr>
      <vt:lpstr>Centrum</vt:lpstr>
      <vt:lpstr>Курс</vt:lpstr>
      <vt:lpstr>Шаблон_Формулы</vt:lpstr>
      <vt:lpstr>Лист2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2023-11-29T10:46:56Z</dcterms:modified>
</cp:coreProperties>
</file>