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EDO CENTRUM RUS DEKABR\"/>
    </mc:Choice>
  </mc:AlternateContent>
  <xr:revisionPtr revIDLastSave="0" documentId="13_ncr:1_{07D8552B-10B1-40EE-857D-52E2833CC277}" xr6:coauthVersionLast="47" xr6:coauthVersionMax="47" xr10:uidLastSave="{00000000-0000-0000-0000-000000000000}"/>
  <bookViews>
    <workbookView xWindow="-57708" yWindow="-1008" windowWidth="29016" windowHeight="15696" xr2:uid="{00000000-000D-0000-FFFF-FFFF00000000}"/>
  </bookViews>
  <sheets>
    <sheet name="Лист1" sheetId="8" r:id="rId1"/>
    <sheet name="Centrum" sheetId="4" state="hidden" r:id="rId2"/>
    <sheet name="Шаблон_Формулы" sheetId="5" state="hidden" r:id="rId3"/>
    <sheet name="Лист2" sheetId="2" state="hidden" r:id="rId4"/>
  </sheets>
  <definedNames>
    <definedName name="ExternalData_1" localSheetId="1" hidden="1">'Centrum'!$A$1:$V$51</definedName>
    <definedName name="ExternalData_1" localSheetId="0" hidden="1">Лист1!$A$2:$Z$73</definedName>
    <definedName name="Rate">#REF!</definedName>
    <definedName name="SR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8" l="1"/>
  <c r="T4" i="8"/>
  <c r="T4" i="5" l="1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<sst xmlns="http://schemas.openxmlformats.org/spreadsheetml/2006/main" count="1776" uniqueCount="266">
  <si>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</si>
  <si>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</si>
  <si>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</si>
  <si>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</si>
  <si>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</si>
  <si>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</si>
  <si>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</si>
  <si>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</si>
  <si>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</si>
  <si>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</si>
  <si>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</si>
  <si>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</si>
  <si>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</si>
  <si>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</si>
  <si>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</si>
  <si>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</si>
  <si>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</si>
  <si>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</si>
  <si>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</si>
  <si>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</si>
  <si>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</si>
  <si>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</si>
  <si>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</si>
  <si>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</si>
  <si>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</si>
  <si>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</si>
  <si>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</si>
  <si>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</si>
  <si>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</si>
  <si>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</si>
  <si>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</si>
  <si>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</si>
  <si>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</si>
  <si>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</si>
  <si>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</si>
  <si>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</si>
  <si>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</si>
  <si>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</si>
  <si>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</si>
  <si>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</si>
  <si>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</si>
  <si>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</si>
  <si>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</si>
  <si>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</si>
  <si>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</si>
  <si>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</si>
  <si>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</si>
  <si>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</si>
  <si>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</si>
  <si>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</si>
  <si>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</si>
  <si>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</si>
  <si>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</si>
  <si>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</si>
  <si>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</si>
  <si>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</si>
  <si>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</si>
  <si>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</si>
  <si>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</si>
  <si>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</si>
  <si>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</si>
  <si>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</si>
  <si>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</si>
  <si>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</si>
  <si>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</si>
  <si>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</si>
  <si>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</si>
  <si>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</si>
  <si>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Условия поставки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</si>
  <si>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</si>
  <si>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</si>
  <si>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</si>
  <si>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</si>
  <si>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</si>
  <si>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</si>
  <si>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</si>
  <si>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</si>
  <si>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</si>
  <si>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</si>
  <si>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</si>
  <si>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</si>
  <si>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</si>
  <si>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</si>
  <si>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</si>
  <si>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</si>
  <si>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</si>
  <si>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</si>
  <si>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</si>
  <si>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</si>
  <si>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</si>
  <si>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</si>
  <si>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</si>
  <si>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</si>
  <si>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</si>
  <si>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</si>
  <si>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KOREA</t>
  </si>
  <si>
    <t>57-BT</t>
  </si>
  <si>
    <t>CAIU4826970</t>
  </si>
  <si>
    <t>GM KOREA COMPANY</t>
  </si>
  <si>
    <t>TJAUZ37129A01</t>
  </si>
  <si>
    <t>KUNSAN (FOB/P-D)</t>
  </si>
  <si>
    <t>KD PARTS OF NEXIA (T250), GENTRA, COBALT</t>
  </si>
  <si>
    <t>FSIMPUAS229365</t>
  </si>
  <si>
    <t>FSCOPUVV386630</t>
  </si>
  <si>
    <t>CNT-FS230001670</t>
  </si>
  <si>
    <t>CAIU7847534</t>
  </si>
  <si>
    <t>CAIU7848130</t>
  </si>
  <si>
    <t>CAIU7893756</t>
  </si>
  <si>
    <t>CAIU7894006</t>
  </si>
  <si>
    <t>CAIU7954511</t>
  </si>
  <si>
    <t>CAIU7961017</t>
  </si>
  <si>
    <t>TJAUZ37130A01</t>
  </si>
  <si>
    <t>INCHEON (FOB/P-D)</t>
  </si>
  <si>
    <t>FSIMINAS229362</t>
  </si>
  <si>
    <t>FSCOPUVV386626</t>
  </si>
  <si>
    <t>CAIU8406512</t>
  </si>
  <si>
    <t>CAIU8476696</t>
  </si>
  <si>
    <t>TJAUZ37132C01</t>
  </si>
  <si>
    <t>BUSAN (FOB/P-D)</t>
  </si>
  <si>
    <t>FSIMPUAS229366</t>
  </si>
  <si>
    <t>FSCOPUVV386631</t>
  </si>
  <si>
    <t>CAIU8768229</t>
  </si>
  <si>
    <t>CAIU8857711</t>
  </si>
  <si>
    <t>TJAUZ37133A01</t>
  </si>
  <si>
    <t>FSIMINAS229363</t>
  </si>
  <si>
    <t>FSCOPUVV386627</t>
  </si>
  <si>
    <t>CAIU8903484</t>
  </si>
  <si>
    <t>CAIU9072174</t>
  </si>
  <si>
    <t>FESU5119911</t>
  </si>
  <si>
    <t>FESU5133150</t>
  </si>
  <si>
    <t>TJAUZ37116A01</t>
  </si>
  <si>
    <t>FSIMPUAS229341</t>
  </si>
  <si>
    <t>FSCOPUVV386541</t>
  </si>
  <si>
    <t>FESU5141324</t>
  </si>
  <si>
    <t>FESU5172768</t>
  </si>
  <si>
    <t>FESU5176608</t>
  </si>
  <si>
    <t>FESU5184630</t>
  </si>
  <si>
    <t>FESU5186442</t>
  </si>
  <si>
    <t>FESU5218262</t>
  </si>
  <si>
    <t>FESU5225976</t>
  </si>
  <si>
    <t>FESU5228050</t>
  </si>
  <si>
    <t>FESU5233924</t>
  </si>
  <si>
    <t>FESU5259404</t>
  </si>
  <si>
    <t>FESU5266743</t>
  </si>
  <si>
    <t>FESU5267101</t>
  </si>
  <si>
    <t>FESU5270759</t>
  </si>
  <si>
    <t>FESU5278174</t>
  </si>
  <si>
    <t>TJAUZ37132C01; UZ2302171S</t>
  </si>
  <si>
    <t>FSIMPUAS229366; FSIMPUAS229367</t>
  </si>
  <si>
    <t>FSCOPUVV386631; FSCOPUVV386632</t>
  </si>
  <si>
    <t>FESU5281500</t>
  </si>
  <si>
    <t>FESU5287237</t>
  </si>
  <si>
    <t>FESU5299217</t>
  </si>
  <si>
    <t>FESU5310830</t>
  </si>
  <si>
    <t>FESU5318180</t>
  </si>
  <si>
    <t>TJAUZ37118C01,  UZ2302132S</t>
  </si>
  <si>
    <t>FSIMPUAS229339; FSIMPUAS229340</t>
  </si>
  <si>
    <t>FSCOPUVV386539; FSCOPUVV386540</t>
  </si>
  <si>
    <t>FESU5326987</t>
  </si>
  <si>
    <t>TJAUZ37125C01</t>
  </si>
  <si>
    <t>FSIMPUAS229347</t>
  </si>
  <si>
    <t>FSCOPUVV386629</t>
  </si>
  <si>
    <t>FESU5328450</t>
  </si>
  <si>
    <t>FESU5328568</t>
  </si>
  <si>
    <t>FESU5335696</t>
  </si>
  <si>
    <t>FESU5335968</t>
  </si>
  <si>
    <t>SEGU4061092</t>
  </si>
  <si>
    <t>TCLU6218030</t>
  </si>
  <si>
    <t>TCLU8947508</t>
  </si>
  <si>
    <t>TCLU9963782</t>
  </si>
  <si>
    <t>TCNU7819562</t>
  </si>
  <si>
    <t>TEMU7395382</t>
  </si>
  <si>
    <t>TGHU6138308</t>
  </si>
  <si>
    <t>TGHU6438584</t>
  </si>
  <si>
    <t>TGHU6626452</t>
  </si>
  <si>
    <t>TGHU6903578</t>
  </si>
  <si>
    <t>TGHU9229090</t>
  </si>
  <si>
    <t>.</t>
  </si>
  <si>
    <t>UZL-UZA-01 от 01.08.2022г</t>
  </si>
  <si>
    <t>KR</t>
  </si>
  <si>
    <t>GM KOREA</t>
  </si>
  <si>
    <t>INCHEON (FOB P-D)</t>
  </si>
  <si>
    <t>KUNSAN (FOB P-D)</t>
  </si>
  <si>
    <t>CLHU9093217</t>
  </si>
  <si>
    <t>CLHU8647870</t>
  </si>
  <si>
    <t>TGHU8260193</t>
  </si>
  <si>
    <t>TGHU9315710</t>
  </si>
  <si>
    <t>TGHU9147793</t>
  </si>
  <si>
    <t>CLHU9052820</t>
  </si>
  <si>
    <t>GATU8639933</t>
  </si>
  <si>
    <t>CAXU9208175</t>
  </si>
  <si>
    <t>CAXU9283179</t>
  </si>
  <si>
    <t>TCNU8555660</t>
  </si>
  <si>
    <t>CAXU9099710</t>
  </si>
  <si>
    <t>TCLU5268397</t>
  </si>
  <si>
    <t>TCLU5268669</t>
  </si>
  <si>
    <t>TCLU5266521</t>
  </si>
  <si>
    <t>CAIU8410050</t>
  </si>
  <si>
    <t>TCNU8860175</t>
  </si>
  <si>
    <t>TCLU5500619</t>
  </si>
  <si>
    <t>TCLU5269120</t>
  </si>
  <si>
    <t>TGHU6500145</t>
  </si>
  <si>
    <t>TEMU7229587</t>
  </si>
  <si>
    <t>TGHU6135607</t>
  </si>
  <si>
    <t>TGHU9348709</t>
  </si>
  <si>
    <t>TCNU8863750</t>
  </si>
  <si>
    <t>BMOU4611397</t>
  </si>
  <si>
    <t>CAIU8599670</t>
  </si>
  <si>
    <t>CAIU8077850</t>
  </si>
  <si>
    <t>CAIU8583945</t>
  </si>
  <si>
    <t>CAXU8214949</t>
  </si>
  <si>
    <t>GESU6121154</t>
  </si>
  <si>
    <t>BMOU4516975</t>
  </si>
  <si>
    <t>GESU6521320</t>
  </si>
  <si>
    <t>CXDU1106699</t>
  </si>
  <si>
    <t>GESU6937678</t>
  </si>
  <si>
    <t>BMOU4407758</t>
  </si>
  <si>
    <t>GESU6730401</t>
  </si>
  <si>
    <t>GESU6249280</t>
  </si>
  <si>
    <t>GESU5874913</t>
  </si>
  <si>
    <t>GESU5813369</t>
  </si>
  <si>
    <t>GESU5864469</t>
  </si>
  <si>
    <t>CAIU8382750</t>
  </si>
  <si>
    <t>TEMU6780070</t>
  </si>
  <si>
    <t>APHU6441801</t>
  </si>
  <si>
    <t>PKEU5004293</t>
  </si>
  <si>
    <t>GESU6210380</t>
  </si>
  <si>
    <t>TRLU7630462</t>
  </si>
  <si>
    <t>GESU6521850</t>
  </si>
  <si>
    <t>GESU6131363</t>
  </si>
  <si>
    <t>TCNU9297493</t>
  </si>
  <si>
    <t>FITU5485090</t>
  </si>
  <si>
    <t>FITU5483117</t>
  </si>
  <si>
    <t>FITU5485932</t>
  </si>
  <si>
    <t>FITU5482996</t>
  </si>
  <si>
    <t>FITU5484561</t>
  </si>
  <si>
    <t>FITU5483061</t>
  </si>
  <si>
    <t>FITU5483077</t>
  </si>
  <si>
    <t>FITU5485927</t>
  </si>
  <si>
    <t>FITU5482701</t>
  </si>
  <si>
    <t>FITU5486610</t>
  </si>
  <si>
    <t>FITU5482609</t>
  </si>
  <si>
    <t>FITU5482450</t>
  </si>
  <si>
    <t>FITU5482872</t>
  </si>
  <si>
    <t>FITU5483272</t>
  </si>
  <si>
    <t>FITU5484427</t>
  </si>
  <si>
    <t>FITU5482553</t>
  </si>
  <si>
    <t>FITU5482445</t>
  </si>
  <si>
    <t>FITU5482511</t>
  </si>
  <si>
    <t>FITU5482975</t>
  </si>
  <si>
    <t>FITU5485064</t>
  </si>
  <si>
    <t>FITU5486522</t>
  </si>
  <si>
    <t>TJAUZ37613A01</t>
  </si>
  <si>
    <t>TJAUZ37614A01</t>
  </si>
  <si>
    <t>GM Korea</t>
  </si>
  <si>
    <t>TJAUZ37632C01</t>
  </si>
  <si>
    <t>TJAUZ37633C01</t>
  </si>
  <si>
    <t>CRLKS23110014</t>
  </si>
  <si>
    <t>KHBE12316907</t>
  </si>
  <si>
    <t>CRLKS23110015</t>
  </si>
  <si>
    <t>CRLKS23110055</t>
  </si>
  <si>
    <t>FSIMPUAN407123</t>
  </si>
  <si>
    <t>CRLKS23110056</t>
  </si>
  <si>
    <t>BUSAN (FOB P-D)</t>
  </si>
  <si>
    <t>TJAUZ37632C01
UZ2311081S</t>
  </si>
  <si>
    <t>CNT-CKRF110-CR153-154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</si>
</sst>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8" fillId="0" borderId="0" xfId="0" applyNumberFormat="1" applyFont="1"/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3" fontId="9" fillId="0" borderId="0" xfId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" fontId="13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4" fontId="9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horizontal="center" vertical="top" wrapText="1"/>
    </xf>
    <xf numFmtId="43" fontId="9" fillId="0" borderId="0" xfId="1" applyFont="1" applyAlignment="1">
      <alignment horizontal="center" vertical="top" wrapText="1"/>
    </xf>
    <xf numFmtId="14" fontId="9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0" fillId="2" borderId="1" xfId="0" applyNumberFormat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30" formatCode="@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73" tableType="queryTable" totalsRowShown="0" headerRowDxfId="82" dataDxfId="81" tableBorderDxfId="80">
  <autoFilter ref="A2:Z73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79"/>
    <tableColumn id="2" xr3:uid="{8A87712C-FC73-4678-B1A7-ED16A8E04E71}" uniqueName="2" name="2" queryTableFieldId="2" dataDxfId="78"/>
    <tableColumn id="3" xr3:uid="{D148B657-97B3-4E46-93B8-6B1F20441BFF}" uniqueName="3" name="3" queryTableFieldId="3" dataDxfId="77"/>
    <tableColumn id="4" xr3:uid="{41DC2B2B-DC98-4A52-BCD6-A4D95BBD953E}" uniqueName="4" name="4" queryTableFieldId="4" dataDxfId="76"/>
    <tableColumn id="5" xr3:uid="{1D866B85-DF46-4A1E-944F-986C019F9BC1}" uniqueName="5" name="5" queryTableFieldId="5" dataDxfId="75"/>
    <tableColumn id="6" xr3:uid="{3FB0D426-BB7F-4C2E-AE23-CCC777815CE8}" uniqueName="6" name="6" queryTableFieldId="6" dataDxfId="74"/>
    <tableColumn id="7" xr3:uid="{634833FD-8BCD-46C0-B3AC-ADF92E1F1DA3}" uniqueName="7" name="7" queryTableFieldId="7" dataDxfId="73" dataCellStyle="Финансовый"/>
    <tableColumn id="8" xr3:uid="{3A30ACC9-9C1F-4DDE-B6D4-274E27DD3664}" uniqueName="8" name="8" queryTableFieldId="8" dataDxfId="72"/>
    <tableColumn id="9" xr3:uid="{C72BEEDD-A656-42A9-BFBA-8C91A38CA41D}" uniqueName="9" name="9" queryTableFieldId="9" dataDxfId="71"/>
    <tableColumn id="10" xr3:uid="{FA489D1A-BD4C-4A40-840B-54A23E6FE1B6}" uniqueName="10" name="10" queryTableFieldId="10" dataDxfId="70"/>
    <tableColumn id="11" xr3:uid="{AF649117-E4FD-47F6-94D2-7E0D741B1108}" uniqueName="11" name="11" queryTableFieldId="11" dataDxfId="69"/>
    <tableColumn id="12" xr3:uid="{6E4EE260-E04D-4ADC-869F-B8FD8CF3742C}" uniqueName="12" name="12" queryTableFieldId="12" dataDxfId="68"/>
    <tableColumn id="13" xr3:uid="{23E2C403-EC82-4A11-B21E-3CDF9FF92735}" uniqueName="13" name="13" queryTableFieldId="13" dataDxfId="67"/>
    <tableColumn id="14" xr3:uid="{B90B6DA9-B0EC-4D7D-BF3D-9FA1954332A4}" uniqueName="14" name="14" queryTableFieldId="14" dataDxfId="66"/>
    <tableColumn id="15" xr3:uid="{A0754BD4-1808-4F1C-9BE0-CD5590CD3151}" uniqueName="15" name="15" queryTableFieldId="15" dataDxfId="65"/>
    <tableColumn id="16" xr3:uid="{6FF623EF-0A86-4754-A87A-F356B7ACBF2D}" uniqueName="16" name="16" queryTableFieldId="16" dataDxfId="64"/>
    <tableColumn id="17" xr3:uid="{9158F7F1-6BFE-4F93-94CE-81ABA288FDEA}" uniqueName="17" name="17" queryTableFieldId="17" dataDxfId="63"/>
    <tableColumn id="18" xr3:uid="{420AF06A-A8C7-4FCD-A2F3-090E8B2B7AC3}" uniqueName="18" name="18" queryTableFieldId="18" dataDxfId="62"/>
    <tableColumn id="19" xr3:uid="{4274A0A0-56D1-4E95-B283-1EDFBA256114}" uniqueName="19" name="19" queryTableFieldId="19" dataDxfId="61"/>
    <tableColumn id="20" xr3:uid="{B6F87092-021B-4BDE-BCDE-9F7C6B8F1E36}" uniqueName="20" name="20" queryTableFieldId="20" dataDxfId="60"/>
    <tableColumn id="21" xr3:uid="{70453219-26CE-401C-A798-3E6AC931E0FC}" uniqueName="21" name="21" queryTableFieldId="21" dataDxfId="59"/>
    <tableColumn id="22" xr3:uid="{3F4116D9-77AB-43A0-BEF2-5B20A0F3707E}" uniqueName="22" name="22" queryTableFieldId="22" dataDxfId="58"/>
    <tableColumn id="23" xr3:uid="{0B9465B3-5A11-4241-A0D8-736A6CF17BC3}" uniqueName="23" name="23" queryTableFieldId="23" dataDxfId="57"/>
    <tableColumn id="24" xr3:uid="{A92E1B7E-9131-4031-9E80-42D518598C99}" uniqueName="24" name="24" queryTableFieldId="24" dataDxfId="56"/>
    <tableColumn id="25" xr3:uid="{B6EC9D45-01EE-4BF8-A9AB-678B33FC1ACE}" uniqueName="25" name="25" queryTableFieldId="25" dataDxfId="55"/>
    <tableColumn id="26" xr3:uid="{FB1E0E35-5389-4522-9C98-B22D7ACA016A}" uniqueName="26" name="26" queryTableFieldId="26" dataDxfId="54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1" tableType="queryTable" totalsRowShown="0" headerRowDxfId="53" dataDxfId="52">
  <autoFilter ref="A1:V51" xr:uid="{5B834A19-259B-40D5-9FFB-3CD1C5FF657E}"/>
  <tableColumns count="22">
    <tableColumn id="24" xr3:uid="{820CA1E5-3B6A-4975-83E6-6A57E1DC07B9}" uniqueName="24" name="Carrier/ Перевозчик" queryTableFieldId="24" dataDxfId="51"/>
    <tableColumn id="25" xr3:uid="{A08D0DF8-8304-46D8-A023-E0DC7A43A85E}" uniqueName="25" name="Country /  Страна" queryTableFieldId="25" dataDxfId="50"/>
    <tableColumn id="26" xr3:uid="{211543C6-8B39-4D7F-A065-2D4127184827}" uniqueName="26" name="LOT num. / Лот №" queryTableFieldId="26" dataDxfId="49"/>
    <tableColumn id="27" xr3:uid="{3CFDF01C-2110-4904-9F67-CA5BDD532C71}" uniqueName="27" name="Container num./ _x000a_№ контейнера" queryTableFieldId="27" dataDxfId="48"/>
    <tableColumn id="28" xr3:uid="{6D9C3AEC-8568-4945-9822-7326121AE2BE}" uniqueName="28" name="Supplier/_x000a_Поставщик" queryTableFieldId="28" dataDxfId="47"/>
    <tableColumn id="29" xr3:uid="{4C6F67F4-DE26-4669-A8AD-1C444D0323B4}" uniqueName="29" name="Shippers invoice no/ _x000a_Номер инвойса поставщика" queryTableFieldId="29" dataDxfId="46"/>
    <tableColumn id="1" xr3:uid="{422CE8A7-A089-483F-AD03-86A758335FDC}" uniqueName="1" name="Условия поставки" queryTableFieldId="48" dataDxfId="45"/>
    <tableColumn id="31" xr3:uid="{7D01696C-7E2D-4CB4-93BC-1CD1F6A5B2BD}" uniqueName="31" name="Model/_x000a_ Модель" queryTableFieldId="31" dataDxfId="44"/>
    <tableColumn id="32" xr3:uid="{96FE3713-6532-45F6-AB25-30CC2379DC9B}" uniqueName="32" name="Route/ Маршрут (TSR/TCR)" queryTableFieldId="32" dataDxfId="43"/>
    <tableColumn id="33" xr3:uid="{D27E6612-234B-457E-87E0-A4909D52DF73}" uniqueName="33" name="№ HBL date / _x000a_№/ дата коносамента" queryTableFieldId="33" dataDxfId="42"/>
    <tableColumn id="34" xr3:uid="{E6413C8D-B31F-4A38-91EC-FAB9663C3845}" uniqueName="34" name="№ MBL / _x000a_№/ коносамента" queryTableFieldId="34" dataDxfId="41"/>
    <tableColumn id="35" xr3:uid="{4E2F2BFA-5BE9-49B5-AA5B-167709C74547}" uniqueName="35" name="Date on board / Дата погрузки на судно" queryTableFieldId="35" dataDxfId="40"/>
    <tableColumn id="36" xr3:uid="{495FCEE0-A29B-4621-A4D9-05FEC789415B}" uniqueName="36" name="Date of arrival to Sary-Agach/ Дата прибытия на Сары-Агач" queryTableFieldId="36" dataDxfId="39"/>
    <tableColumn id="37" xr3:uid="{5642708B-58F2-4DB9-96AD-804F21B7F6DB}" uniqueName="37" name="CBM on the shipper/ _x000a_CBM по поставщику" queryTableFieldId="37" dataDxfId="38"/>
    <tableColumn id="38" xr3:uid="{8DD201C6-1972-4F2A-B9D4-C04D62190AD3}" uniqueName="38" name="Gross weight of cont// _x000a_Гросс.вес по конт." queryTableFieldId="38" dataDxfId="37"/>
    <tableColumn id="39" xr3:uid="{6618D9C5-1683-489C-A3DA-CEB8404A1C93}" uniqueName="39" name="Transportation cost per supplier/ _x000a_Cтоимость перевозки по поставщикам" queryTableFieldId="39" dataDxfId="36"/>
    <tableColumn id="40" xr3:uid="{BF908EB4-A3E6-4CDE-9952-4CCB87246947}" uniqueName="40" name="Insurance / Страхование" queryTableFieldId="40" dataDxfId="35"/>
    <tableColumn id="41" xr3:uid="{05308627-F3E0-431D-A910-B0CBF115DD85}" uniqueName="41" name="Transportation total amount / Общая стоимость перевозки" queryTableFieldId="41" dataDxfId="34"/>
    <tableColumn id="42" xr3:uid="{C82B05DB-D11B-4987-95C0-26F1B6EEE9B7}" uniqueName="42" name="Container type/ _x000a_Тип контейнера" queryTableFieldId="42" dataDxfId="33"/>
    <tableColumn id="43" xr3:uid="{752EB5F1-EB0F-45D4-8A66-A36F2C22A22E}" uniqueName="43" name="Invoice value / Стоимость груза в к-ре по инвойсу" queryTableFieldId="43" dataDxfId="32"/>
    <tableColumn id="44" xr3:uid="{5039A037-2417-4C14-B5F7-4C1E7C3843AA}" uniqueName="44" name="Transport co invoice no/ _x000a_Номер инвойса ТК" queryTableFieldId="44" dataDxfId="31"/>
    <tableColumn id="46" xr3:uid="{CAA3EF7B-0725-49C7-A940-D76704F37FF5}" uniqueName="46" name="Индекс" queryTableFieldId="46" dataDxfId="3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_xlfn.SINGLE(_xlfn.XLOOKUP("МАКС",#REF!,#REF!,,0,1))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73"/>
  <sheetViews>
    <sheetView tabSelected="1" zoomScale="80" zoomScaleNormal="80" workbookViewId="0">
      <selection activeCell="A5" sqref="A5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7.21875" customWidth="1"/>
    <col min="6" max="6" width="19" customWidth="1"/>
    <col min="7" max="7" width="19.33203125" bestFit="1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0.44140625" bestFit="1" customWidth="1"/>
    <col min="13" max="13" width="17.5546875" customWidth="1"/>
    <col min="14" max="14" width="17.88671875" customWidth="1"/>
    <col min="15" max="15" width="17.6640625" customWidth="1"/>
    <col min="16" max="16" width="20.109375" customWidth="1"/>
    <col min="17" max="17" width="16.44140625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17" bestFit="1" customWidth="1"/>
  </cols>
  <sheetData>
    <row r="1" spans="1:26" ht="61.2" x14ac:dyDescent="0.3">
      <c r="A1" s="44">
        <v>488</v>
      </c>
      <c r="B1" s="44"/>
      <c r="C1" s="44"/>
      <c r="D1" s="45" t="str">
        <f>Z5</f>
        <v>CNT-CKRF110-CR153-154</v>
      </c>
      <c r="E1" s="45"/>
      <c r="F1" s="45"/>
      <c r="G1" s="45"/>
      <c r="H1" s="46">
        <v>45275</v>
      </c>
      <c r="I1" s="46"/>
      <c r="J1" s="47" t="s">
        <v>178</v>
      </c>
      <c r="K1" s="48"/>
      <c r="L1" s="48"/>
      <c r="M1" s="49"/>
      <c r="N1" s="41" t="s">
        <v>0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</row>
    <row r="2" spans="1:26" x14ac:dyDescent="0.3">
      <c r="A2" s="23" t="s">
        <v>69</v>
      </c>
      <c r="B2" s="23" t="s">
        <v>70</v>
      </c>
      <c r="C2" s="23" t="s">
        <v>71</v>
      </c>
      <c r="D2" s="23" t="s">
        <v>72</v>
      </c>
      <c r="E2" s="23" t="s">
        <v>73</v>
      </c>
      <c r="F2" s="23" t="s">
        <v>74</v>
      </c>
      <c r="G2" s="23" t="s">
        <v>75</v>
      </c>
      <c r="H2" s="23" t="s">
        <v>76</v>
      </c>
      <c r="I2" s="23" t="s">
        <v>77</v>
      </c>
      <c r="J2" s="23" t="s">
        <v>78</v>
      </c>
      <c r="K2" s="23" t="s">
        <v>79</v>
      </c>
      <c r="L2" s="23" t="s">
        <v>80</v>
      </c>
      <c r="M2" s="23" t="s">
        <v>81</v>
      </c>
      <c r="N2" s="23" t="s">
        <v>82</v>
      </c>
      <c r="O2" s="23" t="s">
        <v>83</v>
      </c>
      <c r="P2" s="23" t="s">
        <v>84</v>
      </c>
      <c r="Q2" s="23" t="s">
        <v>85</v>
      </c>
      <c r="R2" s="23" t="s">
        <v>86</v>
      </c>
      <c r="S2" s="23" t="s">
        <v>87</v>
      </c>
      <c r="T2" s="23" t="s">
        <v>88</v>
      </c>
      <c r="U2" s="23" t="s">
        <v>89</v>
      </c>
      <c r="V2" s="23" t="s">
        <v>90</v>
      </c>
      <c r="W2" s="23" t="s">
        <v>91</v>
      </c>
      <c r="X2" s="23" t="s">
        <v>92</v>
      </c>
      <c r="Y2" s="23" t="s">
        <v>93</v>
      </c>
      <c r="Z2" s="23" t="s">
        <v>94</v>
      </c>
    </row>
    <row r="3" spans="1:26" s="40" customFormat="1" ht="60" x14ac:dyDescent="0.3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7" t="s">
        <v>6</v>
      </c>
      <c r="G3" s="38" t="s">
        <v>7</v>
      </c>
      <c r="H3" s="35" t="s">
        <v>8</v>
      </c>
      <c r="I3" s="34" t="s">
        <v>9</v>
      </c>
      <c r="J3" s="36" t="s">
        <v>10</v>
      </c>
      <c r="K3" s="36" t="s">
        <v>11</v>
      </c>
      <c r="L3" s="35" t="s">
        <v>12</v>
      </c>
      <c r="M3" s="35" t="s">
        <v>13</v>
      </c>
      <c r="N3" s="35" t="s">
        <v>14</v>
      </c>
      <c r="O3" s="39" t="s">
        <v>15</v>
      </c>
      <c r="P3" s="39" t="s">
        <v>16</v>
      </c>
      <c r="Q3" s="35" t="s">
        <v>17</v>
      </c>
      <c r="R3" s="36" t="s">
        <v>18</v>
      </c>
      <c r="S3" s="36" t="s">
        <v>19</v>
      </c>
      <c r="T3" s="36" t="s">
        <v>20</v>
      </c>
      <c r="U3" s="39" t="s">
        <v>21</v>
      </c>
      <c r="V3" s="36" t="s">
        <v>22</v>
      </c>
      <c r="W3" s="36" t="s">
        <v>23</v>
      </c>
      <c r="X3" s="35" t="s">
        <v>24</v>
      </c>
      <c r="Y3" s="36" t="s">
        <v>25</v>
      </c>
      <c r="Z3" s="34" t="s">
        <v>26</v>
      </c>
    </row>
    <row r="4" spans="1:26" x14ac:dyDescent="0.3">
      <c r="A4" s="27" t="s">
        <v>27</v>
      </c>
      <c r="B4" s="28"/>
      <c r="C4" s="28"/>
      <c r="D4" s="28"/>
      <c r="E4" s="28"/>
      <c r="F4" s="32"/>
      <c r="G4" s="30"/>
      <c r="H4" s="28"/>
      <c r="I4" s="27"/>
      <c r="J4" s="29"/>
      <c r="K4" s="29"/>
      <c r="L4" s="28"/>
      <c r="M4" s="28"/>
      <c r="N4" s="28"/>
      <c r="O4" s="31"/>
      <c r="P4" s="31"/>
      <c r="Q4" s="28"/>
      <c r="R4" s="29"/>
      <c r="S4" s="29"/>
      <c r="T4" s="29">
        <f>SUM(T5:T73)</f>
        <v>681405.1100000001</v>
      </c>
      <c r="U4" s="31">
        <v>45275</v>
      </c>
      <c r="V4" s="29">
        <v>12358.03</v>
      </c>
      <c r="W4" s="29"/>
      <c r="X4" s="28"/>
      <c r="Y4" s="29">
        <f>SUM(Y5:Y73)</f>
        <v>8420824791.5333004</v>
      </c>
      <c r="Z4" s="27"/>
    </row>
    <row r="5" spans="1:26" ht="24" x14ac:dyDescent="0.3">
      <c r="A5" s="27">
        <v>1</v>
      </c>
      <c r="B5" s="28" t="s">
        <v>44</v>
      </c>
      <c r="C5" s="28" t="s">
        <v>179</v>
      </c>
      <c r="D5" s="28" t="s">
        <v>183</v>
      </c>
      <c r="E5" s="28" t="s">
        <v>180</v>
      </c>
      <c r="F5" s="32" t="s">
        <v>252</v>
      </c>
      <c r="G5" s="30">
        <v>43325.999999999993</v>
      </c>
      <c r="H5" s="28" t="s">
        <v>40</v>
      </c>
      <c r="I5" s="27">
        <v>64.162999999999997</v>
      </c>
      <c r="J5" s="29">
        <v>5670</v>
      </c>
      <c r="K5" s="29" t="s">
        <v>45</v>
      </c>
      <c r="L5" s="28" t="s">
        <v>181</v>
      </c>
      <c r="M5" s="28" t="s">
        <v>257</v>
      </c>
      <c r="N5" s="28" t="s">
        <v>258</v>
      </c>
      <c r="O5" s="31">
        <v>45235</v>
      </c>
      <c r="P5" s="31">
        <v>45264</v>
      </c>
      <c r="Q5" s="28" t="s">
        <v>46</v>
      </c>
      <c r="R5" s="29">
        <v>9700</v>
      </c>
      <c r="S5" s="29">
        <v>0</v>
      </c>
      <c r="T5" s="29">
        <v>9700</v>
      </c>
      <c r="U5" s="31">
        <v>45275</v>
      </c>
      <c r="V5" s="29">
        <v>12358.03</v>
      </c>
      <c r="W5" s="29">
        <v>119872891</v>
      </c>
      <c r="X5" s="28">
        <v>0</v>
      </c>
      <c r="Y5" s="29">
        <v>119872891</v>
      </c>
      <c r="Z5" s="27" t="s">
        <v>265</v>
      </c>
    </row>
    <row r="6" spans="1:26" s="4" customFormat="1" ht="24" x14ac:dyDescent="0.3">
      <c r="A6" s="27">
        <v>2</v>
      </c>
      <c r="B6" s="28" t="s">
        <v>44</v>
      </c>
      <c r="C6" s="28" t="s">
        <v>179</v>
      </c>
      <c r="D6" s="28" t="s">
        <v>184</v>
      </c>
      <c r="E6" s="28" t="s">
        <v>180</v>
      </c>
      <c r="F6" s="32" t="s">
        <v>252</v>
      </c>
      <c r="G6" s="30">
        <v>145849.11999999874</v>
      </c>
      <c r="H6" s="28" t="s">
        <v>40</v>
      </c>
      <c r="I6" s="27">
        <v>65.876000000000005</v>
      </c>
      <c r="J6" s="29">
        <v>13954</v>
      </c>
      <c r="K6" s="29" t="s">
        <v>45</v>
      </c>
      <c r="L6" s="28" t="s">
        <v>181</v>
      </c>
      <c r="M6" s="28" t="s">
        <v>257</v>
      </c>
      <c r="N6" s="28" t="s">
        <v>258</v>
      </c>
      <c r="O6" s="31">
        <v>45235</v>
      </c>
      <c r="P6" s="31">
        <v>45264</v>
      </c>
      <c r="Q6" s="28" t="s">
        <v>46</v>
      </c>
      <c r="R6" s="29">
        <v>9700</v>
      </c>
      <c r="S6" s="29">
        <v>0</v>
      </c>
      <c r="T6" s="29">
        <v>9700</v>
      </c>
      <c r="U6" s="31">
        <v>45275</v>
      </c>
      <c r="V6" s="29">
        <v>12358.03</v>
      </c>
      <c r="W6" s="29">
        <v>119872891</v>
      </c>
      <c r="X6" s="28">
        <v>0</v>
      </c>
      <c r="Y6" s="29">
        <v>119872891</v>
      </c>
      <c r="Z6" s="27" t="s">
        <v>265</v>
      </c>
    </row>
    <row r="7" spans="1:26" s="4" customFormat="1" ht="24" x14ac:dyDescent="0.3">
      <c r="A7" s="27">
        <v>3</v>
      </c>
      <c r="B7" s="28" t="s">
        <v>44</v>
      </c>
      <c r="C7" s="28" t="s">
        <v>179</v>
      </c>
      <c r="D7" s="28" t="s">
        <v>185</v>
      </c>
      <c r="E7" s="28" t="s">
        <v>180</v>
      </c>
      <c r="F7" s="32" t="s">
        <v>252</v>
      </c>
      <c r="G7" s="30">
        <v>231566.77999999997</v>
      </c>
      <c r="H7" s="28" t="s">
        <v>40</v>
      </c>
      <c r="I7" s="27">
        <v>68.977000000000004</v>
      </c>
      <c r="J7" s="29">
        <v>18799</v>
      </c>
      <c r="K7" s="29" t="s">
        <v>45</v>
      </c>
      <c r="L7" s="28" t="s">
        <v>181</v>
      </c>
      <c r="M7" s="28" t="s">
        <v>257</v>
      </c>
      <c r="N7" s="28" t="s">
        <v>258</v>
      </c>
      <c r="O7" s="31">
        <v>45235</v>
      </c>
      <c r="P7" s="31">
        <v>45264</v>
      </c>
      <c r="Q7" s="28" t="s">
        <v>46</v>
      </c>
      <c r="R7" s="29">
        <v>9700</v>
      </c>
      <c r="S7" s="29">
        <v>0</v>
      </c>
      <c r="T7" s="29">
        <v>9700</v>
      </c>
      <c r="U7" s="31">
        <v>45275</v>
      </c>
      <c r="V7" s="29">
        <v>12358.03</v>
      </c>
      <c r="W7" s="29">
        <v>119872891</v>
      </c>
      <c r="X7" s="28">
        <v>0</v>
      </c>
      <c r="Y7" s="29">
        <v>119872891</v>
      </c>
      <c r="Z7" s="27" t="s">
        <v>265</v>
      </c>
    </row>
    <row r="8" spans="1:26" ht="24" x14ac:dyDescent="0.3">
      <c r="A8" s="27">
        <v>4</v>
      </c>
      <c r="B8" s="28" t="s">
        <v>44</v>
      </c>
      <c r="C8" s="28" t="s">
        <v>179</v>
      </c>
      <c r="D8" s="28" t="s">
        <v>186</v>
      </c>
      <c r="E8" s="28" t="s">
        <v>180</v>
      </c>
      <c r="F8" s="32" t="s">
        <v>252</v>
      </c>
      <c r="G8" s="30">
        <v>44518.789999999964</v>
      </c>
      <c r="H8" s="28" t="s">
        <v>40</v>
      </c>
      <c r="I8" s="27">
        <v>67.400000000000006</v>
      </c>
      <c r="J8" s="29">
        <v>9788</v>
      </c>
      <c r="K8" s="29" t="s">
        <v>45</v>
      </c>
      <c r="L8" s="28" t="s">
        <v>181</v>
      </c>
      <c r="M8" s="28" t="s">
        <v>257</v>
      </c>
      <c r="N8" s="28" t="s">
        <v>258</v>
      </c>
      <c r="O8" s="31">
        <v>45235</v>
      </c>
      <c r="P8" s="31">
        <v>45264</v>
      </c>
      <c r="Q8" s="28" t="s">
        <v>46</v>
      </c>
      <c r="R8" s="29">
        <v>9700</v>
      </c>
      <c r="S8" s="29">
        <v>0</v>
      </c>
      <c r="T8" s="29">
        <v>9700</v>
      </c>
      <c r="U8" s="31">
        <v>45275</v>
      </c>
      <c r="V8" s="29">
        <v>12358.03</v>
      </c>
      <c r="W8" s="29">
        <v>119872891</v>
      </c>
      <c r="X8" s="28">
        <v>0</v>
      </c>
      <c r="Y8" s="29">
        <v>119872891</v>
      </c>
      <c r="Z8" s="27" t="s">
        <v>265</v>
      </c>
    </row>
    <row r="9" spans="1:26" ht="24" x14ac:dyDescent="0.3">
      <c r="A9" s="27">
        <v>5</v>
      </c>
      <c r="B9" s="28" t="s">
        <v>44</v>
      </c>
      <c r="C9" s="28" t="s">
        <v>179</v>
      </c>
      <c r="D9" s="28" t="s">
        <v>187</v>
      </c>
      <c r="E9" s="28" t="s">
        <v>180</v>
      </c>
      <c r="F9" s="32" t="s">
        <v>252</v>
      </c>
      <c r="G9" s="30">
        <v>43120.079999999973</v>
      </c>
      <c r="H9" s="28" t="s">
        <v>40</v>
      </c>
      <c r="I9" s="27">
        <v>67.698999999999998</v>
      </c>
      <c r="J9" s="29">
        <v>9180</v>
      </c>
      <c r="K9" s="29" t="s">
        <v>45</v>
      </c>
      <c r="L9" s="28" t="s">
        <v>181</v>
      </c>
      <c r="M9" s="28" t="s">
        <v>257</v>
      </c>
      <c r="N9" s="28" t="s">
        <v>258</v>
      </c>
      <c r="O9" s="31">
        <v>45235</v>
      </c>
      <c r="P9" s="31">
        <v>45264</v>
      </c>
      <c r="Q9" s="28" t="s">
        <v>46</v>
      </c>
      <c r="R9" s="29">
        <v>9700</v>
      </c>
      <c r="S9" s="29">
        <v>0</v>
      </c>
      <c r="T9" s="29">
        <v>9700</v>
      </c>
      <c r="U9" s="31">
        <v>45275</v>
      </c>
      <c r="V9" s="29">
        <v>12358.03</v>
      </c>
      <c r="W9" s="29">
        <v>119872891</v>
      </c>
      <c r="X9" s="28">
        <v>0</v>
      </c>
      <c r="Y9" s="29">
        <v>119872891</v>
      </c>
      <c r="Z9" s="27" t="s">
        <v>265</v>
      </c>
    </row>
    <row r="10" spans="1:26" ht="24" x14ac:dyDescent="0.3">
      <c r="A10" s="27">
        <v>6</v>
      </c>
      <c r="B10" s="28" t="s">
        <v>44</v>
      </c>
      <c r="C10" s="28" t="s">
        <v>179</v>
      </c>
      <c r="D10" s="28" t="s">
        <v>188</v>
      </c>
      <c r="E10" s="28" t="s">
        <v>180</v>
      </c>
      <c r="F10" s="32" t="s">
        <v>252</v>
      </c>
      <c r="G10" s="30">
        <v>116697.06000000011</v>
      </c>
      <c r="H10" s="28" t="s">
        <v>40</v>
      </c>
      <c r="I10" s="27">
        <v>67.98</v>
      </c>
      <c r="J10" s="29">
        <v>21440</v>
      </c>
      <c r="K10" s="29" t="s">
        <v>45</v>
      </c>
      <c r="L10" s="28" t="s">
        <v>181</v>
      </c>
      <c r="M10" s="28" t="s">
        <v>257</v>
      </c>
      <c r="N10" s="28" t="s">
        <v>258</v>
      </c>
      <c r="O10" s="31">
        <v>45235</v>
      </c>
      <c r="P10" s="31">
        <v>45264</v>
      </c>
      <c r="Q10" s="28" t="s">
        <v>46</v>
      </c>
      <c r="R10" s="29">
        <v>9700</v>
      </c>
      <c r="S10" s="29">
        <v>0</v>
      </c>
      <c r="T10" s="29">
        <v>9700</v>
      </c>
      <c r="U10" s="31">
        <v>45275</v>
      </c>
      <c r="V10" s="29">
        <v>12358.03</v>
      </c>
      <c r="W10" s="29">
        <v>119872891</v>
      </c>
      <c r="X10" s="28">
        <v>0</v>
      </c>
      <c r="Y10" s="29">
        <v>119872891</v>
      </c>
      <c r="Z10" s="27" t="s">
        <v>265</v>
      </c>
    </row>
    <row r="11" spans="1:26" ht="24" x14ac:dyDescent="0.3">
      <c r="A11" s="27">
        <v>7</v>
      </c>
      <c r="B11" s="28" t="s">
        <v>44</v>
      </c>
      <c r="C11" s="28" t="s">
        <v>179</v>
      </c>
      <c r="D11" s="28" t="s">
        <v>189</v>
      </c>
      <c r="E11" s="28" t="s">
        <v>180</v>
      </c>
      <c r="F11" s="32" t="s">
        <v>252</v>
      </c>
      <c r="G11" s="30">
        <v>23604.239999999969</v>
      </c>
      <c r="H11" s="28" t="s">
        <v>40</v>
      </c>
      <c r="I11" s="27">
        <v>62.222999999999999</v>
      </c>
      <c r="J11" s="29">
        <v>3383</v>
      </c>
      <c r="K11" s="29" t="s">
        <v>45</v>
      </c>
      <c r="L11" s="28" t="s">
        <v>181</v>
      </c>
      <c r="M11" s="28" t="s">
        <v>257</v>
      </c>
      <c r="N11" s="28" t="s">
        <v>258</v>
      </c>
      <c r="O11" s="31">
        <v>45235</v>
      </c>
      <c r="P11" s="31">
        <v>45264</v>
      </c>
      <c r="Q11" s="28" t="s">
        <v>46</v>
      </c>
      <c r="R11" s="29">
        <v>9700</v>
      </c>
      <c r="S11" s="29">
        <v>0</v>
      </c>
      <c r="T11" s="29">
        <v>9700</v>
      </c>
      <c r="U11" s="31">
        <v>45275</v>
      </c>
      <c r="V11" s="29">
        <v>12358.03</v>
      </c>
      <c r="W11" s="29">
        <v>119872891</v>
      </c>
      <c r="X11" s="28">
        <v>0</v>
      </c>
      <c r="Y11" s="29">
        <v>119872891</v>
      </c>
      <c r="Z11" s="27" t="s">
        <v>265</v>
      </c>
    </row>
    <row r="12" spans="1:26" ht="24" x14ac:dyDescent="0.3">
      <c r="A12" s="27">
        <v>8</v>
      </c>
      <c r="B12" s="28" t="s">
        <v>44</v>
      </c>
      <c r="C12" s="28" t="s">
        <v>179</v>
      </c>
      <c r="D12" s="28" t="s">
        <v>190</v>
      </c>
      <c r="E12" s="28" t="s">
        <v>180</v>
      </c>
      <c r="F12" s="32" t="s">
        <v>252</v>
      </c>
      <c r="G12" s="30">
        <v>57280.459999999919</v>
      </c>
      <c r="H12" s="28" t="s">
        <v>40</v>
      </c>
      <c r="I12" s="27">
        <v>66.822000000000003</v>
      </c>
      <c r="J12" s="29">
        <v>13370</v>
      </c>
      <c r="K12" s="29" t="s">
        <v>45</v>
      </c>
      <c r="L12" s="28" t="s">
        <v>181</v>
      </c>
      <c r="M12" s="28" t="s">
        <v>257</v>
      </c>
      <c r="N12" s="28" t="s">
        <v>258</v>
      </c>
      <c r="O12" s="31">
        <v>45235</v>
      </c>
      <c r="P12" s="31">
        <v>45264</v>
      </c>
      <c r="Q12" s="28" t="s">
        <v>46</v>
      </c>
      <c r="R12" s="29">
        <v>9700</v>
      </c>
      <c r="S12" s="29">
        <v>0</v>
      </c>
      <c r="T12" s="29">
        <v>9700</v>
      </c>
      <c r="U12" s="31">
        <v>45275</v>
      </c>
      <c r="V12" s="29">
        <v>12358.03</v>
      </c>
      <c r="W12" s="29">
        <v>119872891</v>
      </c>
      <c r="X12" s="28">
        <v>0</v>
      </c>
      <c r="Y12" s="29">
        <v>119872891</v>
      </c>
      <c r="Z12" s="27" t="s">
        <v>265</v>
      </c>
    </row>
    <row r="13" spans="1:26" ht="24" x14ac:dyDescent="0.3">
      <c r="A13" s="27">
        <v>9</v>
      </c>
      <c r="B13" s="28" t="s">
        <v>44</v>
      </c>
      <c r="C13" s="28" t="s">
        <v>179</v>
      </c>
      <c r="D13" s="28" t="s">
        <v>191</v>
      </c>
      <c r="E13" s="28" t="s">
        <v>180</v>
      </c>
      <c r="F13" s="32" t="s">
        <v>252</v>
      </c>
      <c r="G13" s="30">
        <v>74428.279999999984</v>
      </c>
      <c r="H13" s="28" t="s">
        <v>40</v>
      </c>
      <c r="I13" s="27">
        <v>64.504000000000005</v>
      </c>
      <c r="J13" s="29">
        <v>12869</v>
      </c>
      <c r="K13" s="29" t="s">
        <v>45</v>
      </c>
      <c r="L13" s="28" t="s">
        <v>181</v>
      </c>
      <c r="M13" s="28" t="s">
        <v>257</v>
      </c>
      <c r="N13" s="28" t="s">
        <v>258</v>
      </c>
      <c r="O13" s="31">
        <v>45235</v>
      </c>
      <c r="P13" s="31">
        <v>45264</v>
      </c>
      <c r="Q13" s="28" t="s">
        <v>46</v>
      </c>
      <c r="R13" s="29">
        <v>9700</v>
      </c>
      <c r="S13" s="29">
        <v>0</v>
      </c>
      <c r="T13" s="29">
        <v>9700</v>
      </c>
      <c r="U13" s="31">
        <v>45275</v>
      </c>
      <c r="V13" s="29">
        <v>12358.03</v>
      </c>
      <c r="W13" s="29">
        <v>119872891</v>
      </c>
      <c r="X13" s="28">
        <v>0</v>
      </c>
      <c r="Y13" s="29">
        <v>119872891</v>
      </c>
      <c r="Z13" s="27" t="s">
        <v>265</v>
      </c>
    </row>
    <row r="14" spans="1:26" ht="24" x14ac:dyDescent="0.3">
      <c r="A14" s="27">
        <v>10</v>
      </c>
      <c r="B14" s="28" t="s">
        <v>44</v>
      </c>
      <c r="C14" s="28" t="s">
        <v>179</v>
      </c>
      <c r="D14" s="28" t="s">
        <v>192</v>
      </c>
      <c r="E14" s="28" t="s">
        <v>180</v>
      </c>
      <c r="F14" s="32" t="s">
        <v>252</v>
      </c>
      <c r="G14" s="30">
        <v>38006.940000000017</v>
      </c>
      <c r="H14" s="28" t="s">
        <v>40</v>
      </c>
      <c r="I14" s="27">
        <v>67.218999999999994</v>
      </c>
      <c r="J14" s="29">
        <v>9836</v>
      </c>
      <c r="K14" s="29" t="s">
        <v>45</v>
      </c>
      <c r="L14" s="28" t="s">
        <v>181</v>
      </c>
      <c r="M14" s="28" t="s">
        <v>257</v>
      </c>
      <c r="N14" s="28" t="s">
        <v>258</v>
      </c>
      <c r="O14" s="31">
        <v>45235</v>
      </c>
      <c r="P14" s="31">
        <v>45264</v>
      </c>
      <c r="Q14" s="28" t="s">
        <v>46</v>
      </c>
      <c r="R14" s="29">
        <v>9700</v>
      </c>
      <c r="S14" s="29">
        <v>0</v>
      </c>
      <c r="T14" s="29">
        <v>9700</v>
      </c>
      <c r="U14" s="31">
        <v>45275</v>
      </c>
      <c r="V14" s="29">
        <v>12358.03</v>
      </c>
      <c r="W14" s="29">
        <v>119872891</v>
      </c>
      <c r="X14" s="28">
        <v>0</v>
      </c>
      <c r="Y14" s="29">
        <v>119872891</v>
      </c>
      <c r="Z14" s="27" t="s">
        <v>265</v>
      </c>
    </row>
    <row r="15" spans="1:26" ht="24" x14ac:dyDescent="0.3">
      <c r="A15" s="27">
        <v>11</v>
      </c>
      <c r="B15" s="28" t="s">
        <v>44</v>
      </c>
      <c r="C15" s="28" t="s">
        <v>179</v>
      </c>
      <c r="D15" s="28" t="s">
        <v>193</v>
      </c>
      <c r="E15" s="28" t="s">
        <v>180</v>
      </c>
      <c r="F15" s="32" t="s">
        <v>252</v>
      </c>
      <c r="G15" s="30">
        <v>126629.98000000074</v>
      </c>
      <c r="H15" s="28" t="s">
        <v>40</v>
      </c>
      <c r="I15" s="27">
        <v>67.488</v>
      </c>
      <c r="J15" s="29">
        <v>13885</v>
      </c>
      <c r="K15" s="29" t="s">
        <v>45</v>
      </c>
      <c r="L15" s="28" t="s">
        <v>181</v>
      </c>
      <c r="M15" s="28" t="s">
        <v>257</v>
      </c>
      <c r="N15" s="28" t="s">
        <v>258</v>
      </c>
      <c r="O15" s="31">
        <v>45235</v>
      </c>
      <c r="P15" s="31">
        <v>45264</v>
      </c>
      <c r="Q15" s="28" t="s">
        <v>46</v>
      </c>
      <c r="R15" s="29">
        <v>9700</v>
      </c>
      <c r="S15" s="29">
        <v>0</v>
      </c>
      <c r="T15" s="29">
        <v>9700</v>
      </c>
      <c r="U15" s="31">
        <v>45275</v>
      </c>
      <c r="V15" s="29">
        <v>12358.03</v>
      </c>
      <c r="W15" s="29">
        <v>119872891</v>
      </c>
      <c r="X15" s="28">
        <v>0</v>
      </c>
      <c r="Y15" s="29">
        <v>119872891</v>
      </c>
      <c r="Z15" s="27" t="s">
        <v>265</v>
      </c>
    </row>
    <row r="16" spans="1:26" ht="24" x14ac:dyDescent="0.3">
      <c r="A16" s="27">
        <v>12</v>
      </c>
      <c r="B16" s="28" t="s">
        <v>44</v>
      </c>
      <c r="C16" s="28" t="s">
        <v>179</v>
      </c>
      <c r="D16" s="28" t="s">
        <v>194</v>
      </c>
      <c r="E16" s="28" t="s">
        <v>180</v>
      </c>
      <c r="F16" s="32" t="s">
        <v>252</v>
      </c>
      <c r="G16" s="30">
        <v>51917.269999999757</v>
      </c>
      <c r="H16" s="28" t="s">
        <v>40</v>
      </c>
      <c r="I16" s="27">
        <v>67.935000000000002</v>
      </c>
      <c r="J16" s="29">
        <v>12356</v>
      </c>
      <c r="K16" s="29" t="s">
        <v>45</v>
      </c>
      <c r="L16" s="28" t="s">
        <v>181</v>
      </c>
      <c r="M16" s="28" t="s">
        <v>257</v>
      </c>
      <c r="N16" s="28" t="s">
        <v>258</v>
      </c>
      <c r="O16" s="31">
        <v>45235</v>
      </c>
      <c r="P16" s="31">
        <v>45264</v>
      </c>
      <c r="Q16" s="28" t="s">
        <v>46</v>
      </c>
      <c r="R16" s="29">
        <v>9700</v>
      </c>
      <c r="S16" s="29">
        <v>0</v>
      </c>
      <c r="T16" s="29">
        <v>9700</v>
      </c>
      <c r="U16" s="31">
        <v>45275</v>
      </c>
      <c r="V16" s="29">
        <v>12358.03</v>
      </c>
      <c r="W16" s="29">
        <v>119872891</v>
      </c>
      <c r="X16" s="28">
        <v>0</v>
      </c>
      <c r="Y16" s="29">
        <v>119872891</v>
      </c>
      <c r="Z16" s="27" t="s">
        <v>265</v>
      </c>
    </row>
    <row r="17" spans="1:26" ht="24" x14ac:dyDescent="0.3">
      <c r="A17" s="27">
        <v>13</v>
      </c>
      <c r="B17" s="28" t="s">
        <v>44</v>
      </c>
      <c r="C17" s="28" t="s">
        <v>179</v>
      </c>
      <c r="D17" s="28" t="s">
        <v>195</v>
      </c>
      <c r="E17" s="28" t="s">
        <v>180</v>
      </c>
      <c r="F17" s="32" t="s">
        <v>252</v>
      </c>
      <c r="G17" s="30">
        <v>33161.760000000031</v>
      </c>
      <c r="H17" s="28" t="s">
        <v>40</v>
      </c>
      <c r="I17" s="27">
        <v>67.218999999999994</v>
      </c>
      <c r="J17" s="29">
        <v>9784</v>
      </c>
      <c r="K17" s="29" t="s">
        <v>45</v>
      </c>
      <c r="L17" s="28" t="s">
        <v>181</v>
      </c>
      <c r="M17" s="28" t="s">
        <v>257</v>
      </c>
      <c r="N17" s="28" t="s">
        <v>258</v>
      </c>
      <c r="O17" s="31">
        <v>45235</v>
      </c>
      <c r="P17" s="31">
        <v>45264</v>
      </c>
      <c r="Q17" s="28" t="s">
        <v>46</v>
      </c>
      <c r="R17" s="29">
        <v>9700</v>
      </c>
      <c r="S17" s="29">
        <v>0</v>
      </c>
      <c r="T17" s="29">
        <v>9700</v>
      </c>
      <c r="U17" s="31">
        <v>45275</v>
      </c>
      <c r="V17" s="29">
        <v>12358.03</v>
      </c>
      <c r="W17" s="29">
        <v>119872891</v>
      </c>
      <c r="X17" s="28">
        <v>0</v>
      </c>
      <c r="Y17" s="29">
        <v>119872891</v>
      </c>
      <c r="Z17" s="27" t="s">
        <v>265</v>
      </c>
    </row>
    <row r="18" spans="1:26" ht="24" x14ac:dyDescent="0.3">
      <c r="A18" s="27">
        <v>14</v>
      </c>
      <c r="B18" s="28" t="s">
        <v>44</v>
      </c>
      <c r="C18" s="28" t="s">
        <v>179</v>
      </c>
      <c r="D18" s="28" t="s">
        <v>196</v>
      </c>
      <c r="E18" s="28" t="s">
        <v>180</v>
      </c>
      <c r="F18" s="32" t="s">
        <v>252</v>
      </c>
      <c r="G18" s="30">
        <v>184200.43999999997</v>
      </c>
      <c r="H18" s="28" t="s">
        <v>40</v>
      </c>
      <c r="I18" s="27">
        <v>68.055000000000007</v>
      </c>
      <c r="J18" s="29">
        <v>16693</v>
      </c>
      <c r="K18" s="29" t="s">
        <v>45</v>
      </c>
      <c r="L18" s="28" t="s">
        <v>181</v>
      </c>
      <c r="M18" s="28" t="s">
        <v>257</v>
      </c>
      <c r="N18" s="28" t="s">
        <v>258</v>
      </c>
      <c r="O18" s="31">
        <v>45235</v>
      </c>
      <c r="P18" s="31">
        <v>45264</v>
      </c>
      <c r="Q18" s="28" t="s">
        <v>46</v>
      </c>
      <c r="R18" s="29">
        <v>9700</v>
      </c>
      <c r="S18" s="29">
        <v>0</v>
      </c>
      <c r="T18" s="29">
        <v>9700</v>
      </c>
      <c r="U18" s="31">
        <v>45275</v>
      </c>
      <c r="V18" s="29">
        <v>12358.03</v>
      </c>
      <c r="W18" s="29">
        <v>119872891</v>
      </c>
      <c r="X18" s="28">
        <v>0</v>
      </c>
      <c r="Y18" s="29">
        <v>119872891</v>
      </c>
      <c r="Z18" s="27" t="s">
        <v>265</v>
      </c>
    </row>
    <row r="19" spans="1:26" ht="24" x14ac:dyDescent="0.3">
      <c r="A19" s="27">
        <v>15</v>
      </c>
      <c r="B19" s="28" t="s">
        <v>44</v>
      </c>
      <c r="C19" s="28" t="s">
        <v>179</v>
      </c>
      <c r="D19" s="28" t="s">
        <v>197</v>
      </c>
      <c r="E19" s="28" t="s">
        <v>180</v>
      </c>
      <c r="F19" s="32" t="s">
        <v>252</v>
      </c>
      <c r="G19" s="30">
        <v>118443.60000000043</v>
      </c>
      <c r="H19" s="28" t="s">
        <v>40</v>
      </c>
      <c r="I19" s="27">
        <v>67.453999999999994</v>
      </c>
      <c r="J19" s="29">
        <v>14976</v>
      </c>
      <c r="K19" s="29" t="s">
        <v>45</v>
      </c>
      <c r="L19" s="28" t="s">
        <v>181</v>
      </c>
      <c r="M19" s="28" t="s">
        <v>257</v>
      </c>
      <c r="N19" s="28" t="s">
        <v>258</v>
      </c>
      <c r="O19" s="31">
        <v>45235</v>
      </c>
      <c r="P19" s="31">
        <v>45264</v>
      </c>
      <c r="Q19" s="28" t="s">
        <v>46</v>
      </c>
      <c r="R19" s="29">
        <v>9700</v>
      </c>
      <c r="S19" s="29">
        <v>0</v>
      </c>
      <c r="T19" s="29">
        <v>9700</v>
      </c>
      <c r="U19" s="31">
        <v>45275</v>
      </c>
      <c r="V19" s="29">
        <v>12358.03</v>
      </c>
      <c r="W19" s="29">
        <v>119872891</v>
      </c>
      <c r="X19" s="28">
        <v>0</v>
      </c>
      <c r="Y19" s="29">
        <v>119872891</v>
      </c>
      <c r="Z19" s="27" t="s">
        <v>265</v>
      </c>
    </row>
    <row r="20" spans="1:26" ht="24" x14ac:dyDescent="0.3">
      <c r="A20" s="27">
        <v>16</v>
      </c>
      <c r="B20" s="28" t="s">
        <v>44</v>
      </c>
      <c r="C20" s="28" t="s">
        <v>179</v>
      </c>
      <c r="D20" s="28" t="s">
        <v>198</v>
      </c>
      <c r="E20" s="28" t="s">
        <v>180</v>
      </c>
      <c r="F20" s="32" t="s">
        <v>252</v>
      </c>
      <c r="G20" s="30">
        <v>48953.099999999984</v>
      </c>
      <c r="H20" s="28" t="s">
        <v>40</v>
      </c>
      <c r="I20" s="27">
        <v>67.513000000000005</v>
      </c>
      <c r="J20" s="29">
        <v>10334</v>
      </c>
      <c r="K20" s="29" t="s">
        <v>45</v>
      </c>
      <c r="L20" s="28" t="s">
        <v>181</v>
      </c>
      <c r="M20" s="28" t="s">
        <v>257</v>
      </c>
      <c r="N20" s="28" t="s">
        <v>258</v>
      </c>
      <c r="O20" s="31">
        <v>45235</v>
      </c>
      <c r="P20" s="31">
        <v>45264</v>
      </c>
      <c r="Q20" s="28" t="s">
        <v>46</v>
      </c>
      <c r="R20" s="29">
        <v>9700</v>
      </c>
      <c r="S20" s="29">
        <v>0</v>
      </c>
      <c r="T20" s="29">
        <v>9700</v>
      </c>
      <c r="U20" s="31">
        <v>45275</v>
      </c>
      <c r="V20" s="29">
        <v>12358.03</v>
      </c>
      <c r="W20" s="29">
        <v>119872891</v>
      </c>
      <c r="X20" s="28">
        <v>0</v>
      </c>
      <c r="Y20" s="29">
        <v>119872891</v>
      </c>
      <c r="Z20" s="27" t="s">
        <v>265</v>
      </c>
    </row>
    <row r="21" spans="1:26" ht="24" x14ac:dyDescent="0.3">
      <c r="A21" s="27">
        <v>17</v>
      </c>
      <c r="B21" s="28" t="s">
        <v>44</v>
      </c>
      <c r="C21" s="28" t="s">
        <v>179</v>
      </c>
      <c r="D21" s="28" t="s">
        <v>199</v>
      </c>
      <c r="E21" s="28" t="s">
        <v>180</v>
      </c>
      <c r="F21" s="32" t="s">
        <v>252</v>
      </c>
      <c r="G21" s="30">
        <v>53633.040000000023</v>
      </c>
      <c r="H21" s="28" t="s">
        <v>40</v>
      </c>
      <c r="I21" s="27">
        <v>64.483000000000004</v>
      </c>
      <c r="J21" s="29">
        <v>10589</v>
      </c>
      <c r="K21" s="29" t="s">
        <v>45</v>
      </c>
      <c r="L21" s="28" t="s">
        <v>181</v>
      </c>
      <c r="M21" s="28" t="s">
        <v>257</v>
      </c>
      <c r="N21" s="28" t="s">
        <v>258</v>
      </c>
      <c r="O21" s="31">
        <v>45235</v>
      </c>
      <c r="P21" s="31">
        <v>45264</v>
      </c>
      <c r="Q21" s="28" t="s">
        <v>46</v>
      </c>
      <c r="R21" s="29">
        <v>9700</v>
      </c>
      <c r="S21" s="29">
        <v>0</v>
      </c>
      <c r="T21" s="29">
        <v>9700</v>
      </c>
      <c r="U21" s="31">
        <v>45275</v>
      </c>
      <c r="V21" s="29">
        <v>12358.03</v>
      </c>
      <c r="W21" s="29">
        <v>119872891</v>
      </c>
      <c r="X21" s="28">
        <v>0</v>
      </c>
      <c r="Y21" s="29">
        <v>119872891</v>
      </c>
      <c r="Z21" s="27" t="s">
        <v>265</v>
      </c>
    </row>
    <row r="22" spans="1:26" ht="24" x14ac:dyDescent="0.3">
      <c r="A22" s="27">
        <v>18</v>
      </c>
      <c r="B22" s="28" t="s">
        <v>44</v>
      </c>
      <c r="C22" s="28" t="s">
        <v>179</v>
      </c>
      <c r="D22" s="28" t="s">
        <v>200</v>
      </c>
      <c r="E22" s="28" t="s">
        <v>180</v>
      </c>
      <c r="F22" s="32" t="s">
        <v>252</v>
      </c>
      <c r="G22" s="30">
        <v>92729.06</v>
      </c>
      <c r="H22" s="28" t="s">
        <v>40</v>
      </c>
      <c r="I22" s="27">
        <v>67.113</v>
      </c>
      <c r="J22" s="29">
        <v>12852</v>
      </c>
      <c r="K22" s="29" t="s">
        <v>45</v>
      </c>
      <c r="L22" s="28" t="s">
        <v>181</v>
      </c>
      <c r="M22" s="28" t="s">
        <v>257</v>
      </c>
      <c r="N22" s="28" t="s">
        <v>258</v>
      </c>
      <c r="O22" s="31">
        <v>45235</v>
      </c>
      <c r="P22" s="31">
        <v>45264</v>
      </c>
      <c r="Q22" s="28" t="s">
        <v>46</v>
      </c>
      <c r="R22" s="29">
        <v>9700</v>
      </c>
      <c r="S22" s="29">
        <v>0</v>
      </c>
      <c r="T22" s="29">
        <v>9700</v>
      </c>
      <c r="U22" s="31">
        <v>45275</v>
      </c>
      <c r="V22" s="29">
        <v>12358.03</v>
      </c>
      <c r="W22" s="29">
        <v>119872891</v>
      </c>
      <c r="X22" s="28">
        <v>0</v>
      </c>
      <c r="Y22" s="29">
        <v>119872891</v>
      </c>
      <c r="Z22" s="27" t="s">
        <v>265</v>
      </c>
    </row>
    <row r="23" spans="1:26" ht="24" x14ac:dyDescent="0.3">
      <c r="A23" s="27">
        <v>19</v>
      </c>
      <c r="B23" s="28" t="s">
        <v>44</v>
      </c>
      <c r="C23" s="28" t="s">
        <v>179</v>
      </c>
      <c r="D23" s="28" t="s">
        <v>201</v>
      </c>
      <c r="E23" s="28" t="s">
        <v>180</v>
      </c>
      <c r="F23" s="32" t="s">
        <v>252</v>
      </c>
      <c r="G23" s="30">
        <v>170135.77999999991</v>
      </c>
      <c r="H23" s="28" t="s">
        <v>40</v>
      </c>
      <c r="I23" s="27">
        <v>67.980999999999995</v>
      </c>
      <c r="J23" s="29">
        <v>17103</v>
      </c>
      <c r="K23" s="29" t="s">
        <v>45</v>
      </c>
      <c r="L23" s="28" t="s">
        <v>181</v>
      </c>
      <c r="M23" s="28" t="s">
        <v>257</v>
      </c>
      <c r="N23" s="28" t="s">
        <v>258</v>
      </c>
      <c r="O23" s="31">
        <v>45235</v>
      </c>
      <c r="P23" s="31">
        <v>45264</v>
      </c>
      <c r="Q23" s="28" t="s">
        <v>46</v>
      </c>
      <c r="R23" s="29">
        <v>9700</v>
      </c>
      <c r="S23" s="29">
        <v>0</v>
      </c>
      <c r="T23" s="29">
        <v>9700</v>
      </c>
      <c r="U23" s="31">
        <v>45275</v>
      </c>
      <c r="V23" s="29">
        <v>12358.03</v>
      </c>
      <c r="W23" s="29">
        <v>119872891</v>
      </c>
      <c r="X23" s="28">
        <v>0</v>
      </c>
      <c r="Y23" s="29">
        <v>119872891</v>
      </c>
      <c r="Z23" s="27" t="s">
        <v>265</v>
      </c>
    </row>
    <row r="24" spans="1:26" ht="24" x14ac:dyDescent="0.3">
      <c r="A24" s="27">
        <v>20</v>
      </c>
      <c r="B24" s="28" t="s">
        <v>44</v>
      </c>
      <c r="C24" s="28" t="s">
        <v>179</v>
      </c>
      <c r="D24" s="28" t="s">
        <v>202</v>
      </c>
      <c r="E24" s="28" t="s">
        <v>180</v>
      </c>
      <c r="F24" s="32" t="s">
        <v>252</v>
      </c>
      <c r="G24" s="30">
        <v>184993.27999999988</v>
      </c>
      <c r="H24" s="28" t="s">
        <v>40</v>
      </c>
      <c r="I24" s="27">
        <v>66.814999999999998</v>
      </c>
      <c r="J24" s="29">
        <v>16804</v>
      </c>
      <c r="K24" s="29" t="s">
        <v>45</v>
      </c>
      <c r="L24" s="28" t="s">
        <v>181</v>
      </c>
      <c r="M24" s="28" t="s">
        <v>257</v>
      </c>
      <c r="N24" s="28" t="s">
        <v>258</v>
      </c>
      <c r="O24" s="31">
        <v>45235</v>
      </c>
      <c r="P24" s="31">
        <v>45264</v>
      </c>
      <c r="Q24" s="28" t="s">
        <v>46</v>
      </c>
      <c r="R24" s="29">
        <v>9700</v>
      </c>
      <c r="S24" s="29">
        <v>0</v>
      </c>
      <c r="T24" s="29">
        <v>9700</v>
      </c>
      <c r="U24" s="31">
        <v>45275</v>
      </c>
      <c r="V24" s="29">
        <v>12358.03</v>
      </c>
      <c r="W24" s="29">
        <v>119872891</v>
      </c>
      <c r="X24" s="28">
        <v>0</v>
      </c>
      <c r="Y24" s="29">
        <v>119872891</v>
      </c>
      <c r="Z24" s="27" t="s">
        <v>265</v>
      </c>
    </row>
    <row r="25" spans="1:26" ht="24" x14ac:dyDescent="0.3">
      <c r="A25" s="27">
        <v>21</v>
      </c>
      <c r="B25" s="28" t="s">
        <v>44</v>
      </c>
      <c r="C25" s="28" t="s">
        <v>179</v>
      </c>
      <c r="D25" s="28" t="s">
        <v>203</v>
      </c>
      <c r="E25" s="28" t="s">
        <v>180</v>
      </c>
      <c r="F25" s="32" t="s">
        <v>252</v>
      </c>
      <c r="G25" s="30">
        <v>122565.84999999942</v>
      </c>
      <c r="H25" s="28" t="s">
        <v>40</v>
      </c>
      <c r="I25" s="27">
        <v>67.453999999999994</v>
      </c>
      <c r="J25" s="29">
        <v>15562</v>
      </c>
      <c r="K25" s="29" t="s">
        <v>45</v>
      </c>
      <c r="L25" s="28" t="s">
        <v>181</v>
      </c>
      <c r="M25" s="28" t="s">
        <v>257</v>
      </c>
      <c r="N25" s="28" t="s">
        <v>258</v>
      </c>
      <c r="O25" s="31">
        <v>45235</v>
      </c>
      <c r="P25" s="31">
        <v>45264</v>
      </c>
      <c r="Q25" s="28" t="s">
        <v>46</v>
      </c>
      <c r="R25" s="29">
        <v>9700</v>
      </c>
      <c r="S25" s="29">
        <v>0</v>
      </c>
      <c r="T25" s="29">
        <v>9700</v>
      </c>
      <c r="U25" s="31">
        <v>45275</v>
      </c>
      <c r="V25" s="29">
        <v>12358.03</v>
      </c>
      <c r="W25" s="29">
        <v>119872891</v>
      </c>
      <c r="X25" s="28">
        <v>0</v>
      </c>
      <c r="Y25" s="29">
        <v>119872891</v>
      </c>
      <c r="Z25" s="27" t="s">
        <v>265</v>
      </c>
    </row>
    <row r="26" spans="1:26" ht="24" x14ac:dyDescent="0.3">
      <c r="A26" s="27">
        <v>22</v>
      </c>
      <c r="B26" s="28" t="s">
        <v>44</v>
      </c>
      <c r="C26" s="28" t="s">
        <v>179</v>
      </c>
      <c r="D26" s="28" t="s">
        <v>204</v>
      </c>
      <c r="E26" s="28" t="s">
        <v>180</v>
      </c>
      <c r="F26" s="32" t="s">
        <v>252</v>
      </c>
      <c r="G26" s="30">
        <v>34875.839999999982</v>
      </c>
      <c r="H26" s="28" t="s">
        <v>40</v>
      </c>
      <c r="I26" s="27">
        <v>67.084000000000003</v>
      </c>
      <c r="J26" s="29">
        <v>7962</v>
      </c>
      <c r="K26" s="29" t="s">
        <v>45</v>
      </c>
      <c r="L26" s="28" t="s">
        <v>181</v>
      </c>
      <c r="M26" s="28" t="s">
        <v>257</v>
      </c>
      <c r="N26" s="28" t="s">
        <v>258</v>
      </c>
      <c r="O26" s="31">
        <v>45235</v>
      </c>
      <c r="P26" s="31">
        <v>45264</v>
      </c>
      <c r="Q26" s="28" t="s">
        <v>46</v>
      </c>
      <c r="R26" s="29">
        <v>9700</v>
      </c>
      <c r="S26" s="29">
        <v>0</v>
      </c>
      <c r="T26" s="29">
        <v>9700</v>
      </c>
      <c r="U26" s="31">
        <v>45275</v>
      </c>
      <c r="V26" s="29">
        <v>12358.03</v>
      </c>
      <c r="W26" s="29">
        <v>119872891</v>
      </c>
      <c r="X26" s="28">
        <v>0</v>
      </c>
      <c r="Y26" s="29">
        <v>119872891</v>
      </c>
      <c r="Z26" s="27" t="s">
        <v>265</v>
      </c>
    </row>
    <row r="27" spans="1:26" ht="24" x14ac:dyDescent="0.3">
      <c r="A27" s="27">
        <v>23</v>
      </c>
      <c r="B27" s="28" t="s">
        <v>44</v>
      </c>
      <c r="C27" s="28" t="s">
        <v>179</v>
      </c>
      <c r="D27" s="28" t="s">
        <v>205</v>
      </c>
      <c r="E27" s="28" t="s">
        <v>180</v>
      </c>
      <c r="F27" s="32" t="s">
        <v>252</v>
      </c>
      <c r="G27" s="30">
        <v>183755.74999999753</v>
      </c>
      <c r="H27" s="28" t="s">
        <v>40</v>
      </c>
      <c r="I27" s="27">
        <v>66.271000000000001</v>
      </c>
      <c r="J27" s="29">
        <v>13891</v>
      </c>
      <c r="K27" s="29" t="s">
        <v>45</v>
      </c>
      <c r="L27" s="28" t="s">
        <v>181</v>
      </c>
      <c r="M27" s="28" t="s">
        <v>257</v>
      </c>
      <c r="N27" s="28" t="s">
        <v>258</v>
      </c>
      <c r="O27" s="31">
        <v>45235</v>
      </c>
      <c r="P27" s="31">
        <v>45264</v>
      </c>
      <c r="Q27" s="28" t="s">
        <v>46</v>
      </c>
      <c r="R27" s="29">
        <v>9700</v>
      </c>
      <c r="S27" s="29">
        <v>0</v>
      </c>
      <c r="T27" s="29">
        <v>9700</v>
      </c>
      <c r="U27" s="31">
        <v>45275</v>
      </c>
      <c r="V27" s="29">
        <v>12358.03</v>
      </c>
      <c r="W27" s="29">
        <v>119872891</v>
      </c>
      <c r="X27" s="28">
        <v>0</v>
      </c>
      <c r="Y27" s="29">
        <v>119872891</v>
      </c>
      <c r="Z27" s="27" t="s">
        <v>265</v>
      </c>
    </row>
    <row r="28" spans="1:26" ht="24" x14ac:dyDescent="0.3">
      <c r="A28" s="27">
        <v>24</v>
      </c>
      <c r="B28" s="28" t="s">
        <v>44</v>
      </c>
      <c r="C28" s="28" t="s">
        <v>179</v>
      </c>
      <c r="D28" s="28" t="s">
        <v>206</v>
      </c>
      <c r="E28" s="28" t="s">
        <v>180</v>
      </c>
      <c r="F28" s="32" t="s">
        <v>253</v>
      </c>
      <c r="G28" s="30">
        <v>39016.840000000011</v>
      </c>
      <c r="H28" s="28" t="s">
        <v>40</v>
      </c>
      <c r="I28" s="27">
        <v>67.488</v>
      </c>
      <c r="J28" s="29">
        <v>10009</v>
      </c>
      <c r="K28" s="29" t="s">
        <v>45</v>
      </c>
      <c r="L28" s="28" t="s">
        <v>182</v>
      </c>
      <c r="M28" s="28" t="s">
        <v>259</v>
      </c>
      <c r="N28" s="28" t="s">
        <v>258</v>
      </c>
      <c r="O28" s="31">
        <v>45235</v>
      </c>
      <c r="P28" s="31">
        <v>45264</v>
      </c>
      <c r="Q28" s="28" t="s">
        <v>46</v>
      </c>
      <c r="R28" s="29">
        <v>10450</v>
      </c>
      <c r="S28" s="29">
        <v>0</v>
      </c>
      <c r="T28" s="29">
        <v>10450</v>
      </c>
      <c r="U28" s="31">
        <v>45275</v>
      </c>
      <c r="V28" s="29">
        <v>12358.03</v>
      </c>
      <c r="W28" s="29">
        <v>129141413.5</v>
      </c>
      <c r="X28" s="28">
        <v>0</v>
      </c>
      <c r="Y28" s="29">
        <v>129141413.5</v>
      </c>
      <c r="Z28" s="27" t="s">
        <v>265</v>
      </c>
    </row>
    <row r="29" spans="1:26" ht="24" x14ac:dyDescent="0.3">
      <c r="A29" s="27">
        <v>25</v>
      </c>
      <c r="B29" s="28" t="s">
        <v>44</v>
      </c>
      <c r="C29" s="28" t="s">
        <v>179</v>
      </c>
      <c r="D29" s="28" t="s">
        <v>207</v>
      </c>
      <c r="E29" s="28" t="s">
        <v>180</v>
      </c>
      <c r="F29" s="32" t="s">
        <v>253</v>
      </c>
      <c r="G29" s="30">
        <v>22846.19999999999</v>
      </c>
      <c r="H29" s="28" t="s">
        <v>40</v>
      </c>
      <c r="I29" s="27">
        <v>67.218999999999994</v>
      </c>
      <c r="J29" s="29">
        <v>6273</v>
      </c>
      <c r="K29" s="29" t="s">
        <v>45</v>
      </c>
      <c r="L29" s="28" t="s">
        <v>182</v>
      </c>
      <c r="M29" s="28" t="s">
        <v>259</v>
      </c>
      <c r="N29" s="28" t="s">
        <v>258</v>
      </c>
      <c r="O29" s="31">
        <v>45235</v>
      </c>
      <c r="P29" s="31">
        <v>45264</v>
      </c>
      <c r="Q29" s="28" t="s">
        <v>46</v>
      </c>
      <c r="R29" s="29">
        <v>10450</v>
      </c>
      <c r="S29" s="29">
        <v>0</v>
      </c>
      <c r="T29" s="29">
        <v>10450</v>
      </c>
      <c r="U29" s="31">
        <v>45275</v>
      </c>
      <c r="V29" s="29">
        <v>12358.03</v>
      </c>
      <c r="W29" s="29">
        <v>129141413.5</v>
      </c>
      <c r="X29" s="28">
        <v>0</v>
      </c>
      <c r="Y29" s="29">
        <v>129141413.5</v>
      </c>
      <c r="Z29" s="27" t="s">
        <v>265</v>
      </c>
    </row>
    <row r="30" spans="1:26" ht="24" x14ac:dyDescent="0.3">
      <c r="A30" s="27">
        <v>26</v>
      </c>
      <c r="B30" s="28" t="s">
        <v>44</v>
      </c>
      <c r="C30" s="28" t="s">
        <v>179</v>
      </c>
      <c r="D30" s="28" t="s">
        <v>208</v>
      </c>
      <c r="E30" s="28" t="s">
        <v>180</v>
      </c>
      <c r="F30" s="32" t="s">
        <v>253</v>
      </c>
      <c r="G30" s="30">
        <v>29883.500000000018</v>
      </c>
      <c r="H30" s="28" t="s">
        <v>40</v>
      </c>
      <c r="I30" s="27">
        <v>67.713999999999999</v>
      </c>
      <c r="J30" s="29">
        <v>7564</v>
      </c>
      <c r="K30" s="29" t="s">
        <v>45</v>
      </c>
      <c r="L30" s="28" t="s">
        <v>182</v>
      </c>
      <c r="M30" s="28" t="s">
        <v>259</v>
      </c>
      <c r="N30" s="28" t="s">
        <v>258</v>
      </c>
      <c r="O30" s="31">
        <v>45235</v>
      </c>
      <c r="P30" s="31">
        <v>45264</v>
      </c>
      <c r="Q30" s="28" t="s">
        <v>46</v>
      </c>
      <c r="R30" s="29">
        <v>10450</v>
      </c>
      <c r="S30" s="29">
        <v>0</v>
      </c>
      <c r="T30" s="29">
        <v>10450</v>
      </c>
      <c r="U30" s="31">
        <v>45275</v>
      </c>
      <c r="V30" s="29">
        <v>12358.03</v>
      </c>
      <c r="W30" s="29">
        <v>129141413.5</v>
      </c>
      <c r="X30" s="28">
        <v>0</v>
      </c>
      <c r="Y30" s="29">
        <v>129141413.5</v>
      </c>
      <c r="Z30" s="27" t="s">
        <v>265</v>
      </c>
    </row>
    <row r="31" spans="1:26" ht="24" x14ac:dyDescent="0.3">
      <c r="A31" s="27">
        <v>27</v>
      </c>
      <c r="B31" s="28" t="s">
        <v>44</v>
      </c>
      <c r="C31" s="28" t="s">
        <v>179</v>
      </c>
      <c r="D31" s="28" t="s">
        <v>209</v>
      </c>
      <c r="E31" s="28" t="s">
        <v>180</v>
      </c>
      <c r="F31" s="32" t="s">
        <v>253</v>
      </c>
      <c r="G31" s="30">
        <v>33484.640000000021</v>
      </c>
      <c r="H31" s="28" t="s">
        <v>40</v>
      </c>
      <c r="I31" s="27">
        <v>67.83</v>
      </c>
      <c r="J31" s="29">
        <v>8730</v>
      </c>
      <c r="K31" s="29" t="s">
        <v>45</v>
      </c>
      <c r="L31" s="28" t="s">
        <v>182</v>
      </c>
      <c r="M31" s="28" t="s">
        <v>259</v>
      </c>
      <c r="N31" s="28" t="s">
        <v>258</v>
      </c>
      <c r="O31" s="31">
        <v>45235</v>
      </c>
      <c r="P31" s="31">
        <v>45264</v>
      </c>
      <c r="Q31" s="28" t="s">
        <v>46</v>
      </c>
      <c r="R31" s="29">
        <v>10450</v>
      </c>
      <c r="S31" s="29">
        <v>0</v>
      </c>
      <c r="T31" s="29">
        <v>10450</v>
      </c>
      <c r="U31" s="31">
        <v>45275</v>
      </c>
      <c r="V31" s="29">
        <v>12358.03</v>
      </c>
      <c r="W31" s="29">
        <v>129141413.5</v>
      </c>
      <c r="X31" s="28">
        <v>0</v>
      </c>
      <c r="Y31" s="29">
        <v>129141413.5</v>
      </c>
      <c r="Z31" s="27" t="s">
        <v>265</v>
      </c>
    </row>
    <row r="32" spans="1:26" ht="24" x14ac:dyDescent="0.3">
      <c r="A32" s="27">
        <v>28</v>
      </c>
      <c r="B32" s="28" t="s">
        <v>44</v>
      </c>
      <c r="C32" s="28" t="s">
        <v>179</v>
      </c>
      <c r="D32" s="28" t="s">
        <v>210</v>
      </c>
      <c r="E32" s="28" t="s">
        <v>180</v>
      </c>
      <c r="F32" s="32" t="s">
        <v>253</v>
      </c>
      <c r="G32" s="30">
        <v>19617.240000000005</v>
      </c>
      <c r="H32" s="28" t="s">
        <v>40</v>
      </c>
      <c r="I32" s="27">
        <v>67.558999999999997</v>
      </c>
      <c r="J32" s="29">
        <v>5888</v>
      </c>
      <c r="K32" s="29" t="s">
        <v>45</v>
      </c>
      <c r="L32" s="28" t="s">
        <v>182</v>
      </c>
      <c r="M32" s="28" t="s">
        <v>259</v>
      </c>
      <c r="N32" s="28" t="s">
        <v>258</v>
      </c>
      <c r="O32" s="31">
        <v>45235</v>
      </c>
      <c r="P32" s="31">
        <v>45264</v>
      </c>
      <c r="Q32" s="28" t="s">
        <v>46</v>
      </c>
      <c r="R32" s="29">
        <v>10450</v>
      </c>
      <c r="S32" s="29">
        <v>0</v>
      </c>
      <c r="T32" s="29">
        <v>10450</v>
      </c>
      <c r="U32" s="31">
        <v>45275</v>
      </c>
      <c r="V32" s="29">
        <v>12358.03</v>
      </c>
      <c r="W32" s="29">
        <v>129141413.5</v>
      </c>
      <c r="X32" s="28">
        <v>0</v>
      </c>
      <c r="Y32" s="29">
        <v>129141413.5</v>
      </c>
      <c r="Z32" s="27" t="s">
        <v>265</v>
      </c>
    </row>
    <row r="33" spans="1:26" ht="24" x14ac:dyDescent="0.3">
      <c r="A33" s="27">
        <v>29</v>
      </c>
      <c r="B33" s="28" t="s">
        <v>44</v>
      </c>
      <c r="C33" s="28" t="s">
        <v>179</v>
      </c>
      <c r="D33" s="28" t="s">
        <v>211</v>
      </c>
      <c r="E33" s="28" t="s">
        <v>180</v>
      </c>
      <c r="F33" s="32" t="s">
        <v>253</v>
      </c>
      <c r="G33" s="30">
        <v>33484.640000000021</v>
      </c>
      <c r="H33" s="28" t="s">
        <v>40</v>
      </c>
      <c r="I33" s="27">
        <v>67.83</v>
      </c>
      <c r="J33" s="29">
        <v>8730</v>
      </c>
      <c r="K33" s="29" t="s">
        <v>45</v>
      </c>
      <c r="L33" s="28" t="s">
        <v>182</v>
      </c>
      <c r="M33" s="28" t="s">
        <v>259</v>
      </c>
      <c r="N33" s="28" t="s">
        <v>258</v>
      </c>
      <c r="O33" s="31">
        <v>45235</v>
      </c>
      <c r="P33" s="31">
        <v>45264</v>
      </c>
      <c r="Q33" s="28" t="s">
        <v>46</v>
      </c>
      <c r="R33" s="29">
        <v>10450</v>
      </c>
      <c r="S33" s="29">
        <v>0</v>
      </c>
      <c r="T33" s="29">
        <v>10450</v>
      </c>
      <c r="U33" s="31">
        <v>45275</v>
      </c>
      <c r="V33" s="29">
        <v>12358.03</v>
      </c>
      <c r="W33" s="29">
        <v>129141413.5</v>
      </c>
      <c r="X33" s="28">
        <v>0</v>
      </c>
      <c r="Y33" s="29">
        <v>129141413.5</v>
      </c>
      <c r="Z33" s="27" t="s">
        <v>265</v>
      </c>
    </row>
    <row r="34" spans="1:26" ht="24" x14ac:dyDescent="0.3">
      <c r="A34" s="27">
        <v>30</v>
      </c>
      <c r="B34" s="28" t="s">
        <v>44</v>
      </c>
      <c r="C34" s="28" t="s">
        <v>179</v>
      </c>
      <c r="D34" s="28" t="s">
        <v>212</v>
      </c>
      <c r="E34" s="28" t="s">
        <v>180</v>
      </c>
      <c r="F34" s="32" t="s">
        <v>253</v>
      </c>
      <c r="G34" s="30">
        <v>30525.299999999992</v>
      </c>
      <c r="H34" s="28" t="s">
        <v>40</v>
      </c>
      <c r="I34" s="27">
        <v>67.488</v>
      </c>
      <c r="J34" s="29">
        <v>8066</v>
      </c>
      <c r="K34" s="29" t="s">
        <v>45</v>
      </c>
      <c r="L34" s="28" t="s">
        <v>182</v>
      </c>
      <c r="M34" s="28" t="s">
        <v>259</v>
      </c>
      <c r="N34" s="28" t="s">
        <v>258</v>
      </c>
      <c r="O34" s="31">
        <v>45235</v>
      </c>
      <c r="P34" s="31">
        <v>45264</v>
      </c>
      <c r="Q34" s="28" t="s">
        <v>46</v>
      </c>
      <c r="R34" s="29">
        <v>10450</v>
      </c>
      <c r="S34" s="29">
        <v>0</v>
      </c>
      <c r="T34" s="29">
        <v>10450</v>
      </c>
      <c r="U34" s="31">
        <v>45275</v>
      </c>
      <c r="V34" s="29">
        <v>12358.03</v>
      </c>
      <c r="W34" s="29">
        <v>129141413.5</v>
      </c>
      <c r="X34" s="28">
        <v>0</v>
      </c>
      <c r="Y34" s="29">
        <v>129141413.5</v>
      </c>
      <c r="Z34" s="27" t="s">
        <v>265</v>
      </c>
    </row>
    <row r="35" spans="1:26" ht="24" x14ac:dyDescent="0.3">
      <c r="A35" s="27">
        <v>31</v>
      </c>
      <c r="B35" s="28" t="s">
        <v>44</v>
      </c>
      <c r="C35" s="28" t="s">
        <v>179</v>
      </c>
      <c r="D35" s="28" t="s">
        <v>213</v>
      </c>
      <c r="E35" s="28" t="s">
        <v>180</v>
      </c>
      <c r="F35" s="32" t="s">
        <v>253</v>
      </c>
      <c r="G35" s="30">
        <v>32816.700000000004</v>
      </c>
      <c r="H35" s="28" t="s">
        <v>40</v>
      </c>
      <c r="I35" s="27">
        <v>67.488</v>
      </c>
      <c r="J35" s="29">
        <v>7646</v>
      </c>
      <c r="K35" s="29" t="s">
        <v>45</v>
      </c>
      <c r="L35" s="28" t="s">
        <v>182</v>
      </c>
      <c r="M35" s="28" t="s">
        <v>259</v>
      </c>
      <c r="N35" s="28" t="s">
        <v>258</v>
      </c>
      <c r="O35" s="31">
        <v>45235</v>
      </c>
      <c r="P35" s="31">
        <v>45264</v>
      </c>
      <c r="Q35" s="28" t="s">
        <v>46</v>
      </c>
      <c r="R35" s="29">
        <v>10450</v>
      </c>
      <c r="S35" s="29">
        <v>0</v>
      </c>
      <c r="T35" s="29">
        <v>10450</v>
      </c>
      <c r="U35" s="31">
        <v>45275</v>
      </c>
      <c r="V35" s="29">
        <v>12358.03</v>
      </c>
      <c r="W35" s="29">
        <v>129141413.5</v>
      </c>
      <c r="X35" s="28">
        <v>0</v>
      </c>
      <c r="Y35" s="29">
        <v>129141413.5</v>
      </c>
      <c r="Z35" s="27" t="s">
        <v>265</v>
      </c>
    </row>
    <row r="36" spans="1:26" ht="24" x14ac:dyDescent="0.3">
      <c r="A36" s="27">
        <v>32</v>
      </c>
      <c r="B36" s="28" t="s">
        <v>44</v>
      </c>
      <c r="C36" s="28" t="s">
        <v>179</v>
      </c>
      <c r="D36" s="28" t="s">
        <v>214</v>
      </c>
      <c r="E36" s="28" t="s">
        <v>180</v>
      </c>
      <c r="F36" s="32" t="s">
        <v>253</v>
      </c>
      <c r="G36" s="30">
        <v>22966.19999999999</v>
      </c>
      <c r="H36" s="28" t="s">
        <v>40</v>
      </c>
      <c r="I36" s="27">
        <v>67.218999999999994</v>
      </c>
      <c r="J36" s="29">
        <v>6135</v>
      </c>
      <c r="K36" s="29" t="s">
        <v>45</v>
      </c>
      <c r="L36" s="28" t="s">
        <v>182</v>
      </c>
      <c r="M36" s="28" t="s">
        <v>259</v>
      </c>
      <c r="N36" s="28" t="s">
        <v>258</v>
      </c>
      <c r="O36" s="31">
        <v>45235</v>
      </c>
      <c r="P36" s="31">
        <v>45264</v>
      </c>
      <c r="Q36" s="28" t="s">
        <v>46</v>
      </c>
      <c r="R36" s="29">
        <v>10450</v>
      </c>
      <c r="S36" s="29">
        <v>0</v>
      </c>
      <c r="T36" s="29">
        <v>10450</v>
      </c>
      <c r="U36" s="31">
        <v>45275</v>
      </c>
      <c r="V36" s="29">
        <v>12358.03</v>
      </c>
      <c r="W36" s="29">
        <v>129141413.5</v>
      </c>
      <c r="X36" s="28">
        <v>0</v>
      </c>
      <c r="Y36" s="29">
        <v>129141413.5</v>
      </c>
      <c r="Z36" s="27" t="s">
        <v>265</v>
      </c>
    </row>
    <row r="37" spans="1:26" ht="24" x14ac:dyDescent="0.3">
      <c r="A37" s="27">
        <v>33</v>
      </c>
      <c r="B37" s="28" t="s">
        <v>44</v>
      </c>
      <c r="C37" s="28" t="s">
        <v>179</v>
      </c>
      <c r="D37" s="28" t="s">
        <v>215</v>
      </c>
      <c r="E37" s="28" t="s">
        <v>180</v>
      </c>
      <c r="F37" s="32" t="s">
        <v>253</v>
      </c>
      <c r="G37" s="30">
        <v>22768.799999999999</v>
      </c>
      <c r="H37" s="28" t="s">
        <v>40</v>
      </c>
      <c r="I37" s="27">
        <v>67.558999999999997</v>
      </c>
      <c r="J37" s="29">
        <v>6413</v>
      </c>
      <c r="K37" s="29" t="s">
        <v>45</v>
      </c>
      <c r="L37" s="28" t="s">
        <v>182</v>
      </c>
      <c r="M37" s="28" t="s">
        <v>259</v>
      </c>
      <c r="N37" s="28" t="s">
        <v>258</v>
      </c>
      <c r="O37" s="31">
        <v>45235</v>
      </c>
      <c r="P37" s="31">
        <v>45264</v>
      </c>
      <c r="Q37" s="28" t="s">
        <v>46</v>
      </c>
      <c r="R37" s="29">
        <v>10450</v>
      </c>
      <c r="S37" s="29">
        <v>0</v>
      </c>
      <c r="T37" s="29">
        <v>10450</v>
      </c>
      <c r="U37" s="31">
        <v>45275</v>
      </c>
      <c r="V37" s="29">
        <v>12358.03</v>
      </c>
      <c r="W37" s="29">
        <v>129141413.5</v>
      </c>
      <c r="X37" s="28">
        <v>0</v>
      </c>
      <c r="Y37" s="29">
        <v>129141413.5</v>
      </c>
      <c r="Z37" s="27" t="s">
        <v>265</v>
      </c>
    </row>
    <row r="38" spans="1:26" ht="24" x14ac:dyDescent="0.3">
      <c r="A38" s="27">
        <v>34</v>
      </c>
      <c r="B38" s="28" t="s">
        <v>44</v>
      </c>
      <c r="C38" s="28" t="s">
        <v>179</v>
      </c>
      <c r="D38" s="28" t="s">
        <v>216</v>
      </c>
      <c r="E38" s="28" t="s">
        <v>180</v>
      </c>
      <c r="F38" s="32" t="s">
        <v>253</v>
      </c>
      <c r="G38" s="30">
        <v>20282.819999999996</v>
      </c>
      <c r="H38" s="28" t="s">
        <v>40</v>
      </c>
      <c r="I38" s="27">
        <v>67.637</v>
      </c>
      <c r="J38" s="29">
        <v>5588</v>
      </c>
      <c r="K38" s="29" t="s">
        <v>45</v>
      </c>
      <c r="L38" s="28" t="s">
        <v>182</v>
      </c>
      <c r="M38" s="28" t="s">
        <v>259</v>
      </c>
      <c r="N38" s="28" t="s">
        <v>258</v>
      </c>
      <c r="O38" s="31">
        <v>45235</v>
      </c>
      <c r="P38" s="31">
        <v>45264</v>
      </c>
      <c r="Q38" s="28" t="s">
        <v>46</v>
      </c>
      <c r="R38" s="29">
        <v>10450</v>
      </c>
      <c r="S38" s="29">
        <v>0</v>
      </c>
      <c r="T38" s="29">
        <v>10450</v>
      </c>
      <c r="U38" s="31">
        <v>45275</v>
      </c>
      <c r="V38" s="29">
        <v>12358.03</v>
      </c>
      <c r="W38" s="29">
        <v>129141413.5</v>
      </c>
      <c r="X38" s="28">
        <v>0</v>
      </c>
      <c r="Y38" s="29">
        <v>129141413.5</v>
      </c>
      <c r="Z38" s="27" t="s">
        <v>265</v>
      </c>
    </row>
    <row r="39" spans="1:26" ht="24" x14ac:dyDescent="0.3">
      <c r="A39" s="27">
        <v>35</v>
      </c>
      <c r="B39" s="28" t="s">
        <v>44</v>
      </c>
      <c r="C39" s="28" t="s">
        <v>179</v>
      </c>
      <c r="D39" s="28" t="s">
        <v>217</v>
      </c>
      <c r="E39" s="28" t="s">
        <v>180</v>
      </c>
      <c r="F39" s="32" t="s">
        <v>253</v>
      </c>
      <c r="G39" s="30">
        <v>33484.640000000021</v>
      </c>
      <c r="H39" s="28" t="s">
        <v>40</v>
      </c>
      <c r="I39" s="27">
        <v>67.83</v>
      </c>
      <c r="J39" s="29">
        <v>8730</v>
      </c>
      <c r="K39" s="29" t="s">
        <v>45</v>
      </c>
      <c r="L39" s="28" t="s">
        <v>182</v>
      </c>
      <c r="M39" s="28" t="s">
        <v>259</v>
      </c>
      <c r="N39" s="28" t="s">
        <v>258</v>
      </c>
      <c r="O39" s="31">
        <v>45235</v>
      </c>
      <c r="P39" s="31">
        <v>45264</v>
      </c>
      <c r="Q39" s="28" t="s">
        <v>46</v>
      </c>
      <c r="R39" s="29">
        <v>10450</v>
      </c>
      <c r="S39" s="29">
        <v>0</v>
      </c>
      <c r="T39" s="29">
        <v>10450</v>
      </c>
      <c r="U39" s="31">
        <v>45275</v>
      </c>
      <c r="V39" s="29">
        <v>12358.03</v>
      </c>
      <c r="W39" s="29">
        <v>129141413.5</v>
      </c>
      <c r="X39" s="28">
        <v>0</v>
      </c>
      <c r="Y39" s="29">
        <v>129141413.5</v>
      </c>
      <c r="Z39" s="27" t="s">
        <v>265</v>
      </c>
    </row>
    <row r="40" spans="1:26" ht="24" x14ac:dyDescent="0.3">
      <c r="A40" s="27">
        <v>36</v>
      </c>
      <c r="B40" s="28" t="s">
        <v>44</v>
      </c>
      <c r="C40" s="28" t="s">
        <v>179</v>
      </c>
      <c r="D40" s="28" t="s">
        <v>218</v>
      </c>
      <c r="E40" s="28" t="s">
        <v>180</v>
      </c>
      <c r="F40" s="32" t="s">
        <v>253</v>
      </c>
      <c r="G40" s="30">
        <v>30889.859999999979</v>
      </c>
      <c r="H40" s="28" t="s">
        <v>40</v>
      </c>
      <c r="I40" s="27">
        <v>67.488</v>
      </c>
      <c r="J40" s="29">
        <v>8294</v>
      </c>
      <c r="K40" s="29" t="s">
        <v>45</v>
      </c>
      <c r="L40" s="28" t="s">
        <v>182</v>
      </c>
      <c r="M40" s="28" t="s">
        <v>259</v>
      </c>
      <c r="N40" s="28" t="s">
        <v>258</v>
      </c>
      <c r="O40" s="31">
        <v>45235</v>
      </c>
      <c r="P40" s="31">
        <v>45264</v>
      </c>
      <c r="Q40" s="28" t="s">
        <v>46</v>
      </c>
      <c r="R40" s="29">
        <v>10450</v>
      </c>
      <c r="S40" s="29">
        <v>0</v>
      </c>
      <c r="T40" s="29">
        <v>10450</v>
      </c>
      <c r="U40" s="31">
        <v>45275</v>
      </c>
      <c r="V40" s="29">
        <v>12358.03</v>
      </c>
      <c r="W40" s="29">
        <v>129141413.5</v>
      </c>
      <c r="X40" s="28">
        <v>0</v>
      </c>
      <c r="Y40" s="29">
        <v>129141413.5</v>
      </c>
      <c r="Z40" s="27" t="s">
        <v>265</v>
      </c>
    </row>
    <row r="41" spans="1:26" ht="24" x14ac:dyDescent="0.3">
      <c r="A41" s="27">
        <v>37</v>
      </c>
      <c r="B41" s="28" t="s">
        <v>44</v>
      </c>
      <c r="C41" s="28" t="s">
        <v>179</v>
      </c>
      <c r="D41" s="28" t="s">
        <v>219</v>
      </c>
      <c r="E41" s="28" t="s">
        <v>180</v>
      </c>
      <c r="F41" s="32" t="s">
        <v>253</v>
      </c>
      <c r="G41" s="30">
        <v>22951.19999999999</v>
      </c>
      <c r="H41" s="28" t="s">
        <v>40</v>
      </c>
      <c r="I41" s="27">
        <v>67.218999999999994</v>
      </c>
      <c r="J41" s="29">
        <v>6152</v>
      </c>
      <c r="K41" s="29" t="s">
        <v>45</v>
      </c>
      <c r="L41" s="28" t="s">
        <v>182</v>
      </c>
      <c r="M41" s="28" t="s">
        <v>259</v>
      </c>
      <c r="N41" s="28" t="s">
        <v>258</v>
      </c>
      <c r="O41" s="31">
        <v>45235</v>
      </c>
      <c r="P41" s="31">
        <v>45264</v>
      </c>
      <c r="Q41" s="28" t="s">
        <v>46</v>
      </c>
      <c r="R41" s="29">
        <v>10450</v>
      </c>
      <c r="S41" s="29">
        <v>0</v>
      </c>
      <c r="T41" s="29">
        <v>10450</v>
      </c>
      <c r="U41" s="31">
        <v>45275</v>
      </c>
      <c r="V41" s="29">
        <v>12358.03</v>
      </c>
      <c r="W41" s="29">
        <v>129141413.5</v>
      </c>
      <c r="X41" s="28">
        <v>0</v>
      </c>
      <c r="Y41" s="29">
        <v>129141413.5</v>
      </c>
      <c r="Z41" s="27" t="s">
        <v>265</v>
      </c>
    </row>
    <row r="42" spans="1:26" ht="24" x14ac:dyDescent="0.3">
      <c r="A42" s="27">
        <v>38</v>
      </c>
      <c r="B42" s="28" t="s">
        <v>44</v>
      </c>
      <c r="C42" s="28" t="s">
        <v>179</v>
      </c>
      <c r="D42" s="28" t="s">
        <v>220</v>
      </c>
      <c r="E42" s="28" t="s">
        <v>180</v>
      </c>
      <c r="F42" s="32" t="s">
        <v>253</v>
      </c>
      <c r="G42" s="30">
        <v>21718.28000000001</v>
      </c>
      <c r="H42" s="28" t="s">
        <v>40</v>
      </c>
      <c r="I42" s="27">
        <v>67.558999999999997</v>
      </c>
      <c r="J42" s="29">
        <v>6238</v>
      </c>
      <c r="K42" s="29" t="s">
        <v>45</v>
      </c>
      <c r="L42" s="28" t="s">
        <v>182</v>
      </c>
      <c r="M42" s="28" t="s">
        <v>259</v>
      </c>
      <c r="N42" s="28" t="s">
        <v>258</v>
      </c>
      <c r="O42" s="31">
        <v>45235</v>
      </c>
      <c r="P42" s="31">
        <v>45264</v>
      </c>
      <c r="Q42" s="28" t="s">
        <v>46</v>
      </c>
      <c r="R42" s="29">
        <v>10450</v>
      </c>
      <c r="S42" s="29">
        <v>0</v>
      </c>
      <c r="T42" s="29">
        <v>10450</v>
      </c>
      <c r="U42" s="31">
        <v>45275</v>
      </c>
      <c r="V42" s="29">
        <v>12358.03</v>
      </c>
      <c r="W42" s="29">
        <v>129141413.5</v>
      </c>
      <c r="X42" s="28">
        <v>0</v>
      </c>
      <c r="Y42" s="29">
        <v>129141413.5</v>
      </c>
      <c r="Z42" s="27" t="s">
        <v>265</v>
      </c>
    </row>
    <row r="43" spans="1:26" ht="24" x14ac:dyDescent="0.3">
      <c r="A43" s="27">
        <v>39</v>
      </c>
      <c r="B43" s="28" t="s">
        <v>44</v>
      </c>
      <c r="C43" s="28" t="s">
        <v>179</v>
      </c>
      <c r="D43" s="28" t="s">
        <v>221</v>
      </c>
      <c r="E43" s="28" t="s">
        <v>180</v>
      </c>
      <c r="F43" s="32" t="s">
        <v>253</v>
      </c>
      <c r="G43" s="30">
        <v>36212.24000000002</v>
      </c>
      <c r="H43" s="28" t="s">
        <v>40</v>
      </c>
      <c r="I43" s="27">
        <v>67.421000000000006</v>
      </c>
      <c r="J43" s="29">
        <v>9710</v>
      </c>
      <c r="K43" s="29" t="s">
        <v>45</v>
      </c>
      <c r="L43" s="28" t="s">
        <v>182</v>
      </c>
      <c r="M43" s="28" t="s">
        <v>259</v>
      </c>
      <c r="N43" s="28" t="s">
        <v>258</v>
      </c>
      <c r="O43" s="31">
        <v>45235</v>
      </c>
      <c r="P43" s="31">
        <v>45264</v>
      </c>
      <c r="Q43" s="28" t="s">
        <v>46</v>
      </c>
      <c r="R43" s="29">
        <v>10450</v>
      </c>
      <c r="S43" s="29">
        <v>0</v>
      </c>
      <c r="T43" s="29">
        <v>10450</v>
      </c>
      <c r="U43" s="31">
        <v>45275</v>
      </c>
      <c r="V43" s="29">
        <v>12358.03</v>
      </c>
      <c r="W43" s="29">
        <v>129141413.5</v>
      </c>
      <c r="X43" s="28">
        <v>0</v>
      </c>
      <c r="Y43" s="29">
        <v>129141413.5</v>
      </c>
      <c r="Z43" s="27" t="s">
        <v>265</v>
      </c>
    </row>
    <row r="44" spans="1:26" ht="24" x14ac:dyDescent="0.3">
      <c r="A44" s="27">
        <v>40</v>
      </c>
      <c r="B44" s="28" t="s">
        <v>44</v>
      </c>
      <c r="C44" s="28" t="s">
        <v>179</v>
      </c>
      <c r="D44" s="28" t="s">
        <v>222</v>
      </c>
      <c r="E44" s="28" t="s">
        <v>180</v>
      </c>
      <c r="F44" s="32" t="s">
        <v>253</v>
      </c>
      <c r="G44" s="30">
        <v>17213.28</v>
      </c>
      <c r="H44" s="28" t="s">
        <v>40</v>
      </c>
      <c r="I44" s="27">
        <v>67.558999999999997</v>
      </c>
      <c r="J44" s="29">
        <v>5740</v>
      </c>
      <c r="K44" s="29" t="s">
        <v>45</v>
      </c>
      <c r="L44" s="28" t="s">
        <v>182</v>
      </c>
      <c r="M44" s="28" t="s">
        <v>259</v>
      </c>
      <c r="N44" s="28" t="s">
        <v>258</v>
      </c>
      <c r="O44" s="31">
        <v>45235</v>
      </c>
      <c r="P44" s="31">
        <v>45264</v>
      </c>
      <c r="Q44" s="28" t="s">
        <v>46</v>
      </c>
      <c r="R44" s="29">
        <v>10450</v>
      </c>
      <c r="S44" s="29">
        <v>0</v>
      </c>
      <c r="T44" s="29">
        <v>10450</v>
      </c>
      <c r="U44" s="31">
        <v>45275</v>
      </c>
      <c r="V44" s="29">
        <v>12358.03</v>
      </c>
      <c r="W44" s="29">
        <v>129141413.5</v>
      </c>
      <c r="X44" s="28">
        <v>0</v>
      </c>
      <c r="Y44" s="29">
        <v>129141413.5</v>
      </c>
      <c r="Z44" s="27" t="s">
        <v>265</v>
      </c>
    </row>
    <row r="45" spans="1:26" ht="24" x14ac:dyDescent="0.3">
      <c r="A45" s="27">
        <v>41</v>
      </c>
      <c r="B45" s="28" t="s">
        <v>44</v>
      </c>
      <c r="C45" s="28" t="s">
        <v>179</v>
      </c>
      <c r="D45" s="28" t="s">
        <v>223</v>
      </c>
      <c r="E45" s="28" t="s">
        <v>180</v>
      </c>
      <c r="F45" s="32" t="s">
        <v>253</v>
      </c>
      <c r="G45" s="30">
        <v>14122.079999999994</v>
      </c>
      <c r="H45" s="28" t="s">
        <v>40</v>
      </c>
      <c r="I45" s="27">
        <v>67.558999999999997</v>
      </c>
      <c r="J45" s="29">
        <v>4200</v>
      </c>
      <c r="K45" s="29" t="s">
        <v>45</v>
      </c>
      <c r="L45" s="28" t="s">
        <v>182</v>
      </c>
      <c r="M45" s="28" t="s">
        <v>259</v>
      </c>
      <c r="N45" s="28" t="s">
        <v>258</v>
      </c>
      <c r="O45" s="31">
        <v>45235</v>
      </c>
      <c r="P45" s="31">
        <v>45264</v>
      </c>
      <c r="Q45" s="28" t="s">
        <v>46</v>
      </c>
      <c r="R45" s="29">
        <v>10450</v>
      </c>
      <c r="S45" s="29">
        <v>0</v>
      </c>
      <c r="T45" s="29">
        <v>10450</v>
      </c>
      <c r="U45" s="31">
        <v>45275</v>
      </c>
      <c r="V45" s="29">
        <v>12358.03</v>
      </c>
      <c r="W45" s="29">
        <v>129141413.5</v>
      </c>
      <c r="X45" s="28">
        <v>0</v>
      </c>
      <c r="Y45" s="29">
        <v>129141413.5</v>
      </c>
      <c r="Z45" s="27" t="s">
        <v>265</v>
      </c>
    </row>
    <row r="46" spans="1:26" ht="24" x14ac:dyDescent="0.3">
      <c r="A46" s="27">
        <v>42</v>
      </c>
      <c r="B46" s="28" t="s">
        <v>44</v>
      </c>
      <c r="C46" s="28" t="s">
        <v>179</v>
      </c>
      <c r="D46" s="28" t="s">
        <v>224</v>
      </c>
      <c r="E46" s="28" t="s">
        <v>180</v>
      </c>
      <c r="F46" s="32" t="s">
        <v>253</v>
      </c>
      <c r="G46" s="30">
        <v>31289.099999999991</v>
      </c>
      <c r="H46" s="28" t="s">
        <v>40</v>
      </c>
      <c r="I46" s="27">
        <v>67.421000000000006</v>
      </c>
      <c r="J46" s="29">
        <v>7871</v>
      </c>
      <c r="K46" s="29" t="s">
        <v>45</v>
      </c>
      <c r="L46" s="28" t="s">
        <v>182</v>
      </c>
      <c r="M46" s="28" t="s">
        <v>259</v>
      </c>
      <c r="N46" s="28" t="s">
        <v>258</v>
      </c>
      <c r="O46" s="31">
        <v>45235</v>
      </c>
      <c r="P46" s="31">
        <v>45264</v>
      </c>
      <c r="Q46" s="28" t="s">
        <v>46</v>
      </c>
      <c r="R46" s="29">
        <v>10450</v>
      </c>
      <c r="S46" s="29">
        <v>0</v>
      </c>
      <c r="T46" s="29">
        <v>10450</v>
      </c>
      <c r="U46" s="31">
        <v>45275</v>
      </c>
      <c r="V46" s="29">
        <v>12358.03</v>
      </c>
      <c r="W46" s="29">
        <v>129141413.5</v>
      </c>
      <c r="X46" s="28">
        <v>0</v>
      </c>
      <c r="Y46" s="29">
        <v>129141413.5</v>
      </c>
      <c r="Z46" s="27" t="s">
        <v>265</v>
      </c>
    </row>
    <row r="47" spans="1:26" ht="24" x14ac:dyDescent="0.3">
      <c r="A47" s="27">
        <v>43</v>
      </c>
      <c r="B47" s="28" t="s">
        <v>44</v>
      </c>
      <c r="C47" s="28" t="s">
        <v>179</v>
      </c>
      <c r="D47" s="28" t="s">
        <v>225</v>
      </c>
      <c r="E47" s="28" t="s">
        <v>180</v>
      </c>
      <c r="F47" s="32" t="s">
        <v>253</v>
      </c>
      <c r="G47" s="30">
        <v>26363.459999999992</v>
      </c>
      <c r="H47" s="28" t="s">
        <v>40</v>
      </c>
      <c r="I47" s="27">
        <v>67.253</v>
      </c>
      <c r="J47" s="29">
        <v>6986</v>
      </c>
      <c r="K47" s="29" t="s">
        <v>45</v>
      </c>
      <c r="L47" s="28" t="s">
        <v>182</v>
      </c>
      <c r="M47" s="28" t="s">
        <v>259</v>
      </c>
      <c r="N47" s="28" t="s">
        <v>258</v>
      </c>
      <c r="O47" s="31">
        <v>45235</v>
      </c>
      <c r="P47" s="31">
        <v>45264</v>
      </c>
      <c r="Q47" s="28" t="s">
        <v>46</v>
      </c>
      <c r="R47" s="29">
        <v>10450</v>
      </c>
      <c r="S47" s="29">
        <v>0</v>
      </c>
      <c r="T47" s="29">
        <v>10450</v>
      </c>
      <c r="U47" s="31">
        <v>45275</v>
      </c>
      <c r="V47" s="29">
        <v>12358.03</v>
      </c>
      <c r="W47" s="29">
        <v>129141413.5</v>
      </c>
      <c r="X47" s="28">
        <v>0</v>
      </c>
      <c r="Y47" s="29">
        <v>129141413.5</v>
      </c>
      <c r="Z47" s="27" t="s">
        <v>265</v>
      </c>
    </row>
    <row r="48" spans="1:26" ht="24" x14ac:dyDescent="0.3">
      <c r="A48" s="27">
        <v>44</v>
      </c>
      <c r="B48" s="28" t="s">
        <v>44</v>
      </c>
      <c r="C48" s="28" t="s">
        <v>179</v>
      </c>
      <c r="D48" s="28" t="s">
        <v>226</v>
      </c>
      <c r="E48" s="28" t="s">
        <v>180</v>
      </c>
      <c r="F48" s="32" t="s">
        <v>253</v>
      </c>
      <c r="G48" s="30">
        <v>14041.439999999999</v>
      </c>
      <c r="H48" s="28" t="s">
        <v>40</v>
      </c>
      <c r="I48" s="27">
        <v>67.558999999999997</v>
      </c>
      <c r="J48" s="29">
        <v>4171</v>
      </c>
      <c r="K48" s="29" t="s">
        <v>45</v>
      </c>
      <c r="L48" s="28" t="s">
        <v>182</v>
      </c>
      <c r="M48" s="28" t="s">
        <v>259</v>
      </c>
      <c r="N48" s="28" t="s">
        <v>258</v>
      </c>
      <c r="O48" s="31">
        <v>45235</v>
      </c>
      <c r="P48" s="31">
        <v>45264</v>
      </c>
      <c r="Q48" s="28" t="s">
        <v>46</v>
      </c>
      <c r="R48" s="29">
        <v>10450</v>
      </c>
      <c r="S48" s="29">
        <v>0</v>
      </c>
      <c r="T48" s="29">
        <v>10450</v>
      </c>
      <c r="U48" s="31">
        <v>45275</v>
      </c>
      <c r="V48" s="29">
        <v>12358.03</v>
      </c>
      <c r="W48" s="29">
        <v>129141413.5</v>
      </c>
      <c r="X48" s="28">
        <v>0</v>
      </c>
      <c r="Y48" s="29">
        <v>129141413.5</v>
      </c>
      <c r="Z48" s="27" t="s">
        <v>265</v>
      </c>
    </row>
    <row r="49" spans="1:26" ht="24" x14ac:dyDescent="0.3">
      <c r="A49" s="27">
        <v>45</v>
      </c>
      <c r="B49" s="28" t="s">
        <v>44</v>
      </c>
      <c r="C49" s="28" t="s">
        <v>179</v>
      </c>
      <c r="D49" s="28" t="s">
        <v>227</v>
      </c>
      <c r="E49" s="28" t="s">
        <v>180</v>
      </c>
      <c r="F49" s="32" t="s">
        <v>253</v>
      </c>
      <c r="G49" s="30">
        <v>38901.189999999988</v>
      </c>
      <c r="H49" s="28" t="s">
        <v>40</v>
      </c>
      <c r="I49" s="27">
        <v>67.488</v>
      </c>
      <c r="J49" s="29">
        <v>8252</v>
      </c>
      <c r="K49" s="29" t="s">
        <v>45</v>
      </c>
      <c r="L49" s="28" t="s">
        <v>182</v>
      </c>
      <c r="M49" s="28" t="s">
        <v>259</v>
      </c>
      <c r="N49" s="28" t="s">
        <v>258</v>
      </c>
      <c r="O49" s="31">
        <v>45235</v>
      </c>
      <c r="P49" s="31">
        <v>45264</v>
      </c>
      <c r="Q49" s="28" t="s">
        <v>46</v>
      </c>
      <c r="R49" s="29">
        <v>10450</v>
      </c>
      <c r="S49" s="29">
        <v>0</v>
      </c>
      <c r="T49" s="29">
        <v>10450</v>
      </c>
      <c r="U49" s="31">
        <v>45275</v>
      </c>
      <c r="V49" s="29">
        <v>12358.03</v>
      </c>
      <c r="W49" s="29">
        <v>129141413.5</v>
      </c>
      <c r="X49" s="28">
        <v>0</v>
      </c>
      <c r="Y49" s="29">
        <v>129141413.5</v>
      </c>
      <c r="Z49" s="27" t="s">
        <v>265</v>
      </c>
    </row>
    <row r="50" spans="1:26" ht="24" x14ac:dyDescent="0.3">
      <c r="A50" s="27">
        <v>46</v>
      </c>
      <c r="B50" s="28" t="s">
        <v>44</v>
      </c>
      <c r="C50" s="28" t="s">
        <v>179</v>
      </c>
      <c r="D50" s="28" t="s">
        <v>228</v>
      </c>
      <c r="E50" s="28" t="s">
        <v>180</v>
      </c>
      <c r="F50" s="32" t="s">
        <v>253</v>
      </c>
      <c r="G50" s="30">
        <v>33190.640000000021</v>
      </c>
      <c r="H50" s="28" t="s">
        <v>40</v>
      </c>
      <c r="I50" s="27">
        <v>67.83</v>
      </c>
      <c r="J50" s="29">
        <v>8686</v>
      </c>
      <c r="K50" s="29" t="s">
        <v>45</v>
      </c>
      <c r="L50" s="28" t="s">
        <v>182</v>
      </c>
      <c r="M50" s="28" t="s">
        <v>259</v>
      </c>
      <c r="N50" s="28" t="s">
        <v>258</v>
      </c>
      <c r="O50" s="31">
        <v>45235</v>
      </c>
      <c r="P50" s="31">
        <v>45264</v>
      </c>
      <c r="Q50" s="28" t="s">
        <v>46</v>
      </c>
      <c r="R50" s="29">
        <v>10450</v>
      </c>
      <c r="S50" s="29">
        <v>0</v>
      </c>
      <c r="T50" s="29">
        <v>10450</v>
      </c>
      <c r="U50" s="31">
        <v>45275</v>
      </c>
      <c r="V50" s="29">
        <v>12358.03</v>
      </c>
      <c r="W50" s="29">
        <v>129141413.5</v>
      </c>
      <c r="X50" s="28">
        <v>0</v>
      </c>
      <c r="Y50" s="29">
        <v>129141413.5</v>
      </c>
      <c r="Z50" s="27" t="s">
        <v>265</v>
      </c>
    </row>
    <row r="51" spans="1:26" ht="24" x14ac:dyDescent="0.3">
      <c r="A51" s="27">
        <v>47</v>
      </c>
      <c r="B51" s="28" t="s">
        <v>44</v>
      </c>
      <c r="C51" s="28" t="s">
        <v>179</v>
      </c>
      <c r="D51" s="28" t="s">
        <v>229</v>
      </c>
      <c r="E51" s="28" t="s">
        <v>180</v>
      </c>
      <c r="F51" s="32" t="s">
        <v>253</v>
      </c>
      <c r="G51" s="30">
        <v>23135.999999999989</v>
      </c>
      <c r="H51" s="28" t="s">
        <v>40</v>
      </c>
      <c r="I51" s="27">
        <v>67.488</v>
      </c>
      <c r="J51" s="29">
        <v>5606</v>
      </c>
      <c r="K51" s="29" t="s">
        <v>45</v>
      </c>
      <c r="L51" s="28" t="s">
        <v>182</v>
      </c>
      <c r="M51" s="28" t="s">
        <v>259</v>
      </c>
      <c r="N51" s="28" t="s">
        <v>258</v>
      </c>
      <c r="O51" s="31">
        <v>45235</v>
      </c>
      <c r="P51" s="31">
        <v>45264</v>
      </c>
      <c r="Q51" s="28" t="s">
        <v>46</v>
      </c>
      <c r="R51" s="29">
        <v>10450</v>
      </c>
      <c r="S51" s="29">
        <v>0</v>
      </c>
      <c r="T51" s="29">
        <v>10450</v>
      </c>
      <c r="U51" s="31">
        <v>45275</v>
      </c>
      <c r="V51" s="29">
        <v>12358.03</v>
      </c>
      <c r="W51" s="29">
        <v>129141413.5</v>
      </c>
      <c r="X51" s="28">
        <v>0</v>
      </c>
      <c r="Y51" s="29">
        <v>129141413.5</v>
      </c>
      <c r="Z51" s="27" t="s">
        <v>265</v>
      </c>
    </row>
    <row r="52" spans="1:26" ht="24" x14ac:dyDescent="0.3">
      <c r="A52" s="27">
        <v>48</v>
      </c>
      <c r="B52" s="28" t="s">
        <v>44</v>
      </c>
      <c r="C52" s="28" t="s">
        <v>179</v>
      </c>
      <c r="D52" s="28" t="s">
        <v>230</v>
      </c>
      <c r="E52" s="28" t="s">
        <v>180</v>
      </c>
      <c r="F52" s="32" t="s">
        <v>253</v>
      </c>
      <c r="G52" s="30">
        <v>22966.19999999999</v>
      </c>
      <c r="H52" s="28" t="s">
        <v>40</v>
      </c>
      <c r="I52" s="27">
        <v>67.218999999999994</v>
      </c>
      <c r="J52" s="29">
        <v>6135</v>
      </c>
      <c r="K52" s="29" t="s">
        <v>45</v>
      </c>
      <c r="L52" s="28" t="s">
        <v>182</v>
      </c>
      <c r="M52" s="28" t="s">
        <v>259</v>
      </c>
      <c r="N52" s="28" t="s">
        <v>258</v>
      </c>
      <c r="O52" s="31">
        <v>45235</v>
      </c>
      <c r="P52" s="31">
        <v>45264</v>
      </c>
      <c r="Q52" s="28" t="s">
        <v>46</v>
      </c>
      <c r="R52" s="29">
        <v>10450</v>
      </c>
      <c r="S52" s="29">
        <v>0</v>
      </c>
      <c r="T52" s="29">
        <v>10450</v>
      </c>
      <c r="U52" s="31">
        <v>45275</v>
      </c>
      <c r="V52" s="29">
        <v>12358.03</v>
      </c>
      <c r="W52" s="29">
        <v>129141413.5</v>
      </c>
      <c r="X52" s="28">
        <v>0</v>
      </c>
      <c r="Y52" s="29">
        <v>129141413.5</v>
      </c>
      <c r="Z52" s="27" t="s">
        <v>265</v>
      </c>
    </row>
    <row r="53" spans="1:26" ht="24" x14ac:dyDescent="0.3">
      <c r="A53" s="27">
        <v>49</v>
      </c>
      <c r="B53" s="28" t="s">
        <v>44</v>
      </c>
      <c r="C53" s="28" t="s">
        <v>179</v>
      </c>
      <c r="D53" s="28" t="s">
        <v>231</v>
      </c>
      <c r="E53" s="28" t="s">
        <v>254</v>
      </c>
      <c r="F53" s="32" t="s">
        <v>255</v>
      </c>
      <c r="G53" s="30">
        <v>124654.66000000015</v>
      </c>
      <c r="H53" s="28" t="s">
        <v>40</v>
      </c>
      <c r="I53" s="27">
        <v>39.386000000000003</v>
      </c>
      <c r="J53" s="29">
        <v>20455</v>
      </c>
      <c r="K53" s="29" t="s">
        <v>45</v>
      </c>
      <c r="L53" s="28" t="s">
        <v>263</v>
      </c>
      <c r="M53" s="28" t="s">
        <v>260</v>
      </c>
      <c r="N53" s="28" t="s">
        <v>261</v>
      </c>
      <c r="O53" s="31">
        <v>45246</v>
      </c>
      <c r="P53" s="31">
        <v>45267</v>
      </c>
      <c r="Q53" s="28" t="s">
        <v>46</v>
      </c>
      <c r="R53" s="29">
        <v>9400</v>
      </c>
      <c r="S53" s="29">
        <v>0</v>
      </c>
      <c r="T53" s="29">
        <v>9400</v>
      </c>
      <c r="U53" s="31">
        <v>45275</v>
      </c>
      <c r="V53" s="29">
        <v>12358.03</v>
      </c>
      <c r="W53" s="29">
        <v>116165482</v>
      </c>
      <c r="X53" s="28">
        <v>0</v>
      </c>
      <c r="Y53" s="29">
        <v>116165482</v>
      </c>
      <c r="Z53" s="27" t="s">
        <v>265</v>
      </c>
    </row>
    <row r="54" spans="1:26" ht="24" x14ac:dyDescent="0.3">
      <c r="A54" s="27">
        <v>50</v>
      </c>
      <c r="B54" s="28" t="s">
        <v>44</v>
      </c>
      <c r="C54" s="28" t="s">
        <v>179</v>
      </c>
      <c r="D54" s="28" t="s">
        <v>232</v>
      </c>
      <c r="E54" s="28" t="s">
        <v>254</v>
      </c>
      <c r="F54" s="32" t="s">
        <v>255</v>
      </c>
      <c r="G54" s="30">
        <v>55308.000000000044</v>
      </c>
      <c r="H54" s="28" t="s">
        <v>40</v>
      </c>
      <c r="I54" s="27">
        <v>66.492999999999995</v>
      </c>
      <c r="J54" s="29">
        <v>16436</v>
      </c>
      <c r="K54" s="29" t="s">
        <v>45</v>
      </c>
      <c r="L54" s="28" t="s">
        <v>263</v>
      </c>
      <c r="M54" s="28" t="s">
        <v>260</v>
      </c>
      <c r="N54" s="28" t="s">
        <v>261</v>
      </c>
      <c r="O54" s="31">
        <v>45246</v>
      </c>
      <c r="P54" s="31">
        <v>45267</v>
      </c>
      <c r="Q54" s="28" t="s">
        <v>46</v>
      </c>
      <c r="R54" s="29">
        <v>9400</v>
      </c>
      <c r="S54" s="29">
        <v>0</v>
      </c>
      <c r="T54" s="29">
        <v>9400</v>
      </c>
      <c r="U54" s="31">
        <v>45275</v>
      </c>
      <c r="V54" s="29">
        <v>12358.03</v>
      </c>
      <c r="W54" s="29">
        <v>116165482</v>
      </c>
      <c r="X54" s="28">
        <v>0</v>
      </c>
      <c r="Y54" s="29">
        <v>116165482</v>
      </c>
      <c r="Z54" s="27" t="s">
        <v>265</v>
      </c>
    </row>
    <row r="55" spans="1:26" ht="24" x14ac:dyDescent="0.3">
      <c r="A55" s="27">
        <v>51</v>
      </c>
      <c r="B55" s="28" t="s">
        <v>44</v>
      </c>
      <c r="C55" s="28" t="s">
        <v>179</v>
      </c>
      <c r="D55" s="28" t="s">
        <v>233</v>
      </c>
      <c r="E55" s="28" t="s">
        <v>254</v>
      </c>
      <c r="F55" s="32" t="s">
        <v>255</v>
      </c>
      <c r="G55" s="30">
        <v>109261.10000000056</v>
      </c>
      <c r="H55" s="28" t="s">
        <v>40</v>
      </c>
      <c r="I55" s="27">
        <v>60.417999999999999</v>
      </c>
      <c r="J55" s="29">
        <v>20844</v>
      </c>
      <c r="K55" s="29" t="s">
        <v>45</v>
      </c>
      <c r="L55" s="28" t="s">
        <v>263</v>
      </c>
      <c r="M55" s="28" t="s">
        <v>260</v>
      </c>
      <c r="N55" s="28" t="s">
        <v>261</v>
      </c>
      <c r="O55" s="31">
        <v>45246</v>
      </c>
      <c r="P55" s="31">
        <v>45267</v>
      </c>
      <c r="Q55" s="28" t="s">
        <v>46</v>
      </c>
      <c r="R55" s="29">
        <v>9400</v>
      </c>
      <c r="S55" s="29">
        <v>0</v>
      </c>
      <c r="T55" s="29">
        <v>9400</v>
      </c>
      <c r="U55" s="31">
        <v>45275</v>
      </c>
      <c r="V55" s="29">
        <v>12358.03</v>
      </c>
      <c r="W55" s="29">
        <v>116165482</v>
      </c>
      <c r="X55" s="28">
        <v>0</v>
      </c>
      <c r="Y55" s="29">
        <v>116165482</v>
      </c>
      <c r="Z55" s="27" t="s">
        <v>265</v>
      </c>
    </row>
    <row r="56" spans="1:26" ht="24" x14ac:dyDescent="0.3">
      <c r="A56" s="27">
        <v>52</v>
      </c>
      <c r="B56" s="28" t="s">
        <v>44</v>
      </c>
      <c r="C56" s="28" t="s">
        <v>179</v>
      </c>
      <c r="D56" s="28" t="s">
        <v>234</v>
      </c>
      <c r="E56" s="28" t="s">
        <v>254</v>
      </c>
      <c r="F56" s="32" t="s">
        <v>255</v>
      </c>
      <c r="G56" s="30">
        <v>316538.88</v>
      </c>
      <c r="H56" s="28" t="s">
        <v>40</v>
      </c>
      <c r="I56" s="27">
        <v>67.56</v>
      </c>
      <c r="J56" s="29">
        <v>20596</v>
      </c>
      <c r="K56" s="29" t="s">
        <v>45</v>
      </c>
      <c r="L56" s="28" t="s">
        <v>263</v>
      </c>
      <c r="M56" s="28" t="s">
        <v>260</v>
      </c>
      <c r="N56" s="28" t="s">
        <v>261</v>
      </c>
      <c r="O56" s="31">
        <v>45246</v>
      </c>
      <c r="P56" s="31">
        <v>45267</v>
      </c>
      <c r="Q56" s="28" t="s">
        <v>46</v>
      </c>
      <c r="R56" s="29">
        <v>9400</v>
      </c>
      <c r="S56" s="29">
        <v>0</v>
      </c>
      <c r="T56" s="29">
        <v>9400</v>
      </c>
      <c r="U56" s="31">
        <v>45275</v>
      </c>
      <c r="V56" s="29">
        <v>12358.03</v>
      </c>
      <c r="W56" s="29">
        <v>116165482</v>
      </c>
      <c r="X56" s="28">
        <v>0</v>
      </c>
      <c r="Y56" s="29">
        <v>116165482</v>
      </c>
      <c r="Z56" s="27" t="s">
        <v>265</v>
      </c>
    </row>
    <row r="57" spans="1:26" ht="24" x14ac:dyDescent="0.3">
      <c r="A57" s="27">
        <v>53</v>
      </c>
      <c r="B57" s="28" t="s">
        <v>44</v>
      </c>
      <c r="C57" s="28" t="s">
        <v>179</v>
      </c>
      <c r="D57" s="28" t="s">
        <v>235</v>
      </c>
      <c r="E57" s="28" t="s">
        <v>254</v>
      </c>
      <c r="F57" s="32" t="s">
        <v>255</v>
      </c>
      <c r="G57" s="30">
        <v>158635.0400000001</v>
      </c>
      <c r="H57" s="28" t="s">
        <v>40</v>
      </c>
      <c r="I57" s="27">
        <v>61.222000000000001</v>
      </c>
      <c r="J57" s="29">
        <v>20972</v>
      </c>
      <c r="K57" s="29" t="s">
        <v>45</v>
      </c>
      <c r="L57" s="28" t="s">
        <v>263</v>
      </c>
      <c r="M57" s="28" t="s">
        <v>260</v>
      </c>
      <c r="N57" s="28" t="s">
        <v>261</v>
      </c>
      <c r="O57" s="31">
        <v>45246</v>
      </c>
      <c r="P57" s="31">
        <v>45267</v>
      </c>
      <c r="Q57" s="28" t="s">
        <v>46</v>
      </c>
      <c r="R57" s="29">
        <v>9400</v>
      </c>
      <c r="S57" s="29">
        <v>0</v>
      </c>
      <c r="T57" s="29">
        <v>9400</v>
      </c>
      <c r="U57" s="31">
        <v>45275</v>
      </c>
      <c r="V57" s="29">
        <v>12358.03</v>
      </c>
      <c r="W57" s="29">
        <v>116165482</v>
      </c>
      <c r="X57" s="28">
        <v>0</v>
      </c>
      <c r="Y57" s="29">
        <v>116165482</v>
      </c>
      <c r="Z57" s="27" t="s">
        <v>265</v>
      </c>
    </row>
    <row r="58" spans="1:26" ht="24" x14ac:dyDescent="0.3">
      <c r="A58" s="27">
        <v>54</v>
      </c>
      <c r="B58" s="28" t="s">
        <v>44</v>
      </c>
      <c r="C58" s="28" t="s">
        <v>179</v>
      </c>
      <c r="D58" s="28" t="s">
        <v>236</v>
      </c>
      <c r="E58" s="28" t="s">
        <v>254</v>
      </c>
      <c r="F58" s="32" t="s">
        <v>264</v>
      </c>
      <c r="G58" s="30">
        <v>58985.269999999931</v>
      </c>
      <c r="H58" s="28" t="s">
        <v>40</v>
      </c>
      <c r="I58" s="27">
        <v>66.322999999999993</v>
      </c>
      <c r="J58" s="29">
        <v>16407</v>
      </c>
      <c r="K58" s="29" t="s">
        <v>45</v>
      </c>
      <c r="L58" s="28" t="s">
        <v>263</v>
      </c>
      <c r="M58" s="28" t="s">
        <v>260</v>
      </c>
      <c r="N58" s="28" t="s">
        <v>261</v>
      </c>
      <c r="O58" s="31">
        <v>45246</v>
      </c>
      <c r="P58" s="31">
        <v>45267</v>
      </c>
      <c r="Q58" s="28" t="s">
        <v>46</v>
      </c>
      <c r="R58" s="29">
        <v>9400</v>
      </c>
      <c r="S58" s="33">
        <v>82.2</v>
      </c>
      <c r="T58" s="29">
        <v>9317.7999999999993</v>
      </c>
      <c r="U58" s="31">
        <v>45275</v>
      </c>
      <c r="V58" s="29">
        <v>12358.03</v>
      </c>
      <c r="W58" s="29">
        <v>115149651.934</v>
      </c>
      <c r="X58" s="28">
        <v>0</v>
      </c>
      <c r="Y58" s="29">
        <v>115149651.934</v>
      </c>
      <c r="Z58" s="27" t="s">
        <v>265</v>
      </c>
    </row>
    <row r="59" spans="1:26" ht="24" x14ac:dyDescent="0.3">
      <c r="A59" s="27">
        <v>55</v>
      </c>
      <c r="B59" s="28" t="s">
        <v>44</v>
      </c>
      <c r="C59" s="28" t="s">
        <v>179</v>
      </c>
      <c r="D59" s="28" t="s">
        <v>237</v>
      </c>
      <c r="E59" s="28" t="s">
        <v>254</v>
      </c>
      <c r="F59" s="32" t="s">
        <v>255</v>
      </c>
      <c r="G59" s="30">
        <v>55955.079999999994</v>
      </c>
      <c r="H59" s="28" t="s">
        <v>40</v>
      </c>
      <c r="I59" s="27">
        <v>66.594999999999999</v>
      </c>
      <c r="J59" s="29">
        <v>16332</v>
      </c>
      <c r="K59" s="29" t="s">
        <v>45</v>
      </c>
      <c r="L59" s="28" t="s">
        <v>263</v>
      </c>
      <c r="M59" s="28" t="s">
        <v>260</v>
      </c>
      <c r="N59" s="28" t="s">
        <v>261</v>
      </c>
      <c r="O59" s="31">
        <v>45246</v>
      </c>
      <c r="P59" s="31">
        <v>45267</v>
      </c>
      <c r="Q59" s="28" t="s">
        <v>46</v>
      </c>
      <c r="R59" s="29">
        <v>9400</v>
      </c>
      <c r="S59" s="29">
        <v>0</v>
      </c>
      <c r="T59" s="29">
        <v>9400</v>
      </c>
      <c r="U59" s="31">
        <v>45275</v>
      </c>
      <c r="V59" s="29">
        <v>12358.03</v>
      </c>
      <c r="W59" s="29">
        <v>116165482</v>
      </c>
      <c r="X59" s="28">
        <v>0</v>
      </c>
      <c r="Y59" s="29">
        <v>116165482</v>
      </c>
      <c r="Z59" s="27" t="s">
        <v>265</v>
      </c>
    </row>
    <row r="60" spans="1:26" ht="24" x14ac:dyDescent="0.3">
      <c r="A60" s="27">
        <v>56</v>
      </c>
      <c r="B60" s="28" t="s">
        <v>44</v>
      </c>
      <c r="C60" s="28" t="s">
        <v>179</v>
      </c>
      <c r="D60" s="28" t="s">
        <v>238</v>
      </c>
      <c r="E60" s="28" t="s">
        <v>254</v>
      </c>
      <c r="F60" s="32" t="s">
        <v>255</v>
      </c>
      <c r="G60" s="30">
        <v>295041.12000000017</v>
      </c>
      <c r="H60" s="28" t="s">
        <v>40</v>
      </c>
      <c r="I60" s="27">
        <v>67.558999999999997</v>
      </c>
      <c r="J60" s="29">
        <v>20489</v>
      </c>
      <c r="K60" s="29" t="s">
        <v>45</v>
      </c>
      <c r="L60" s="28" t="s">
        <v>263</v>
      </c>
      <c r="M60" s="28" t="s">
        <v>260</v>
      </c>
      <c r="N60" s="28" t="s">
        <v>261</v>
      </c>
      <c r="O60" s="31">
        <v>45246</v>
      </c>
      <c r="P60" s="31">
        <v>45267</v>
      </c>
      <c r="Q60" s="28" t="s">
        <v>46</v>
      </c>
      <c r="R60" s="29">
        <v>9400</v>
      </c>
      <c r="S60" s="29">
        <v>0</v>
      </c>
      <c r="T60" s="29">
        <v>9400</v>
      </c>
      <c r="U60" s="31">
        <v>45275</v>
      </c>
      <c r="V60" s="29">
        <v>12358.03</v>
      </c>
      <c r="W60" s="29">
        <v>116165482</v>
      </c>
      <c r="X60" s="28">
        <v>0</v>
      </c>
      <c r="Y60" s="29">
        <v>116165482</v>
      </c>
      <c r="Z60" s="27" t="s">
        <v>265</v>
      </c>
    </row>
    <row r="61" spans="1:26" ht="24" x14ac:dyDescent="0.3">
      <c r="A61" s="27">
        <v>57</v>
      </c>
      <c r="B61" s="28" t="s">
        <v>44</v>
      </c>
      <c r="C61" s="28" t="s">
        <v>179</v>
      </c>
      <c r="D61" s="28" t="s">
        <v>239</v>
      </c>
      <c r="E61" s="28" t="s">
        <v>254</v>
      </c>
      <c r="F61" s="32" t="s">
        <v>255</v>
      </c>
      <c r="G61" s="30">
        <v>117907.60000000069</v>
      </c>
      <c r="H61" s="28" t="s">
        <v>40</v>
      </c>
      <c r="I61" s="27">
        <v>61.634</v>
      </c>
      <c r="J61" s="29">
        <v>20476</v>
      </c>
      <c r="K61" s="29" t="s">
        <v>45</v>
      </c>
      <c r="L61" s="28" t="s">
        <v>263</v>
      </c>
      <c r="M61" s="28" t="s">
        <v>260</v>
      </c>
      <c r="N61" s="28" t="s">
        <v>261</v>
      </c>
      <c r="O61" s="31">
        <v>45246</v>
      </c>
      <c r="P61" s="31">
        <v>45267</v>
      </c>
      <c r="Q61" s="28" t="s">
        <v>46</v>
      </c>
      <c r="R61" s="29">
        <v>9400</v>
      </c>
      <c r="S61" s="29">
        <v>0</v>
      </c>
      <c r="T61" s="29">
        <v>9400</v>
      </c>
      <c r="U61" s="31">
        <v>45275</v>
      </c>
      <c r="V61" s="29">
        <v>12358.03</v>
      </c>
      <c r="W61" s="29">
        <v>116165482</v>
      </c>
      <c r="X61" s="28">
        <v>0</v>
      </c>
      <c r="Y61" s="29">
        <v>116165482</v>
      </c>
      <c r="Z61" s="27" t="s">
        <v>265</v>
      </c>
    </row>
    <row r="62" spans="1:26" ht="24" x14ac:dyDescent="0.3">
      <c r="A62" s="27">
        <v>58</v>
      </c>
      <c r="B62" s="28" t="s">
        <v>44</v>
      </c>
      <c r="C62" s="28" t="s">
        <v>179</v>
      </c>
      <c r="D62" s="28" t="s">
        <v>240</v>
      </c>
      <c r="E62" s="28" t="s">
        <v>254</v>
      </c>
      <c r="F62" s="32" t="s">
        <v>255</v>
      </c>
      <c r="G62" s="30">
        <v>266377.44000000024</v>
      </c>
      <c r="H62" s="28" t="s">
        <v>40</v>
      </c>
      <c r="I62" s="27">
        <v>67.558000000000007</v>
      </c>
      <c r="J62" s="29">
        <v>20346</v>
      </c>
      <c r="K62" s="29" t="s">
        <v>45</v>
      </c>
      <c r="L62" s="28" t="s">
        <v>263</v>
      </c>
      <c r="M62" s="28" t="s">
        <v>260</v>
      </c>
      <c r="N62" s="28" t="s">
        <v>261</v>
      </c>
      <c r="O62" s="31">
        <v>45246</v>
      </c>
      <c r="P62" s="31">
        <v>45267</v>
      </c>
      <c r="Q62" s="28" t="s">
        <v>46</v>
      </c>
      <c r="R62" s="29">
        <v>9400</v>
      </c>
      <c r="S62" s="29">
        <v>0</v>
      </c>
      <c r="T62" s="29">
        <v>9400</v>
      </c>
      <c r="U62" s="31">
        <v>45275</v>
      </c>
      <c r="V62" s="29">
        <v>12358.03</v>
      </c>
      <c r="W62" s="29">
        <v>116165482</v>
      </c>
      <c r="X62" s="28">
        <v>0</v>
      </c>
      <c r="Y62" s="29">
        <v>116165482</v>
      </c>
      <c r="Z62" s="27" t="s">
        <v>265</v>
      </c>
    </row>
    <row r="63" spans="1:26" ht="24" x14ac:dyDescent="0.3">
      <c r="A63" s="27">
        <v>59</v>
      </c>
      <c r="B63" s="28" t="s">
        <v>44</v>
      </c>
      <c r="C63" s="28" t="s">
        <v>179</v>
      </c>
      <c r="D63" s="28" t="s">
        <v>241</v>
      </c>
      <c r="E63" s="28" t="s">
        <v>254</v>
      </c>
      <c r="F63" s="32" t="s">
        <v>255</v>
      </c>
      <c r="G63" s="30">
        <v>266377.44000000029</v>
      </c>
      <c r="H63" s="28" t="s">
        <v>40</v>
      </c>
      <c r="I63" s="27">
        <v>67.558000000000007</v>
      </c>
      <c r="J63" s="29">
        <v>20346</v>
      </c>
      <c r="K63" s="29" t="s">
        <v>45</v>
      </c>
      <c r="L63" s="28" t="s">
        <v>263</v>
      </c>
      <c r="M63" s="28" t="s">
        <v>260</v>
      </c>
      <c r="N63" s="28" t="s">
        <v>261</v>
      </c>
      <c r="O63" s="31">
        <v>45246</v>
      </c>
      <c r="P63" s="31">
        <v>45267</v>
      </c>
      <c r="Q63" s="28" t="s">
        <v>46</v>
      </c>
      <c r="R63" s="29">
        <v>9400</v>
      </c>
      <c r="S63" s="29">
        <v>0</v>
      </c>
      <c r="T63" s="29">
        <v>9400</v>
      </c>
      <c r="U63" s="31">
        <v>45275</v>
      </c>
      <c r="V63" s="29">
        <v>12358.03</v>
      </c>
      <c r="W63" s="29">
        <v>116165482</v>
      </c>
      <c r="X63" s="28">
        <v>0</v>
      </c>
      <c r="Y63" s="29">
        <v>116165482</v>
      </c>
      <c r="Z63" s="27" t="s">
        <v>265</v>
      </c>
    </row>
    <row r="64" spans="1:26" ht="24" x14ac:dyDescent="0.3">
      <c r="A64" s="27">
        <v>60</v>
      </c>
      <c r="B64" s="28" t="s">
        <v>44</v>
      </c>
      <c r="C64" s="28" t="s">
        <v>179</v>
      </c>
      <c r="D64" s="28" t="s">
        <v>242</v>
      </c>
      <c r="E64" s="28" t="s">
        <v>254</v>
      </c>
      <c r="F64" s="32" t="s">
        <v>255</v>
      </c>
      <c r="G64" s="30">
        <v>266377.44000000029</v>
      </c>
      <c r="H64" s="28" t="s">
        <v>40</v>
      </c>
      <c r="I64" s="27">
        <v>67.558000000000007</v>
      </c>
      <c r="J64" s="29">
        <v>20346</v>
      </c>
      <c r="K64" s="29" t="s">
        <v>45</v>
      </c>
      <c r="L64" s="28" t="s">
        <v>263</v>
      </c>
      <c r="M64" s="28" t="s">
        <v>260</v>
      </c>
      <c r="N64" s="28" t="s">
        <v>261</v>
      </c>
      <c r="O64" s="31">
        <v>45246</v>
      </c>
      <c r="P64" s="31">
        <v>45267</v>
      </c>
      <c r="Q64" s="28" t="s">
        <v>46</v>
      </c>
      <c r="R64" s="29">
        <v>9400</v>
      </c>
      <c r="S64" s="29">
        <v>0</v>
      </c>
      <c r="T64" s="29">
        <v>9400</v>
      </c>
      <c r="U64" s="31">
        <v>45275</v>
      </c>
      <c r="V64" s="29">
        <v>12358.03</v>
      </c>
      <c r="W64" s="29">
        <v>116165482</v>
      </c>
      <c r="X64" s="28">
        <v>0</v>
      </c>
      <c r="Y64" s="29">
        <v>116165482</v>
      </c>
      <c r="Z64" s="27" t="s">
        <v>265</v>
      </c>
    </row>
    <row r="65" spans="1:26" ht="24" x14ac:dyDescent="0.3">
      <c r="A65" s="27">
        <v>61</v>
      </c>
      <c r="B65" s="28" t="s">
        <v>44</v>
      </c>
      <c r="C65" s="28" t="s">
        <v>179</v>
      </c>
      <c r="D65" s="28" t="s">
        <v>243</v>
      </c>
      <c r="E65" s="28" t="s">
        <v>254</v>
      </c>
      <c r="F65" s="32" t="s">
        <v>255</v>
      </c>
      <c r="G65" s="30">
        <v>259211.52000000025</v>
      </c>
      <c r="H65" s="28" t="s">
        <v>40</v>
      </c>
      <c r="I65" s="27">
        <v>67.558000000000007</v>
      </c>
      <c r="J65" s="29">
        <v>20311</v>
      </c>
      <c r="K65" s="29" t="s">
        <v>45</v>
      </c>
      <c r="L65" s="28" t="s">
        <v>263</v>
      </c>
      <c r="M65" s="28" t="s">
        <v>260</v>
      </c>
      <c r="N65" s="28" t="s">
        <v>261</v>
      </c>
      <c r="O65" s="31">
        <v>45246</v>
      </c>
      <c r="P65" s="31">
        <v>45267</v>
      </c>
      <c r="Q65" s="28" t="s">
        <v>46</v>
      </c>
      <c r="R65" s="29">
        <v>9400</v>
      </c>
      <c r="S65" s="29">
        <v>0</v>
      </c>
      <c r="T65" s="29">
        <v>9400</v>
      </c>
      <c r="U65" s="31">
        <v>45275</v>
      </c>
      <c r="V65" s="29">
        <v>12358.03</v>
      </c>
      <c r="W65" s="29">
        <v>116165482</v>
      </c>
      <c r="X65" s="28">
        <v>0</v>
      </c>
      <c r="Y65" s="29">
        <v>116165482</v>
      </c>
      <c r="Z65" s="27" t="s">
        <v>265</v>
      </c>
    </row>
    <row r="66" spans="1:26" ht="24" x14ac:dyDescent="0.3">
      <c r="A66" s="27">
        <v>62</v>
      </c>
      <c r="B66" s="28" t="s">
        <v>44</v>
      </c>
      <c r="C66" s="28" t="s">
        <v>179</v>
      </c>
      <c r="D66" s="28" t="s">
        <v>244</v>
      </c>
      <c r="E66" s="28" t="s">
        <v>254</v>
      </c>
      <c r="F66" s="32" t="s">
        <v>255</v>
      </c>
      <c r="G66" s="30">
        <v>154496.58000000007</v>
      </c>
      <c r="H66" s="28" t="s">
        <v>40</v>
      </c>
      <c r="I66" s="27">
        <v>43.654000000000003</v>
      </c>
      <c r="J66" s="29">
        <v>20576</v>
      </c>
      <c r="K66" s="29" t="s">
        <v>45</v>
      </c>
      <c r="L66" s="28" t="s">
        <v>263</v>
      </c>
      <c r="M66" s="28" t="s">
        <v>260</v>
      </c>
      <c r="N66" s="28" t="s">
        <v>261</v>
      </c>
      <c r="O66" s="31">
        <v>45246</v>
      </c>
      <c r="P66" s="31">
        <v>45267</v>
      </c>
      <c r="Q66" s="28" t="s">
        <v>46</v>
      </c>
      <c r="R66" s="29">
        <v>9400</v>
      </c>
      <c r="S66" s="29">
        <v>0</v>
      </c>
      <c r="T66" s="29">
        <v>9400</v>
      </c>
      <c r="U66" s="31">
        <v>45275</v>
      </c>
      <c r="V66" s="29">
        <v>12358.03</v>
      </c>
      <c r="W66" s="29">
        <v>116165482</v>
      </c>
      <c r="X66" s="28">
        <v>0</v>
      </c>
      <c r="Y66" s="29">
        <v>116165482</v>
      </c>
      <c r="Z66" s="27" t="s">
        <v>265</v>
      </c>
    </row>
    <row r="67" spans="1:26" ht="24" x14ac:dyDescent="0.3">
      <c r="A67" s="27">
        <v>63</v>
      </c>
      <c r="B67" s="28" t="s">
        <v>44</v>
      </c>
      <c r="C67" s="28" t="s">
        <v>179</v>
      </c>
      <c r="D67" s="28" t="s">
        <v>245</v>
      </c>
      <c r="E67" s="28" t="s">
        <v>254</v>
      </c>
      <c r="F67" s="32" t="s">
        <v>264</v>
      </c>
      <c r="G67" s="30">
        <v>83736.480000000083</v>
      </c>
      <c r="H67" s="28" t="s">
        <v>40</v>
      </c>
      <c r="I67" s="27">
        <v>66.915000000000006</v>
      </c>
      <c r="J67" s="29">
        <v>19196</v>
      </c>
      <c r="K67" s="29" t="s">
        <v>45</v>
      </c>
      <c r="L67" s="28" t="s">
        <v>263</v>
      </c>
      <c r="M67" s="28" t="s">
        <v>260</v>
      </c>
      <c r="N67" s="28" t="s">
        <v>261</v>
      </c>
      <c r="O67" s="31">
        <v>45246</v>
      </c>
      <c r="P67" s="31">
        <v>45267</v>
      </c>
      <c r="Q67" s="28" t="s">
        <v>46</v>
      </c>
      <c r="R67" s="29">
        <v>9400</v>
      </c>
      <c r="S67" s="33">
        <v>262.69</v>
      </c>
      <c r="T67" s="29">
        <v>9137.31</v>
      </c>
      <c r="U67" s="31">
        <v>45275</v>
      </c>
      <c r="V67" s="29">
        <v>12358.03</v>
      </c>
      <c r="W67" s="29">
        <v>112919151.0993</v>
      </c>
      <c r="X67" s="28">
        <v>0</v>
      </c>
      <c r="Y67" s="29">
        <v>112919151.0993</v>
      </c>
      <c r="Z67" s="27" t="s">
        <v>265</v>
      </c>
    </row>
    <row r="68" spans="1:26" ht="24" x14ac:dyDescent="0.3">
      <c r="A68" s="27">
        <v>64</v>
      </c>
      <c r="B68" s="28" t="s">
        <v>44</v>
      </c>
      <c r="C68" s="28" t="s">
        <v>179</v>
      </c>
      <c r="D68" s="28" t="s">
        <v>246</v>
      </c>
      <c r="E68" s="28" t="s">
        <v>254</v>
      </c>
      <c r="F68" s="32" t="s">
        <v>255</v>
      </c>
      <c r="G68" s="30">
        <v>266377.44000000029</v>
      </c>
      <c r="H68" s="28" t="s">
        <v>40</v>
      </c>
      <c r="I68" s="27">
        <v>67.558000000000007</v>
      </c>
      <c r="J68" s="29">
        <v>20346</v>
      </c>
      <c r="K68" s="29" t="s">
        <v>45</v>
      </c>
      <c r="L68" s="28" t="s">
        <v>263</v>
      </c>
      <c r="M68" s="28" t="s">
        <v>260</v>
      </c>
      <c r="N68" s="28" t="s">
        <v>261</v>
      </c>
      <c r="O68" s="31">
        <v>45246</v>
      </c>
      <c r="P68" s="31">
        <v>45267</v>
      </c>
      <c r="Q68" s="28" t="s">
        <v>46</v>
      </c>
      <c r="R68" s="29">
        <v>9400</v>
      </c>
      <c r="S68" s="29">
        <v>0</v>
      </c>
      <c r="T68" s="29">
        <v>9400</v>
      </c>
      <c r="U68" s="31">
        <v>45275</v>
      </c>
      <c r="V68" s="29">
        <v>12358.03</v>
      </c>
      <c r="W68" s="29">
        <v>116165482</v>
      </c>
      <c r="X68" s="28">
        <v>0</v>
      </c>
      <c r="Y68" s="29">
        <v>116165482</v>
      </c>
      <c r="Z68" s="27" t="s">
        <v>265</v>
      </c>
    </row>
    <row r="69" spans="1:26" ht="24" x14ac:dyDescent="0.3">
      <c r="A69" s="27">
        <v>65</v>
      </c>
      <c r="B69" s="28" t="s">
        <v>44</v>
      </c>
      <c r="C69" s="28" t="s">
        <v>179</v>
      </c>
      <c r="D69" s="28" t="s">
        <v>247</v>
      </c>
      <c r="E69" s="28" t="s">
        <v>254</v>
      </c>
      <c r="F69" s="32" t="s">
        <v>256</v>
      </c>
      <c r="G69" s="30">
        <v>299808</v>
      </c>
      <c r="H69" s="28" t="s">
        <v>40</v>
      </c>
      <c r="I69" s="27">
        <v>59.587000000000003</v>
      </c>
      <c r="J69" s="29">
        <v>17589</v>
      </c>
      <c r="K69" s="29" t="s">
        <v>45</v>
      </c>
      <c r="L69" s="28" t="s">
        <v>263</v>
      </c>
      <c r="M69" s="28" t="s">
        <v>262</v>
      </c>
      <c r="N69" s="28" t="s">
        <v>261</v>
      </c>
      <c r="O69" s="31">
        <v>45246</v>
      </c>
      <c r="P69" s="31">
        <v>45267</v>
      </c>
      <c r="Q69" s="28" t="s">
        <v>46</v>
      </c>
      <c r="R69" s="29">
        <v>9400</v>
      </c>
      <c r="S69" s="29">
        <v>0</v>
      </c>
      <c r="T69" s="29">
        <v>9400</v>
      </c>
      <c r="U69" s="31">
        <v>45275</v>
      </c>
      <c r="V69" s="29">
        <v>12358.03</v>
      </c>
      <c r="W69" s="29">
        <v>116165482</v>
      </c>
      <c r="X69" s="28">
        <v>0</v>
      </c>
      <c r="Y69" s="29">
        <v>116165482</v>
      </c>
      <c r="Z69" s="27" t="s">
        <v>265</v>
      </c>
    </row>
    <row r="70" spans="1:26" ht="24" x14ac:dyDescent="0.3">
      <c r="A70" s="27">
        <v>66</v>
      </c>
      <c r="B70" s="28" t="s">
        <v>44</v>
      </c>
      <c r="C70" s="28" t="s">
        <v>179</v>
      </c>
      <c r="D70" s="28" t="s">
        <v>248</v>
      </c>
      <c r="E70" s="28" t="s">
        <v>254</v>
      </c>
      <c r="F70" s="32" t="s">
        <v>256</v>
      </c>
      <c r="G70" s="30">
        <v>74978.639999999868</v>
      </c>
      <c r="H70" s="28" t="s">
        <v>40</v>
      </c>
      <c r="I70" s="27">
        <v>65.97</v>
      </c>
      <c r="J70" s="29">
        <v>8035</v>
      </c>
      <c r="K70" s="29" t="s">
        <v>45</v>
      </c>
      <c r="L70" s="28" t="s">
        <v>263</v>
      </c>
      <c r="M70" s="28" t="s">
        <v>262</v>
      </c>
      <c r="N70" s="28" t="s">
        <v>261</v>
      </c>
      <c r="O70" s="31">
        <v>45246</v>
      </c>
      <c r="P70" s="31">
        <v>45267</v>
      </c>
      <c r="Q70" s="28" t="s">
        <v>46</v>
      </c>
      <c r="R70" s="29">
        <v>9400</v>
      </c>
      <c r="S70" s="29">
        <v>0</v>
      </c>
      <c r="T70" s="29">
        <v>9400</v>
      </c>
      <c r="U70" s="31">
        <v>45275</v>
      </c>
      <c r="V70" s="29">
        <v>12358.03</v>
      </c>
      <c r="W70" s="29">
        <v>116165482</v>
      </c>
      <c r="X70" s="28">
        <v>0</v>
      </c>
      <c r="Y70" s="29">
        <v>116165482</v>
      </c>
      <c r="Z70" s="27" t="s">
        <v>265</v>
      </c>
    </row>
    <row r="71" spans="1:26" ht="24" x14ac:dyDescent="0.3">
      <c r="A71" s="27">
        <v>67</v>
      </c>
      <c r="B71" s="28" t="s">
        <v>44</v>
      </c>
      <c r="C71" s="28" t="s">
        <v>179</v>
      </c>
      <c r="D71" s="28" t="s">
        <v>249</v>
      </c>
      <c r="E71" s="28" t="s">
        <v>254</v>
      </c>
      <c r="F71" s="32" t="s">
        <v>256</v>
      </c>
      <c r="G71" s="30">
        <v>61383.000000000051</v>
      </c>
      <c r="H71" s="28" t="s">
        <v>40</v>
      </c>
      <c r="I71" s="27">
        <v>66.52</v>
      </c>
      <c r="J71" s="29">
        <v>5580</v>
      </c>
      <c r="K71" s="29" t="s">
        <v>45</v>
      </c>
      <c r="L71" s="28" t="s">
        <v>263</v>
      </c>
      <c r="M71" s="28" t="s">
        <v>262</v>
      </c>
      <c r="N71" s="28" t="s">
        <v>261</v>
      </c>
      <c r="O71" s="31">
        <v>45246</v>
      </c>
      <c r="P71" s="31">
        <v>45267</v>
      </c>
      <c r="Q71" s="28" t="s">
        <v>46</v>
      </c>
      <c r="R71" s="29">
        <v>9400</v>
      </c>
      <c r="S71" s="29">
        <v>0</v>
      </c>
      <c r="T71" s="29">
        <v>9400</v>
      </c>
      <c r="U71" s="31">
        <v>45275</v>
      </c>
      <c r="V71" s="29">
        <v>12358.03</v>
      </c>
      <c r="W71" s="29">
        <v>116165482</v>
      </c>
      <c r="X71" s="28">
        <v>0</v>
      </c>
      <c r="Y71" s="29">
        <v>116165482</v>
      </c>
      <c r="Z71" s="27" t="s">
        <v>265</v>
      </c>
    </row>
    <row r="72" spans="1:26" ht="24" x14ac:dyDescent="0.3">
      <c r="A72" s="27">
        <v>68</v>
      </c>
      <c r="B72" s="28" t="s">
        <v>44</v>
      </c>
      <c r="C72" s="28" t="s">
        <v>179</v>
      </c>
      <c r="D72" s="28" t="s">
        <v>250</v>
      </c>
      <c r="E72" s="28" t="s">
        <v>254</v>
      </c>
      <c r="F72" s="32" t="s">
        <v>256</v>
      </c>
      <c r="G72" s="30">
        <v>299808</v>
      </c>
      <c r="H72" s="28" t="s">
        <v>40</v>
      </c>
      <c r="I72" s="27">
        <v>59.587000000000003</v>
      </c>
      <c r="J72" s="29">
        <v>17589</v>
      </c>
      <c r="K72" s="29" t="s">
        <v>45</v>
      </c>
      <c r="L72" s="28" t="s">
        <v>263</v>
      </c>
      <c r="M72" s="28" t="s">
        <v>262</v>
      </c>
      <c r="N72" s="28" t="s">
        <v>261</v>
      </c>
      <c r="O72" s="31">
        <v>45246</v>
      </c>
      <c r="P72" s="31">
        <v>45267</v>
      </c>
      <c r="Q72" s="28" t="s">
        <v>46</v>
      </c>
      <c r="R72" s="29">
        <v>9400</v>
      </c>
      <c r="S72" s="29">
        <v>0</v>
      </c>
      <c r="T72" s="29">
        <v>9400</v>
      </c>
      <c r="U72" s="31">
        <v>45275</v>
      </c>
      <c r="V72" s="29">
        <v>12358.03</v>
      </c>
      <c r="W72" s="29">
        <v>116165482</v>
      </c>
      <c r="X72" s="28">
        <v>0</v>
      </c>
      <c r="Y72" s="29">
        <v>116165482</v>
      </c>
      <c r="Z72" s="27" t="s">
        <v>265</v>
      </c>
    </row>
    <row r="73" spans="1:26" ht="24" x14ac:dyDescent="0.3">
      <c r="A73" s="27">
        <v>69</v>
      </c>
      <c r="B73" s="28" t="s">
        <v>44</v>
      </c>
      <c r="C73" s="28" t="s">
        <v>179</v>
      </c>
      <c r="D73" s="28" t="s">
        <v>251</v>
      </c>
      <c r="E73" s="28" t="s">
        <v>254</v>
      </c>
      <c r="F73" s="32" t="s">
        <v>256</v>
      </c>
      <c r="G73" s="30">
        <v>145759.05999999904</v>
      </c>
      <c r="H73" s="28" t="s">
        <v>40</v>
      </c>
      <c r="I73" s="27">
        <v>49.781999999999996</v>
      </c>
      <c r="J73" s="29">
        <v>20500</v>
      </c>
      <c r="K73" s="29" t="s">
        <v>45</v>
      </c>
      <c r="L73" s="28" t="s">
        <v>263</v>
      </c>
      <c r="M73" s="28" t="s">
        <v>262</v>
      </c>
      <c r="N73" s="28" t="s">
        <v>261</v>
      </c>
      <c r="O73" s="31">
        <v>45246</v>
      </c>
      <c r="P73" s="31">
        <v>45267</v>
      </c>
      <c r="Q73" s="28" t="s">
        <v>46</v>
      </c>
      <c r="R73" s="29">
        <v>9400</v>
      </c>
      <c r="S73" s="29">
        <v>0</v>
      </c>
      <c r="T73" s="29">
        <v>9400</v>
      </c>
      <c r="U73" s="31">
        <v>45275</v>
      </c>
      <c r="V73" s="29">
        <v>12358.03</v>
      </c>
      <c r="W73" s="29">
        <v>116165482</v>
      </c>
      <c r="X73" s="28">
        <v>0</v>
      </c>
      <c r="Y73" s="29">
        <v>116165482</v>
      </c>
      <c r="Z73" s="27" t="s">
        <v>265</v>
      </c>
    </row>
  </sheetData>
  <mergeCells count="5">
    <mergeCell ref="N1:Z1"/>
    <mergeCell ref="A1:C1"/>
    <mergeCell ref="D1:G1"/>
    <mergeCell ref="H1:I1"/>
    <mergeCell ref="J1:M1"/>
  </mergeCells>
  <phoneticPr fontId="12" type="noConversion"/>
  <pageMargins left="0.7" right="0.7" top="0.75" bottom="0.75" header="0.3" footer="0.3"/>
  <pageSetup paperSize="9" orientation="portrait" verticalDpi="0" r:id="rId1"/>
  <ignoredErrors>
    <ignoredError sqref="D1" unlocked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1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68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</row>
    <row r="2" spans="1:22" ht="14.4" x14ac:dyDescent="0.3">
      <c r="A2" s="10" t="s">
        <v>44</v>
      </c>
      <c r="B2" s="10" t="s">
        <v>95</v>
      </c>
      <c r="C2" s="10" t="s">
        <v>96</v>
      </c>
      <c r="D2" s="10" t="s">
        <v>97</v>
      </c>
      <c r="E2" s="10" t="s">
        <v>98</v>
      </c>
      <c r="F2" s="10" t="s">
        <v>99</v>
      </c>
      <c r="G2" s="7" t="s">
        <v>100</v>
      </c>
      <c r="H2" s="10" t="s">
        <v>101</v>
      </c>
      <c r="I2" s="10" t="s">
        <v>45</v>
      </c>
      <c r="J2" s="10" t="s">
        <v>102</v>
      </c>
      <c r="K2" s="10" t="s">
        <v>103</v>
      </c>
      <c r="L2" s="26">
        <v>44979</v>
      </c>
      <c r="M2" s="26">
        <v>45033</v>
      </c>
      <c r="N2" s="19">
        <v>67.082999999999998</v>
      </c>
      <c r="O2" s="19">
        <v>6071</v>
      </c>
      <c r="P2" s="19">
        <v>11600</v>
      </c>
      <c r="Q2" s="19"/>
      <c r="R2" s="19">
        <v>11600</v>
      </c>
      <c r="S2" s="10" t="s">
        <v>46</v>
      </c>
      <c r="T2" s="19">
        <v>19024.2</v>
      </c>
      <c r="U2" s="10" t="s">
        <v>104</v>
      </c>
      <c r="V2" s="9">
        <v>1</v>
      </c>
    </row>
    <row r="3" spans="1:22" ht="14.4" x14ac:dyDescent="0.3">
      <c r="A3" s="10" t="s">
        <v>44</v>
      </c>
      <c r="B3" s="10" t="s">
        <v>95</v>
      </c>
      <c r="C3" s="10" t="s">
        <v>96</v>
      </c>
      <c r="D3" s="10" t="s">
        <v>105</v>
      </c>
      <c r="E3" s="10" t="s">
        <v>98</v>
      </c>
      <c r="F3" s="10" t="s">
        <v>99</v>
      </c>
      <c r="G3" s="7" t="s">
        <v>100</v>
      </c>
      <c r="H3" s="10" t="s">
        <v>101</v>
      </c>
      <c r="I3" s="10" t="s">
        <v>45</v>
      </c>
      <c r="J3" s="10" t="s">
        <v>102</v>
      </c>
      <c r="K3" s="10" t="s">
        <v>103</v>
      </c>
      <c r="L3" s="26">
        <v>44979</v>
      </c>
      <c r="M3" s="26">
        <v>45034</v>
      </c>
      <c r="N3" s="19">
        <v>67.387</v>
      </c>
      <c r="O3" s="19">
        <v>9416</v>
      </c>
      <c r="P3" s="19">
        <v>11600</v>
      </c>
      <c r="Q3" s="19"/>
      <c r="R3" s="19">
        <v>11600</v>
      </c>
      <c r="S3" s="10" t="s">
        <v>46</v>
      </c>
      <c r="T3" s="19">
        <v>28742.400000000001</v>
      </c>
      <c r="U3" s="10" t="s">
        <v>104</v>
      </c>
      <c r="V3" s="9">
        <v>2</v>
      </c>
    </row>
    <row r="4" spans="1:22" ht="14.4" x14ac:dyDescent="0.3">
      <c r="A4" s="10" t="s">
        <v>44</v>
      </c>
      <c r="B4" s="10" t="s">
        <v>95</v>
      </c>
      <c r="C4" s="10" t="s">
        <v>96</v>
      </c>
      <c r="D4" s="10" t="s">
        <v>106</v>
      </c>
      <c r="E4" s="10" t="s">
        <v>98</v>
      </c>
      <c r="F4" s="10" t="s">
        <v>99</v>
      </c>
      <c r="G4" s="7" t="s">
        <v>100</v>
      </c>
      <c r="H4" s="10" t="s">
        <v>101</v>
      </c>
      <c r="I4" s="10" t="s">
        <v>45</v>
      </c>
      <c r="J4" s="10" t="s">
        <v>102</v>
      </c>
      <c r="K4" s="10" t="s">
        <v>103</v>
      </c>
      <c r="L4" s="26">
        <v>44979</v>
      </c>
      <c r="M4" s="26">
        <v>45034</v>
      </c>
      <c r="N4" s="19">
        <v>67.558999999999997</v>
      </c>
      <c r="O4" s="19">
        <v>5156</v>
      </c>
      <c r="P4" s="19">
        <v>11600</v>
      </c>
      <c r="Q4" s="19"/>
      <c r="R4" s="19">
        <v>11600</v>
      </c>
      <c r="S4" s="10" t="s">
        <v>46</v>
      </c>
      <c r="T4" s="19">
        <v>13594.04</v>
      </c>
      <c r="U4" s="10" t="s">
        <v>104</v>
      </c>
      <c r="V4" s="9">
        <v>3</v>
      </c>
    </row>
    <row r="5" spans="1:22" ht="14.4" x14ac:dyDescent="0.3">
      <c r="A5" s="10" t="s">
        <v>44</v>
      </c>
      <c r="B5" s="10" t="s">
        <v>95</v>
      </c>
      <c r="C5" s="10" t="s">
        <v>96</v>
      </c>
      <c r="D5" s="10" t="s">
        <v>107</v>
      </c>
      <c r="E5" s="10" t="s">
        <v>98</v>
      </c>
      <c r="F5" s="10" t="s">
        <v>99</v>
      </c>
      <c r="G5" s="7" t="s">
        <v>100</v>
      </c>
      <c r="H5" s="10" t="s">
        <v>101</v>
      </c>
      <c r="I5" s="10" t="s">
        <v>45</v>
      </c>
      <c r="J5" s="10" t="s">
        <v>102</v>
      </c>
      <c r="K5" s="10" t="s">
        <v>103</v>
      </c>
      <c r="L5" s="26">
        <v>44979</v>
      </c>
      <c r="M5" s="26">
        <v>45034</v>
      </c>
      <c r="N5" s="19">
        <v>67.286000000000001</v>
      </c>
      <c r="O5" s="19">
        <v>7144</v>
      </c>
      <c r="P5" s="19">
        <v>11600</v>
      </c>
      <c r="Q5" s="19"/>
      <c r="R5" s="19">
        <v>11600</v>
      </c>
      <c r="S5" s="10" t="s">
        <v>46</v>
      </c>
      <c r="T5" s="19">
        <v>20636.599999999999</v>
      </c>
      <c r="U5" s="10" t="s">
        <v>104</v>
      </c>
      <c r="V5" s="9">
        <v>4</v>
      </c>
    </row>
    <row r="6" spans="1:22" ht="14.4" x14ac:dyDescent="0.3">
      <c r="A6" s="10" t="s">
        <v>44</v>
      </c>
      <c r="B6" s="10" t="s">
        <v>95</v>
      </c>
      <c r="C6" s="10" t="s">
        <v>96</v>
      </c>
      <c r="D6" s="10" t="s">
        <v>108</v>
      </c>
      <c r="E6" s="10" t="s">
        <v>98</v>
      </c>
      <c r="F6" s="10" t="s">
        <v>99</v>
      </c>
      <c r="G6" s="7" t="s">
        <v>100</v>
      </c>
      <c r="H6" s="10" t="s">
        <v>101</v>
      </c>
      <c r="I6" s="10" t="s">
        <v>45</v>
      </c>
      <c r="J6" s="10" t="s">
        <v>102</v>
      </c>
      <c r="K6" s="10" t="s">
        <v>103</v>
      </c>
      <c r="L6" s="26">
        <v>44979</v>
      </c>
      <c r="M6" s="26">
        <v>45034</v>
      </c>
      <c r="N6" s="19">
        <v>67.387</v>
      </c>
      <c r="O6" s="19">
        <v>8806</v>
      </c>
      <c r="P6" s="19">
        <v>11600</v>
      </c>
      <c r="Q6" s="19"/>
      <c r="R6" s="19">
        <v>11600</v>
      </c>
      <c r="S6" s="10" t="s">
        <v>46</v>
      </c>
      <c r="T6" s="19">
        <v>24809.31</v>
      </c>
      <c r="U6" s="10" t="s">
        <v>104</v>
      </c>
      <c r="V6" s="9">
        <v>5</v>
      </c>
    </row>
    <row r="7" spans="1:22" ht="14.4" x14ac:dyDescent="0.3">
      <c r="A7" s="10" t="s">
        <v>44</v>
      </c>
      <c r="B7" s="10" t="s">
        <v>95</v>
      </c>
      <c r="C7" s="10" t="s">
        <v>96</v>
      </c>
      <c r="D7" s="10" t="s">
        <v>109</v>
      </c>
      <c r="E7" s="10" t="s">
        <v>98</v>
      </c>
      <c r="F7" s="10" t="s">
        <v>99</v>
      </c>
      <c r="G7" s="7" t="s">
        <v>100</v>
      </c>
      <c r="H7" s="10" t="s">
        <v>101</v>
      </c>
      <c r="I7" s="10" t="s">
        <v>45</v>
      </c>
      <c r="J7" s="10" t="s">
        <v>102</v>
      </c>
      <c r="K7" s="10" t="s">
        <v>103</v>
      </c>
      <c r="L7" s="26">
        <v>44979</v>
      </c>
      <c r="M7" s="26">
        <v>45034</v>
      </c>
      <c r="N7" s="19">
        <v>67.558999999999997</v>
      </c>
      <c r="O7" s="19">
        <v>6894</v>
      </c>
      <c r="P7" s="19">
        <v>11600</v>
      </c>
      <c r="Q7" s="19"/>
      <c r="R7" s="19">
        <v>11600</v>
      </c>
      <c r="S7" s="10" t="s">
        <v>46</v>
      </c>
      <c r="T7" s="19">
        <v>19105.599999999999</v>
      </c>
      <c r="U7" s="10" t="s">
        <v>104</v>
      </c>
      <c r="V7" s="9">
        <v>6</v>
      </c>
    </row>
    <row r="8" spans="1:22" ht="14.4" x14ac:dyDescent="0.3">
      <c r="A8" s="10" t="s">
        <v>44</v>
      </c>
      <c r="B8" s="10" t="s">
        <v>95</v>
      </c>
      <c r="C8" s="10" t="s">
        <v>96</v>
      </c>
      <c r="D8" s="10" t="s">
        <v>110</v>
      </c>
      <c r="E8" s="10" t="s">
        <v>98</v>
      </c>
      <c r="F8" s="10" t="s">
        <v>111</v>
      </c>
      <c r="G8" s="7" t="s">
        <v>112</v>
      </c>
      <c r="H8" s="10" t="s">
        <v>101</v>
      </c>
      <c r="I8" s="10" t="s">
        <v>45</v>
      </c>
      <c r="J8" s="10" t="s">
        <v>113</v>
      </c>
      <c r="K8" s="10" t="s">
        <v>114</v>
      </c>
      <c r="L8" s="26">
        <v>44979</v>
      </c>
      <c r="M8" s="26">
        <v>45034</v>
      </c>
      <c r="N8" s="19">
        <v>66.631</v>
      </c>
      <c r="O8" s="19">
        <v>10491</v>
      </c>
      <c r="P8" s="19">
        <v>10850</v>
      </c>
      <c r="Q8" s="19"/>
      <c r="R8" s="19">
        <v>10850</v>
      </c>
      <c r="S8" s="10" t="s">
        <v>46</v>
      </c>
      <c r="T8" s="19">
        <v>63337.279999999999</v>
      </c>
      <c r="U8" s="10" t="s">
        <v>104</v>
      </c>
      <c r="V8" s="9">
        <v>7</v>
      </c>
    </row>
    <row r="9" spans="1:22" ht="14.4" x14ac:dyDescent="0.3">
      <c r="A9" s="10" t="s">
        <v>44</v>
      </c>
      <c r="B9" s="10" t="s">
        <v>95</v>
      </c>
      <c r="C9" s="10" t="s">
        <v>96</v>
      </c>
      <c r="D9" s="10" t="s">
        <v>115</v>
      </c>
      <c r="E9" s="10" t="s">
        <v>98</v>
      </c>
      <c r="F9" s="10" t="s">
        <v>99</v>
      </c>
      <c r="G9" s="7" t="s">
        <v>100</v>
      </c>
      <c r="H9" s="10" t="s">
        <v>101</v>
      </c>
      <c r="I9" s="10" t="s">
        <v>45</v>
      </c>
      <c r="J9" s="10" t="s">
        <v>102</v>
      </c>
      <c r="K9" s="10" t="s">
        <v>103</v>
      </c>
      <c r="L9" s="26">
        <v>44979</v>
      </c>
      <c r="M9" s="26">
        <v>45034</v>
      </c>
      <c r="N9" s="19">
        <v>67.597999999999999</v>
      </c>
      <c r="O9" s="19">
        <v>6571</v>
      </c>
      <c r="P9" s="19">
        <v>11600</v>
      </c>
      <c r="Q9" s="19"/>
      <c r="R9" s="19">
        <v>11600</v>
      </c>
      <c r="S9" s="10" t="s">
        <v>46</v>
      </c>
      <c r="T9" s="19">
        <v>20346.84</v>
      </c>
      <c r="U9" s="10" t="s">
        <v>104</v>
      </c>
      <c r="V9" s="9">
        <v>8</v>
      </c>
    </row>
    <row r="10" spans="1:22" ht="14.4" x14ac:dyDescent="0.3">
      <c r="A10" s="10" t="s">
        <v>44</v>
      </c>
      <c r="B10" s="10" t="s">
        <v>95</v>
      </c>
      <c r="C10" s="10" t="s">
        <v>96</v>
      </c>
      <c r="D10" s="10" t="s">
        <v>116</v>
      </c>
      <c r="E10" s="10" t="s">
        <v>98</v>
      </c>
      <c r="F10" s="10" t="s">
        <v>117</v>
      </c>
      <c r="G10" s="7" t="s">
        <v>118</v>
      </c>
      <c r="H10" s="10" t="s">
        <v>101</v>
      </c>
      <c r="I10" s="10" t="s">
        <v>45</v>
      </c>
      <c r="J10" s="10" t="s">
        <v>119</v>
      </c>
      <c r="K10" s="10" t="s">
        <v>120</v>
      </c>
      <c r="L10" s="26">
        <v>44979</v>
      </c>
      <c r="M10" s="26">
        <v>45034</v>
      </c>
      <c r="N10" s="19">
        <v>67.082999999999998</v>
      </c>
      <c r="O10" s="19">
        <v>6768</v>
      </c>
      <c r="P10" s="19">
        <v>10550</v>
      </c>
      <c r="Q10" s="19"/>
      <c r="R10" s="19">
        <v>10550</v>
      </c>
      <c r="S10" s="10" t="s">
        <v>46</v>
      </c>
      <c r="T10" s="19">
        <v>51105.56</v>
      </c>
      <c r="U10" s="10" t="s">
        <v>104</v>
      </c>
      <c r="V10" s="9">
        <v>9</v>
      </c>
    </row>
    <row r="11" spans="1:22" ht="14.4" x14ac:dyDescent="0.3">
      <c r="A11" s="10" t="s">
        <v>44</v>
      </c>
      <c r="B11" s="10" t="s">
        <v>95</v>
      </c>
      <c r="C11" s="10" t="s">
        <v>96</v>
      </c>
      <c r="D11" s="10" t="s">
        <v>121</v>
      </c>
      <c r="E11" s="10" t="s">
        <v>98</v>
      </c>
      <c r="F11" s="10" t="s">
        <v>99</v>
      </c>
      <c r="G11" s="7" t="s">
        <v>100</v>
      </c>
      <c r="H11" s="10" t="s">
        <v>101</v>
      </c>
      <c r="I11" s="10" t="s">
        <v>45</v>
      </c>
      <c r="J11" s="10" t="s">
        <v>102</v>
      </c>
      <c r="K11" s="10" t="s">
        <v>103</v>
      </c>
      <c r="L11" s="26">
        <v>44979</v>
      </c>
      <c r="M11" s="26">
        <v>45034</v>
      </c>
      <c r="N11" s="19">
        <v>67.674999999999997</v>
      </c>
      <c r="O11" s="19">
        <v>6935</v>
      </c>
      <c r="P11" s="19">
        <v>11600</v>
      </c>
      <c r="Q11" s="19"/>
      <c r="R11" s="19">
        <v>11600</v>
      </c>
      <c r="S11" s="10" t="s">
        <v>46</v>
      </c>
      <c r="T11" s="19">
        <v>21717</v>
      </c>
      <c r="U11" s="10" t="s">
        <v>104</v>
      </c>
      <c r="V11" s="9">
        <v>10</v>
      </c>
    </row>
    <row r="12" spans="1:22" ht="14.4" x14ac:dyDescent="0.3">
      <c r="A12" s="10" t="s">
        <v>44</v>
      </c>
      <c r="B12" s="10" t="s">
        <v>95</v>
      </c>
      <c r="C12" s="10" t="s">
        <v>96</v>
      </c>
      <c r="D12" s="10" t="s">
        <v>122</v>
      </c>
      <c r="E12" s="10" t="s">
        <v>98</v>
      </c>
      <c r="F12" s="10" t="s">
        <v>123</v>
      </c>
      <c r="G12" s="7" t="s">
        <v>112</v>
      </c>
      <c r="H12" s="10" t="s">
        <v>101</v>
      </c>
      <c r="I12" s="10" t="s">
        <v>45</v>
      </c>
      <c r="J12" s="10" t="s">
        <v>124</v>
      </c>
      <c r="K12" s="10" t="s">
        <v>125</v>
      </c>
      <c r="L12" s="26">
        <v>44979</v>
      </c>
      <c r="M12" s="26">
        <v>45034</v>
      </c>
      <c r="N12" s="19">
        <v>67.066000000000003</v>
      </c>
      <c r="O12" s="19">
        <v>14603</v>
      </c>
      <c r="P12" s="19">
        <v>10850</v>
      </c>
      <c r="Q12" s="19"/>
      <c r="R12" s="19">
        <v>10850</v>
      </c>
      <c r="S12" s="10" t="s">
        <v>46</v>
      </c>
      <c r="T12" s="19">
        <v>103771.42</v>
      </c>
      <c r="U12" s="10" t="s">
        <v>104</v>
      </c>
      <c r="V12" s="9">
        <v>11</v>
      </c>
    </row>
    <row r="13" spans="1:22" ht="14.4" x14ac:dyDescent="0.3">
      <c r="A13" s="10" t="s">
        <v>44</v>
      </c>
      <c r="B13" s="10" t="s">
        <v>95</v>
      </c>
      <c r="C13" s="10" t="s">
        <v>96</v>
      </c>
      <c r="D13" s="10" t="s">
        <v>126</v>
      </c>
      <c r="E13" s="10" t="s">
        <v>98</v>
      </c>
      <c r="F13" s="10" t="s">
        <v>99</v>
      </c>
      <c r="G13" s="7" t="s">
        <v>100</v>
      </c>
      <c r="H13" s="10" t="s">
        <v>101</v>
      </c>
      <c r="I13" s="10" t="s">
        <v>45</v>
      </c>
      <c r="J13" s="10" t="s">
        <v>102</v>
      </c>
      <c r="K13" s="10" t="s">
        <v>103</v>
      </c>
      <c r="L13" s="26">
        <v>44979</v>
      </c>
      <c r="M13" s="26">
        <v>45034</v>
      </c>
      <c r="N13" s="19">
        <v>67.558999999999997</v>
      </c>
      <c r="O13" s="19">
        <v>4947</v>
      </c>
      <c r="P13" s="19">
        <v>11600</v>
      </c>
      <c r="Q13" s="19"/>
      <c r="R13" s="19">
        <v>11600</v>
      </c>
      <c r="S13" s="10" t="s">
        <v>46</v>
      </c>
      <c r="T13" s="19">
        <v>12396.96</v>
      </c>
      <c r="U13" s="10" t="s">
        <v>104</v>
      </c>
      <c r="V13" s="9">
        <v>12</v>
      </c>
    </row>
    <row r="14" spans="1:22" ht="14.4" x14ac:dyDescent="0.3">
      <c r="A14" s="10" t="s">
        <v>44</v>
      </c>
      <c r="B14" s="10" t="s">
        <v>95</v>
      </c>
      <c r="C14" s="10" t="s">
        <v>96</v>
      </c>
      <c r="D14" s="10" t="s">
        <v>127</v>
      </c>
      <c r="E14" s="10" t="s">
        <v>98</v>
      </c>
      <c r="F14" s="10" t="s">
        <v>99</v>
      </c>
      <c r="G14" s="7" t="s">
        <v>100</v>
      </c>
      <c r="H14" s="10" t="s">
        <v>101</v>
      </c>
      <c r="I14" s="10" t="s">
        <v>45</v>
      </c>
      <c r="J14" s="10" t="s">
        <v>102</v>
      </c>
      <c r="K14" s="10" t="s">
        <v>103</v>
      </c>
      <c r="L14" s="26">
        <v>44979</v>
      </c>
      <c r="M14" s="26">
        <v>45034</v>
      </c>
      <c r="N14" s="19">
        <v>67.453999999999994</v>
      </c>
      <c r="O14" s="19">
        <v>9508</v>
      </c>
      <c r="P14" s="19">
        <v>11600</v>
      </c>
      <c r="Q14" s="19"/>
      <c r="R14" s="19">
        <v>11600</v>
      </c>
      <c r="S14" s="10" t="s">
        <v>46</v>
      </c>
      <c r="T14" s="19">
        <v>30467.73</v>
      </c>
      <c r="U14" s="10" t="s">
        <v>104</v>
      </c>
      <c r="V14" s="9">
        <v>13</v>
      </c>
    </row>
    <row r="15" spans="1:22" ht="14.4" x14ac:dyDescent="0.3">
      <c r="A15" s="10" t="s">
        <v>44</v>
      </c>
      <c r="B15" s="10" t="s">
        <v>95</v>
      </c>
      <c r="C15" s="10" t="s">
        <v>96</v>
      </c>
      <c r="D15" s="10" t="s">
        <v>128</v>
      </c>
      <c r="E15" s="10" t="s">
        <v>98</v>
      </c>
      <c r="F15" s="10" t="s">
        <v>99</v>
      </c>
      <c r="G15" s="7" t="s">
        <v>100</v>
      </c>
      <c r="H15" s="10" t="s">
        <v>101</v>
      </c>
      <c r="I15" s="10" t="s">
        <v>45</v>
      </c>
      <c r="J15" s="10" t="s">
        <v>102</v>
      </c>
      <c r="K15" s="10" t="s">
        <v>103</v>
      </c>
      <c r="L15" s="26">
        <v>44979</v>
      </c>
      <c r="M15" s="26">
        <v>45034</v>
      </c>
      <c r="N15" s="19">
        <v>67.387</v>
      </c>
      <c r="O15" s="19">
        <v>9493</v>
      </c>
      <c r="P15" s="19">
        <v>11600</v>
      </c>
      <c r="Q15" s="19"/>
      <c r="R15" s="19">
        <v>11600</v>
      </c>
      <c r="S15" s="10" t="s">
        <v>46</v>
      </c>
      <c r="T15" s="19">
        <v>26655.24</v>
      </c>
      <c r="U15" s="10" t="s">
        <v>104</v>
      </c>
      <c r="V15" s="9">
        <v>14</v>
      </c>
    </row>
    <row r="16" spans="1:22" ht="14.4" x14ac:dyDescent="0.3">
      <c r="A16" s="10" t="s">
        <v>44</v>
      </c>
      <c r="B16" s="10" t="s">
        <v>95</v>
      </c>
      <c r="C16" s="10" t="s">
        <v>96</v>
      </c>
      <c r="D16" s="10" t="s">
        <v>129</v>
      </c>
      <c r="E16" s="10" t="s">
        <v>98</v>
      </c>
      <c r="F16" s="10" t="s">
        <v>130</v>
      </c>
      <c r="G16" s="7" t="s">
        <v>100</v>
      </c>
      <c r="H16" s="10" t="s">
        <v>101</v>
      </c>
      <c r="I16" s="10" t="s">
        <v>45</v>
      </c>
      <c r="J16" s="10" t="s">
        <v>131</v>
      </c>
      <c r="K16" s="10" t="s">
        <v>132</v>
      </c>
      <c r="L16" s="26">
        <v>44971</v>
      </c>
      <c r="M16" s="26">
        <v>45034</v>
      </c>
      <c r="N16" s="19">
        <v>67.83</v>
      </c>
      <c r="O16" s="19">
        <v>7834</v>
      </c>
      <c r="P16" s="19">
        <v>11600</v>
      </c>
      <c r="Q16" s="19"/>
      <c r="R16" s="19">
        <v>11600</v>
      </c>
      <c r="S16" s="10" t="s">
        <v>46</v>
      </c>
      <c r="T16" s="19">
        <v>24850.28</v>
      </c>
      <c r="U16" s="10" t="s">
        <v>104</v>
      </c>
      <c r="V16" s="9">
        <v>15</v>
      </c>
    </row>
    <row r="17" spans="1:22" ht="14.4" x14ac:dyDescent="0.3">
      <c r="A17" s="10" t="s">
        <v>44</v>
      </c>
      <c r="B17" s="10" t="s">
        <v>95</v>
      </c>
      <c r="C17" s="10" t="s">
        <v>96</v>
      </c>
      <c r="D17" s="10" t="s">
        <v>133</v>
      </c>
      <c r="E17" s="10" t="s">
        <v>98</v>
      </c>
      <c r="F17" s="10" t="s">
        <v>130</v>
      </c>
      <c r="G17" s="7" t="s">
        <v>100</v>
      </c>
      <c r="H17" s="10" t="s">
        <v>101</v>
      </c>
      <c r="I17" s="10" t="s">
        <v>45</v>
      </c>
      <c r="J17" s="10" t="s">
        <v>131</v>
      </c>
      <c r="K17" s="10" t="s">
        <v>132</v>
      </c>
      <c r="L17" s="26">
        <v>44971</v>
      </c>
      <c r="M17" s="26">
        <v>45034</v>
      </c>
      <c r="N17" s="19">
        <v>67.83</v>
      </c>
      <c r="O17" s="19">
        <v>8200</v>
      </c>
      <c r="P17" s="19">
        <v>11600</v>
      </c>
      <c r="Q17" s="19"/>
      <c r="R17" s="19">
        <v>11600</v>
      </c>
      <c r="S17" s="10" t="s">
        <v>46</v>
      </c>
      <c r="T17" s="19">
        <v>25709.32</v>
      </c>
      <c r="U17" s="10" t="s">
        <v>104</v>
      </c>
      <c r="V17" s="9">
        <v>16</v>
      </c>
    </row>
    <row r="18" spans="1:22" ht="14.4" x14ac:dyDescent="0.3">
      <c r="A18" s="10" t="s">
        <v>44</v>
      </c>
      <c r="B18" s="10" t="s">
        <v>95</v>
      </c>
      <c r="C18" s="10" t="s">
        <v>96</v>
      </c>
      <c r="D18" s="10" t="s">
        <v>134</v>
      </c>
      <c r="E18" s="10" t="s">
        <v>98</v>
      </c>
      <c r="F18" s="10" t="s">
        <v>99</v>
      </c>
      <c r="G18" s="7" t="s">
        <v>100</v>
      </c>
      <c r="H18" s="10" t="s">
        <v>101</v>
      </c>
      <c r="I18" s="10" t="s">
        <v>45</v>
      </c>
      <c r="J18" s="10" t="s">
        <v>102</v>
      </c>
      <c r="K18" s="10" t="s">
        <v>103</v>
      </c>
      <c r="L18" s="26">
        <v>44979</v>
      </c>
      <c r="M18" s="26">
        <v>45034</v>
      </c>
      <c r="N18" s="19">
        <v>67.319999999999993</v>
      </c>
      <c r="O18" s="19">
        <v>6014</v>
      </c>
      <c r="P18" s="19">
        <v>11600</v>
      </c>
      <c r="Q18" s="19"/>
      <c r="R18" s="19">
        <v>11600</v>
      </c>
      <c r="S18" s="10" t="s">
        <v>46</v>
      </c>
      <c r="T18" s="19">
        <v>17694.12</v>
      </c>
      <c r="U18" s="10" t="s">
        <v>104</v>
      </c>
      <c r="V18" s="9">
        <v>17</v>
      </c>
    </row>
    <row r="19" spans="1:22" ht="14.4" x14ac:dyDescent="0.3">
      <c r="A19" s="10" t="s">
        <v>44</v>
      </c>
      <c r="B19" s="10" t="s">
        <v>95</v>
      </c>
      <c r="C19" s="10" t="s">
        <v>96</v>
      </c>
      <c r="D19" s="10" t="s">
        <v>135</v>
      </c>
      <c r="E19" s="10" t="s">
        <v>98</v>
      </c>
      <c r="F19" s="10" t="s">
        <v>117</v>
      </c>
      <c r="G19" s="7" t="s">
        <v>118</v>
      </c>
      <c r="H19" s="10" t="s">
        <v>101</v>
      </c>
      <c r="I19" s="10" t="s">
        <v>45</v>
      </c>
      <c r="J19" s="10" t="s">
        <v>119</v>
      </c>
      <c r="K19" s="10" t="s">
        <v>120</v>
      </c>
      <c r="L19" s="26">
        <v>44979</v>
      </c>
      <c r="M19" s="26">
        <v>45034</v>
      </c>
      <c r="N19" s="19">
        <v>66.784000000000006</v>
      </c>
      <c r="O19" s="19">
        <v>4869</v>
      </c>
      <c r="P19" s="19">
        <v>10550</v>
      </c>
      <c r="Q19" s="19"/>
      <c r="R19" s="19">
        <v>10550</v>
      </c>
      <c r="S19" s="10" t="s">
        <v>46</v>
      </c>
      <c r="T19" s="19">
        <v>45360</v>
      </c>
      <c r="U19" s="10" t="s">
        <v>104</v>
      </c>
      <c r="V19" s="9">
        <v>18</v>
      </c>
    </row>
    <row r="20" spans="1:22" ht="14.4" x14ac:dyDescent="0.3">
      <c r="A20" s="10" t="s">
        <v>44</v>
      </c>
      <c r="B20" s="10" t="s">
        <v>95</v>
      </c>
      <c r="C20" s="10" t="s">
        <v>96</v>
      </c>
      <c r="D20" s="10" t="s">
        <v>136</v>
      </c>
      <c r="E20" s="10" t="s">
        <v>98</v>
      </c>
      <c r="F20" s="10" t="s">
        <v>111</v>
      </c>
      <c r="G20" s="7" t="s">
        <v>112</v>
      </c>
      <c r="H20" s="10" t="s">
        <v>101</v>
      </c>
      <c r="I20" s="10" t="s">
        <v>45</v>
      </c>
      <c r="J20" s="10" t="s">
        <v>113</v>
      </c>
      <c r="K20" s="10" t="s">
        <v>114</v>
      </c>
      <c r="L20" s="26">
        <v>44979</v>
      </c>
      <c r="M20" s="26">
        <v>45034</v>
      </c>
      <c r="N20" s="19">
        <v>64.456000000000003</v>
      </c>
      <c r="O20" s="19">
        <v>7110</v>
      </c>
      <c r="P20" s="19">
        <v>10850</v>
      </c>
      <c r="Q20" s="19"/>
      <c r="R20" s="19">
        <v>10850</v>
      </c>
      <c r="S20" s="10" t="s">
        <v>46</v>
      </c>
      <c r="T20" s="19">
        <v>52939.28</v>
      </c>
      <c r="U20" s="10" t="s">
        <v>104</v>
      </c>
      <c r="V20" s="9">
        <v>19</v>
      </c>
    </row>
    <row r="21" spans="1:22" ht="14.4" x14ac:dyDescent="0.3">
      <c r="A21" s="10" t="s">
        <v>44</v>
      </c>
      <c r="B21" s="10" t="s">
        <v>95</v>
      </c>
      <c r="C21" s="10" t="s">
        <v>96</v>
      </c>
      <c r="D21" s="10" t="s">
        <v>137</v>
      </c>
      <c r="E21" s="10" t="s">
        <v>98</v>
      </c>
      <c r="F21" s="10" t="s">
        <v>99</v>
      </c>
      <c r="G21" s="7" t="s">
        <v>100</v>
      </c>
      <c r="H21" s="10" t="s">
        <v>101</v>
      </c>
      <c r="I21" s="10" t="s">
        <v>45</v>
      </c>
      <c r="J21" s="10" t="s">
        <v>102</v>
      </c>
      <c r="K21" s="10" t="s">
        <v>103</v>
      </c>
      <c r="L21" s="26">
        <v>44979</v>
      </c>
      <c r="M21" s="26">
        <v>45034</v>
      </c>
      <c r="N21" s="19">
        <v>67.319999999999993</v>
      </c>
      <c r="O21" s="19">
        <v>5890</v>
      </c>
      <c r="P21" s="19">
        <v>11600</v>
      </c>
      <c r="Q21" s="19"/>
      <c r="R21" s="19">
        <v>11600</v>
      </c>
      <c r="S21" s="10" t="s">
        <v>46</v>
      </c>
      <c r="T21" s="19">
        <v>17480.04</v>
      </c>
      <c r="U21" s="10" t="s">
        <v>104</v>
      </c>
      <c r="V21" s="9">
        <v>20</v>
      </c>
    </row>
    <row r="22" spans="1:22" ht="14.4" x14ac:dyDescent="0.3">
      <c r="A22" s="10" t="s">
        <v>44</v>
      </c>
      <c r="B22" s="10" t="s">
        <v>95</v>
      </c>
      <c r="C22" s="10" t="s">
        <v>96</v>
      </c>
      <c r="D22" s="10" t="s">
        <v>138</v>
      </c>
      <c r="E22" s="10" t="s">
        <v>98</v>
      </c>
      <c r="F22" s="10" t="s">
        <v>117</v>
      </c>
      <c r="G22" s="7" t="s">
        <v>118</v>
      </c>
      <c r="H22" s="10" t="s">
        <v>101</v>
      </c>
      <c r="I22" s="10" t="s">
        <v>45</v>
      </c>
      <c r="J22" s="10" t="s">
        <v>119</v>
      </c>
      <c r="K22" s="10" t="s">
        <v>120</v>
      </c>
      <c r="L22" s="26">
        <v>44979</v>
      </c>
      <c r="M22" s="26">
        <v>45034</v>
      </c>
      <c r="N22" s="19">
        <v>66.656000000000006</v>
      </c>
      <c r="O22" s="19">
        <v>5381</v>
      </c>
      <c r="P22" s="19">
        <v>10550</v>
      </c>
      <c r="Q22" s="19"/>
      <c r="R22" s="19">
        <v>10550</v>
      </c>
      <c r="S22" s="10" t="s">
        <v>46</v>
      </c>
      <c r="T22" s="19">
        <v>53268.2</v>
      </c>
      <c r="U22" s="10" t="s">
        <v>104</v>
      </c>
      <c r="V22" s="9">
        <v>21</v>
      </c>
    </row>
    <row r="23" spans="1:22" ht="14.4" x14ac:dyDescent="0.3">
      <c r="A23" s="10" t="s">
        <v>44</v>
      </c>
      <c r="B23" s="10" t="s">
        <v>95</v>
      </c>
      <c r="C23" s="10" t="s">
        <v>96</v>
      </c>
      <c r="D23" s="10" t="s">
        <v>139</v>
      </c>
      <c r="E23" s="10" t="s">
        <v>98</v>
      </c>
      <c r="F23" s="10" t="s">
        <v>111</v>
      </c>
      <c r="G23" s="7" t="s">
        <v>112</v>
      </c>
      <c r="H23" s="10" t="s">
        <v>101</v>
      </c>
      <c r="I23" s="10" t="s">
        <v>45</v>
      </c>
      <c r="J23" s="10" t="s">
        <v>113</v>
      </c>
      <c r="K23" s="10" t="s">
        <v>114</v>
      </c>
      <c r="L23" s="26">
        <v>44979</v>
      </c>
      <c r="M23" s="26">
        <v>45034</v>
      </c>
      <c r="N23" s="19">
        <v>67.691000000000003</v>
      </c>
      <c r="O23" s="19">
        <v>18208</v>
      </c>
      <c r="P23" s="19">
        <v>10850</v>
      </c>
      <c r="Q23" s="19"/>
      <c r="R23" s="19">
        <v>10850</v>
      </c>
      <c r="S23" s="10" t="s">
        <v>46</v>
      </c>
      <c r="T23" s="19">
        <v>118100.32</v>
      </c>
      <c r="U23" s="10" t="s">
        <v>104</v>
      </c>
      <c r="V23" s="9">
        <v>22</v>
      </c>
    </row>
    <row r="24" spans="1:22" ht="14.4" x14ac:dyDescent="0.3">
      <c r="A24" s="10" t="s">
        <v>44</v>
      </c>
      <c r="B24" s="10" t="s">
        <v>95</v>
      </c>
      <c r="C24" s="10" t="s">
        <v>96</v>
      </c>
      <c r="D24" s="10" t="s">
        <v>140</v>
      </c>
      <c r="E24" s="10" t="s">
        <v>98</v>
      </c>
      <c r="F24" s="10" t="s">
        <v>111</v>
      </c>
      <c r="G24" s="7" t="s">
        <v>112</v>
      </c>
      <c r="H24" s="10" t="s">
        <v>101</v>
      </c>
      <c r="I24" s="10" t="s">
        <v>45</v>
      </c>
      <c r="J24" s="10" t="s">
        <v>113</v>
      </c>
      <c r="K24" s="10" t="s">
        <v>114</v>
      </c>
      <c r="L24" s="26">
        <v>44979</v>
      </c>
      <c r="M24" s="26">
        <v>45034</v>
      </c>
      <c r="N24" s="19">
        <v>67.253</v>
      </c>
      <c r="O24" s="19">
        <v>16672</v>
      </c>
      <c r="P24" s="19">
        <v>10850</v>
      </c>
      <c r="Q24" s="19"/>
      <c r="R24" s="19">
        <v>10850</v>
      </c>
      <c r="S24" s="10" t="s">
        <v>46</v>
      </c>
      <c r="T24" s="19">
        <v>59273.72</v>
      </c>
      <c r="U24" s="10" t="s">
        <v>104</v>
      </c>
      <c r="V24" s="9">
        <v>23</v>
      </c>
    </row>
    <row r="25" spans="1:22" ht="14.4" x14ac:dyDescent="0.3">
      <c r="A25" s="10" t="s">
        <v>44</v>
      </c>
      <c r="B25" s="10" t="s">
        <v>95</v>
      </c>
      <c r="C25" s="10" t="s">
        <v>96</v>
      </c>
      <c r="D25" s="10" t="s">
        <v>141</v>
      </c>
      <c r="E25" s="10" t="s">
        <v>98</v>
      </c>
      <c r="F25" s="10" t="s">
        <v>99</v>
      </c>
      <c r="G25" s="7" t="s">
        <v>100</v>
      </c>
      <c r="H25" s="10" t="s">
        <v>101</v>
      </c>
      <c r="I25" s="10" t="s">
        <v>45</v>
      </c>
      <c r="J25" s="10" t="s">
        <v>102</v>
      </c>
      <c r="K25" s="10" t="s">
        <v>103</v>
      </c>
      <c r="L25" s="26">
        <v>44979</v>
      </c>
      <c r="M25" s="26">
        <v>45034</v>
      </c>
      <c r="N25" s="19">
        <v>67.637</v>
      </c>
      <c r="O25" s="19">
        <v>7142</v>
      </c>
      <c r="P25" s="19">
        <v>11600</v>
      </c>
      <c r="Q25" s="19"/>
      <c r="R25" s="19">
        <v>11600</v>
      </c>
      <c r="S25" s="10" t="s">
        <v>46</v>
      </c>
      <c r="T25" s="19">
        <v>20059.12</v>
      </c>
      <c r="U25" s="10" t="s">
        <v>104</v>
      </c>
      <c r="V25" s="9">
        <v>24</v>
      </c>
    </row>
    <row r="26" spans="1:22" ht="14.4" x14ac:dyDescent="0.3">
      <c r="A26" s="10" t="s">
        <v>44</v>
      </c>
      <c r="B26" s="10" t="s">
        <v>95</v>
      </c>
      <c r="C26" s="10" t="s">
        <v>96</v>
      </c>
      <c r="D26" s="10" t="s">
        <v>142</v>
      </c>
      <c r="E26" s="10" t="s">
        <v>98</v>
      </c>
      <c r="F26" s="10" t="s">
        <v>99</v>
      </c>
      <c r="G26" s="7" t="s">
        <v>100</v>
      </c>
      <c r="H26" s="10" t="s">
        <v>101</v>
      </c>
      <c r="I26" s="10" t="s">
        <v>45</v>
      </c>
      <c r="J26" s="10" t="s">
        <v>102</v>
      </c>
      <c r="K26" s="10" t="s">
        <v>103</v>
      </c>
      <c r="L26" s="26">
        <v>44979</v>
      </c>
      <c r="M26" s="26">
        <v>45034</v>
      </c>
      <c r="N26" s="19">
        <v>67.488</v>
      </c>
      <c r="O26" s="19">
        <v>6163</v>
      </c>
      <c r="P26" s="19">
        <v>11600</v>
      </c>
      <c r="Q26" s="19"/>
      <c r="R26" s="19">
        <v>11600</v>
      </c>
      <c r="S26" s="10" t="s">
        <v>46</v>
      </c>
      <c r="T26" s="19">
        <v>19490.98</v>
      </c>
      <c r="U26" s="10" t="s">
        <v>104</v>
      </c>
      <c r="V26" s="9">
        <v>25</v>
      </c>
    </row>
    <row r="27" spans="1:22" ht="14.4" x14ac:dyDescent="0.3">
      <c r="A27" s="10" t="s">
        <v>44</v>
      </c>
      <c r="B27" s="10" t="s">
        <v>95</v>
      </c>
      <c r="C27" s="10" t="s">
        <v>96</v>
      </c>
      <c r="D27" s="10" t="s">
        <v>143</v>
      </c>
      <c r="E27" s="10" t="s">
        <v>98</v>
      </c>
      <c r="F27" s="10" t="s">
        <v>130</v>
      </c>
      <c r="G27" s="7" t="s">
        <v>100</v>
      </c>
      <c r="H27" s="10" t="s">
        <v>101</v>
      </c>
      <c r="I27" s="10" t="s">
        <v>45</v>
      </c>
      <c r="J27" s="10" t="s">
        <v>131</v>
      </c>
      <c r="K27" s="10" t="s">
        <v>132</v>
      </c>
      <c r="L27" s="26">
        <v>44971</v>
      </c>
      <c r="M27" s="26">
        <v>45034</v>
      </c>
      <c r="N27" s="19">
        <v>67.83</v>
      </c>
      <c r="O27" s="19">
        <v>7854</v>
      </c>
      <c r="P27" s="19">
        <v>11600</v>
      </c>
      <c r="Q27" s="19"/>
      <c r="R27" s="19">
        <v>11600</v>
      </c>
      <c r="S27" s="10" t="s">
        <v>46</v>
      </c>
      <c r="T27" s="19">
        <v>24850.28</v>
      </c>
      <c r="U27" s="10" t="s">
        <v>104</v>
      </c>
      <c r="V27" s="9">
        <v>26</v>
      </c>
    </row>
    <row r="28" spans="1:22" ht="14.4" x14ac:dyDescent="0.3">
      <c r="A28" s="10" t="s">
        <v>44</v>
      </c>
      <c r="B28" s="10" t="s">
        <v>95</v>
      </c>
      <c r="C28" s="10" t="s">
        <v>96</v>
      </c>
      <c r="D28" s="10" t="s">
        <v>144</v>
      </c>
      <c r="E28" s="10" t="s">
        <v>98</v>
      </c>
      <c r="F28" s="10" t="s">
        <v>130</v>
      </c>
      <c r="G28" s="7" t="s">
        <v>100</v>
      </c>
      <c r="H28" s="10" t="s">
        <v>101</v>
      </c>
      <c r="I28" s="10" t="s">
        <v>45</v>
      </c>
      <c r="J28" s="10" t="s">
        <v>131</v>
      </c>
      <c r="K28" s="10" t="s">
        <v>132</v>
      </c>
      <c r="L28" s="26">
        <v>44971</v>
      </c>
      <c r="M28" s="26">
        <v>45034</v>
      </c>
      <c r="N28" s="19">
        <v>67.83</v>
      </c>
      <c r="O28" s="19">
        <v>7994</v>
      </c>
      <c r="P28" s="19">
        <v>11600</v>
      </c>
      <c r="Q28" s="19"/>
      <c r="R28" s="19">
        <v>11600</v>
      </c>
      <c r="S28" s="10" t="s">
        <v>46</v>
      </c>
      <c r="T28" s="19">
        <v>25218.44</v>
      </c>
      <c r="U28" s="10" t="s">
        <v>104</v>
      </c>
      <c r="V28" s="9">
        <v>27</v>
      </c>
    </row>
    <row r="29" spans="1:22" ht="14.4" x14ac:dyDescent="0.3">
      <c r="A29" s="10" t="s">
        <v>44</v>
      </c>
      <c r="B29" s="10" t="s">
        <v>95</v>
      </c>
      <c r="C29" s="10" t="s">
        <v>96</v>
      </c>
      <c r="D29" s="10" t="s">
        <v>145</v>
      </c>
      <c r="E29" s="10" t="s">
        <v>98</v>
      </c>
      <c r="F29" s="10" t="s">
        <v>123</v>
      </c>
      <c r="G29" s="7" t="s">
        <v>112</v>
      </c>
      <c r="H29" s="10" t="s">
        <v>101</v>
      </c>
      <c r="I29" s="10" t="s">
        <v>45</v>
      </c>
      <c r="J29" s="10" t="s">
        <v>124</v>
      </c>
      <c r="K29" s="10" t="s">
        <v>125</v>
      </c>
      <c r="L29" s="26">
        <v>44979</v>
      </c>
      <c r="M29" s="26">
        <v>45034</v>
      </c>
      <c r="N29" s="19">
        <v>67.488</v>
      </c>
      <c r="O29" s="19">
        <v>8952</v>
      </c>
      <c r="P29" s="19">
        <v>10850</v>
      </c>
      <c r="Q29" s="19"/>
      <c r="R29" s="19">
        <v>10850</v>
      </c>
      <c r="S29" s="10" t="s">
        <v>46</v>
      </c>
      <c r="T29" s="19">
        <v>98565.43</v>
      </c>
      <c r="U29" s="10" t="s">
        <v>104</v>
      </c>
      <c r="V29" s="9">
        <v>28</v>
      </c>
    </row>
    <row r="30" spans="1:22" ht="14.4" x14ac:dyDescent="0.3">
      <c r="A30" s="10" t="s">
        <v>44</v>
      </c>
      <c r="B30" s="10" t="s">
        <v>95</v>
      </c>
      <c r="C30" s="10" t="s">
        <v>96</v>
      </c>
      <c r="D30" s="10" t="s">
        <v>146</v>
      </c>
      <c r="E30" s="10" t="s">
        <v>98</v>
      </c>
      <c r="F30" s="10" t="s">
        <v>147</v>
      </c>
      <c r="G30" s="7" t="s">
        <v>118</v>
      </c>
      <c r="H30" s="10" t="s">
        <v>101</v>
      </c>
      <c r="I30" s="10" t="s">
        <v>45</v>
      </c>
      <c r="J30" s="10" t="s">
        <v>148</v>
      </c>
      <c r="K30" s="10" t="s">
        <v>149</v>
      </c>
      <c r="L30" s="26">
        <v>44979</v>
      </c>
      <c r="M30" s="26">
        <v>45034</v>
      </c>
      <c r="N30" s="19">
        <v>44.722999999999999</v>
      </c>
      <c r="O30" s="19">
        <v>20542</v>
      </c>
      <c r="P30" s="19">
        <v>10550</v>
      </c>
      <c r="Q30" s="19"/>
      <c r="R30" s="19">
        <v>10441.49</v>
      </c>
      <c r="S30" s="10" t="s">
        <v>46</v>
      </c>
      <c r="T30" s="19">
        <v>130614</v>
      </c>
      <c r="U30" s="10" t="s">
        <v>104</v>
      </c>
      <c r="V30" s="9">
        <v>29</v>
      </c>
    </row>
    <row r="31" spans="1:22" ht="14.4" x14ac:dyDescent="0.3">
      <c r="A31" s="10" t="s">
        <v>44</v>
      </c>
      <c r="B31" s="10" t="s">
        <v>95</v>
      </c>
      <c r="C31" s="10" t="s">
        <v>96</v>
      </c>
      <c r="D31" s="10" t="s">
        <v>150</v>
      </c>
      <c r="E31" s="10" t="s">
        <v>98</v>
      </c>
      <c r="F31" s="10" t="s">
        <v>99</v>
      </c>
      <c r="G31" s="7" t="s">
        <v>100</v>
      </c>
      <c r="H31" s="10" t="s">
        <v>101</v>
      </c>
      <c r="I31" s="10" t="s">
        <v>45</v>
      </c>
      <c r="J31" s="10" t="s">
        <v>102</v>
      </c>
      <c r="K31" s="10" t="s">
        <v>103</v>
      </c>
      <c r="L31" s="26">
        <v>44979</v>
      </c>
      <c r="M31" s="26">
        <v>45034</v>
      </c>
      <c r="N31" s="19">
        <v>67.488</v>
      </c>
      <c r="O31" s="19">
        <v>6979</v>
      </c>
      <c r="P31" s="19">
        <v>11600</v>
      </c>
      <c r="Q31" s="19"/>
      <c r="R31" s="19">
        <v>11600</v>
      </c>
      <c r="S31" s="10" t="s">
        <v>46</v>
      </c>
      <c r="T31" s="19">
        <v>20184.2</v>
      </c>
      <c r="U31" s="10" t="s">
        <v>104</v>
      </c>
      <c r="V31" s="9">
        <v>30</v>
      </c>
    </row>
    <row r="32" spans="1:22" ht="14.4" x14ac:dyDescent="0.3">
      <c r="A32" s="10" t="s">
        <v>44</v>
      </c>
      <c r="B32" s="10" t="s">
        <v>95</v>
      </c>
      <c r="C32" s="10" t="s">
        <v>96</v>
      </c>
      <c r="D32" s="10" t="s">
        <v>151</v>
      </c>
      <c r="E32" s="10" t="s">
        <v>98</v>
      </c>
      <c r="F32" s="10" t="s">
        <v>117</v>
      </c>
      <c r="G32" s="7" t="s">
        <v>118</v>
      </c>
      <c r="H32" s="10" t="s">
        <v>101</v>
      </c>
      <c r="I32" s="10" t="s">
        <v>45</v>
      </c>
      <c r="J32" s="10" t="s">
        <v>119</v>
      </c>
      <c r="K32" s="10" t="s">
        <v>120</v>
      </c>
      <c r="L32" s="26">
        <v>44979</v>
      </c>
      <c r="M32" s="26">
        <v>45034</v>
      </c>
      <c r="N32" s="19">
        <v>65.197000000000003</v>
      </c>
      <c r="O32" s="19">
        <v>10553</v>
      </c>
      <c r="P32" s="19">
        <v>10550</v>
      </c>
      <c r="Q32" s="19"/>
      <c r="R32" s="19">
        <v>10550</v>
      </c>
      <c r="S32" s="10" t="s">
        <v>46</v>
      </c>
      <c r="T32" s="19">
        <v>89139.78</v>
      </c>
      <c r="U32" s="10" t="s">
        <v>104</v>
      </c>
      <c r="V32" s="9">
        <v>31</v>
      </c>
    </row>
    <row r="33" spans="1:22" ht="14.4" x14ac:dyDescent="0.3">
      <c r="A33" s="10" t="s">
        <v>44</v>
      </c>
      <c r="B33" s="10" t="s">
        <v>95</v>
      </c>
      <c r="C33" s="10" t="s">
        <v>96</v>
      </c>
      <c r="D33" s="10" t="s">
        <v>152</v>
      </c>
      <c r="E33" s="10" t="s">
        <v>98</v>
      </c>
      <c r="F33" s="10" t="s">
        <v>111</v>
      </c>
      <c r="G33" s="7" t="s">
        <v>112</v>
      </c>
      <c r="H33" s="10" t="s">
        <v>101</v>
      </c>
      <c r="I33" s="10" t="s">
        <v>45</v>
      </c>
      <c r="J33" s="10" t="s">
        <v>113</v>
      </c>
      <c r="K33" s="10" t="s">
        <v>114</v>
      </c>
      <c r="L33" s="26">
        <v>44979</v>
      </c>
      <c r="M33" s="26">
        <v>45034</v>
      </c>
      <c r="N33" s="19">
        <v>68.234999999999999</v>
      </c>
      <c r="O33" s="19">
        <v>18727</v>
      </c>
      <c r="P33" s="19">
        <v>10850</v>
      </c>
      <c r="Q33" s="19"/>
      <c r="R33" s="19">
        <v>10850</v>
      </c>
      <c r="S33" s="10" t="s">
        <v>46</v>
      </c>
      <c r="T33" s="19">
        <v>234349.26</v>
      </c>
      <c r="U33" s="10" t="s">
        <v>104</v>
      </c>
      <c r="V33" s="9">
        <v>32</v>
      </c>
    </row>
    <row r="34" spans="1:22" ht="14.4" x14ac:dyDescent="0.3">
      <c r="A34" s="10" t="s">
        <v>44</v>
      </c>
      <c r="B34" s="10" t="s">
        <v>95</v>
      </c>
      <c r="C34" s="10" t="s">
        <v>96</v>
      </c>
      <c r="D34" s="10" t="s">
        <v>153</v>
      </c>
      <c r="E34" s="10" t="s">
        <v>98</v>
      </c>
      <c r="F34" s="10" t="s">
        <v>111</v>
      </c>
      <c r="G34" s="7" t="s">
        <v>112</v>
      </c>
      <c r="H34" s="10" t="s">
        <v>101</v>
      </c>
      <c r="I34" s="10" t="s">
        <v>45</v>
      </c>
      <c r="J34" s="10" t="s">
        <v>113</v>
      </c>
      <c r="K34" s="10" t="s">
        <v>114</v>
      </c>
      <c r="L34" s="26">
        <v>44979</v>
      </c>
      <c r="M34" s="26">
        <v>45034</v>
      </c>
      <c r="N34" s="19">
        <v>67.353999999999999</v>
      </c>
      <c r="O34" s="19">
        <v>15164</v>
      </c>
      <c r="P34" s="19">
        <v>10850</v>
      </c>
      <c r="Q34" s="19"/>
      <c r="R34" s="19">
        <v>10850</v>
      </c>
      <c r="S34" s="10" t="s">
        <v>46</v>
      </c>
      <c r="T34" s="19">
        <v>72398.86</v>
      </c>
      <c r="U34" s="10" t="s">
        <v>104</v>
      </c>
      <c r="V34" s="9">
        <v>33</v>
      </c>
    </row>
    <row r="35" spans="1:22" ht="14.4" x14ac:dyDescent="0.3">
      <c r="A35" s="10" t="s">
        <v>44</v>
      </c>
      <c r="B35" s="10" t="s">
        <v>95</v>
      </c>
      <c r="C35" s="10" t="s">
        <v>96</v>
      </c>
      <c r="D35" s="10" t="s">
        <v>154</v>
      </c>
      <c r="E35" s="10" t="s">
        <v>98</v>
      </c>
      <c r="F35" s="10" t="s">
        <v>155</v>
      </c>
      <c r="G35" s="7" t="s">
        <v>118</v>
      </c>
      <c r="H35" s="10" t="s">
        <v>101</v>
      </c>
      <c r="I35" s="10" t="s">
        <v>45</v>
      </c>
      <c r="J35" s="10" t="s">
        <v>156</v>
      </c>
      <c r="K35" s="10" t="s">
        <v>157</v>
      </c>
      <c r="L35" s="26">
        <v>44971</v>
      </c>
      <c r="M35" s="26">
        <v>45034</v>
      </c>
      <c r="N35" s="19">
        <v>66.25</v>
      </c>
      <c r="O35" s="19">
        <v>5370</v>
      </c>
      <c r="P35" s="19">
        <v>10550</v>
      </c>
      <c r="Q35" s="19"/>
      <c r="R35" s="19">
        <v>10476.75</v>
      </c>
      <c r="S35" s="10" t="s">
        <v>46</v>
      </c>
      <c r="T35" s="19">
        <v>56812.639999999999</v>
      </c>
      <c r="U35" s="10" t="s">
        <v>104</v>
      </c>
      <c r="V35" s="9">
        <v>34</v>
      </c>
    </row>
    <row r="36" spans="1:22" ht="14.4" x14ac:dyDescent="0.3">
      <c r="A36" s="10" t="s">
        <v>44</v>
      </c>
      <c r="B36" s="10" t="s">
        <v>95</v>
      </c>
      <c r="C36" s="10" t="s">
        <v>96</v>
      </c>
      <c r="D36" s="10" t="s">
        <v>158</v>
      </c>
      <c r="E36" s="10" t="s">
        <v>98</v>
      </c>
      <c r="F36" s="10" t="s">
        <v>159</v>
      </c>
      <c r="G36" s="7" t="s">
        <v>118</v>
      </c>
      <c r="H36" s="10" t="s">
        <v>101</v>
      </c>
      <c r="I36" s="10" t="s">
        <v>45</v>
      </c>
      <c r="J36" s="10" t="s">
        <v>160</v>
      </c>
      <c r="K36" s="10" t="s">
        <v>161</v>
      </c>
      <c r="L36" s="26">
        <v>44973</v>
      </c>
      <c r="M36" s="26">
        <v>45034</v>
      </c>
      <c r="N36" s="19">
        <v>66.070999999999998</v>
      </c>
      <c r="O36" s="19">
        <v>10103</v>
      </c>
      <c r="P36" s="19">
        <v>11400</v>
      </c>
      <c r="Q36" s="19"/>
      <c r="R36" s="19">
        <v>11400</v>
      </c>
      <c r="S36" s="10" t="s">
        <v>46</v>
      </c>
      <c r="T36" s="19">
        <v>136795.68</v>
      </c>
      <c r="U36" s="10" t="s">
        <v>104</v>
      </c>
      <c r="V36" s="9">
        <v>35</v>
      </c>
    </row>
    <row r="37" spans="1:22" ht="14.4" x14ac:dyDescent="0.3">
      <c r="A37" s="10" t="s">
        <v>44</v>
      </c>
      <c r="B37" s="10" t="s">
        <v>95</v>
      </c>
      <c r="C37" s="10" t="s">
        <v>96</v>
      </c>
      <c r="D37" s="10" t="s">
        <v>162</v>
      </c>
      <c r="E37" s="10" t="s">
        <v>98</v>
      </c>
      <c r="F37" s="10" t="s">
        <v>99</v>
      </c>
      <c r="G37" s="7" t="s">
        <v>100</v>
      </c>
      <c r="H37" s="10" t="s">
        <v>101</v>
      </c>
      <c r="I37" s="10" t="s">
        <v>45</v>
      </c>
      <c r="J37" s="10" t="s">
        <v>102</v>
      </c>
      <c r="K37" s="10" t="s">
        <v>103</v>
      </c>
      <c r="L37" s="26">
        <v>44979</v>
      </c>
      <c r="M37" s="26">
        <v>45034</v>
      </c>
      <c r="N37" s="19">
        <v>67.488</v>
      </c>
      <c r="O37" s="19">
        <v>8891</v>
      </c>
      <c r="P37" s="19">
        <v>11600</v>
      </c>
      <c r="Q37" s="19"/>
      <c r="R37" s="19">
        <v>11600</v>
      </c>
      <c r="S37" s="10" t="s">
        <v>46</v>
      </c>
      <c r="T37" s="19">
        <v>28381.68</v>
      </c>
      <c r="U37" s="10" t="s">
        <v>104</v>
      </c>
      <c r="V37" s="9">
        <v>36</v>
      </c>
    </row>
    <row r="38" spans="1:22" ht="14.4" x14ac:dyDescent="0.3">
      <c r="A38" s="10" t="s">
        <v>44</v>
      </c>
      <c r="B38" s="10" t="s">
        <v>95</v>
      </c>
      <c r="C38" s="10" t="s">
        <v>96</v>
      </c>
      <c r="D38" s="10" t="s">
        <v>163</v>
      </c>
      <c r="E38" s="10" t="s">
        <v>98</v>
      </c>
      <c r="F38" s="10" t="s">
        <v>117</v>
      </c>
      <c r="G38" s="7" t="s">
        <v>118</v>
      </c>
      <c r="H38" s="10" t="s">
        <v>101</v>
      </c>
      <c r="I38" s="10" t="s">
        <v>45</v>
      </c>
      <c r="J38" s="10" t="s">
        <v>119</v>
      </c>
      <c r="K38" s="10" t="s">
        <v>120</v>
      </c>
      <c r="L38" s="26">
        <v>44979</v>
      </c>
      <c r="M38" s="26">
        <v>45034</v>
      </c>
      <c r="N38" s="19">
        <v>66.816999999999993</v>
      </c>
      <c r="O38" s="19">
        <v>5939</v>
      </c>
      <c r="P38" s="19">
        <v>10550</v>
      </c>
      <c r="Q38" s="19"/>
      <c r="R38" s="19">
        <v>10550</v>
      </c>
      <c r="S38" s="10" t="s">
        <v>46</v>
      </c>
      <c r="T38" s="19">
        <v>25517.279999999999</v>
      </c>
      <c r="U38" s="10" t="s">
        <v>104</v>
      </c>
      <c r="V38" s="9">
        <v>37</v>
      </c>
    </row>
    <row r="39" spans="1:22" ht="14.4" x14ac:dyDescent="0.3">
      <c r="A39" s="10" t="s">
        <v>44</v>
      </c>
      <c r="B39" s="10" t="s">
        <v>95</v>
      </c>
      <c r="C39" s="10" t="s">
        <v>96</v>
      </c>
      <c r="D39" s="10" t="s">
        <v>164</v>
      </c>
      <c r="E39" s="10" t="s">
        <v>98</v>
      </c>
      <c r="F39" s="10" t="s">
        <v>111</v>
      </c>
      <c r="G39" s="7" t="s">
        <v>112</v>
      </c>
      <c r="H39" s="10" t="s">
        <v>101</v>
      </c>
      <c r="I39" s="10" t="s">
        <v>45</v>
      </c>
      <c r="J39" s="10" t="s">
        <v>113</v>
      </c>
      <c r="K39" s="10" t="s">
        <v>114</v>
      </c>
      <c r="L39" s="26">
        <v>44979</v>
      </c>
      <c r="M39" s="26">
        <v>45034</v>
      </c>
      <c r="N39" s="19">
        <v>68.234999999999999</v>
      </c>
      <c r="O39" s="19">
        <v>19025</v>
      </c>
      <c r="P39" s="19">
        <v>10850</v>
      </c>
      <c r="Q39" s="19"/>
      <c r="R39" s="19">
        <v>10850</v>
      </c>
      <c r="S39" s="10" t="s">
        <v>46</v>
      </c>
      <c r="T39" s="19">
        <v>225508.32</v>
      </c>
      <c r="U39" s="10" t="s">
        <v>104</v>
      </c>
      <c r="V39" s="9">
        <v>38</v>
      </c>
    </row>
    <row r="40" spans="1:22" ht="14.4" x14ac:dyDescent="0.3">
      <c r="A40" s="10" t="s">
        <v>44</v>
      </c>
      <c r="B40" s="10" t="s">
        <v>95</v>
      </c>
      <c r="C40" s="10" t="s">
        <v>96</v>
      </c>
      <c r="D40" s="10" t="s">
        <v>165</v>
      </c>
      <c r="E40" s="10" t="s">
        <v>98</v>
      </c>
      <c r="F40" s="10" t="s">
        <v>123</v>
      </c>
      <c r="G40" s="7" t="s">
        <v>112</v>
      </c>
      <c r="H40" s="10" t="s">
        <v>101</v>
      </c>
      <c r="I40" s="10" t="s">
        <v>45</v>
      </c>
      <c r="J40" s="10" t="s">
        <v>124</v>
      </c>
      <c r="K40" s="10" t="s">
        <v>125</v>
      </c>
      <c r="L40" s="26">
        <v>44979</v>
      </c>
      <c r="M40" s="26">
        <v>45034</v>
      </c>
      <c r="N40" s="19">
        <v>65.813999999999993</v>
      </c>
      <c r="O40" s="19">
        <v>18122</v>
      </c>
      <c r="P40" s="19">
        <v>10850</v>
      </c>
      <c r="Q40" s="19"/>
      <c r="R40" s="19">
        <v>10850</v>
      </c>
      <c r="S40" s="10" t="s">
        <v>46</v>
      </c>
      <c r="T40" s="19">
        <v>244404</v>
      </c>
      <c r="U40" s="10" t="s">
        <v>104</v>
      </c>
      <c r="V40" s="9">
        <v>39</v>
      </c>
    </row>
    <row r="41" spans="1:22" ht="14.4" x14ac:dyDescent="0.3">
      <c r="A41" s="10" t="s">
        <v>44</v>
      </c>
      <c r="B41" s="10" t="s">
        <v>95</v>
      </c>
      <c r="C41" s="10" t="s">
        <v>96</v>
      </c>
      <c r="D41" s="10" t="s">
        <v>166</v>
      </c>
      <c r="E41" s="10" t="s">
        <v>98</v>
      </c>
      <c r="F41" s="10" t="s">
        <v>123</v>
      </c>
      <c r="G41" s="7" t="s">
        <v>112</v>
      </c>
      <c r="H41" s="10" t="s">
        <v>101</v>
      </c>
      <c r="I41" s="10" t="s">
        <v>45</v>
      </c>
      <c r="J41" s="10" t="s">
        <v>124</v>
      </c>
      <c r="K41" s="10" t="s">
        <v>125</v>
      </c>
      <c r="L41" s="26">
        <v>44979</v>
      </c>
      <c r="M41" s="26">
        <v>45034</v>
      </c>
      <c r="N41" s="19">
        <v>67.488</v>
      </c>
      <c r="O41" s="19">
        <v>14174</v>
      </c>
      <c r="P41" s="19">
        <v>10850</v>
      </c>
      <c r="Q41" s="19"/>
      <c r="R41" s="19">
        <v>10850</v>
      </c>
      <c r="S41" s="10" t="s">
        <v>46</v>
      </c>
      <c r="T41" s="19">
        <v>96163.11</v>
      </c>
      <c r="U41" s="10" t="s">
        <v>104</v>
      </c>
      <c r="V41" s="9">
        <v>40</v>
      </c>
    </row>
    <row r="42" spans="1:22" ht="14.4" x14ac:dyDescent="0.3">
      <c r="A42" s="10" t="s">
        <v>44</v>
      </c>
      <c r="B42" s="10" t="s">
        <v>95</v>
      </c>
      <c r="C42" s="10" t="s">
        <v>96</v>
      </c>
      <c r="D42" s="10" t="s">
        <v>167</v>
      </c>
      <c r="E42" s="10" t="s">
        <v>98</v>
      </c>
      <c r="F42" s="10" t="s">
        <v>123</v>
      </c>
      <c r="G42" s="7" t="s">
        <v>112</v>
      </c>
      <c r="H42" s="10" t="s">
        <v>101</v>
      </c>
      <c r="I42" s="10" t="s">
        <v>45</v>
      </c>
      <c r="J42" s="10" t="s">
        <v>124</v>
      </c>
      <c r="K42" s="10" t="s">
        <v>125</v>
      </c>
      <c r="L42" s="26">
        <v>44979</v>
      </c>
      <c r="M42" s="26">
        <v>45034</v>
      </c>
      <c r="N42" s="19">
        <v>66.963999999999999</v>
      </c>
      <c r="O42" s="19">
        <v>19137</v>
      </c>
      <c r="P42" s="19">
        <v>10850</v>
      </c>
      <c r="Q42" s="19"/>
      <c r="R42" s="19">
        <v>10850</v>
      </c>
      <c r="S42" s="10" t="s">
        <v>46</v>
      </c>
      <c r="T42" s="19">
        <v>238368</v>
      </c>
      <c r="U42" s="10" t="s">
        <v>104</v>
      </c>
      <c r="V42" s="9">
        <v>41</v>
      </c>
    </row>
    <row r="43" spans="1:22" ht="14.4" x14ac:dyDescent="0.3">
      <c r="A43" s="10" t="s">
        <v>44</v>
      </c>
      <c r="B43" s="10" t="s">
        <v>95</v>
      </c>
      <c r="C43" s="10" t="s">
        <v>96</v>
      </c>
      <c r="D43" s="10" t="s">
        <v>168</v>
      </c>
      <c r="E43" s="10" t="s">
        <v>98</v>
      </c>
      <c r="F43" s="10" t="s">
        <v>99</v>
      </c>
      <c r="G43" s="7" t="s">
        <v>100</v>
      </c>
      <c r="H43" s="10" t="s">
        <v>101</v>
      </c>
      <c r="I43" s="10" t="s">
        <v>45</v>
      </c>
      <c r="J43" s="10" t="s">
        <v>102</v>
      </c>
      <c r="K43" s="10" t="s">
        <v>103</v>
      </c>
      <c r="L43" s="26">
        <v>44979</v>
      </c>
      <c r="M43" s="26">
        <v>45034</v>
      </c>
      <c r="N43" s="19">
        <v>67.597999999999999</v>
      </c>
      <c r="O43" s="19">
        <v>4780</v>
      </c>
      <c r="P43" s="19">
        <v>11600</v>
      </c>
      <c r="Q43" s="19"/>
      <c r="R43" s="19">
        <v>11600</v>
      </c>
      <c r="S43" s="10" t="s">
        <v>46</v>
      </c>
      <c r="T43" s="19">
        <v>13020.36</v>
      </c>
      <c r="U43" s="10" t="s">
        <v>104</v>
      </c>
      <c r="V43" s="9">
        <v>42</v>
      </c>
    </row>
    <row r="44" spans="1:22" ht="14.4" x14ac:dyDescent="0.3">
      <c r="A44" s="10" t="s">
        <v>44</v>
      </c>
      <c r="B44" s="10" t="s">
        <v>95</v>
      </c>
      <c r="C44" s="10" t="s">
        <v>96</v>
      </c>
      <c r="D44" s="10" t="s">
        <v>169</v>
      </c>
      <c r="E44" s="10" t="s">
        <v>98</v>
      </c>
      <c r="F44" s="10" t="s">
        <v>99</v>
      </c>
      <c r="G44" s="7" t="s">
        <v>100</v>
      </c>
      <c r="H44" s="10" t="s">
        <v>101</v>
      </c>
      <c r="I44" s="10" t="s">
        <v>45</v>
      </c>
      <c r="J44" s="10" t="s">
        <v>102</v>
      </c>
      <c r="K44" s="10" t="s">
        <v>103</v>
      </c>
      <c r="L44" s="26">
        <v>44979</v>
      </c>
      <c r="M44" s="26">
        <v>45034</v>
      </c>
      <c r="N44" s="19">
        <v>67.421000000000006</v>
      </c>
      <c r="O44" s="19">
        <v>8366</v>
      </c>
      <c r="P44" s="19">
        <v>11600</v>
      </c>
      <c r="Q44" s="19"/>
      <c r="R44" s="19">
        <v>11600</v>
      </c>
      <c r="S44" s="10" t="s">
        <v>46</v>
      </c>
      <c r="T44" s="19">
        <v>26780.3</v>
      </c>
      <c r="U44" s="10" t="s">
        <v>104</v>
      </c>
      <c r="V44" s="9">
        <v>43</v>
      </c>
    </row>
    <row r="45" spans="1:22" ht="14.4" x14ac:dyDescent="0.3">
      <c r="A45" s="10" t="s">
        <v>44</v>
      </c>
      <c r="B45" s="10" t="s">
        <v>95</v>
      </c>
      <c r="C45" s="10" t="s">
        <v>96</v>
      </c>
      <c r="D45" s="10" t="s">
        <v>170</v>
      </c>
      <c r="E45" s="10" t="s">
        <v>98</v>
      </c>
      <c r="F45" s="10" t="s">
        <v>130</v>
      </c>
      <c r="G45" s="7" t="s">
        <v>100</v>
      </c>
      <c r="H45" s="10" t="s">
        <v>101</v>
      </c>
      <c r="I45" s="10" t="s">
        <v>45</v>
      </c>
      <c r="J45" s="10" t="s">
        <v>131</v>
      </c>
      <c r="K45" s="10" t="s">
        <v>132</v>
      </c>
      <c r="L45" s="26">
        <v>44971</v>
      </c>
      <c r="M45" s="26">
        <v>45034</v>
      </c>
      <c r="N45" s="19">
        <v>67.558999999999997</v>
      </c>
      <c r="O45" s="19">
        <v>3570</v>
      </c>
      <c r="P45" s="19">
        <v>11600</v>
      </c>
      <c r="Q45" s="19"/>
      <c r="R45" s="19">
        <v>11600</v>
      </c>
      <c r="S45" s="10" t="s">
        <v>46</v>
      </c>
      <c r="T45" s="19">
        <v>10053.120000000001</v>
      </c>
      <c r="U45" s="10" t="s">
        <v>104</v>
      </c>
      <c r="V45" s="9">
        <v>44</v>
      </c>
    </row>
    <row r="46" spans="1:22" ht="14.4" x14ac:dyDescent="0.3">
      <c r="A46" s="10" t="s">
        <v>44</v>
      </c>
      <c r="B46" s="10" t="s">
        <v>95</v>
      </c>
      <c r="C46" s="10" t="s">
        <v>96</v>
      </c>
      <c r="D46" s="10" t="s">
        <v>171</v>
      </c>
      <c r="E46" s="10" t="s">
        <v>98</v>
      </c>
      <c r="F46" s="10" t="s">
        <v>99</v>
      </c>
      <c r="G46" s="7" t="s">
        <v>100</v>
      </c>
      <c r="H46" s="10" t="s">
        <v>101</v>
      </c>
      <c r="I46" s="10" t="s">
        <v>45</v>
      </c>
      <c r="J46" s="10" t="s">
        <v>102</v>
      </c>
      <c r="K46" s="10" t="s">
        <v>103</v>
      </c>
      <c r="L46" s="26">
        <v>44979</v>
      </c>
      <c r="M46" s="26">
        <v>45034</v>
      </c>
      <c r="N46" s="19">
        <v>67.558999999999997</v>
      </c>
      <c r="O46" s="19">
        <v>3777</v>
      </c>
      <c r="P46" s="19">
        <v>11600</v>
      </c>
      <c r="Q46" s="19"/>
      <c r="R46" s="19">
        <v>11600</v>
      </c>
      <c r="S46" s="10" t="s">
        <v>46</v>
      </c>
      <c r="T46" s="19">
        <v>10977.12</v>
      </c>
      <c r="U46" s="10" t="s">
        <v>104</v>
      </c>
      <c r="V46" s="9">
        <v>45</v>
      </c>
    </row>
    <row r="47" spans="1:22" ht="14.4" x14ac:dyDescent="0.3">
      <c r="A47" s="10" t="s">
        <v>44</v>
      </c>
      <c r="B47" s="10" t="s">
        <v>95</v>
      </c>
      <c r="C47" s="10" t="s">
        <v>96</v>
      </c>
      <c r="D47" s="10" t="s">
        <v>172</v>
      </c>
      <c r="E47" s="10" t="s">
        <v>98</v>
      </c>
      <c r="F47" s="10" t="s">
        <v>117</v>
      </c>
      <c r="G47" s="7" t="s">
        <v>118</v>
      </c>
      <c r="H47" s="10" t="s">
        <v>101</v>
      </c>
      <c r="I47" s="10" t="s">
        <v>45</v>
      </c>
      <c r="J47" s="10" t="s">
        <v>119</v>
      </c>
      <c r="K47" s="10" t="s">
        <v>120</v>
      </c>
      <c r="L47" s="26">
        <v>44979</v>
      </c>
      <c r="M47" s="26">
        <v>45034</v>
      </c>
      <c r="N47" s="19">
        <v>64.552999999999997</v>
      </c>
      <c r="O47" s="19">
        <v>9554</v>
      </c>
      <c r="P47" s="19">
        <v>10550</v>
      </c>
      <c r="Q47" s="19"/>
      <c r="R47" s="19">
        <v>10550</v>
      </c>
      <c r="S47" s="10" t="s">
        <v>46</v>
      </c>
      <c r="T47" s="19">
        <v>47890.9</v>
      </c>
      <c r="U47" s="10" t="s">
        <v>104</v>
      </c>
      <c r="V47" s="9">
        <v>46</v>
      </c>
    </row>
    <row r="48" spans="1:22" ht="14.4" x14ac:dyDescent="0.3">
      <c r="A48" s="10" t="s">
        <v>44</v>
      </c>
      <c r="B48" s="10" t="s">
        <v>95</v>
      </c>
      <c r="C48" s="10" t="s">
        <v>96</v>
      </c>
      <c r="D48" s="10" t="s">
        <v>173</v>
      </c>
      <c r="E48" s="10" t="s">
        <v>98</v>
      </c>
      <c r="F48" s="10" t="s">
        <v>123</v>
      </c>
      <c r="G48" s="7" t="s">
        <v>112</v>
      </c>
      <c r="H48" s="10" t="s">
        <v>101</v>
      </c>
      <c r="I48" s="10" t="s">
        <v>45</v>
      </c>
      <c r="J48" s="10" t="s">
        <v>124</v>
      </c>
      <c r="K48" s="10" t="s">
        <v>125</v>
      </c>
      <c r="L48" s="26">
        <v>44979</v>
      </c>
      <c r="M48" s="26">
        <v>45034</v>
      </c>
      <c r="N48" s="19">
        <v>64.239000000000004</v>
      </c>
      <c r="O48" s="19">
        <v>6345</v>
      </c>
      <c r="P48" s="19">
        <v>10850</v>
      </c>
      <c r="Q48" s="19"/>
      <c r="R48" s="19">
        <v>10850</v>
      </c>
      <c r="S48" s="10" t="s">
        <v>46</v>
      </c>
      <c r="T48" s="19">
        <v>66406.02</v>
      </c>
      <c r="U48" s="10" t="s">
        <v>104</v>
      </c>
      <c r="V48" s="9">
        <v>47</v>
      </c>
    </row>
    <row r="49" spans="1:22" ht="14.4" x14ac:dyDescent="0.3">
      <c r="A49" s="10" t="s">
        <v>44</v>
      </c>
      <c r="B49" s="10" t="s">
        <v>95</v>
      </c>
      <c r="C49" s="10" t="s">
        <v>96</v>
      </c>
      <c r="D49" s="10" t="s">
        <v>174</v>
      </c>
      <c r="E49" s="10" t="s">
        <v>98</v>
      </c>
      <c r="F49" s="10" t="s">
        <v>99</v>
      </c>
      <c r="G49" s="7" t="s">
        <v>100</v>
      </c>
      <c r="H49" s="10" t="s">
        <v>101</v>
      </c>
      <c r="I49" s="10" t="s">
        <v>45</v>
      </c>
      <c r="J49" s="10" t="s">
        <v>102</v>
      </c>
      <c r="K49" s="10" t="s">
        <v>103</v>
      </c>
      <c r="L49" s="26">
        <v>44979</v>
      </c>
      <c r="M49" s="26">
        <v>45034</v>
      </c>
      <c r="N49" s="19">
        <v>67.597999999999999</v>
      </c>
      <c r="O49" s="19">
        <v>4933</v>
      </c>
      <c r="P49" s="19">
        <v>11600</v>
      </c>
      <c r="Q49" s="19"/>
      <c r="R49" s="19">
        <v>11600</v>
      </c>
      <c r="S49" s="10" t="s">
        <v>46</v>
      </c>
      <c r="T49" s="19">
        <v>13796.36</v>
      </c>
      <c r="U49" s="10" t="s">
        <v>104</v>
      </c>
      <c r="V49" s="9">
        <v>48</v>
      </c>
    </row>
    <row r="50" spans="1:22" ht="14.4" x14ac:dyDescent="0.3">
      <c r="A50" s="10" t="s">
        <v>44</v>
      </c>
      <c r="B50" s="10" t="s">
        <v>95</v>
      </c>
      <c r="C50" s="10" t="s">
        <v>96</v>
      </c>
      <c r="D50" s="10" t="s">
        <v>175</v>
      </c>
      <c r="E50" s="10" t="s">
        <v>98</v>
      </c>
      <c r="F50" s="10" t="s">
        <v>99</v>
      </c>
      <c r="G50" s="7" t="s">
        <v>100</v>
      </c>
      <c r="H50" s="10" t="s">
        <v>101</v>
      </c>
      <c r="I50" s="10" t="s">
        <v>45</v>
      </c>
      <c r="J50" s="10" t="s">
        <v>102</v>
      </c>
      <c r="K50" s="10" t="s">
        <v>103</v>
      </c>
      <c r="L50" s="26">
        <v>44979</v>
      </c>
      <c r="M50" s="26">
        <v>45034</v>
      </c>
      <c r="N50" s="19">
        <v>67.637</v>
      </c>
      <c r="O50" s="19">
        <v>5692</v>
      </c>
      <c r="P50" s="19">
        <v>11600</v>
      </c>
      <c r="Q50" s="19"/>
      <c r="R50" s="19">
        <v>11600</v>
      </c>
      <c r="S50" s="10" t="s">
        <v>46</v>
      </c>
      <c r="T50" s="19">
        <v>16600.32</v>
      </c>
      <c r="U50" s="10" t="s">
        <v>104</v>
      </c>
      <c r="V50" s="9">
        <v>49</v>
      </c>
    </row>
    <row r="51" spans="1:22" ht="14.4" x14ac:dyDescent="0.3">
      <c r="A51" s="10" t="s">
        <v>44</v>
      </c>
      <c r="B51" s="10" t="s">
        <v>95</v>
      </c>
      <c r="C51" s="10" t="s">
        <v>96</v>
      </c>
      <c r="D51" s="10" t="s">
        <v>176</v>
      </c>
      <c r="E51" s="10" t="s">
        <v>98</v>
      </c>
      <c r="F51" s="10" t="s">
        <v>117</v>
      </c>
      <c r="G51" s="7" t="s">
        <v>118</v>
      </c>
      <c r="H51" s="10" t="s">
        <v>101</v>
      </c>
      <c r="I51" s="10" t="s">
        <v>45</v>
      </c>
      <c r="J51" s="10" t="s">
        <v>119</v>
      </c>
      <c r="K51" s="10" t="s">
        <v>120</v>
      </c>
      <c r="L51" s="26">
        <v>44979</v>
      </c>
      <c r="M51" s="26">
        <v>45034</v>
      </c>
      <c r="N51" s="19">
        <v>65.796999999999997</v>
      </c>
      <c r="O51" s="19">
        <v>10932</v>
      </c>
      <c r="P51" s="19">
        <v>10550</v>
      </c>
      <c r="Q51" s="19"/>
      <c r="R51" s="19">
        <v>10550</v>
      </c>
      <c r="S51" s="10" t="s">
        <v>46</v>
      </c>
      <c r="T51" s="19">
        <v>94297.44</v>
      </c>
      <c r="U51" s="10" t="s">
        <v>104</v>
      </c>
      <c r="V51" s="9">
        <v>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50">
        <v>488</v>
      </c>
      <c r="B1" s="50"/>
      <c r="C1" s="50"/>
      <c r="D1" s="51"/>
      <c r="E1" s="51"/>
      <c r="F1" s="51"/>
      <c r="G1" s="51"/>
      <c r="H1" s="52" t="s">
        <v>0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4"/>
    </row>
    <row r="2" spans="1:26" x14ac:dyDescent="0.3">
      <c r="A2" s="20" t="s">
        <v>69</v>
      </c>
      <c r="B2" s="20" t="s">
        <v>70</v>
      </c>
      <c r="C2" s="20" t="s">
        <v>71</v>
      </c>
      <c r="D2" s="20" t="s">
        <v>72</v>
      </c>
      <c r="E2" s="20" t="s">
        <v>73</v>
      </c>
      <c r="F2" s="20" t="s">
        <v>74</v>
      </c>
      <c r="G2" s="20" t="s">
        <v>75</v>
      </c>
      <c r="H2" s="20" t="s">
        <v>76</v>
      </c>
      <c r="I2" s="20" t="s">
        <v>77</v>
      </c>
      <c r="J2" s="20" t="s">
        <v>78</v>
      </c>
      <c r="K2" s="20" t="s">
        <v>79</v>
      </c>
      <c r="L2" s="20" t="s">
        <v>80</v>
      </c>
      <c r="M2" s="20" t="s">
        <v>81</v>
      </c>
      <c r="N2" s="20" t="s">
        <v>82</v>
      </c>
      <c r="O2" s="20" t="s">
        <v>83</v>
      </c>
      <c r="P2" s="20" t="s">
        <v>84</v>
      </c>
      <c r="Q2" s="20" t="s">
        <v>85</v>
      </c>
      <c r="R2" s="20" t="s">
        <v>86</v>
      </c>
      <c r="S2" s="20" t="s">
        <v>87</v>
      </c>
      <c r="T2" s="20" t="s">
        <v>88</v>
      </c>
      <c r="U2" s="20" t="s">
        <v>89</v>
      </c>
      <c r="V2" s="20" t="s">
        <v>90</v>
      </c>
      <c r="W2" s="20" t="s">
        <v>91</v>
      </c>
      <c r="X2" s="20" t="s">
        <v>92</v>
      </c>
      <c r="Y2" s="20" t="s">
        <v>93</v>
      </c>
      <c r="Z2" s="20" t="s">
        <v>94</v>
      </c>
    </row>
    <row r="3" spans="1:26" ht="115.2" x14ac:dyDescent="0.3">
      <c r="A3" s="24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4" t="s">
        <v>6</v>
      </c>
      <c r="G3" s="24" t="s">
        <v>7</v>
      </c>
      <c r="H3" s="1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  <c r="R3" s="24" t="s">
        <v>18</v>
      </c>
      <c r="S3" s="24" t="s">
        <v>19</v>
      </c>
      <c r="T3" s="24" t="s">
        <v>20</v>
      </c>
      <c r="U3" s="24" t="s">
        <v>21</v>
      </c>
      <c r="V3" s="24" t="s">
        <v>22</v>
      </c>
      <c r="W3" s="24" t="s">
        <v>23</v>
      </c>
      <c r="X3" s="24" t="s">
        <v>24</v>
      </c>
      <c r="Y3" s="24" t="s">
        <v>25</v>
      </c>
      <c r="Z3" s="2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560418.24</v>
      </c>
      <c r="U4" s="3"/>
      <c r="V4" s="22"/>
      <c r="W4" s="22"/>
      <c r="X4" s="5"/>
      <c r="Y4" s="6" t="e">
        <f>SUM(Y5:Y1048576)</f>
        <v>#REF!</v>
      </c>
      <c r="Z4" s="3" t="s">
        <v>177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KOREA</v>
      </c>
      <c r="D5" s="11" t="str">
        <f>_xlfn.XLOOKUP($A5,Centrum[Индекс],Centrum[Container num./ 
№ контейнера],"",0,1)</f>
        <v>CAIU4826970</v>
      </c>
      <c r="E5" s="11" t="str">
        <f>_xlfn.XLOOKUP($A5,Centrum[Индекс],Centrum[Supplier/
Поставщик],"",0,1)</f>
        <v>GM KOREA COMPANY</v>
      </c>
      <c r="F5" s="11" t="str">
        <f>_xlfn.XLOOKUP($A5,Centrum[Индекс],Centrum[Shippers invoice no/ 
Номер инвойса поставщика],"",1)</f>
        <v>TJAUZ37129A01</v>
      </c>
      <c r="G5" s="15">
        <f>_xlfn.XLOOKUP($A5,Centrum[Индекс],Centrum[Invoice value / Стоимость груза в к-ре по инвойсу],"",0,1)</f>
        <v>19024.2</v>
      </c>
      <c r="H5" s="14" t="s">
        <v>40</v>
      </c>
      <c r="I5" s="11">
        <f>_xlfn.XLOOKUP($A5,Centrum[Индекс],Centrum[CBM on the shipper/ 
CBM по поставщику],"",0,1)</f>
        <v>67.082999999999998</v>
      </c>
      <c r="J5" s="16">
        <f>_xlfn.XLOOKUP($A5,Centrum[Индекс],Centrum[Gross weight of cont// 
Гросс.вес по конт.],"",0,1)</f>
        <v>6071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KUNSAN (FOB/P-D)</v>
      </c>
      <c r="M5" s="11" t="str">
        <f>_xlfn.XLOOKUP($A5,Centrum[Индекс],Centrum[№ HBL date / 
№/ дата коносамента],"",0,1)</f>
        <v>FSIMPUAS229365</v>
      </c>
      <c r="N5" s="11" t="str">
        <f>_xlfn.XLOOKUP($A5,Centrum[Индекс],Centrum[№ MBL / 
№/ коносамента],"",0,1)</f>
        <v>FSCOPUVV386630</v>
      </c>
      <c r="O5" s="8">
        <f>(_xlfn.XLOOKUP($A5,Centrum[Индекс],Centrum[Date on board / Дата погрузки на судно],"",0,1))*1</f>
        <v>44979</v>
      </c>
      <c r="P5" s="8">
        <f>(_xlfn.XLOOKUP($A5,Centrum[Индекс],Centrum[Date of arrival to Sary-Agach/ Дата прибытия на Сары-Агач],"",0,1))*1</f>
        <v>45033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11600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11600</v>
      </c>
      <c r="U5" s="12" t="e" cm="1">
        <f t="array" ref="U5">IF(#REF!="",_xlfn.XLOOKUP("МАКС",#REF!,#REF!,,0,1),#REF!)</f>
        <v>#REF!</v>
      </c>
      <c r="V5" s="16" t="e">
        <f>_xlfn.XLOOKUP(Шаблон_Формулы[[#This Row],[21]],#REF!,#REF!,,0,1)</f>
        <v>#REF!</v>
      </c>
      <c r="W5" s="16" t="e">
        <f>Шаблон_Формулы!$T5*Шаблон_Формулы!$V5</f>
        <v>#REF!</v>
      </c>
      <c r="Y5" s="16" t="e">
        <f>Шаблон_Формулы!$W5+Шаблон_Формулы!$X5</f>
        <v>#REF!</v>
      </c>
      <c r="Z5" s="14" t="str">
        <f>_xlfn.XLOOKUP($A5,Centrum[Индекс],Centrum[Transport co invoice no/ 
Номер инвойса ТК],"",0,1)</f>
        <v>CNT-FS230001670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KOREA</v>
      </c>
      <c r="D6" s="11" t="str">
        <f>_xlfn.XLOOKUP($A6,Centrum[Индекс],Centrum[Container num./ 
№ контейнера],"",0,1)</f>
        <v>CAIU7847534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TJAUZ37129A01</v>
      </c>
      <c r="G6" s="15">
        <f>_xlfn.XLOOKUP($A6,Centrum[Индекс],Centrum[Invoice value / Стоимость груза в к-ре по инвойсу],"",0,1)</f>
        <v>28742.400000000001</v>
      </c>
      <c r="H6" s="14" t="s">
        <v>40</v>
      </c>
      <c r="I6" s="11">
        <f>_xlfn.XLOOKUP($A6,Centrum[Индекс],Centrum[CBM on the shipper/ 
CBM по поставщику],"",0,1)</f>
        <v>67.387</v>
      </c>
      <c r="J6" s="16">
        <f>_xlfn.XLOOKUP($A6,Centrum[Индекс],Centrum[Gross weight of cont// 
Гросс.вес по конт.],"",0,1)</f>
        <v>9416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KUNSAN (FOB/P-D)</v>
      </c>
      <c r="M6" s="11" t="str">
        <f>_xlfn.XLOOKUP($A6,Centrum[Индекс],Centrum[№ HBL date / 
№/ дата коносамента],"",0,1)</f>
        <v>FSIMPUAS229365</v>
      </c>
      <c r="N6" s="11" t="str">
        <f>_xlfn.XLOOKUP($A6,Centrum[Индекс],Centrum[№ MBL / 
№/ коносамента],"",0,1)</f>
        <v>FSCOPUVV386630</v>
      </c>
      <c r="O6" s="8">
        <f>(_xlfn.XLOOKUP($A6,Centrum[Индекс],Centrum[Date on board / Дата погрузки на судно],"",0,1))*1</f>
        <v>44979</v>
      </c>
      <c r="P6" s="8">
        <f>(_xlfn.XLOOKUP($A6,Centrum[Индекс],Centrum[Date of arrival to Sary-Agach/ Дата прибытия на Сары-Агач],"",0,1))*1</f>
        <v>45034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11600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11600</v>
      </c>
      <c r="U6" s="12" t="e" cm="1">
        <f t="array" ref="U6">IF(#REF!="",_xlfn.XLOOKUP("МАКС",#REF!,#REF!,,0,1),#REF!)</f>
        <v>#REF!</v>
      </c>
      <c r="V6" s="16" t="e">
        <f>_xlfn.XLOOKUP(Шаблон_Формулы[[#This Row],[21]],#REF!,#REF!,,0,1)</f>
        <v>#REF!</v>
      </c>
      <c r="W6" s="16" t="e">
        <f>Шаблон_Формулы!$T6*Шаблон_Формулы!$V6</f>
        <v>#REF!</v>
      </c>
      <c r="Y6" s="16" t="e">
        <f>Шаблон_Формулы!$W6+Шаблон_Формулы!$X6</f>
        <v>#REF!</v>
      </c>
      <c r="Z6" s="14" t="str">
        <f>_xlfn.XLOOKUP($A6,Centrum[Индекс],Centrum[Transport co invoice no/ 
Номер инвойса ТК],"",0,1)</f>
        <v>CNT-FS230001670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KOREA</v>
      </c>
      <c r="D7" s="11" t="str">
        <f>_xlfn.XLOOKUP($A7,Centrum[Индекс],Centrum[Container num./ 
№ контейнера],"",0,1)</f>
        <v>CAIU7848130</v>
      </c>
      <c r="E7" s="11" t="str">
        <f>_xlfn.XLOOKUP($A7,Centrum[Индекс],Centrum[Supplier/
Поставщик],"",0,1)</f>
        <v>GM KOREA COMPANY</v>
      </c>
      <c r="F7" s="11" t="str">
        <f>_xlfn.XLOOKUP($A7,Centrum[Индекс],Centrum[Shippers invoice no/ 
Номер инвойса поставщика],"",1)</f>
        <v>TJAUZ37129A01</v>
      </c>
      <c r="G7" s="15">
        <f>_xlfn.XLOOKUP($A7,Centrum[Индекс],Centrum[Invoice value / Стоимость груза в к-ре по инвойсу],"",0,1)</f>
        <v>13594.04</v>
      </c>
      <c r="H7" s="14" t="s">
        <v>40</v>
      </c>
      <c r="I7" s="11">
        <f>_xlfn.XLOOKUP($A7,Centrum[Индекс],Centrum[CBM on the shipper/ 
CBM по поставщику],"",0,1)</f>
        <v>67.558999999999997</v>
      </c>
      <c r="J7" s="16">
        <f>_xlfn.XLOOKUP($A7,Centrum[Индекс],Centrum[Gross weight of cont// 
Гросс.вес по конт.],"",0,1)</f>
        <v>5156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KUNSAN (FOB/P-D)</v>
      </c>
      <c r="M7" s="11" t="str">
        <f>_xlfn.XLOOKUP($A7,Centrum[Индекс],Centrum[№ HBL date / 
№/ дата коносамента],"",0,1)</f>
        <v>FSIMPUAS229365</v>
      </c>
      <c r="N7" s="11" t="str">
        <f>_xlfn.XLOOKUP($A7,Centrum[Индекс],Centrum[№ MBL / 
№/ коносамента],"",0,1)</f>
        <v>FSCOPUVV386630</v>
      </c>
      <c r="O7" s="8">
        <f>(_xlfn.XLOOKUP($A7,Centrum[Индекс],Centrum[Date on board / Дата погрузки на судно],"",0,1))*1</f>
        <v>44979</v>
      </c>
      <c r="P7" s="8">
        <f>(_xlfn.XLOOKUP($A7,Centrum[Индекс],Centrum[Date of arrival to Sary-Agach/ Дата прибытия на Сары-Агач],"",0,1))*1</f>
        <v>45034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11600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11600</v>
      </c>
      <c r="U7" s="12" t="e" cm="1">
        <f t="array" ref="U7">IF(#REF!="",_xlfn.XLOOKUP("МАКС",#REF!,#REF!,,0,1),#REF!)</f>
        <v>#REF!</v>
      </c>
      <c r="V7" s="16" t="e">
        <f>_xlfn.XLOOKUP(Шаблон_Формулы[[#This Row],[21]],#REF!,#REF!,,0,1)</f>
        <v>#REF!</v>
      </c>
      <c r="W7" s="16" t="e">
        <f>Шаблон_Формулы!$T7*Шаблон_Формулы!$V7</f>
        <v>#REF!</v>
      </c>
      <c r="Y7" s="16" t="e">
        <f>Шаблон_Формулы!$W7+Шаблон_Формулы!$X7</f>
        <v>#REF!</v>
      </c>
      <c r="Z7" s="14" t="str">
        <f>_xlfn.XLOOKUP($A7,Centrum[Индекс],Centrum[Transport co invoice no/ 
Номер инвойса ТК],"",0,1)</f>
        <v>CNT-FS230001670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KOREA</v>
      </c>
      <c r="D8" s="11" t="str">
        <f>_xlfn.XLOOKUP($A8,Centrum[Индекс],Centrum[Container num./ 
№ контейнера],"",0,1)</f>
        <v>CAIU7893756</v>
      </c>
      <c r="E8" s="11" t="str">
        <f>_xlfn.XLOOKUP($A8,Centrum[Индекс],Centrum[Supplier/
Поставщик],"",0,1)</f>
        <v>GM KOREA COMPANY</v>
      </c>
      <c r="F8" s="11" t="str">
        <f>_xlfn.XLOOKUP($A8,Centrum[Индекс],Centrum[Shippers invoice no/ 
Номер инвойса поставщика],"",1)</f>
        <v>TJAUZ37129A01</v>
      </c>
      <c r="G8" s="15">
        <f>_xlfn.XLOOKUP($A8,Centrum[Индекс],Centrum[Invoice value / Стоимость груза в к-ре по инвойсу],"",0,1)</f>
        <v>20636.599999999999</v>
      </c>
      <c r="H8" s="14" t="s">
        <v>40</v>
      </c>
      <c r="I8" s="11">
        <f>_xlfn.XLOOKUP($A8,Centrum[Индекс],Centrum[CBM on the shipper/ 
CBM по поставщику],"",0,1)</f>
        <v>67.286000000000001</v>
      </c>
      <c r="J8" s="16">
        <f>_xlfn.XLOOKUP($A8,Centrum[Индекс],Centrum[Gross weight of cont// 
Гросс.вес по конт.],"",0,1)</f>
        <v>7144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KUNSAN (FOB/P-D)</v>
      </c>
      <c r="M8" s="11" t="str">
        <f>_xlfn.XLOOKUP($A8,Centrum[Индекс],Centrum[№ HBL date / 
№/ дата коносамента],"",0,1)</f>
        <v>FSIMPUAS229365</v>
      </c>
      <c r="N8" s="11" t="str">
        <f>_xlfn.XLOOKUP($A8,Centrum[Индекс],Centrum[№ MBL / 
№/ коносамента],"",0,1)</f>
        <v>FSCOPUVV386630</v>
      </c>
      <c r="O8" s="8">
        <f>(_xlfn.XLOOKUP($A8,Centrum[Индекс],Centrum[Date on board / Дата погрузки на судно],"",0,1))*1</f>
        <v>44979</v>
      </c>
      <c r="P8" s="8">
        <f>(_xlfn.XLOOKUP($A8,Centrum[Индекс],Centrum[Date of arrival to Sary-Agach/ Дата прибытия на Сары-Агач],"",0,1))*1</f>
        <v>45034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11600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11600</v>
      </c>
      <c r="U8" s="12" t="e" cm="1">
        <f t="array" ref="U8">IF(#REF!="",_xlfn.XLOOKUP("МАКС",#REF!,#REF!,,0,1),#REF!)</f>
        <v>#REF!</v>
      </c>
      <c r="V8" s="16" t="e">
        <f>_xlfn.XLOOKUP(Шаблон_Формулы[[#This Row],[21]],#REF!,#REF!,,0,1)</f>
        <v>#REF!</v>
      </c>
      <c r="W8" s="16" t="e">
        <f>Шаблон_Формулы!$T8*Шаблон_Формулы!$V8</f>
        <v>#REF!</v>
      </c>
      <c r="Y8" s="16" t="e">
        <f>Шаблон_Формулы!$W8+Шаблон_Формулы!$X8</f>
        <v>#REF!</v>
      </c>
      <c r="Z8" s="14" t="str">
        <f>_xlfn.XLOOKUP($A8,Centrum[Индекс],Centrum[Transport co invoice no/ 
Номер инвойса ТК],"",0,1)</f>
        <v>CNT-FS230001670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KOREA</v>
      </c>
      <c r="D9" s="11" t="str">
        <f>_xlfn.XLOOKUP($A9,Centrum[Индекс],Centrum[Container num./ 
№ контейнера],"",0,1)</f>
        <v>CAIU7894006</v>
      </c>
      <c r="E9" s="11" t="str">
        <f>_xlfn.XLOOKUP($A9,Centrum[Индекс],Centrum[Supplier/
Поставщик],"",0,1)</f>
        <v>GM KOREA COMPANY</v>
      </c>
      <c r="F9" s="11" t="str">
        <f>_xlfn.XLOOKUP($A9,Centrum[Индекс],Centrum[Shippers invoice no/ 
Номер инвойса поставщика],"",1)</f>
        <v>TJAUZ37129A01</v>
      </c>
      <c r="G9" s="15">
        <f>_xlfn.XLOOKUP($A9,Centrum[Индекс],Centrum[Invoice value / Стоимость груза в к-ре по инвойсу],"",0,1)</f>
        <v>24809.31</v>
      </c>
      <c r="H9" s="14" t="s">
        <v>40</v>
      </c>
      <c r="I9" s="11">
        <f>_xlfn.XLOOKUP($A9,Centrum[Индекс],Centrum[CBM on the shipper/ 
CBM по поставщику],"",0,1)</f>
        <v>67.387</v>
      </c>
      <c r="J9" s="16">
        <f>_xlfn.XLOOKUP($A9,Centrum[Индекс],Centrum[Gross weight of cont// 
Гросс.вес по конт.],"",0,1)</f>
        <v>8806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KUNSAN (FOB/P-D)</v>
      </c>
      <c r="M9" s="11" t="str">
        <f>_xlfn.XLOOKUP($A9,Centrum[Индекс],Centrum[№ HBL date / 
№/ дата коносамента],"",0,1)</f>
        <v>FSIMPUAS229365</v>
      </c>
      <c r="N9" s="11" t="str">
        <f>_xlfn.XLOOKUP($A9,Centrum[Индекс],Centrum[№ MBL / 
№/ коносамента],"",0,1)</f>
        <v>FSCOPUVV386630</v>
      </c>
      <c r="O9" s="8">
        <f>(_xlfn.XLOOKUP($A9,Centrum[Индекс],Centrum[Date on board / Дата погрузки на судно],"",0,1))*1</f>
        <v>44979</v>
      </c>
      <c r="P9" s="8">
        <f>(_xlfn.XLOOKUP($A9,Centrum[Индекс],Centrum[Date of arrival to Sary-Agach/ Дата прибытия на Сары-Агач],"",0,1))*1</f>
        <v>45034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11600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11600</v>
      </c>
      <c r="U9" s="12" t="e" cm="1">
        <f t="array" ref="U9">IF(#REF!="",_xlfn.XLOOKUP("МАКС",#REF!,#REF!,,0,1),#REF!)</f>
        <v>#REF!</v>
      </c>
      <c r="V9" s="16" t="e">
        <f>_xlfn.XLOOKUP(Шаблон_Формулы[[#This Row],[21]],#REF!,#REF!,,0,1)</f>
        <v>#REF!</v>
      </c>
      <c r="W9" s="16" t="e">
        <f>Шаблон_Формулы!$T9*Шаблон_Формулы!$V9</f>
        <v>#REF!</v>
      </c>
      <c r="Y9" s="16" t="e">
        <f>Шаблон_Формулы!$W9+Шаблон_Формулы!$X9</f>
        <v>#REF!</v>
      </c>
      <c r="Z9" s="14" t="str">
        <f>_xlfn.XLOOKUP($A9,Centrum[Индекс],Centrum[Transport co invoice no/ 
Номер инвойса ТК],"",0,1)</f>
        <v>CNT-FS230001670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KOREA</v>
      </c>
      <c r="D10" s="11" t="str">
        <f>_xlfn.XLOOKUP($A10,Centrum[Индекс],Centrum[Container num./ 
№ контейнера],"",0,1)</f>
        <v>CAIU7954511</v>
      </c>
      <c r="E10" s="11" t="str">
        <f>_xlfn.XLOOKUP($A10,Centrum[Индекс],Centrum[Supplier/
Поставщик],"",0,1)</f>
        <v>GM KOREA COMPANY</v>
      </c>
      <c r="F10" s="11" t="str">
        <f>_xlfn.XLOOKUP($A10,Centrum[Индекс],Centrum[Shippers invoice no/ 
Номер инвойса поставщика],"",1)</f>
        <v>TJAUZ37129A01</v>
      </c>
      <c r="G10" s="15">
        <f>_xlfn.XLOOKUP($A10,Centrum[Индекс],Centrum[Invoice value / Стоимость груза в к-ре по инвойсу],"",0,1)</f>
        <v>19105.599999999999</v>
      </c>
      <c r="H10" s="14" t="s">
        <v>40</v>
      </c>
      <c r="I10" s="11">
        <f>_xlfn.XLOOKUP($A10,Centrum[Индекс],Centrum[CBM on the shipper/ 
CBM по поставщику],"",0,1)</f>
        <v>67.558999999999997</v>
      </c>
      <c r="J10" s="16">
        <f>_xlfn.XLOOKUP($A10,Centrum[Индекс],Centrum[Gross weight of cont// 
Гросс.вес по конт.],"",0,1)</f>
        <v>6894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KUNSAN (FOB/P-D)</v>
      </c>
      <c r="M10" s="11" t="str">
        <f>_xlfn.XLOOKUP($A10,Centrum[Индекс],Centrum[№ HBL date / 
№/ дата коносамента],"",0,1)</f>
        <v>FSIMPUAS229365</v>
      </c>
      <c r="N10" s="11" t="str">
        <f>_xlfn.XLOOKUP($A10,Centrum[Индекс],Centrum[№ MBL / 
№/ коносамента],"",0,1)</f>
        <v>FSCOPUVV386630</v>
      </c>
      <c r="O10" s="8">
        <f>(_xlfn.XLOOKUP($A10,Centrum[Индекс],Centrum[Date on board / Дата погрузки на судно],"",0,1))*1</f>
        <v>44979</v>
      </c>
      <c r="P10" s="8">
        <f>(_xlfn.XLOOKUP($A10,Centrum[Индекс],Centrum[Date of arrival to Sary-Agach/ Дата прибытия на Сары-Агач],"",0,1))*1</f>
        <v>45034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11600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11600</v>
      </c>
      <c r="U10" s="12" t="e" cm="1">
        <f t="array" ref="U10">IF(#REF!="",_xlfn.XLOOKUP("МАКС",#REF!,#REF!,,0,1),#REF!)</f>
        <v>#REF!</v>
      </c>
      <c r="V10" s="16" t="e">
        <f>_xlfn.XLOOKUP(Шаблон_Формулы[[#This Row],[21]],#REF!,#REF!,,0,1)</f>
        <v>#REF!</v>
      </c>
      <c r="W10" s="16" t="e">
        <f>Шаблон_Формулы!$T10*Шаблон_Формулы!$V10</f>
        <v>#REF!</v>
      </c>
      <c r="Y10" s="16" t="e">
        <f>Шаблон_Формулы!$W10+Шаблон_Формулы!$X10</f>
        <v>#REF!</v>
      </c>
      <c r="Z10" s="14" t="str">
        <f>_xlfn.XLOOKUP($A10,Centrum[Индекс],Centrum[Transport co invoice no/ 
Номер инвойса ТК],"",0,1)</f>
        <v>CNT-FS230001670</v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KOREA</v>
      </c>
      <c r="D11" s="11" t="str">
        <f>_xlfn.XLOOKUP($A11,Centrum[Индекс],Centrum[Container num./ 
№ контейнера],"",0,1)</f>
        <v>CAIU7961017</v>
      </c>
      <c r="E11" s="11" t="str">
        <f>_xlfn.XLOOKUP($A11,Centrum[Индекс],Centrum[Supplier/
Поставщик],"",0,1)</f>
        <v>GM KOREA COMPANY</v>
      </c>
      <c r="F11" s="11" t="str">
        <f>_xlfn.XLOOKUP($A11,Centrum[Индекс],Centrum[Shippers invoice no/ 
Номер инвойса поставщика],"",1)</f>
        <v>TJAUZ37130A01</v>
      </c>
      <c r="G11" s="15">
        <f>_xlfn.XLOOKUP($A11,Centrum[Индекс],Centrum[Invoice value / Стоимость груза в к-ре по инвойсу],"",0,1)</f>
        <v>63337.279999999999</v>
      </c>
      <c r="H11" s="14" t="s">
        <v>40</v>
      </c>
      <c r="I11" s="11">
        <f>_xlfn.XLOOKUP($A11,Centrum[Индекс],Centrum[CBM on the shipper/ 
CBM по поставщику],"",0,1)</f>
        <v>66.631</v>
      </c>
      <c r="J11" s="16">
        <f>_xlfn.XLOOKUP($A11,Centrum[Индекс],Centrum[Gross weight of cont// 
Гросс.вес по конт.],"",0,1)</f>
        <v>10491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INCHEON (FOB/P-D)</v>
      </c>
      <c r="M11" s="11" t="str">
        <f>_xlfn.XLOOKUP($A11,Centrum[Индекс],Centrum[№ HBL date / 
№/ дата коносамента],"",0,1)</f>
        <v>FSIMINAS229362</v>
      </c>
      <c r="N11" s="11" t="str">
        <f>_xlfn.XLOOKUP($A11,Centrum[Индекс],Centrum[№ MBL / 
№/ коносамента],"",0,1)</f>
        <v>FSCOPUVV386626</v>
      </c>
      <c r="O11" s="8">
        <f>(_xlfn.XLOOKUP($A11,Centrum[Индекс],Centrum[Date on board / Дата погрузки на судно],"",0,1))*1</f>
        <v>44979</v>
      </c>
      <c r="P11" s="8">
        <f>(_xlfn.XLOOKUP($A11,Centrum[Индекс],Centrum[Date of arrival to Sary-Agach/ Дата прибытия на Сары-Агач],"",0,1))*1</f>
        <v>45034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10850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10850</v>
      </c>
      <c r="U11" s="12" t="e" cm="1">
        <f t="array" ref="U11">IF(#REF!="",_xlfn.XLOOKUP("МАКС",#REF!,#REF!,,0,1),#REF!)</f>
        <v>#REF!</v>
      </c>
      <c r="V11" s="16" t="e">
        <f>_xlfn.XLOOKUP(Шаблон_Формулы[[#This Row],[21]],#REF!,#REF!,,0,1)</f>
        <v>#REF!</v>
      </c>
      <c r="W11" s="16" t="e">
        <f>Шаблон_Формулы!$T11*Шаблон_Формулы!$V11</f>
        <v>#REF!</v>
      </c>
      <c r="Y11" s="16" t="e">
        <f>Шаблон_Формулы!$W11+Шаблон_Формулы!$X11</f>
        <v>#REF!</v>
      </c>
      <c r="Z11" s="14" t="str">
        <f>_xlfn.XLOOKUP($A11,Centrum[Индекс],Centrum[Transport co invoice no/ 
Номер инвойса ТК],"",0,1)</f>
        <v>CNT-FS230001670</v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KOREA</v>
      </c>
      <c r="D12" s="11" t="str">
        <f>_xlfn.XLOOKUP($A12,Centrum[Индекс],Centrum[Container num./ 
№ контейнера],"",0,1)</f>
        <v>CAIU8406512</v>
      </c>
      <c r="E12" s="11" t="str">
        <f>_xlfn.XLOOKUP($A12,Centrum[Индекс],Centrum[Supplier/
Поставщик],"",0,1)</f>
        <v>GM KOREA COMPANY</v>
      </c>
      <c r="F12" s="11" t="str">
        <f>_xlfn.XLOOKUP($A12,Centrum[Индекс],Centrum[Shippers invoice no/ 
Номер инвойса поставщика],"",1)</f>
        <v>TJAUZ37129A01</v>
      </c>
      <c r="G12" s="15">
        <f>_xlfn.XLOOKUP($A12,Centrum[Индекс],Centrum[Invoice value / Стоимость груза в к-ре по инвойсу],"",0,1)</f>
        <v>20346.84</v>
      </c>
      <c r="H12" s="14" t="s">
        <v>40</v>
      </c>
      <c r="I12" s="11">
        <f>_xlfn.XLOOKUP($A12,Centrum[Индекс],Centrum[CBM on the shipper/ 
CBM по поставщику],"",0,1)</f>
        <v>67.597999999999999</v>
      </c>
      <c r="J12" s="16">
        <f>_xlfn.XLOOKUP($A12,Centrum[Индекс],Centrum[Gross weight of cont// 
Гросс.вес по конт.],"",0,1)</f>
        <v>6571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KUNSAN (FOB/P-D)</v>
      </c>
      <c r="M12" s="11" t="str">
        <f>_xlfn.XLOOKUP($A12,Centrum[Индекс],Centrum[№ HBL date / 
№/ дата коносамента],"",0,1)</f>
        <v>FSIMPUAS229365</v>
      </c>
      <c r="N12" s="11" t="str">
        <f>_xlfn.XLOOKUP($A12,Centrum[Индекс],Centrum[№ MBL / 
№/ коносамента],"",0,1)</f>
        <v>FSCOPUVV386630</v>
      </c>
      <c r="O12" s="8">
        <f>(_xlfn.XLOOKUP($A12,Centrum[Индекс],Centrum[Date on board / Дата погрузки на судно],"",0,1))*1</f>
        <v>44979</v>
      </c>
      <c r="P12" s="8">
        <f>(_xlfn.XLOOKUP($A12,Centrum[Индекс],Centrum[Date of arrival to Sary-Agach/ Дата прибытия на Сары-Агач],"",0,1))*1</f>
        <v>45034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11600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11600</v>
      </c>
      <c r="U12" s="12" t="e" cm="1">
        <f t="array" ref="U12">IF(#REF!="",_xlfn.XLOOKUP("МАКС",#REF!,#REF!,,0,1),#REF!)</f>
        <v>#REF!</v>
      </c>
      <c r="V12" s="16" t="e">
        <f>_xlfn.XLOOKUP(Шаблон_Формулы[[#This Row],[21]],#REF!,#REF!,,0,1)</f>
        <v>#REF!</v>
      </c>
      <c r="W12" s="16" t="e">
        <f>Шаблон_Формулы!$T12*Шаблон_Формулы!$V12</f>
        <v>#REF!</v>
      </c>
      <c r="Y12" s="16" t="e">
        <f>Шаблон_Формулы!$W12+Шаблон_Формулы!$X12</f>
        <v>#REF!</v>
      </c>
      <c r="Z12" s="14" t="str">
        <f>_xlfn.XLOOKUP($A12,Centrum[Индекс],Centrum[Transport co invoice no/ 
Номер инвойса ТК],"",0,1)</f>
        <v>CNT-FS230001670</v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>CENTRUM AVIATION FZCO</v>
      </c>
      <c r="C13" s="11" t="str">
        <f>_xlfn.XLOOKUP($A13,Centrum[Индекс],Centrum[Country /  Страна],"",0,1)</f>
        <v>KOREA</v>
      </c>
      <c r="D13" s="11" t="str">
        <f>_xlfn.XLOOKUP($A13,Centrum[Индекс],Centrum[Container num./ 
№ контейнера],"",0,1)</f>
        <v>CAIU8476696</v>
      </c>
      <c r="E13" s="11" t="str">
        <f>_xlfn.XLOOKUP($A13,Centrum[Индекс],Centrum[Supplier/
Поставщик],"",0,1)</f>
        <v>GM KOREA COMPANY</v>
      </c>
      <c r="F13" s="11" t="str">
        <f>_xlfn.XLOOKUP($A13,Centrum[Индекс],Centrum[Shippers invoice no/ 
Номер инвойса поставщика],"",1)</f>
        <v>TJAUZ37132C01</v>
      </c>
      <c r="G13" s="15">
        <f>_xlfn.XLOOKUP($A13,Centrum[Индекс],Centrum[Invoice value / Стоимость груза в к-ре по инвойсу],"",0,1)</f>
        <v>51105.56</v>
      </c>
      <c r="H13" s="14" t="s">
        <v>40</v>
      </c>
      <c r="I13" s="11">
        <f>_xlfn.XLOOKUP($A13,Centrum[Индекс],Centrum[CBM on the shipper/ 
CBM по поставщику],"",0,1)</f>
        <v>67.082999999999998</v>
      </c>
      <c r="J13" s="16">
        <f>_xlfn.XLOOKUP($A13,Centrum[Индекс],Centrum[Gross weight of cont// 
Гросс.вес по конт.],"",0,1)</f>
        <v>6768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(FOB/P-D)</v>
      </c>
      <c r="M13" s="11" t="str">
        <f>_xlfn.XLOOKUP($A13,Centrum[Индекс],Centrum[№ HBL date / 
№/ дата коносамента],"",0,1)</f>
        <v>FSIMPUAS229366</v>
      </c>
      <c r="N13" s="11" t="str">
        <f>_xlfn.XLOOKUP($A13,Centrum[Индекс],Centrum[№ MBL / 
№/ коносамента],"",0,1)</f>
        <v>FSCOPUVV386631</v>
      </c>
      <c r="O13" s="8">
        <f>(_xlfn.XLOOKUP($A13,Centrum[Индекс],Centrum[Date on board / Дата погрузки на судно],"",0,1))*1</f>
        <v>44979</v>
      </c>
      <c r="P13" s="8">
        <f>(_xlfn.XLOOKUP($A13,Centrum[Индекс],Centrum[Date of arrival to Sary-Agach/ Дата прибытия на Сары-Агач],"",0,1))*1</f>
        <v>45034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t="e" cm="1">
        <f t="array" ref="U13">IF(#REF!="",_xlfn.XLOOKUP("МАКС",#REF!,#REF!,,0,1),#REF!)</f>
        <v>#REF!</v>
      </c>
      <c r="V13" s="16" t="e">
        <f>_xlfn.XLOOKUP(Шаблон_Формулы[[#This Row],[21]],#REF!,#REF!,,0,1)</f>
        <v>#REF!</v>
      </c>
      <c r="W13" s="16" t="e">
        <f>Шаблон_Формулы!$T13*Шаблон_Формулы!$V13</f>
        <v>#REF!</v>
      </c>
      <c r="Y13" s="16" t="e">
        <f>Шаблон_Формулы!$W13+Шаблон_Формулы!$X13</f>
        <v>#REF!</v>
      </c>
      <c r="Z13" s="14" t="str">
        <f>_xlfn.XLOOKUP($A13,Centrum[Индекс],Centrum[Transport co invoice no/ 
Номер инвойса ТК],"",0,1)</f>
        <v>CNT-FS230001670</v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>CENTRUM AVIATION FZCO</v>
      </c>
      <c r="C14" s="11" t="str">
        <f>_xlfn.XLOOKUP($A14,Centrum[Индекс],Centrum[Country /  Страна],"",0,1)</f>
        <v>KOREA</v>
      </c>
      <c r="D14" s="11" t="str">
        <f>_xlfn.XLOOKUP($A14,Centrum[Индекс],Centrum[Container num./ 
№ контейнера],"",0,1)</f>
        <v>CAIU8768229</v>
      </c>
      <c r="E14" s="11" t="str">
        <f>_xlfn.XLOOKUP($A14,Centrum[Индекс],Centrum[Supplier/
Поставщик],"",0,1)</f>
        <v>GM KOREA COMPANY</v>
      </c>
      <c r="F14" s="11" t="str">
        <f>_xlfn.XLOOKUP($A14,Centrum[Индекс],Centrum[Shippers invoice no/ 
Номер инвойса поставщика],"",1)</f>
        <v>TJAUZ37129A01</v>
      </c>
      <c r="G14" s="15">
        <f>_xlfn.XLOOKUP($A14,Centrum[Индекс],Centrum[Invoice value / Стоимость груза в к-ре по инвойсу],"",0,1)</f>
        <v>21717</v>
      </c>
      <c r="H14" s="14" t="s">
        <v>40</v>
      </c>
      <c r="I14" s="11">
        <f>_xlfn.XLOOKUP($A14,Centrum[Индекс],Centrum[CBM on the shipper/ 
CBM по поставщику],"",0,1)</f>
        <v>67.674999999999997</v>
      </c>
      <c r="J14" s="16">
        <f>_xlfn.XLOOKUP($A14,Centrum[Индекс],Centrum[Gross weight of cont// 
Гросс.вес по конт.],"",0,1)</f>
        <v>6935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KUNSAN (FOB/P-D)</v>
      </c>
      <c r="M14" s="11" t="str">
        <f>_xlfn.XLOOKUP($A14,Centrum[Индекс],Centrum[№ HBL date / 
№/ дата коносамента],"",0,1)</f>
        <v>FSIMPUAS229365</v>
      </c>
      <c r="N14" s="11" t="str">
        <f>_xlfn.XLOOKUP($A14,Centrum[Индекс],Centrum[№ MBL / 
№/ коносамента],"",0,1)</f>
        <v>FSCOPUVV386630</v>
      </c>
      <c r="O14" s="8">
        <f>(_xlfn.XLOOKUP($A14,Centrum[Индекс],Centrum[Date on board / Дата погрузки на судно],"",0,1))*1</f>
        <v>44979</v>
      </c>
      <c r="P14" s="8">
        <f>(_xlfn.XLOOKUP($A14,Centrum[Индекс],Centrum[Date of arrival to Sary-Agach/ Дата прибытия на Сары-Агач],"",0,1))*1</f>
        <v>45034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11600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11600</v>
      </c>
      <c r="U14" s="12" t="e" cm="1">
        <f t="array" ref="U14">IF(#REF!="",_xlfn.XLOOKUP("МАКС",#REF!,#REF!,,0,1),#REF!)</f>
        <v>#REF!</v>
      </c>
      <c r="V14" s="16" t="e">
        <f>_xlfn.XLOOKUP(Шаблон_Формулы[[#This Row],[21]],#REF!,#REF!,,0,1)</f>
        <v>#REF!</v>
      </c>
      <c r="W14" s="16" t="e">
        <f>Шаблон_Формулы!$T14*Шаблон_Формулы!$V14</f>
        <v>#REF!</v>
      </c>
      <c r="Y14" s="16" t="e">
        <f>Шаблон_Формулы!$W14+Шаблон_Формулы!$X14</f>
        <v>#REF!</v>
      </c>
      <c r="Z14" s="14" t="str">
        <f>_xlfn.XLOOKUP($A14,Centrum[Индекс],Centrum[Transport co invoice no/ 
Номер инвойса ТК],"",0,1)</f>
        <v>CNT-FS230001670</v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>CENTRUM AVIATION FZCO</v>
      </c>
      <c r="C15" s="11" t="str">
        <f>_xlfn.XLOOKUP($A15,Centrum[Индекс],Centrum[Country /  Страна],"",0,1)</f>
        <v>KOREA</v>
      </c>
      <c r="D15" s="11" t="str">
        <f>_xlfn.XLOOKUP($A15,Centrum[Индекс],Centrum[Container num./ 
№ контейнера],"",0,1)</f>
        <v>CAIU8857711</v>
      </c>
      <c r="E15" s="11" t="str">
        <f>_xlfn.XLOOKUP($A15,Centrum[Индекс],Centrum[Supplier/
Поставщик],"",0,1)</f>
        <v>GM KOREA COMPANY</v>
      </c>
      <c r="F15" s="11" t="str">
        <f>_xlfn.XLOOKUP($A15,Centrum[Индекс],Centrum[Shippers invoice no/ 
Номер инвойса поставщика],"",1)</f>
        <v>TJAUZ37133A01</v>
      </c>
      <c r="G15" s="15">
        <f>_xlfn.XLOOKUP($A15,Centrum[Индекс],Centrum[Invoice value / Стоимость груза в к-ре по инвойсу],"",0,1)</f>
        <v>103771.42</v>
      </c>
      <c r="H15" s="14" t="s">
        <v>40</v>
      </c>
      <c r="I15" s="11">
        <f>_xlfn.XLOOKUP($A15,Centrum[Индекс],Centrum[CBM on the shipper/ 
CBM по поставщику],"",0,1)</f>
        <v>67.066000000000003</v>
      </c>
      <c r="J15" s="16">
        <f>_xlfn.XLOOKUP($A15,Centrum[Индекс],Centrum[Gross weight of cont// 
Гросс.вес по конт.],"",0,1)</f>
        <v>14603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INCHEON (FOB/P-D)</v>
      </c>
      <c r="M15" s="11" t="str">
        <f>_xlfn.XLOOKUP($A15,Centrum[Индекс],Centrum[№ HBL date / 
№/ дата коносамента],"",0,1)</f>
        <v>FSIMINAS229363</v>
      </c>
      <c r="N15" s="11" t="str">
        <f>_xlfn.XLOOKUP($A15,Centrum[Индекс],Centrum[№ MBL / 
№/ коносамента],"",0,1)</f>
        <v>FSCOPUVV386627</v>
      </c>
      <c r="O15" s="8">
        <f>(_xlfn.XLOOKUP($A15,Centrum[Индекс],Centrum[Date on board / Дата погрузки на судно],"",0,1))*1</f>
        <v>44979</v>
      </c>
      <c r="P15" s="8">
        <f>(_xlfn.XLOOKUP($A15,Centrum[Индекс],Centrum[Date of arrival to Sary-Agach/ Дата прибытия на Сары-Агач],"",0,1))*1</f>
        <v>45034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10850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10850</v>
      </c>
      <c r="U15" s="12" t="e" cm="1">
        <f t="array" ref="U15">IF(#REF!="",_xlfn.XLOOKUP("МАКС",#REF!,#REF!,,0,1),#REF!)</f>
        <v>#REF!</v>
      </c>
      <c r="V15" s="16" t="e">
        <f>_xlfn.XLOOKUP(Шаблон_Формулы[[#This Row],[21]],#REF!,#REF!,,0,1)</f>
        <v>#REF!</v>
      </c>
      <c r="W15" s="16" t="e">
        <f>Шаблон_Формулы!$T15*Шаблон_Формулы!$V15</f>
        <v>#REF!</v>
      </c>
      <c r="Y15" s="16" t="e">
        <f>Шаблон_Формулы!$W15+Шаблон_Формулы!$X15</f>
        <v>#REF!</v>
      </c>
      <c r="Z15" s="14" t="str">
        <f>_xlfn.XLOOKUP($A15,Centrum[Индекс],Centrum[Transport co invoice no/ 
Номер инвойса ТК],"",0,1)</f>
        <v>CNT-FS230001670</v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>CENTRUM AVIATION FZCO</v>
      </c>
      <c r="C16" s="11" t="str">
        <f>_xlfn.XLOOKUP($A16,Centrum[Индекс],Centrum[Country /  Страна],"",0,1)</f>
        <v>KOREA</v>
      </c>
      <c r="D16" s="11" t="str">
        <f>_xlfn.XLOOKUP($A16,Centrum[Индекс],Centrum[Container num./ 
№ контейнера],"",0,1)</f>
        <v>CAIU8903484</v>
      </c>
      <c r="E16" s="11" t="str">
        <f>_xlfn.XLOOKUP($A16,Centrum[Индекс],Centrum[Supplier/
Поставщик],"",0,1)</f>
        <v>GM KOREA COMPANY</v>
      </c>
      <c r="F16" s="11" t="str">
        <f>_xlfn.XLOOKUP($A16,Centrum[Индекс],Centrum[Shippers invoice no/ 
Номер инвойса поставщика],"",1)</f>
        <v>TJAUZ37129A01</v>
      </c>
      <c r="G16" s="15">
        <f>_xlfn.XLOOKUP($A16,Centrum[Индекс],Centrum[Invoice value / Стоимость груза в к-ре по инвойсу],"",0,1)</f>
        <v>12396.96</v>
      </c>
      <c r="H16" s="14" t="s">
        <v>40</v>
      </c>
      <c r="I16" s="11">
        <f>_xlfn.XLOOKUP($A16,Centrum[Индекс],Centrum[CBM on the shipper/ 
CBM по поставщику],"",0,1)</f>
        <v>67.558999999999997</v>
      </c>
      <c r="J16" s="16">
        <f>_xlfn.XLOOKUP($A16,Centrum[Индекс],Centrum[Gross weight of cont// 
Гросс.вес по конт.],"",0,1)</f>
        <v>4947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KUNSAN (FOB/P-D)</v>
      </c>
      <c r="M16" s="11" t="str">
        <f>_xlfn.XLOOKUP($A16,Centrum[Индекс],Centrum[№ HBL date / 
№/ дата коносамента],"",0,1)</f>
        <v>FSIMPUAS229365</v>
      </c>
      <c r="N16" s="11" t="str">
        <f>_xlfn.XLOOKUP($A16,Centrum[Индекс],Centrum[№ MBL / 
№/ коносамента],"",0,1)</f>
        <v>FSCOPUVV386630</v>
      </c>
      <c r="O16" s="8">
        <f>(_xlfn.XLOOKUP($A16,Centrum[Индекс],Centrum[Date on board / Дата погрузки на судно],"",0,1))*1</f>
        <v>44979</v>
      </c>
      <c r="P16" s="8">
        <f>(_xlfn.XLOOKUP($A16,Centrum[Индекс],Centrum[Date of arrival to Sary-Agach/ Дата прибытия на Сары-Агач],"",0,1))*1</f>
        <v>45034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11600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11600</v>
      </c>
      <c r="U16" s="12" t="e" cm="1">
        <f t="array" ref="U16">IF(#REF!="",_xlfn.XLOOKUP("МАКС",#REF!,#REF!,,0,1),#REF!)</f>
        <v>#REF!</v>
      </c>
      <c r="V16" s="16" t="e">
        <f>_xlfn.XLOOKUP(Шаблон_Формулы[[#This Row],[21]],#REF!,#REF!,,0,1)</f>
        <v>#REF!</v>
      </c>
      <c r="W16" s="16" t="e">
        <f>Шаблон_Формулы!$T16*Шаблон_Формулы!$V16</f>
        <v>#REF!</v>
      </c>
      <c r="Y16" s="16" t="e">
        <f>Шаблон_Формулы!$W16+Шаблон_Формулы!$X16</f>
        <v>#REF!</v>
      </c>
      <c r="Z16" s="14" t="str">
        <f>_xlfn.XLOOKUP($A16,Centrum[Индекс],Centrum[Transport co invoice no/ 
Номер инвойса ТК],"",0,1)</f>
        <v>CNT-FS230001670</v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>CENTRUM AVIATION FZCO</v>
      </c>
      <c r="C17" s="11" t="str">
        <f>_xlfn.XLOOKUP($A17,Centrum[Индекс],Centrum[Country /  Страна],"",0,1)</f>
        <v>KOREA</v>
      </c>
      <c r="D17" s="11" t="str">
        <f>_xlfn.XLOOKUP($A17,Centrum[Индекс],Centrum[Container num./ 
№ контейнера],"",0,1)</f>
        <v>CAIU9072174</v>
      </c>
      <c r="E17" s="11" t="str">
        <f>_xlfn.XLOOKUP($A17,Centrum[Индекс],Centrum[Supplier/
Поставщик],"",0,1)</f>
        <v>GM KOREA COMPANY</v>
      </c>
      <c r="F17" s="11" t="str">
        <f>_xlfn.XLOOKUP($A17,Centrum[Индекс],Centrum[Shippers invoice no/ 
Номер инвойса поставщика],"",1)</f>
        <v>TJAUZ37129A01</v>
      </c>
      <c r="G17" s="15">
        <f>_xlfn.XLOOKUP($A17,Centrum[Индекс],Centrum[Invoice value / Стоимость груза в к-ре по инвойсу],"",0,1)</f>
        <v>30467.73</v>
      </c>
      <c r="H17" s="14" t="s">
        <v>40</v>
      </c>
      <c r="I17" s="11">
        <f>_xlfn.XLOOKUP($A17,Centrum[Индекс],Centrum[CBM on the shipper/ 
CBM по поставщику],"",0,1)</f>
        <v>67.453999999999994</v>
      </c>
      <c r="J17" s="16">
        <f>_xlfn.XLOOKUP($A17,Centrum[Индекс],Centrum[Gross weight of cont// 
Гросс.вес по конт.],"",0,1)</f>
        <v>9508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KUNSAN (FOB/P-D)</v>
      </c>
      <c r="M17" s="11" t="str">
        <f>_xlfn.XLOOKUP($A17,Centrum[Индекс],Centrum[№ HBL date / 
№/ дата коносамента],"",0,1)</f>
        <v>FSIMPUAS229365</v>
      </c>
      <c r="N17" s="11" t="str">
        <f>_xlfn.XLOOKUP($A17,Centrum[Индекс],Centrum[№ MBL / 
№/ коносамента],"",0,1)</f>
        <v>FSCOPUVV386630</v>
      </c>
      <c r="O17" s="8">
        <f>(_xlfn.XLOOKUP($A17,Centrum[Индекс],Centrum[Date on board / Дата погрузки на судно],"",0,1))*1</f>
        <v>44979</v>
      </c>
      <c r="P17" s="8">
        <f>(_xlfn.XLOOKUP($A17,Centrum[Индекс],Centrum[Date of arrival to Sary-Agach/ Дата прибытия на Сары-Агач],"",0,1))*1</f>
        <v>45034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11600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11600</v>
      </c>
      <c r="U17" s="12" t="e" cm="1">
        <f t="array" ref="U17">IF(#REF!="",_xlfn.XLOOKUP("МАКС",#REF!,#REF!,,0,1),#REF!)</f>
        <v>#REF!</v>
      </c>
      <c r="V17" s="16" t="e">
        <f>_xlfn.XLOOKUP(Шаблон_Формулы[[#This Row],[21]],#REF!,#REF!,,0,1)</f>
        <v>#REF!</v>
      </c>
      <c r="W17" s="16" t="e">
        <f>Шаблон_Формулы!$T17*Шаблон_Формулы!$V17</f>
        <v>#REF!</v>
      </c>
      <c r="Y17" s="16" t="e">
        <f>Шаблон_Формулы!$W17+Шаблон_Формулы!$X17</f>
        <v>#REF!</v>
      </c>
      <c r="Z17" s="14" t="str">
        <f>_xlfn.XLOOKUP($A17,Centrum[Индекс],Centrum[Transport co invoice no/ 
Номер инвойса ТК],"",0,1)</f>
        <v>CNT-FS230001670</v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>CENTRUM AVIATION FZCO</v>
      </c>
      <c r="C18" s="11" t="str">
        <f>_xlfn.XLOOKUP($A18,Centrum[Индекс],Centrum[Country /  Страна],"",0,1)</f>
        <v>KOREA</v>
      </c>
      <c r="D18" s="11" t="str">
        <f>_xlfn.XLOOKUP($A18,Centrum[Индекс],Centrum[Container num./ 
№ контейнера],"",0,1)</f>
        <v>FESU5119911</v>
      </c>
      <c r="E18" s="11" t="str">
        <f>_xlfn.XLOOKUP($A18,Centrum[Индекс],Centrum[Supplier/
Поставщик],"",0,1)</f>
        <v>GM KOREA COMPANY</v>
      </c>
      <c r="F18" s="11" t="str">
        <f>_xlfn.XLOOKUP($A18,Centrum[Индекс],Centrum[Shippers invoice no/ 
Номер инвойса поставщика],"",1)</f>
        <v>TJAUZ37129A01</v>
      </c>
      <c r="G18" s="15">
        <f>_xlfn.XLOOKUP($A18,Centrum[Индекс],Centrum[Invoice value / Стоимость груза в к-ре по инвойсу],"",0,1)</f>
        <v>26655.24</v>
      </c>
      <c r="H18" s="14" t="s">
        <v>40</v>
      </c>
      <c r="I18" s="11">
        <f>_xlfn.XLOOKUP($A18,Centrum[Индекс],Centrum[CBM on the shipper/ 
CBM по поставщику],"",0,1)</f>
        <v>67.387</v>
      </c>
      <c r="J18" s="16">
        <f>_xlfn.XLOOKUP($A18,Centrum[Индекс],Centrum[Gross weight of cont// 
Гросс.вес по конт.],"",0,1)</f>
        <v>9493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KUNSAN (FOB/P-D)</v>
      </c>
      <c r="M18" s="11" t="str">
        <f>_xlfn.XLOOKUP($A18,Centrum[Индекс],Centrum[№ HBL date / 
№/ дата коносамента],"",0,1)</f>
        <v>FSIMPUAS229365</v>
      </c>
      <c r="N18" s="11" t="str">
        <f>_xlfn.XLOOKUP($A18,Centrum[Индекс],Centrum[№ MBL / 
№/ коносамента],"",0,1)</f>
        <v>FSCOPUVV386630</v>
      </c>
      <c r="O18" s="8">
        <f>(_xlfn.XLOOKUP($A18,Centrum[Индекс],Centrum[Date on board / Дата погрузки на судно],"",0,1))*1</f>
        <v>44979</v>
      </c>
      <c r="P18" s="8">
        <f>(_xlfn.XLOOKUP($A18,Centrum[Индекс],Centrum[Date of arrival to Sary-Agach/ Дата прибытия на Сары-Агач],"",0,1))*1</f>
        <v>45034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11600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11600</v>
      </c>
      <c r="U18" s="12" t="e" cm="1">
        <f t="array" ref="U18">IF(#REF!="",_xlfn.XLOOKUP("МАКС",#REF!,#REF!,,0,1),#REF!)</f>
        <v>#REF!</v>
      </c>
      <c r="V18" s="16" t="e">
        <f>_xlfn.XLOOKUP(Шаблон_Формулы[[#This Row],[21]],#REF!,#REF!,,0,1)</f>
        <v>#REF!</v>
      </c>
      <c r="W18" s="16" t="e">
        <f>Шаблон_Формулы!$T18*Шаблон_Формулы!$V18</f>
        <v>#REF!</v>
      </c>
      <c r="Y18" s="16" t="e">
        <f>Шаблон_Формулы!$W18+Шаблон_Формулы!$X18</f>
        <v>#REF!</v>
      </c>
      <c r="Z18" s="14" t="str">
        <f>_xlfn.XLOOKUP($A18,Centrum[Индекс],Centrum[Transport co invoice no/ 
Номер инвойса ТК],"",0,1)</f>
        <v>CNT-FS230001670</v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>CENTRUM AVIATION FZCO</v>
      </c>
      <c r="C19" s="11" t="str">
        <f>_xlfn.XLOOKUP($A19,Centrum[Индекс],Centrum[Country /  Страна],"",0,1)</f>
        <v>KOREA</v>
      </c>
      <c r="D19" s="11" t="str">
        <f>_xlfn.XLOOKUP($A19,Centrum[Индекс],Centrum[Container num./ 
№ контейнера],"",0,1)</f>
        <v>FESU5133150</v>
      </c>
      <c r="E19" s="11" t="str">
        <f>_xlfn.XLOOKUP($A19,Centrum[Индекс],Centrum[Supplier/
Поставщик],"",0,1)</f>
        <v>GM KOREA COMPANY</v>
      </c>
      <c r="F19" s="11" t="str">
        <f>_xlfn.XLOOKUP($A19,Centrum[Индекс],Centrum[Shippers invoice no/ 
Номер инвойса поставщика],"",1)</f>
        <v>TJAUZ37116A01</v>
      </c>
      <c r="G19" s="15">
        <f>_xlfn.XLOOKUP($A19,Centrum[Индекс],Centrum[Invoice value / Стоимость груза в к-ре по инвойсу],"",0,1)</f>
        <v>24850.28</v>
      </c>
      <c r="H19" s="14" t="s">
        <v>40</v>
      </c>
      <c r="I19" s="11">
        <f>_xlfn.XLOOKUP($A19,Centrum[Индекс],Centrum[CBM on the shipper/ 
CBM по поставщику],"",0,1)</f>
        <v>67.83</v>
      </c>
      <c r="J19" s="16">
        <f>_xlfn.XLOOKUP($A19,Centrum[Индекс],Centrum[Gross weight of cont// 
Гросс.вес по конт.],"",0,1)</f>
        <v>7834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KUNSAN (FOB/P-D)</v>
      </c>
      <c r="M19" s="11" t="str">
        <f>_xlfn.XLOOKUP($A19,Centrum[Индекс],Centrum[№ HBL date / 
№/ дата коносамента],"",0,1)</f>
        <v>FSIMPUAS229341</v>
      </c>
      <c r="N19" s="11" t="str">
        <f>_xlfn.XLOOKUP($A19,Centrum[Индекс],Centrum[№ MBL / 
№/ коносамента],"",0,1)</f>
        <v>FSCOPUVV386541</v>
      </c>
      <c r="O19" s="8">
        <f>(_xlfn.XLOOKUP($A19,Centrum[Индекс],Centrum[Date on board / Дата погрузки на судно],"",0,1))*1</f>
        <v>44971</v>
      </c>
      <c r="P19" s="8">
        <f>(_xlfn.XLOOKUP($A19,Centrum[Индекс],Centrum[Date of arrival to Sary-Agach/ Дата прибытия на Сары-Агач],"",0,1))*1</f>
        <v>45034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11600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11600</v>
      </c>
      <c r="U19" s="12" t="e" cm="1">
        <f t="array" ref="U19">IF(#REF!="",_xlfn.XLOOKUP("МАКС",#REF!,#REF!,,0,1),#REF!)</f>
        <v>#REF!</v>
      </c>
      <c r="V19" s="16" t="e">
        <f>_xlfn.XLOOKUP(Шаблон_Формулы[[#This Row],[21]],#REF!,#REF!,,0,1)</f>
        <v>#REF!</v>
      </c>
      <c r="W19" s="16" t="e">
        <f>Шаблон_Формулы!$T19*Шаблон_Формулы!$V19</f>
        <v>#REF!</v>
      </c>
      <c r="Y19" s="16" t="e">
        <f>Шаблон_Формулы!$W19+Шаблон_Формулы!$X19</f>
        <v>#REF!</v>
      </c>
      <c r="Z19" s="14" t="str">
        <f>_xlfn.XLOOKUP($A19,Centrum[Индекс],Centrum[Transport co invoice no/ 
Номер инвойса ТК],"",0,1)</f>
        <v>CNT-FS230001670</v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>CENTRUM AVIATION FZCO</v>
      </c>
      <c r="C20" s="11" t="str">
        <f>_xlfn.XLOOKUP($A20,Centrum[Индекс],Centrum[Country /  Страна],"",0,1)</f>
        <v>KOREA</v>
      </c>
      <c r="D20" s="11" t="str">
        <f>_xlfn.XLOOKUP($A20,Centrum[Индекс],Centrum[Container num./ 
№ контейнера],"",0,1)</f>
        <v>FESU5141324</v>
      </c>
      <c r="E20" s="11" t="str">
        <f>_xlfn.XLOOKUP($A20,Centrum[Индекс],Centrum[Supplier/
Поставщик],"",0,1)</f>
        <v>GM KOREA COMPANY</v>
      </c>
      <c r="F20" s="11" t="str">
        <f>_xlfn.XLOOKUP($A20,Centrum[Индекс],Centrum[Shippers invoice no/ 
Номер инвойса поставщика],"",1)</f>
        <v>TJAUZ37116A01</v>
      </c>
      <c r="G20" s="15">
        <f>_xlfn.XLOOKUP($A20,Centrum[Индекс],Centrum[Invoice value / Стоимость груза в к-ре по инвойсу],"",0,1)</f>
        <v>25709.32</v>
      </c>
      <c r="H20" s="14" t="s">
        <v>40</v>
      </c>
      <c r="I20" s="11">
        <f>_xlfn.XLOOKUP($A20,Centrum[Индекс],Centrum[CBM on the shipper/ 
CBM по поставщику],"",0,1)</f>
        <v>67.83</v>
      </c>
      <c r="J20" s="16">
        <f>_xlfn.XLOOKUP($A20,Centrum[Индекс],Centrum[Gross weight of cont// 
Гросс.вес по конт.],"",0,1)</f>
        <v>8200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KUNSAN (FOB/P-D)</v>
      </c>
      <c r="M20" s="11" t="str">
        <f>_xlfn.XLOOKUP($A20,Centrum[Индекс],Centrum[№ HBL date / 
№/ дата коносамента],"",0,1)</f>
        <v>FSIMPUAS229341</v>
      </c>
      <c r="N20" s="11" t="str">
        <f>_xlfn.XLOOKUP($A20,Centrum[Индекс],Centrum[№ MBL / 
№/ коносамента],"",0,1)</f>
        <v>FSCOPUVV386541</v>
      </c>
      <c r="O20" s="8">
        <f>(_xlfn.XLOOKUP($A20,Centrum[Индекс],Centrum[Date on board / Дата погрузки на судно],"",0,1))*1</f>
        <v>44971</v>
      </c>
      <c r="P20" s="8">
        <f>(_xlfn.XLOOKUP($A20,Centrum[Индекс],Centrum[Date of arrival to Sary-Agach/ Дата прибытия на Сары-Агач],"",0,1))*1</f>
        <v>45034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11600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11600</v>
      </c>
      <c r="U20" s="12" t="e" cm="1">
        <f t="array" ref="U20">IF(#REF!="",_xlfn.XLOOKUP("МАКС",#REF!,#REF!,,0,1),#REF!)</f>
        <v>#REF!</v>
      </c>
      <c r="V20" s="16" t="e">
        <f>_xlfn.XLOOKUP(Шаблон_Формулы[[#This Row],[21]],#REF!,#REF!,,0,1)</f>
        <v>#REF!</v>
      </c>
      <c r="W20" s="16" t="e">
        <f>Шаблон_Формулы!$T20*Шаблон_Формулы!$V20</f>
        <v>#REF!</v>
      </c>
      <c r="Y20" s="16" t="e">
        <f>Шаблон_Формулы!$W20+Шаблон_Формулы!$X20</f>
        <v>#REF!</v>
      </c>
      <c r="Z20" s="14" t="str">
        <f>_xlfn.XLOOKUP($A20,Centrum[Индекс],Centrum[Transport co invoice no/ 
Номер инвойса ТК],"",0,1)</f>
        <v>CNT-FS230001670</v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>CENTRUM AVIATION FZCO</v>
      </c>
      <c r="C21" s="11" t="str">
        <f>_xlfn.XLOOKUP($A21,Centrum[Индекс],Centrum[Country /  Страна],"",0,1)</f>
        <v>KOREA</v>
      </c>
      <c r="D21" s="11" t="str">
        <f>_xlfn.XLOOKUP($A21,Centrum[Индекс],Centrum[Container num./ 
№ контейнера],"",0,1)</f>
        <v>FESU5172768</v>
      </c>
      <c r="E21" s="11" t="str">
        <f>_xlfn.XLOOKUP($A21,Centrum[Индекс],Centrum[Supplier/
Поставщик],"",0,1)</f>
        <v>GM KOREA COMPANY</v>
      </c>
      <c r="F21" s="11" t="str">
        <f>_xlfn.XLOOKUP($A21,Centrum[Индекс],Centrum[Shippers invoice no/ 
Номер инвойса поставщика],"",1)</f>
        <v>TJAUZ37129A01</v>
      </c>
      <c r="G21" s="15">
        <f>_xlfn.XLOOKUP($A21,Centrum[Индекс],Centrum[Invoice value / Стоимость груза в к-ре по инвойсу],"",0,1)</f>
        <v>17694.12</v>
      </c>
      <c r="H21" s="14" t="s">
        <v>40</v>
      </c>
      <c r="I21" s="11">
        <f>_xlfn.XLOOKUP($A21,Centrum[Индекс],Centrum[CBM on the shipper/ 
CBM по поставщику],"",0,1)</f>
        <v>67.319999999999993</v>
      </c>
      <c r="J21" s="16">
        <f>_xlfn.XLOOKUP($A21,Centrum[Индекс],Centrum[Gross weight of cont// 
Гросс.вес по конт.],"",0,1)</f>
        <v>6014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KUNSAN (FOB/P-D)</v>
      </c>
      <c r="M21" s="11" t="str">
        <f>_xlfn.XLOOKUP($A21,Centrum[Индекс],Centrum[№ HBL date / 
№/ дата коносамента],"",0,1)</f>
        <v>FSIMPUAS229365</v>
      </c>
      <c r="N21" s="11" t="str">
        <f>_xlfn.XLOOKUP($A21,Centrum[Индекс],Centrum[№ MBL / 
№/ коносамента],"",0,1)</f>
        <v>FSCOPUVV386630</v>
      </c>
      <c r="O21" s="8">
        <f>(_xlfn.XLOOKUP($A21,Centrum[Индекс],Centrum[Date on board / Дата погрузки на судно],"",0,1))*1</f>
        <v>44979</v>
      </c>
      <c r="P21" s="8">
        <f>(_xlfn.XLOOKUP($A21,Centrum[Индекс],Centrum[Date of arrival to Sary-Agach/ Дата прибытия на Сары-Агач],"",0,1))*1</f>
        <v>45034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11600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11600</v>
      </c>
      <c r="U21" s="12" t="e" cm="1">
        <f t="array" ref="U21">IF(#REF!="",_xlfn.XLOOKUP("МАКС",#REF!,#REF!,,0,1),#REF!)</f>
        <v>#REF!</v>
      </c>
      <c r="V21" s="16" t="e">
        <f>_xlfn.XLOOKUP(Шаблон_Формулы[[#This Row],[21]],#REF!,#REF!,,0,1)</f>
        <v>#REF!</v>
      </c>
      <c r="W21" s="16" t="e">
        <f>Шаблон_Формулы!$T21*Шаблон_Формулы!$V21</f>
        <v>#REF!</v>
      </c>
      <c r="Y21" s="16" t="e">
        <f>Шаблон_Формулы!$W21+Шаблон_Формулы!$X21</f>
        <v>#REF!</v>
      </c>
      <c r="Z21" s="14" t="str">
        <f>_xlfn.XLOOKUP($A21,Centrum[Индекс],Centrum[Transport co invoice no/ 
Номер инвойса ТК],"",0,1)</f>
        <v>CNT-FS230001670</v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>CENTRUM AVIATION FZCO</v>
      </c>
      <c r="C22" s="11" t="str">
        <f>_xlfn.XLOOKUP($A22,Centrum[Индекс],Centrum[Country /  Страна],"",0,1)</f>
        <v>KOREA</v>
      </c>
      <c r="D22" s="11" t="str">
        <f>_xlfn.XLOOKUP($A22,Centrum[Индекс],Centrum[Container num./ 
№ контейнера],"",0,1)</f>
        <v>FESU5176608</v>
      </c>
      <c r="E22" s="11" t="str">
        <f>_xlfn.XLOOKUP($A22,Centrum[Индекс],Centrum[Supplier/
Поставщик],"",0,1)</f>
        <v>GM KOREA COMPANY</v>
      </c>
      <c r="F22" s="11" t="str">
        <f>_xlfn.XLOOKUP($A22,Centrum[Индекс],Centrum[Shippers invoice no/ 
Номер инвойса поставщика],"",1)</f>
        <v>TJAUZ37132C01</v>
      </c>
      <c r="G22" s="15">
        <f>_xlfn.XLOOKUP($A22,Centrum[Индекс],Centrum[Invoice value / Стоимость груза в к-ре по инвойсу],"",0,1)</f>
        <v>45360</v>
      </c>
      <c r="H22" s="14" t="s">
        <v>40</v>
      </c>
      <c r="I22" s="11">
        <f>_xlfn.XLOOKUP($A22,Centrum[Индекс],Centrum[CBM on the shipper/ 
CBM по поставщику],"",0,1)</f>
        <v>66.784000000000006</v>
      </c>
      <c r="J22" s="16">
        <f>_xlfn.XLOOKUP($A22,Centrum[Индекс],Centrum[Gross weight of cont// 
Гросс.вес по конт.],"",0,1)</f>
        <v>4869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(FOB/P-D)</v>
      </c>
      <c r="M22" s="11" t="str">
        <f>_xlfn.XLOOKUP($A22,Centrum[Индекс],Centrum[№ HBL date / 
№/ дата коносамента],"",0,1)</f>
        <v>FSIMPUAS229366</v>
      </c>
      <c r="N22" s="11" t="str">
        <f>_xlfn.XLOOKUP($A22,Centrum[Индекс],Centrum[№ MBL / 
№/ коносамента],"",0,1)</f>
        <v>FSCOPUVV386631</v>
      </c>
      <c r="O22" s="8">
        <f>(_xlfn.XLOOKUP($A22,Centrum[Индекс],Centrum[Date on board / Дата погрузки на судно],"",0,1))*1</f>
        <v>44979</v>
      </c>
      <c r="P22" s="8">
        <f>(_xlfn.XLOOKUP($A22,Centrum[Индекс],Centrum[Date of arrival to Sary-Agach/ Дата прибытия на Сары-Агач],"",0,1))*1</f>
        <v>45034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t="e" cm="1">
        <f t="array" ref="U22">IF(#REF!="",_xlfn.XLOOKUP("МАКС",#REF!,#REF!,,0,1),#REF!)</f>
        <v>#REF!</v>
      </c>
      <c r="V22" s="16" t="e">
        <f>_xlfn.XLOOKUP(Шаблон_Формулы[[#This Row],[21]],#REF!,#REF!,,0,1)</f>
        <v>#REF!</v>
      </c>
      <c r="W22" s="16" t="e">
        <f>Шаблон_Формулы!$T22*Шаблон_Формулы!$V22</f>
        <v>#REF!</v>
      </c>
      <c r="Y22" s="16" t="e">
        <f>Шаблон_Формулы!$W22+Шаблон_Формулы!$X22</f>
        <v>#REF!</v>
      </c>
      <c r="Z22" s="14" t="str">
        <f>_xlfn.XLOOKUP($A22,Centrum[Индекс],Centrum[Transport co invoice no/ 
Номер инвойса ТК],"",0,1)</f>
        <v>CNT-FS230001670</v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>CENTRUM AVIATION FZCO</v>
      </c>
      <c r="C23" s="11" t="str">
        <f>_xlfn.XLOOKUP($A23,Centrum[Индекс],Centrum[Country /  Страна],"",0,1)</f>
        <v>KOREA</v>
      </c>
      <c r="D23" s="11" t="str">
        <f>_xlfn.XLOOKUP($A23,Centrum[Индекс],Centrum[Container num./ 
№ контейнера],"",0,1)</f>
        <v>FESU5184630</v>
      </c>
      <c r="E23" s="11" t="str">
        <f>_xlfn.XLOOKUP($A23,Centrum[Индекс],Centrum[Supplier/
Поставщик],"",0,1)</f>
        <v>GM KOREA COMPANY</v>
      </c>
      <c r="F23" s="11" t="str">
        <f>_xlfn.XLOOKUP($A23,Centrum[Индекс],Centrum[Shippers invoice no/ 
Номер инвойса поставщика],"",1)</f>
        <v>TJAUZ37130A01</v>
      </c>
      <c r="G23" s="15">
        <f>_xlfn.XLOOKUP($A23,Centrum[Индекс],Centrum[Invoice value / Стоимость груза в к-ре по инвойсу],"",0,1)</f>
        <v>52939.28</v>
      </c>
      <c r="H23" s="14" t="s">
        <v>40</v>
      </c>
      <c r="I23" s="11">
        <f>_xlfn.XLOOKUP($A23,Centrum[Индекс],Centrum[CBM on the shipper/ 
CBM по поставщику],"",0,1)</f>
        <v>64.456000000000003</v>
      </c>
      <c r="J23" s="16">
        <f>_xlfn.XLOOKUP($A23,Centrum[Индекс],Centrum[Gross weight of cont// 
Гросс.вес по конт.],"",0,1)</f>
        <v>7110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INCHEON (FOB/P-D)</v>
      </c>
      <c r="M23" s="11" t="str">
        <f>_xlfn.XLOOKUP($A23,Centrum[Индекс],Centrum[№ HBL date / 
№/ дата коносамента],"",0,1)</f>
        <v>FSIMINAS229362</v>
      </c>
      <c r="N23" s="11" t="str">
        <f>_xlfn.XLOOKUP($A23,Centrum[Индекс],Centrum[№ MBL / 
№/ коносамента],"",0,1)</f>
        <v>FSCOPUVV386626</v>
      </c>
      <c r="O23" s="8">
        <f>(_xlfn.XLOOKUP($A23,Centrum[Индекс],Centrum[Date on board / Дата погрузки на судно],"",0,1))*1</f>
        <v>44979</v>
      </c>
      <c r="P23" s="8">
        <f>(_xlfn.XLOOKUP($A23,Centrum[Индекс],Centrum[Date of arrival to Sary-Agach/ Дата прибытия на Сары-Агач],"",0,1))*1</f>
        <v>45034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10850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10850</v>
      </c>
      <c r="U23" s="12" t="e" cm="1">
        <f t="array" ref="U23">IF(#REF!="",_xlfn.XLOOKUP("МАКС",#REF!,#REF!,,0,1),#REF!)</f>
        <v>#REF!</v>
      </c>
      <c r="V23" s="16" t="e">
        <f>_xlfn.XLOOKUP(Шаблон_Формулы[[#This Row],[21]],#REF!,#REF!,,0,1)</f>
        <v>#REF!</v>
      </c>
      <c r="W23" s="16" t="e">
        <f>Шаблон_Формулы!$T23*Шаблон_Формулы!$V23</f>
        <v>#REF!</v>
      </c>
      <c r="Y23" s="16" t="e">
        <f>Шаблон_Формулы!$W23+Шаблон_Формулы!$X23</f>
        <v>#REF!</v>
      </c>
      <c r="Z23" s="14" t="str">
        <f>_xlfn.XLOOKUP($A23,Centrum[Индекс],Centrum[Transport co invoice no/ 
Номер инвойса ТК],"",0,1)</f>
        <v>CNT-FS230001670</v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>CENTRUM AVIATION FZCO</v>
      </c>
      <c r="C24" s="11" t="str">
        <f>_xlfn.XLOOKUP($A24,Centrum[Индекс],Centrum[Country /  Страна],"",0,1)</f>
        <v>KOREA</v>
      </c>
      <c r="D24" s="11" t="str">
        <f>_xlfn.XLOOKUP($A24,Centrum[Индекс],Centrum[Container num./ 
№ контейнера],"",0,1)</f>
        <v>FESU5186442</v>
      </c>
      <c r="E24" s="11" t="str">
        <f>_xlfn.XLOOKUP($A24,Centrum[Индекс],Centrum[Supplier/
Поставщик],"",0,1)</f>
        <v>GM KOREA COMPANY</v>
      </c>
      <c r="F24" s="11" t="str">
        <f>_xlfn.XLOOKUP($A24,Centrum[Индекс],Centrum[Shippers invoice no/ 
Номер инвойса поставщика],"",1)</f>
        <v>TJAUZ37129A01</v>
      </c>
      <c r="G24" s="15">
        <f>_xlfn.XLOOKUP($A24,Centrum[Индекс],Centrum[Invoice value / Стоимость груза в к-ре по инвойсу],"",0,1)</f>
        <v>17480.04</v>
      </c>
      <c r="H24" s="14" t="s">
        <v>40</v>
      </c>
      <c r="I24" s="11">
        <f>_xlfn.XLOOKUP($A24,Centrum[Индекс],Centrum[CBM on the shipper/ 
CBM по поставщику],"",0,1)</f>
        <v>67.319999999999993</v>
      </c>
      <c r="J24" s="16">
        <f>_xlfn.XLOOKUP($A24,Centrum[Индекс],Centrum[Gross weight of cont// 
Гросс.вес по конт.],"",0,1)</f>
        <v>5890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KUNSAN (FOB/P-D)</v>
      </c>
      <c r="M24" s="11" t="str">
        <f>_xlfn.XLOOKUP($A24,Centrum[Индекс],Centrum[№ HBL date / 
№/ дата коносамента],"",0,1)</f>
        <v>FSIMPUAS229365</v>
      </c>
      <c r="N24" s="11" t="str">
        <f>_xlfn.XLOOKUP($A24,Centrum[Индекс],Centrum[№ MBL / 
№/ коносамента],"",0,1)</f>
        <v>FSCOPUVV386630</v>
      </c>
      <c r="O24" s="8">
        <f>(_xlfn.XLOOKUP($A24,Centrum[Индекс],Centrum[Date on board / Дата погрузки на судно],"",0,1))*1</f>
        <v>44979</v>
      </c>
      <c r="P24" s="8">
        <f>(_xlfn.XLOOKUP($A24,Centrum[Индекс],Centrum[Date of arrival to Sary-Agach/ Дата прибытия на Сары-Агач],"",0,1))*1</f>
        <v>45034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11600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11600</v>
      </c>
      <c r="U24" s="12" t="e" cm="1">
        <f t="array" ref="U24">IF(#REF!="",_xlfn.XLOOKUP("МАКС",#REF!,#REF!,,0,1),#REF!)</f>
        <v>#REF!</v>
      </c>
      <c r="V24" s="16" t="e">
        <f>_xlfn.XLOOKUP(Шаблон_Формулы[[#This Row],[21]],#REF!,#REF!,,0,1)</f>
        <v>#REF!</v>
      </c>
      <c r="W24" s="16" t="e">
        <f>Шаблон_Формулы!$T24*Шаблон_Формулы!$V24</f>
        <v>#REF!</v>
      </c>
      <c r="Y24" s="16" t="e">
        <f>Шаблон_Формулы!$W24+Шаблон_Формулы!$X24</f>
        <v>#REF!</v>
      </c>
      <c r="Z24" s="14" t="str">
        <f>_xlfn.XLOOKUP($A24,Centrum[Индекс],Centrum[Transport co invoice no/ 
Номер инвойса ТК],"",0,1)</f>
        <v>CNT-FS230001670</v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>CENTRUM AVIATION FZCO</v>
      </c>
      <c r="C25" s="11" t="str">
        <f>_xlfn.XLOOKUP($A25,Centrum[Индекс],Centrum[Country /  Страна],"",0,1)</f>
        <v>KOREA</v>
      </c>
      <c r="D25" s="11" t="str">
        <f>_xlfn.XLOOKUP($A25,Centrum[Индекс],Centrum[Container num./ 
№ контейнера],"",0,1)</f>
        <v>FESU5218262</v>
      </c>
      <c r="E25" s="11" t="str">
        <f>_xlfn.XLOOKUP($A25,Centrum[Индекс],Centrum[Supplier/
Поставщик],"",0,1)</f>
        <v>GM KOREA COMPANY</v>
      </c>
      <c r="F25" s="11" t="str">
        <f>_xlfn.XLOOKUP($A25,Centrum[Индекс],Centrum[Shippers invoice no/ 
Номер инвойса поставщика],"",1)</f>
        <v>TJAUZ37132C01</v>
      </c>
      <c r="G25" s="15">
        <f>_xlfn.XLOOKUP($A25,Centrum[Индекс],Centrum[Invoice value / Стоимость груза в к-ре по инвойсу],"",0,1)</f>
        <v>53268.2</v>
      </c>
      <c r="H25" s="14" t="s">
        <v>40</v>
      </c>
      <c r="I25" s="11">
        <f>_xlfn.XLOOKUP($A25,Centrum[Индекс],Centrum[CBM on the shipper/ 
CBM по поставщику],"",0,1)</f>
        <v>66.656000000000006</v>
      </c>
      <c r="J25" s="16">
        <f>_xlfn.XLOOKUP($A25,Centrum[Индекс],Centrum[Gross weight of cont// 
Гросс.вес по конт.],"",0,1)</f>
        <v>5381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(FOB/P-D)</v>
      </c>
      <c r="M25" s="11" t="str">
        <f>_xlfn.XLOOKUP($A25,Centrum[Индекс],Centrum[№ HBL date / 
№/ дата коносамента],"",0,1)</f>
        <v>FSIMPUAS229366</v>
      </c>
      <c r="N25" s="11" t="str">
        <f>_xlfn.XLOOKUP($A25,Centrum[Индекс],Centrum[№ MBL / 
№/ коносамента],"",0,1)</f>
        <v>FSCOPUVV386631</v>
      </c>
      <c r="O25" s="8">
        <f>(_xlfn.XLOOKUP($A25,Centrum[Индекс],Centrum[Date on board / Дата погрузки на судно],"",0,1))*1</f>
        <v>44979</v>
      </c>
      <c r="P25" s="8">
        <f>(_xlfn.XLOOKUP($A25,Centrum[Индекс],Centrum[Date of arrival to Sary-Agach/ Дата прибытия на Сары-Агач],"",0,1))*1</f>
        <v>45034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t="e" cm="1">
        <f t="array" ref="U25">IF(#REF!="",_xlfn.XLOOKUP("МАКС",#REF!,#REF!,,0,1),#REF!)</f>
        <v>#REF!</v>
      </c>
      <c r="V25" s="16" t="e">
        <f>_xlfn.XLOOKUP(Шаблон_Формулы[[#This Row],[21]],#REF!,#REF!,,0,1)</f>
        <v>#REF!</v>
      </c>
      <c r="W25" s="16" t="e">
        <f>Шаблон_Формулы!$T25*Шаблон_Формулы!$V25</f>
        <v>#REF!</v>
      </c>
      <c r="Y25" s="16" t="e">
        <f>Шаблон_Формулы!$W25+Шаблон_Формулы!$X25</f>
        <v>#REF!</v>
      </c>
      <c r="Z25" s="14" t="str">
        <f>_xlfn.XLOOKUP($A25,Centrum[Индекс],Centrum[Transport co invoice no/ 
Номер инвойса ТК],"",0,1)</f>
        <v>CNT-FS230001670</v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>CENTRUM AVIATION FZCO</v>
      </c>
      <c r="C26" s="11" t="str">
        <f>_xlfn.XLOOKUP($A26,Centrum[Индекс],Centrum[Country /  Страна],"",0,1)</f>
        <v>KOREA</v>
      </c>
      <c r="D26" s="11" t="str">
        <f>_xlfn.XLOOKUP($A26,Centrum[Индекс],Centrum[Container num./ 
№ контейнера],"",0,1)</f>
        <v>FESU5225976</v>
      </c>
      <c r="E26" s="11" t="str">
        <f>_xlfn.XLOOKUP($A26,Centrum[Индекс],Centrum[Supplier/
Поставщик],"",0,1)</f>
        <v>GM KOREA COMPANY</v>
      </c>
      <c r="F26" s="11" t="str">
        <f>_xlfn.XLOOKUP($A26,Centrum[Индекс],Centrum[Shippers invoice no/ 
Номер инвойса поставщика],"",1)</f>
        <v>TJAUZ37130A01</v>
      </c>
      <c r="G26" s="15">
        <f>_xlfn.XLOOKUP($A26,Centrum[Индекс],Centrum[Invoice value / Стоимость груза в к-ре по инвойсу],"",0,1)</f>
        <v>118100.32</v>
      </c>
      <c r="H26" s="14" t="s">
        <v>40</v>
      </c>
      <c r="I26" s="11">
        <f>_xlfn.XLOOKUP($A26,Centrum[Индекс],Centrum[CBM on the shipper/ 
CBM по поставщику],"",0,1)</f>
        <v>67.691000000000003</v>
      </c>
      <c r="J26" s="16">
        <f>_xlfn.XLOOKUP($A26,Centrum[Индекс],Centrum[Gross weight of cont// 
Гросс.вес по конт.],"",0,1)</f>
        <v>18208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INCHEON (FOB/P-D)</v>
      </c>
      <c r="M26" s="11" t="str">
        <f>_xlfn.XLOOKUP($A26,Centrum[Индекс],Centrum[№ HBL date / 
№/ дата коносамента],"",0,1)</f>
        <v>FSIMINAS229362</v>
      </c>
      <c r="N26" s="11" t="str">
        <f>_xlfn.XLOOKUP($A26,Centrum[Индекс],Centrum[№ MBL / 
№/ коносамента],"",0,1)</f>
        <v>FSCOPUVV386626</v>
      </c>
      <c r="O26" s="8">
        <f>(_xlfn.XLOOKUP($A26,Centrum[Индекс],Centrum[Date on board / Дата погрузки на судно],"",0,1))*1</f>
        <v>44979</v>
      </c>
      <c r="P26" s="8">
        <f>(_xlfn.XLOOKUP($A26,Centrum[Индекс],Centrum[Date of arrival to Sary-Agach/ Дата прибытия на Сары-Агач],"",0,1))*1</f>
        <v>45034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10850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10850</v>
      </c>
      <c r="U26" s="12" t="e" cm="1">
        <f t="array" ref="U26">IF(#REF!="",_xlfn.XLOOKUP("МАКС",#REF!,#REF!,,0,1),#REF!)</f>
        <v>#REF!</v>
      </c>
      <c r="V26" s="16" t="e">
        <f>_xlfn.XLOOKUP(Шаблон_Формулы[[#This Row],[21]],#REF!,#REF!,,0,1)</f>
        <v>#REF!</v>
      </c>
      <c r="W26" s="16" t="e">
        <f>Шаблон_Формулы!$T26*Шаблон_Формулы!$V26</f>
        <v>#REF!</v>
      </c>
      <c r="Y26" s="16" t="e">
        <f>Шаблон_Формулы!$W26+Шаблон_Формулы!$X26</f>
        <v>#REF!</v>
      </c>
      <c r="Z26" s="14" t="str">
        <f>_xlfn.XLOOKUP($A26,Centrum[Индекс],Centrum[Transport co invoice no/ 
Номер инвойса ТК],"",0,1)</f>
        <v>CNT-FS230001670</v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>CENTRUM AVIATION FZCO</v>
      </c>
      <c r="C27" s="11" t="str">
        <f>_xlfn.XLOOKUP($A27,Centrum[Индекс],Centrum[Country /  Страна],"",0,1)</f>
        <v>KOREA</v>
      </c>
      <c r="D27" s="11" t="str">
        <f>_xlfn.XLOOKUP($A27,Centrum[Индекс],Centrum[Container num./ 
№ контейнера],"",0,1)</f>
        <v>FESU5228050</v>
      </c>
      <c r="E27" s="11" t="str">
        <f>_xlfn.XLOOKUP($A27,Centrum[Индекс],Centrum[Supplier/
Поставщик],"",0,1)</f>
        <v>GM KOREA COMPANY</v>
      </c>
      <c r="F27" s="11" t="str">
        <f>_xlfn.XLOOKUP($A27,Centrum[Индекс],Centrum[Shippers invoice no/ 
Номер инвойса поставщика],"",1)</f>
        <v>TJAUZ37130A01</v>
      </c>
      <c r="G27" s="15">
        <f>_xlfn.XLOOKUP($A27,Centrum[Индекс],Centrum[Invoice value / Стоимость груза в к-ре по инвойсу],"",0,1)</f>
        <v>59273.72</v>
      </c>
      <c r="H27" s="14" t="s">
        <v>40</v>
      </c>
      <c r="I27" s="11">
        <f>_xlfn.XLOOKUP($A27,Centrum[Индекс],Centrum[CBM on the shipper/ 
CBM по поставщику],"",0,1)</f>
        <v>67.253</v>
      </c>
      <c r="J27" s="16">
        <f>_xlfn.XLOOKUP($A27,Centrum[Индекс],Centrum[Gross weight of cont// 
Гросс.вес по конт.],"",0,1)</f>
        <v>16672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INCHEON (FOB/P-D)</v>
      </c>
      <c r="M27" s="11" t="str">
        <f>_xlfn.XLOOKUP($A27,Centrum[Индекс],Centrum[№ HBL date / 
№/ дата коносамента],"",0,1)</f>
        <v>FSIMINAS229362</v>
      </c>
      <c r="N27" s="11" t="str">
        <f>_xlfn.XLOOKUP($A27,Centrum[Индекс],Centrum[№ MBL / 
№/ коносамента],"",0,1)</f>
        <v>FSCOPUVV386626</v>
      </c>
      <c r="O27" s="8">
        <f>(_xlfn.XLOOKUP($A27,Centrum[Индекс],Centrum[Date on board / Дата погрузки на судно],"",0,1))*1</f>
        <v>44979</v>
      </c>
      <c r="P27" s="8">
        <f>(_xlfn.XLOOKUP($A27,Centrum[Индекс],Centrum[Date of arrival to Sary-Agach/ Дата прибытия на Сары-Агач],"",0,1))*1</f>
        <v>45034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10850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10850</v>
      </c>
      <c r="U27" s="12" t="e" cm="1">
        <f t="array" ref="U27">IF(#REF!="",_xlfn.XLOOKUP("МАКС",#REF!,#REF!,,0,1),#REF!)</f>
        <v>#REF!</v>
      </c>
      <c r="V27" s="16" t="e">
        <f>_xlfn.XLOOKUP(Шаблон_Формулы[[#This Row],[21]],#REF!,#REF!,,0,1)</f>
        <v>#REF!</v>
      </c>
      <c r="W27" s="16" t="e">
        <f>Шаблон_Формулы!$T27*Шаблон_Формулы!$V27</f>
        <v>#REF!</v>
      </c>
      <c r="Y27" s="16" t="e">
        <f>Шаблон_Формулы!$W27+Шаблон_Формулы!$X27</f>
        <v>#REF!</v>
      </c>
      <c r="Z27" s="14" t="str">
        <f>_xlfn.XLOOKUP($A27,Centrum[Индекс],Centrum[Transport co invoice no/ 
Номер инвойса ТК],"",0,1)</f>
        <v>CNT-FS230001670</v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>CENTRUM AVIATION FZCO</v>
      </c>
      <c r="C28" s="11" t="str">
        <f>_xlfn.XLOOKUP($A28,Centrum[Индекс],Centrum[Country /  Страна],"",0,1)</f>
        <v>KOREA</v>
      </c>
      <c r="D28" s="11" t="str">
        <f>_xlfn.XLOOKUP($A28,Centrum[Индекс],Centrum[Container num./ 
№ контейнера],"",0,1)</f>
        <v>FESU5233924</v>
      </c>
      <c r="E28" s="11" t="str">
        <f>_xlfn.XLOOKUP($A28,Centrum[Индекс],Centrum[Supplier/
Поставщик],"",0,1)</f>
        <v>GM KOREA COMPANY</v>
      </c>
      <c r="F28" s="11" t="str">
        <f>_xlfn.XLOOKUP($A28,Centrum[Индекс],Centrum[Shippers invoice no/ 
Номер инвойса поставщика],"",1)</f>
        <v>TJAUZ37129A01</v>
      </c>
      <c r="G28" s="15">
        <f>_xlfn.XLOOKUP($A28,Centrum[Индекс],Centrum[Invoice value / Стоимость груза в к-ре по инвойсу],"",0,1)</f>
        <v>20059.12</v>
      </c>
      <c r="H28" s="14" t="s">
        <v>40</v>
      </c>
      <c r="I28" s="11">
        <f>_xlfn.XLOOKUP($A28,Centrum[Индекс],Centrum[CBM on the shipper/ 
CBM по поставщику],"",0,1)</f>
        <v>67.637</v>
      </c>
      <c r="J28" s="16">
        <f>_xlfn.XLOOKUP($A28,Centrum[Индекс],Centrum[Gross weight of cont// 
Гросс.вес по конт.],"",0,1)</f>
        <v>7142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KUNSAN (FOB/P-D)</v>
      </c>
      <c r="M28" s="11" t="str">
        <f>_xlfn.XLOOKUP($A28,Centrum[Индекс],Centrum[№ HBL date / 
№/ дата коносамента],"",0,1)</f>
        <v>FSIMPUAS229365</v>
      </c>
      <c r="N28" s="11" t="str">
        <f>_xlfn.XLOOKUP($A28,Centrum[Индекс],Centrum[№ MBL / 
№/ коносамента],"",0,1)</f>
        <v>FSCOPUVV386630</v>
      </c>
      <c r="O28" s="8">
        <f>(_xlfn.XLOOKUP($A28,Centrum[Индекс],Centrum[Date on board / Дата погрузки на судно],"",0,1))*1</f>
        <v>44979</v>
      </c>
      <c r="P28" s="8">
        <f>(_xlfn.XLOOKUP($A28,Centrum[Индекс],Centrum[Date of arrival to Sary-Agach/ Дата прибытия на Сары-Агач],"",0,1))*1</f>
        <v>45034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11600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11600</v>
      </c>
      <c r="U28" s="12" t="e" cm="1">
        <f t="array" ref="U28">IF(#REF!="",_xlfn.XLOOKUP("МАКС",#REF!,#REF!,,0,1),#REF!)</f>
        <v>#REF!</v>
      </c>
      <c r="V28" s="16" t="e">
        <f>_xlfn.XLOOKUP(Шаблон_Формулы[[#This Row],[21]],#REF!,#REF!,,0,1)</f>
        <v>#REF!</v>
      </c>
      <c r="W28" s="16" t="e">
        <f>Шаблон_Формулы!$T28*Шаблон_Формулы!$V28</f>
        <v>#REF!</v>
      </c>
      <c r="Y28" s="16" t="e">
        <f>Шаблон_Формулы!$W28+Шаблон_Формулы!$X28</f>
        <v>#REF!</v>
      </c>
      <c r="Z28" s="14" t="str">
        <f>_xlfn.XLOOKUP($A28,Centrum[Индекс],Centrum[Transport co invoice no/ 
Номер инвойса ТК],"",0,1)</f>
        <v>CNT-FS230001670</v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>CENTRUM AVIATION FZCO</v>
      </c>
      <c r="C29" s="11" t="str">
        <f>_xlfn.XLOOKUP($A29,Centrum[Индекс],Centrum[Country /  Страна],"",0,1)</f>
        <v>KOREA</v>
      </c>
      <c r="D29" s="11" t="str">
        <f>_xlfn.XLOOKUP($A29,Centrum[Индекс],Centrum[Container num./ 
№ контейнера],"",0,1)</f>
        <v>FESU5259404</v>
      </c>
      <c r="E29" s="11" t="str">
        <f>_xlfn.XLOOKUP($A29,Centrum[Индекс],Centrum[Supplier/
Поставщик],"",0,1)</f>
        <v>GM KOREA COMPANY</v>
      </c>
      <c r="F29" s="11" t="str">
        <f>_xlfn.XLOOKUP($A29,Centrum[Индекс],Centrum[Shippers invoice no/ 
Номер инвойса поставщика],"",1)</f>
        <v>TJAUZ37129A01</v>
      </c>
      <c r="G29" s="15">
        <f>_xlfn.XLOOKUP($A29,Centrum[Индекс],Centrum[Invoice value / Стоимость груза в к-ре по инвойсу],"",0,1)</f>
        <v>19490.98</v>
      </c>
      <c r="H29" s="14" t="s">
        <v>40</v>
      </c>
      <c r="I29" s="11">
        <f>_xlfn.XLOOKUP($A29,Centrum[Индекс],Centrum[CBM on the shipper/ 
CBM по поставщику],"",0,1)</f>
        <v>67.488</v>
      </c>
      <c r="J29" s="16">
        <f>_xlfn.XLOOKUP($A29,Centrum[Индекс],Centrum[Gross weight of cont// 
Гросс.вес по конт.],"",0,1)</f>
        <v>6163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KUNSAN (FOB/P-D)</v>
      </c>
      <c r="M29" s="11" t="str">
        <f>_xlfn.XLOOKUP($A29,Centrum[Индекс],Centrum[№ HBL date / 
№/ дата коносамента],"",0,1)</f>
        <v>FSIMPUAS229365</v>
      </c>
      <c r="N29" s="11" t="str">
        <f>_xlfn.XLOOKUP($A29,Centrum[Индекс],Centrum[№ MBL / 
№/ коносамента],"",0,1)</f>
        <v>FSCOPUVV386630</v>
      </c>
      <c r="O29" s="8">
        <f>(_xlfn.XLOOKUP($A29,Centrum[Индекс],Centrum[Date on board / Дата погрузки на судно],"",0,1))*1</f>
        <v>44979</v>
      </c>
      <c r="P29" s="8">
        <f>(_xlfn.XLOOKUP($A29,Centrum[Индекс],Centrum[Date of arrival to Sary-Agach/ Дата прибытия на Сары-Агач],"",0,1))*1</f>
        <v>45034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11600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11600</v>
      </c>
      <c r="U29" s="12" t="e" cm="1">
        <f t="array" ref="U29">IF(#REF!="",_xlfn.XLOOKUP("МАКС",#REF!,#REF!,,0,1),#REF!)</f>
        <v>#REF!</v>
      </c>
      <c r="V29" s="16" t="e">
        <f>_xlfn.XLOOKUP(Шаблон_Формулы[[#This Row],[21]],#REF!,#REF!,,0,1)</f>
        <v>#REF!</v>
      </c>
      <c r="W29" s="16" t="e">
        <f>Шаблон_Формулы!$T29*Шаблон_Формулы!$V29</f>
        <v>#REF!</v>
      </c>
      <c r="Y29" s="16" t="e">
        <f>Шаблон_Формулы!$W29+Шаблон_Формулы!$X29</f>
        <v>#REF!</v>
      </c>
      <c r="Z29" s="14" t="str">
        <f>_xlfn.XLOOKUP($A29,Centrum[Индекс],Centrum[Transport co invoice no/ 
Номер инвойса ТК],"",0,1)</f>
        <v>CNT-FS230001670</v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>CENTRUM AVIATION FZCO</v>
      </c>
      <c r="C30" s="11" t="str">
        <f>_xlfn.XLOOKUP($A30,Centrum[Индекс],Centrum[Country /  Страна],"",0,1)</f>
        <v>KOREA</v>
      </c>
      <c r="D30" s="11" t="str">
        <f>_xlfn.XLOOKUP($A30,Centrum[Индекс],Centrum[Container num./ 
№ контейнера],"",0,1)</f>
        <v>FESU5266743</v>
      </c>
      <c r="E30" s="11" t="str">
        <f>_xlfn.XLOOKUP($A30,Centrum[Индекс],Centrum[Supplier/
Поставщик],"",0,1)</f>
        <v>GM KOREA COMPANY</v>
      </c>
      <c r="F30" s="11" t="str">
        <f>_xlfn.XLOOKUP($A30,Centrum[Индекс],Centrum[Shippers invoice no/ 
Номер инвойса поставщика],"",1)</f>
        <v>TJAUZ37116A01</v>
      </c>
      <c r="G30" s="15">
        <f>_xlfn.XLOOKUP($A30,Centrum[Индекс],Centrum[Invoice value / Стоимость груза в к-ре по инвойсу],"",0,1)</f>
        <v>24850.28</v>
      </c>
      <c r="H30" s="14" t="s">
        <v>40</v>
      </c>
      <c r="I30" s="11">
        <f>_xlfn.XLOOKUP($A30,Centrum[Индекс],Centrum[CBM on the shipper/ 
CBM по поставщику],"",0,1)</f>
        <v>67.83</v>
      </c>
      <c r="J30" s="16">
        <f>_xlfn.XLOOKUP($A30,Centrum[Индекс],Centrum[Gross weight of cont// 
Гросс.вес по конт.],"",0,1)</f>
        <v>7854</v>
      </c>
      <c r="K30" s="17" t="str">
        <f>_xlfn.XLOOKUP($A30,Centrum[Индекс],Centrum[Route/ Маршрут (TSR/TCR)],"",0,1)</f>
        <v>TSR</v>
      </c>
      <c r="L30" s="11" t="str">
        <f>_xlfn.XLOOKUP($A30,Centrum[Индекс],Centrum[Условия поставки],"",0,1)</f>
        <v>KUNSAN (FOB/P-D)</v>
      </c>
      <c r="M30" s="11" t="str">
        <f>_xlfn.XLOOKUP($A30,Centrum[Индекс],Centrum[№ HBL date / 
№/ дата коносамента],"",0,1)</f>
        <v>FSIMPUAS229341</v>
      </c>
      <c r="N30" s="11" t="str">
        <f>_xlfn.XLOOKUP($A30,Centrum[Индекс],Centrum[№ MBL / 
№/ коносамента],"",0,1)</f>
        <v>FSCOPUVV386541</v>
      </c>
      <c r="O30" s="8">
        <f>(_xlfn.XLOOKUP($A30,Centrum[Индекс],Centrum[Date on board / Дата погрузки на судно],"",0,1))*1</f>
        <v>44971</v>
      </c>
      <c r="P30" s="8">
        <f>(_xlfn.XLOOKUP($A30,Centrum[Индекс],Centrum[Date of arrival to Sary-Agach/ Дата прибытия на Сары-Агач],"",0,1))*1</f>
        <v>45034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11600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11600</v>
      </c>
      <c r="U30" s="12" t="e" cm="1">
        <f t="array" ref="U30">IF(#REF!="",_xlfn.XLOOKUP("МАКС",#REF!,#REF!,,0,1),#REF!)</f>
        <v>#REF!</v>
      </c>
      <c r="V30" s="16" t="e">
        <f>_xlfn.XLOOKUP(Шаблон_Формулы[[#This Row],[21]],#REF!,#REF!,,0,1)</f>
        <v>#REF!</v>
      </c>
      <c r="W30" s="16" t="e">
        <f>Шаблон_Формулы!$T30*Шаблон_Формулы!$V30</f>
        <v>#REF!</v>
      </c>
      <c r="Y30" s="16" t="e">
        <f>Шаблон_Формулы!$W30+Шаблон_Формулы!$X30</f>
        <v>#REF!</v>
      </c>
      <c r="Z30" s="14" t="str">
        <f>_xlfn.XLOOKUP($A30,Centrum[Индекс],Centrum[Transport co invoice no/ 
Номер инвойса ТК],"",0,1)</f>
        <v>CNT-FS230001670</v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>CENTRUM AVIATION FZCO</v>
      </c>
      <c r="C31" s="11" t="str">
        <f>_xlfn.XLOOKUP($A31,Centrum[Индекс],Centrum[Country /  Страна],"",0,1)</f>
        <v>KOREA</v>
      </c>
      <c r="D31" s="11" t="str">
        <f>_xlfn.XLOOKUP($A31,Centrum[Индекс],Centrum[Container num./ 
№ контейнера],"",0,1)</f>
        <v>FESU5267101</v>
      </c>
      <c r="E31" s="11" t="str">
        <f>_xlfn.XLOOKUP($A31,Centrum[Индекс],Centrum[Supplier/
Поставщик],"",0,1)</f>
        <v>GM KOREA COMPANY</v>
      </c>
      <c r="F31" s="11" t="str">
        <f>_xlfn.XLOOKUP($A31,Centrum[Индекс],Centrum[Shippers invoice no/ 
Номер инвойса поставщика],"",1)</f>
        <v>TJAUZ37116A01</v>
      </c>
      <c r="G31" s="15">
        <f>_xlfn.XLOOKUP($A31,Centrum[Индекс],Centrum[Invoice value / Стоимость груза в к-ре по инвойсу],"",0,1)</f>
        <v>25218.44</v>
      </c>
      <c r="H31" s="14" t="s">
        <v>40</v>
      </c>
      <c r="I31" s="11">
        <f>_xlfn.XLOOKUP($A31,Centrum[Индекс],Centrum[CBM on the shipper/ 
CBM по поставщику],"",0,1)</f>
        <v>67.83</v>
      </c>
      <c r="J31" s="16">
        <f>_xlfn.XLOOKUP($A31,Centrum[Индекс],Centrum[Gross weight of cont// 
Гросс.вес по конт.],"",0,1)</f>
        <v>7994</v>
      </c>
      <c r="K31" s="17" t="str">
        <f>_xlfn.XLOOKUP($A31,Centrum[Индекс],Centrum[Route/ Маршрут (TSR/TCR)],"",0,1)</f>
        <v>TSR</v>
      </c>
      <c r="L31" s="11" t="str">
        <f>_xlfn.XLOOKUP($A31,Centrum[Индекс],Centrum[Условия поставки],"",0,1)</f>
        <v>KUNSAN (FOB/P-D)</v>
      </c>
      <c r="M31" s="11" t="str">
        <f>_xlfn.XLOOKUP($A31,Centrum[Индекс],Centrum[№ HBL date / 
№/ дата коносамента],"",0,1)</f>
        <v>FSIMPUAS229341</v>
      </c>
      <c r="N31" s="11" t="str">
        <f>_xlfn.XLOOKUP($A31,Centrum[Индекс],Centrum[№ MBL / 
№/ коносамента],"",0,1)</f>
        <v>FSCOPUVV386541</v>
      </c>
      <c r="O31" s="8">
        <f>(_xlfn.XLOOKUP($A31,Centrum[Индекс],Centrum[Date on board / Дата погрузки на судно],"",0,1))*1</f>
        <v>44971</v>
      </c>
      <c r="P31" s="8">
        <f>(_xlfn.XLOOKUP($A31,Centrum[Индекс],Centrum[Date of arrival to Sary-Agach/ Дата прибытия на Сары-Агач],"",0,1))*1</f>
        <v>45034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11600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11600</v>
      </c>
      <c r="U31" s="12" t="e" cm="1">
        <f t="array" ref="U31">IF(#REF!="",_xlfn.XLOOKUP("МАКС",#REF!,#REF!,,0,1),#REF!)</f>
        <v>#REF!</v>
      </c>
      <c r="V31" s="16" t="e">
        <f>_xlfn.XLOOKUP(Шаблон_Формулы[[#This Row],[21]],#REF!,#REF!,,0,1)</f>
        <v>#REF!</v>
      </c>
      <c r="W31" s="16" t="e">
        <f>Шаблон_Формулы!$T31*Шаблон_Формулы!$V31</f>
        <v>#REF!</v>
      </c>
      <c r="Y31" s="16" t="e">
        <f>Шаблон_Формулы!$W31+Шаблон_Формулы!$X31</f>
        <v>#REF!</v>
      </c>
      <c r="Z31" s="14" t="str">
        <f>_xlfn.XLOOKUP($A31,Centrum[Индекс],Centrum[Transport co invoice no/ 
Номер инвойса ТК],"",0,1)</f>
        <v>CNT-FS230001670</v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>CENTRUM AVIATION FZCO</v>
      </c>
      <c r="C32" s="11" t="str">
        <f>_xlfn.XLOOKUP($A32,Centrum[Индекс],Centrum[Country /  Страна],"",0,1)</f>
        <v>KOREA</v>
      </c>
      <c r="D32" s="11" t="str">
        <f>_xlfn.XLOOKUP($A32,Centrum[Индекс],Centrum[Container num./ 
№ контейнера],"",0,1)</f>
        <v>FESU5270759</v>
      </c>
      <c r="E32" s="11" t="str">
        <f>_xlfn.XLOOKUP($A32,Centrum[Индекс],Centrum[Supplier/
Поставщик],"",0,1)</f>
        <v>GM KOREA COMPANY</v>
      </c>
      <c r="F32" s="11" t="str">
        <f>_xlfn.XLOOKUP($A32,Centrum[Индекс],Centrum[Shippers invoice no/ 
Номер инвойса поставщика],"",1)</f>
        <v>TJAUZ37133A01</v>
      </c>
      <c r="G32" s="15">
        <f>_xlfn.XLOOKUP($A32,Centrum[Индекс],Centrum[Invoice value / Стоимость груза в к-ре по инвойсу],"",0,1)</f>
        <v>98565.43</v>
      </c>
      <c r="H32" s="14" t="s">
        <v>40</v>
      </c>
      <c r="I32" s="11">
        <f>_xlfn.XLOOKUP($A32,Centrum[Индекс],Centrum[CBM on the shipper/ 
CBM по поставщику],"",0,1)</f>
        <v>67.488</v>
      </c>
      <c r="J32" s="16">
        <f>_xlfn.XLOOKUP($A32,Centrum[Индекс],Centrum[Gross weight of cont// 
Гросс.вес по конт.],"",0,1)</f>
        <v>8952</v>
      </c>
      <c r="K32" s="17" t="str">
        <f>_xlfn.XLOOKUP($A32,Centrum[Индекс],Centrum[Route/ Маршрут (TSR/TCR)],"",0,1)</f>
        <v>TSR</v>
      </c>
      <c r="L32" s="11" t="str">
        <f>_xlfn.XLOOKUP($A32,Centrum[Индекс],Centrum[Условия поставки],"",0,1)</f>
        <v>INCHEON (FOB/P-D)</v>
      </c>
      <c r="M32" s="11" t="str">
        <f>_xlfn.XLOOKUP($A32,Centrum[Индекс],Centrum[№ HBL date / 
№/ дата коносамента],"",0,1)</f>
        <v>FSIMINAS229363</v>
      </c>
      <c r="N32" s="11" t="str">
        <f>_xlfn.XLOOKUP($A32,Centrum[Индекс],Centrum[№ MBL / 
№/ коносамента],"",0,1)</f>
        <v>FSCOPUVV386627</v>
      </c>
      <c r="O32" s="8">
        <f>(_xlfn.XLOOKUP($A32,Centrum[Индекс],Centrum[Date on board / Дата погрузки на судно],"",0,1))*1</f>
        <v>44979</v>
      </c>
      <c r="P32" s="8">
        <f>(_xlfn.XLOOKUP($A32,Centrum[Индекс],Centrum[Date of arrival to Sary-Agach/ Дата прибытия на Сары-Агач],"",0,1))*1</f>
        <v>45034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10850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10850</v>
      </c>
      <c r="U32" s="12" t="e" cm="1">
        <f t="array" ref="U32">IF(#REF!="",_xlfn.XLOOKUP("МАКС",#REF!,#REF!,,0,1),#REF!)</f>
        <v>#REF!</v>
      </c>
      <c r="V32" s="16" t="e">
        <f>_xlfn.XLOOKUP(Шаблон_Формулы[[#This Row],[21]],#REF!,#REF!,,0,1)</f>
        <v>#REF!</v>
      </c>
      <c r="W32" s="16" t="e">
        <f>Шаблон_Формулы!$T32*Шаблон_Формулы!$V32</f>
        <v>#REF!</v>
      </c>
      <c r="Y32" s="16" t="e">
        <f>Шаблон_Формулы!$W32+Шаблон_Формулы!$X32</f>
        <v>#REF!</v>
      </c>
      <c r="Z32" s="14" t="str">
        <f>_xlfn.XLOOKUP($A32,Centrum[Индекс],Centrum[Transport co invoice no/ 
Номер инвойса ТК],"",0,1)</f>
        <v>CNT-FS230001670</v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>CENTRUM AVIATION FZCO</v>
      </c>
      <c r="C33" s="11" t="str">
        <f>_xlfn.XLOOKUP($A33,Centrum[Индекс],Centrum[Country /  Страна],"",0,1)</f>
        <v>KOREA</v>
      </c>
      <c r="D33" s="11" t="str">
        <f>_xlfn.XLOOKUP($A33,Centrum[Индекс],Centrum[Container num./ 
№ контейнера],"",0,1)</f>
        <v>FESU5278174</v>
      </c>
      <c r="E33" s="11" t="str">
        <f>_xlfn.XLOOKUP($A33,Centrum[Индекс],Centrum[Supplier/
Поставщик],"",0,1)</f>
        <v>GM KOREA COMPANY</v>
      </c>
      <c r="F33" s="11" t="str">
        <f>_xlfn.XLOOKUP($A33,Centrum[Индекс],Centrum[Shippers invoice no/ 
Номер инвойса поставщика],"",1)</f>
        <v>TJAUZ37132C01; UZ2302171S</v>
      </c>
      <c r="G33" s="15">
        <f>_xlfn.XLOOKUP($A33,Centrum[Индекс],Centrum[Invoice value / Стоимость груза в к-ре по инвойсу],"",0,1)</f>
        <v>130614</v>
      </c>
      <c r="H33" s="14" t="s">
        <v>40</v>
      </c>
      <c r="I33" s="11">
        <f>_xlfn.XLOOKUP($A33,Centrum[Индекс],Centrum[CBM on the shipper/ 
CBM по поставщику],"",0,1)</f>
        <v>44.722999999999999</v>
      </c>
      <c r="J33" s="16">
        <f>_xlfn.XLOOKUP($A33,Centrum[Индекс],Centrum[Gross weight of cont// 
Гросс.вес по конт.],"",0,1)</f>
        <v>20542</v>
      </c>
      <c r="K33" s="17" t="str">
        <f>_xlfn.XLOOKUP($A33,Centrum[Индекс],Centrum[Route/ Маршрут (TSR/TCR)],"",0,1)</f>
        <v>TSR</v>
      </c>
      <c r="L33" s="11" t="str">
        <f>_xlfn.XLOOKUP($A33,Centrum[Индекс],Centrum[Условия поставки],"",0,1)</f>
        <v>BUSAN (FOB/P-D)</v>
      </c>
      <c r="M33" s="11" t="str">
        <f>_xlfn.XLOOKUP($A33,Centrum[Индекс],Centrum[№ HBL date / 
№/ дата коносамента],"",0,1)</f>
        <v>FSIMPUAS229366; FSIMPUAS229367</v>
      </c>
      <c r="N33" s="11" t="str">
        <f>_xlfn.XLOOKUP($A33,Centrum[Индекс],Centrum[№ MBL / 
№/ коносамента],"",0,1)</f>
        <v>FSCOPUVV386631; FSCOPUVV386632</v>
      </c>
      <c r="O33" s="8">
        <f>(_xlfn.XLOOKUP($A33,Centrum[Индекс],Centrum[Date on board / Дата погрузки на судно],"",0,1))*1</f>
        <v>44979</v>
      </c>
      <c r="P33" s="8">
        <f>(_xlfn.XLOOKUP($A33,Centrum[Индекс],Centrum[Date of arrival to Sary-Agach/ Дата прибытия на Сары-Агач],"",0,1))*1</f>
        <v>45034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10550</v>
      </c>
      <c r="S33" s="16">
        <f>Шаблон_Формулы!$T33-Шаблон_Формулы!$R33</f>
        <v>-108.51000000000022</v>
      </c>
      <c r="T33" s="16">
        <f>_xlfn.XLOOKUP($A33,Centrum[Индекс],Centrum[Transportation total amount / Общая стоимость перевозки],0,0,1)</f>
        <v>10441.49</v>
      </c>
      <c r="U33" s="12" t="e" cm="1">
        <f t="array" ref="U33">IF(#REF!="",_xlfn.XLOOKUP("МАКС",#REF!,#REF!,,0,1),#REF!)</f>
        <v>#REF!</v>
      </c>
      <c r="V33" s="16" t="e">
        <f>_xlfn.XLOOKUP(Шаблон_Формулы[[#This Row],[21]],#REF!,#REF!,,0,1)</f>
        <v>#REF!</v>
      </c>
      <c r="W33" s="16" t="e">
        <f>Шаблон_Формулы!$T33*Шаблон_Формулы!$V33</f>
        <v>#REF!</v>
      </c>
      <c r="Y33" s="16" t="e">
        <f>Шаблон_Формулы!$W33+Шаблон_Формулы!$X33</f>
        <v>#REF!</v>
      </c>
      <c r="Z33" s="14" t="str">
        <f>_xlfn.XLOOKUP($A33,Centrum[Индекс],Centrum[Transport co invoice no/ 
Номер инвойса ТК],"",0,1)</f>
        <v>CNT-FS230001670</v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>CENTRUM AVIATION FZCO</v>
      </c>
      <c r="C34" s="11" t="str">
        <f>_xlfn.XLOOKUP($A34,Centrum[Индекс],Centrum[Country /  Страна],"",0,1)</f>
        <v>KOREA</v>
      </c>
      <c r="D34" s="11" t="str">
        <f>_xlfn.XLOOKUP($A34,Centrum[Индекс],Centrum[Container num./ 
№ контейнера],"",0,1)</f>
        <v>FESU5281500</v>
      </c>
      <c r="E34" s="11" t="str">
        <f>_xlfn.XLOOKUP($A34,Centrum[Индекс],Centrum[Supplier/
Поставщик],"",0,1)</f>
        <v>GM KOREA COMPANY</v>
      </c>
      <c r="F34" s="11" t="str">
        <f>_xlfn.XLOOKUP($A34,Centrum[Индекс],Centrum[Shippers invoice no/ 
Номер инвойса поставщика],"",1)</f>
        <v>TJAUZ37129A01</v>
      </c>
      <c r="G34" s="15">
        <f>_xlfn.XLOOKUP($A34,Centrum[Индекс],Centrum[Invoice value / Стоимость груза в к-ре по инвойсу],"",0,1)</f>
        <v>20184.2</v>
      </c>
      <c r="H34" s="14" t="s">
        <v>40</v>
      </c>
      <c r="I34" s="11">
        <f>_xlfn.XLOOKUP($A34,Centrum[Индекс],Centrum[CBM on the shipper/ 
CBM по поставщику],"",0,1)</f>
        <v>67.488</v>
      </c>
      <c r="J34" s="16">
        <f>_xlfn.XLOOKUP($A34,Centrum[Индекс],Centrum[Gross weight of cont// 
Гросс.вес по конт.],"",0,1)</f>
        <v>6979</v>
      </c>
      <c r="K34" s="17" t="str">
        <f>_xlfn.XLOOKUP($A34,Centrum[Индекс],Centrum[Route/ Маршрут (TSR/TCR)],"",0,1)</f>
        <v>TSR</v>
      </c>
      <c r="L34" s="11" t="str">
        <f>_xlfn.XLOOKUP($A34,Centrum[Индекс],Centrum[Условия поставки],"",0,1)</f>
        <v>KUNSAN (FOB/P-D)</v>
      </c>
      <c r="M34" s="11" t="str">
        <f>_xlfn.XLOOKUP($A34,Centrum[Индекс],Centrum[№ HBL date / 
№/ дата коносамента],"",0,1)</f>
        <v>FSIMPUAS229365</v>
      </c>
      <c r="N34" s="11" t="str">
        <f>_xlfn.XLOOKUP($A34,Centrum[Индекс],Centrum[№ MBL / 
№/ коносамента],"",0,1)</f>
        <v>FSCOPUVV386630</v>
      </c>
      <c r="O34" s="8">
        <f>(_xlfn.XLOOKUP($A34,Centrum[Индекс],Centrum[Date on board / Дата погрузки на судно],"",0,1))*1</f>
        <v>44979</v>
      </c>
      <c r="P34" s="8">
        <f>(_xlfn.XLOOKUP($A34,Centrum[Индекс],Centrum[Date of arrival to Sary-Agach/ Дата прибытия на Сары-Агач],"",0,1))*1</f>
        <v>45034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11600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11600</v>
      </c>
      <c r="U34" s="12" t="e" cm="1">
        <f t="array" ref="U34">IF(#REF!="",_xlfn.XLOOKUP("МАКС",#REF!,#REF!,,0,1),#REF!)</f>
        <v>#REF!</v>
      </c>
      <c r="V34" s="16" t="e">
        <f>_xlfn.XLOOKUP(Шаблон_Формулы[[#This Row],[21]],#REF!,#REF!,,0,1)</f>
        <v>#REF!</v>
      </c>
      <c r="W34" s="16" t="e">
        <f>Шаблон_Формулы!$T34*Шаблон_Формулы!$V34</f>
        <v>#REF!</v>
      </c>
      <c r="Y34" s="16" t="e">
        <f>Шаблон_Формулы!$W34+Шаблон_Формулы!$X34</f>
        <v>#REF!</v>
      </c>
      <c r="Z34" s="14" t="str">
        <f>_xlfn.XLOOKUP($A34,Centrum[Индекс],Centrum[Transport co invoice no/ 
Номер инвойса ТК],"",0,1)</f>
        <v>CNT-FS230001670</v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>CENTRUM AVIATION FZCO</v>
      </c>
      <c r="C35" s="11" t="str">
        <f>_xlfn.XLOOKUP($A35,Centrum[Индекс],Centrum[Country /  Страна],"",0,1)</f>
        <v>KOREA</v>
      </c>
      <c r="D35" s="11" t="str">
        <f>_xlfn.XLOOKUP($A35,Centrum[Индекс],Centrum[Container num./ 
№ контейнера],"",0,1)</f>
        <v>FESU5287237</v>
      </c>
      <c r="E35" s="11" t="str">
        <f>_xlfn.XLOOKUP($A35,Centrum[Индекс],Centrum[Supplier/
Поставщик],"",0,1)</f>
        <v>GM KOREA COMPANY</v>
      </c>
      <c r="F35" s="11" t="str">
        <f>_xlfn.XLOOKUP($A35,Centrum[Индекс],Centrum[Shippers invoice no/ 
Номер инвойса поставщика],"",1)</f>
        <v>TJAUZ37132C01</v>
      </c>
      <c r="G35" s="15">
        <f>_xlfn.XLOOKUP($A35,Centrum[Индекс],Centrum[Invoice value / Стоимость груза в к-ре по инвойсу],"",0,1)</f>
        <v>89139.78</v>
      </c>
      <c r="H35" s="14" t="s">
        <v>40</v>
      </c>
      <c r="I35" s="11">
        <f>_xlfn.XLOOKUP($A35,Centrum[Индекс],Centrum[CBM on the shipper/ 
CBM по поставщику],"",0,1)</f>
        <v>65.197000000000003</v>
      </c>
      <c r="J35" s="16">
        <f>_xlfn.XLOOKUP($A35,Centrum[Индекс],Centrum[Gross weight of cont// 
Гросс.вес по конт.],"",0,1)</f>
        <v>10553</v>
      </c>
      <c r="K35" s="17" t="str">
        <f>_xlfn.XLOOKUP($A35,Centrum[Индекс],Centrum[Route/ Маршрут (TSR/TCR)],"",0,1)</f>
        <v>TSR</v>
      </c>
      <c r="L35" s="11" t="str">
        <f>_xlfn.XLOOKUP($A35,Centrum[Индекс],Centrum[Условия поставки],"",0,1)</f>
        <v>BUSAN (FOB/P-D)</v>
      </c>
      <c r="M35" s="11" t="str">
        <f>_xlfn.XLOOKUP($A35,Centrum[Индекс],Centrum[№ HBL date / 
№/ дата коносамента],"",0,1)</f>
        <v>FSIMPUAS229366</v>
      </c>
      <c r="N35" s="11" t="str">
        <f>_xlfn.XLOOKUP($A35,Centrum[Индекс],Centrum[№ MBL / 
№/ коносамента],"",0,1)</f>
        <v>FSCOPUVV386631</v>
      </c>
      <c r="O35" s="8">
        <f>(_xlfn.XLOOKUP($A35,Centrum[Индекс],Centrum[Date on board / Дата погрузки на судно],"",0,1))*1</f>
        <v>44979</v>
      </c>
      <c r="P35" s="8">
        <f>(_xlfn.XLOOKUP($A35,Centrum[Индекс],Centrum[Date of arrival to Sary-Agach/ Дата прибытия на Сары-Агач],"",0,1))*1</f>
        <v>45034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10550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10550</v>
      </c>
      <c r="U35" s="12" t="e" cm="1">
        <f t="array" ref="U35">IF(#REF!="",_xlfn.XLOOKUP("МАКС",#REF!,#REF!,,0,1),#REF!)</f>
        <v>#REF!</v>
      </c>
      <c r="V35" s="16" t="e">
        <f>_xlfn.XLOOKUP(Шаблон_Формулы[[#This Row],[21]],#REF!,#REF!,,0,1)</f>
        <v>#REF!</v>
      </c>
      <c r="W35" s="16" t="e">
        <f>Шаблон_Формулы!$T35*Шаблон_Формулы!$V35</f>
        <v>#REF!</v>
      </c>
      <c r="Y35" s="16" t="e">
        <f>Шаблон_Формулы!$W35+Шаблон_Формулы!$X35</f>
        <v>#REF!</v>
      </c>
      <c r="Z35" s="14" t="str">
        <f>_xlfn.XLOOKUP($A35,Centrum[Индекс],Centrum[Transport co invoice no/ 
Номер инвойса ТК],"",0,1)</f>
        <v>CNT-FS230001670</v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>CENTRUM AVIATION FZCO</v>
      </c>
      <c r="C36" s="11" t="str">
        <f>_xlfn.XLOOKUP($A36,Centrum[Индекс],Centrum[Country /  Страна],"",0,1)</f>
        <v>KOREA</v>
      </c>
      <c r="D36" s="11" t="str">
        <f>_xlfn.XLOOKUP($A36,Centrum[Индекс],Centrum[Container num./ 
№ контейнера],"",0,1)</f>
        <v>FESU5299217</v>
      </c>
      <c r="E36" s="11" t="str">
        <f>_xlfn.XLOOKUP($A36,Centrum[Индекс],Centrum[Supplier/
Поставщик],"",0,1)</f>
        <v>GM KOREA COMPANY</v>
      </c>
      <c r="F36" s="11" t="str">
        <f>_xlfn.XLOOKUP($A36,Centrum[Индекс],Centrum[Shippers invoice no/ 
Номер инвойса поставщика],"",1)</f>
        <v>TJAUZ37130A01</v>
      </c>
      <c r="G36" s="15">
        <f>_xlfn.XLOOKUP($A36,Centrum[Индекс],Centrum[Invoice value / Стоимость груза в к-ре по инвойсу],"",0,1)</f>
        <v>234349.26</v>
      </c>
      <c r="H36" s="14" t="s">
        <v>40</v>
      </c>
      <c r="I36" s="11">
        <f>_xlfn.XLOOKUP($A36,Centrum[Индекс],Centrum[CBM on the shipper/ 
CBM по поставщику],"",0,1)</f>
        <v>68.234999999999999</v>
      </c>
      <c r="J36" s="16">
        <f>_xlfn.XLOOKUP($A36,Centrum[Индекс],Centrum[Gross weight of cont// 
Гросс.вес по конт.],"",0,1)</f>
        <v>18727</v>
      </c>
      <c r="K36" s="17" t="str">
        <f>_xlfn.XLOOKUP($A36,Centrum[Индекс],Centrum[Route/ Маршрут (TSR/TCR)],"",0,1)</f>
        <v>TSR</v>
      </c>
      <c r="L36" s="11" t="str">
        <f>_xlfn.XLOOKUP($A36,Centrum[Индекс],Centrum[Условия поставки],"",0,1)</f>
        <v>INCHEON (FOB/P-D)</v>
      </c>
      <c r="M36" s="11" t="str">
        <f>_xlfn.XLOOKUP($A36,Centrum[Индекс],Centrum[№ HBL date / 
№/ дата коносамента],"",0,1)</f>
        <v>FSIMINAS229362</v>
      </c>
      <c r="N36" s="11" t="str">
        <f>_xlfn.XLOOKUP($A36,Centrum[Индекс],Centrum[№ MBL / 
№/ коносамента],"",0,1)</f>
        <v>FSCOPUVV386626</v>
      </c>
      <c r="O36" s="8">
        <f>(_xlfn.XLOOKUP($A36,Centrum[Индекс],Centrum[Date on board / Дата погрузки на судно],"",0,1))*1</f>
        <v>44979</v>
      </c>
      <c r="P36" s="8">
        <f>(_xlfn.XLOOKUP($A36,Centrum[Индекс],Centrum[Date of arrival to Sary-Agach/ Дата прибытия на Сары-Агач],"",0,1))*1</f>
        <v>45034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10850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10850</v>
      </c>
      <c r="U36" s="12" t="e" cm="1">
        <f t="array" ref="U36">IF(#REF!="",_xlfn.XLOOKUP("МАКС",#REF!,#REF!,,0,1),#REF!)</f>
        <v>#REF!</v>
      </c>
      <c r="V36" s="16" t="e">
        <f>_xlfn.XLOOKUP(Шаблон_Формулы[[#This Row],[21]],#REF!,#REF!,,0,1)</f>
        <v>#REF!</v>
      </c>
      <c r="W36" s="16" t="e">
        <f>Шаблон_Формулы!$T36*Шаблон_Формулы!$V36</f>
        <v>#REF!</v>
      </c>
      <c r="Y36" s="16" t="e">
        <f>Шаблон_Формулы!$W36+Шаблон_Формулы!$X36</f>
        <v>#REF!</v>
      </c>
      <c r="Z36" s="14" t="str">
        <f>_xlfn.XLOOKUP($A36,Centrum[Индекс],Centrum[Transport co invoice no/ 
Номер инвойса ТК],"",0,1)</f>
        <v>CNT-FS230001670</v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>CENTRUM AVIATION FZCO</v>
      </c>
      <c r="C37" s="11" t="str">
        <f>_xlfn.XLOOKUP($A37,Centrum[Индекс],Centrum[Country /  Страна],"",0,1)</f>
        <v>KOREA</v>
      </c>
      <c r="D37" s="11" t="str">
        <f>_xlfn.XLOOKUP($A37,Centrum[Индекс],Centrum[Container num./ 
№ контейнера],"",0,1)</f>
        <v>FESU5310830</v>
      </c>
      <c r="E37" s="11" t="str">
        <f>_xlfn.XLOOKUP($A37,Centrum[Индекс],Centrum[Supplier/
Поставщик],"",0,1)</f>
        <v>GM KOREA COMPANY</v>
      </c>
      <c r="F37" s="11" t="str">
        <f>_xlfn.XLOOKUP($A37,Centrum[Индекс],Centrum[Shippers invoice no/ 
Номер инвойса поставщика],"",1)</f>
        <v>TJAUZ37130A01</v>
      </c>
      <c r="G37" s="15">
        <f>_xlfn.XLOOKUP($A37,Centrum[Индекс],Centrum[Invoice value / Стоимость груза в к-ре по инвойсу],"",0,1)</f>
        <v>72398.86</v>
      </c>
      <c r="H37" s="14" t="s">
        <v>40</v>
      </c>
      <c r="I37" s="11">
        <f>_xlfn.XLOOKUP($A37,Centrum[Индекс],Centrum[CBM on the shipper/ 
CBM по поставщику],"",0,1)</f>
        <v>67.353999999999999</v>
      </c>
      <c r="J37" s="16">
        <f>_xlfn.XLOOKUP($A37,Centrum[Индекс],Centrum[Gross weight of cont// 
Гросс.вес по конт.],"",0,1)</f>
        <v>15164</v>
      </c>
      <c r="K37" s="17" t="str">
        <f>_xlfn.XLOOKUP($A37,Centrum[Индекс],Centrum[Route/ Маршрут (TSR/TCR)],"",0,1)</f>
        <v>TSR</v>
      </c>
      <c r="L37" s="11" t="str">
        <f>_xlfn.XLOOKUP($A37,Centrum[Индекс],Centrum[Условия поставки],"",0,1)</f>
        <v>INCHEON (FOB/P-D)</v>
      </c>
      <c r="M37" s="11" t="str">
        <f>_xlfn.XLOOKUP($A37,Centrum[Индекс],Centrum[№ HBL date / 
№/ дата коносамента],"",0,1)</f>
        <v>FSIMINAS229362</v>
      </c>
      <c r="N37" s="11" t="str">
        <f>_xlfn.XLOOKUP($A37,Centrum[Индекс],Centrum[№ MBL / 
№/ коносамента],"",0,1)</f>
        <v>FSCOPUVV386626</v>
      </c>
      <c r="O37" s="8">
        <f>(_xlfn.XLOOKUP($A37,Centrum[Индекс],Centrum[Date on board / Дата погрузки на судно],"",0,1))*1</f>
        <v>44979</v>
      </c>
      <c r="P37" s="8">
        <f>(_xlfn.XLOOKUP($A37,Centrum[Индекс],Centrum[Date of arrival to Sary-Agach/ Дата прибытия на Сары-Агач],"",0,1))*1</f>
        <v>45034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10850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10850</v>
      </c>
      <c r="U37" s="12" t="e" cm="1">
        <f t="array" ref="U37">IF(#REF!="",_xlfn.XLOOKUP("МАКС",#REF!,#REF!,,0,1),#REF!)</f>
        <v>#REF!</v>
      </c>
      <c r="V37" s="16" t="e">
        <f>_xlfn.XLOOKUP(Шаблон_Формулы[[#This Row],[21]],#REF!,#REF!,,0,1)</f>
        <v>#REF!</v>
      </c>
      <c r="W37" s="16" t="e">
        <f>Шаблон_Формулы!$T37*Шаблон_Формулы!$V37</f>
        <v>#REF!</v>
      </c>
      <c r="Y37" s="16" t="e">
        <f>Шаблон_Формулы!$W37+Шаблон_Формулы!$X37</f>
        <v>#REF!</v>
      </c>
      <c r="Z37" s="14" t="str">
        <f>_xlfn.XLOOKUP($A37,Centrum[Индекс],Centrum[Transport co invoice no/ 
Номер инвойса ТК],"",0,1)</f>
        <v>CNT-FS230001670</v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>CENTRUM AVIATION FZCO</v>
      </c>
      <c r="C38" s="11" t="str">
        <f>_xlfn.XLOOKUP($A38,Centrum[Индекс],Centrum[Country /  Страна],"",0,1)</f>
        <v>KOREA</v>
      </c>
      <c r="D38" s="11" t="str">
        <f>_xlfn.XLOOKUP($A38,Centrum[Индекс],Centrum[Container num./ 
№ контейнера],"",0,1)</f>
        <v>FESU5318180</v>
      </c>
      <c r="E38" s="11" t="str">
        <f>_xlfn.XLOOKUP($A38,Centrum[Индекс],Centrum[Supplier/
Поставщик],"",0,1)</f>
        <v>GM KOREA COMPANY</v>
      </c>
      <c r="F38" s="11" t="str">
        <f>_xlfn.XLOOKUP($A38,Centrum[Индекс],Centrum[Shippers invoice no/ 
Номер инвойса поставщика],"",1)</f>
        <v>TJAUZ37118C01,  UZ2302132S</v>
      </c>
      <c r="G38" s="15">
        <f>_xlfn.XLOOKUP($A38,Centrum[Индекс],Centrum[Invoice value / Стоимость груза в к-ре по инвойсу],"",0,1)</f>
        <v>56812.639999999999</v>
      </c>
      <c r="H38" s="14" t="s">
        <v>40</v>
      </c>
      <c r="I38" s="11">
        <f>_xlfn.XLOOKUP($A38,Centrum[Индекс],Centrum[CBM on the shipper/ 
CBM по поставщику],"",0,1)</f>
        <v>66.25</v>
      </c>
      <c r="J38" s="16">
        <f>_xlfn.XLOOKUP($A38,Centrum[Индекс],Centrum[Gross weight of cont// 
Гросс.вес по конт.],"",0,1)</f>
        <v>5370</v>
      </c>
      <c r="K38" s="17" t="str">
        <f>_xlfn.XLOOKUP($A38,Centrum[Индекс],Centrum[Route/ Маршрут (TSR/TCR)],"",0,1)</f>
        <v>TSR</v>
      </c>
      <c r="L38" s="11" t="str">
        <f>_xlfn.XLOOKUP($A38,Centrum[Индекс],Centrum[Условия поставки],"",0,1)</f>
        <v>BUSAN (FOB/P-D)</v>
      </c>
      <c r="M38" s="11" t="str">
        <f>_xlfn.XLOOKUP($A38,Centrum[Индекс],Centrum[№ HBL date / 
№/ дата коносамента],"",0,1)</f>
        <v>FSIMPUAS229339; FSIMPUAS229340</v>
      </c>
      <c r="N38" s="11" t="str">
        <f>_xlfn.XLOOKUP($A38,Centrum[Индекс],Centrum[№ MBL / 
№/ коносамента],"",0,1)</f>
        <v>FSCOPUVV386539; FSCOPUVV386540</v>
      </c>
      <c r="O38" s="8">
        <f>(_xlfn.XLOOKUP($A38,Centrum[Индекс],Centrum[Date on board / Дата погрузки на судно],"",0,1))*1</f>
        <v>44971</v>
      </c>
      <c r="P38" s="8">
        <f>(_xlfn.XLOOKUP($A38,Centrum[Индекс],Centrum[Date of arrival to Sary-Agach/ Дата прибытия на Сары-Агач],"",0,1))*1</f>
        <v>45034</v>
      </c>
      <c r="Q38" s="14" t="str">
        <f>_xlfn.XLOOKUP($A38,Centrum[Индекс],Centrum[Container type/ 
Тип контейнера],"",0,1)</f>
        <v>40'HC</v>
      </c>
      <c r="R38" s="16">
        <f>_xlfn.XLOOKUP($A38,Centrum[Индекс],Centrum[Transportation cost per supplier/ 
Cтоимость перевозки по поставщикам],0,0,1)</f>
        <v>10550</v>
      </c>
      <c r="S38" s="16">
        <f>Шаблон_Формулы!$T38-Шаблон_Формулы!$R38</f>
        <v>-73.25</v>
      </c>
      <c r="T38" s="16">
        <f>_xlfn.XLOOKUP($A38,Centrum[Индекс],Centrum[Transportation total amount / Общая стоимость перевозки],0,0,1)</f>
        <v>10476.75</v>
      </c>
      <c r="U38" s="12" t="e" cm="1">
        <f t="array" ref="U38">IF(#REF!="",_xlfn.XLOOKUP("МАКС",#REF!,#REF!,,0,1),#REF!)</f>
        <v>#REF!</v>
      </c>
      <c r="V38" s="16" t="e">
        <f>_xlfn.XLOOKUP(Шаблон_Формулы[[#This Row],[21]],#REF!,#REF!,,0,1)</f>
        <v>#REF!</v>
      </c>
      <c r="W38" s="16" t="e">
        <f>Шаблон_Формулы!$T38*Шаблон_Формулы!$V38</f>
        <v>#REF!</v>
      </c>
      <c r="Y38" s="16" t="e">
        <f>Шаблон_Формулы!$W38+Шаблон_Формулы!$X38</f>
        <v>#REF!</v>
      </c>
      <c r="Z38" s="14" t="str">
        <f>_xlfn.XLOOKUP($A38,Centrum[Индекс],Centrum[Transport co invoice no/ 
Номер инвойса ТК],"",0,1)</f>
        <v>CNT-FS230001670</v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>CENTRUM AVIATION FZCO</v>
      </c>
      <c r="C39" s="11" t="str">
        <f>_xlfn.XLOOKUP($A39,Centrum[Индекс],Centrum[Country /  Страна],"",0,1)</f>
        <v>KOREA</v>
      </c>
      <c r="D39" s="11" t="str">
        <f>_xlfn.XLOOKUP($A39,Centrum[Индекс],Centrum[Container num./ 
№ контейнера],"",0,1)</f>
        <v>FESU5326987</v>
      </c>
      <c r="E39" s="11" t="str">
        <f>_xlfn.XLOOKUP($A39,Centrum[Индекс],Centrum[Supplier/
Поставщик],"",0,1)</f>
        <v>GM KOREA COMPANY</v>
      </c>
      <c r="F39" s="11" t="str">
        <f>_xlfn.XLOOKUP($A39,Centrum[Индекс],Centrum[Shippers invoice no/ 
Номер инвойса поставщика],"",1)</f>
        <v>TJAUZ37125C01</v>
      </c>
      <c r="G39" s="15">
        <f>_xlfn.XLOOKUP($A39,Centrum[Индекс],Centrum[Invoice value / Стоимость груза в к-ре по инвойсу],"",0,1)</f>
        <v>136795.68</v>
      </c>
      <c r="H39" s="14" t="s">
        <v>40</v>
      </c>
      <c r="I39" s="11">
        <f>_xlfn.XLOOKUP($A39,Centrum[Индекс],Centrum[CBM on the shipper/ 
CBM по поставщику],"",0,1)</f>
        <v>66.070999999999998</v>
      </c>
      <c r="J39" s="16">
        <f>_xlfn.XLOOKUP($A39,Centrum[Индекс],Centrum[Gross weight of cont// 
Гросс.вес по конт.],"",0,1)</f>
        <v>10103</v>
      </c>
      <c r="K39" s="17" t="str">
        <f>_xlfn.XLOOKUP($A39,Centrum[Индекс],Centrum[Route/ Маршрут (TSR/TCR)],"",0,1)</f>
        <v>TSR</v>
      </c>
      <c r="L39" s="11" t="str">
        <f>_xlfn.XLOOKUP($A39,Centrum[Индекс],Centrum[Условия поставки],"",0,1)</f>
        <v>BUSAN (FOB/P-D)</v>
      </c>
      <c r="M39" s="11" t="str">
        <f>_xlfn.XLOOKUP($A39,Centrum[Индекс],Centrum[№ HBL date / 
№/ дата коносамента],"",0,1)</f>
        <v>FSIMPUAS229347</v>
      </c>
      <c r="N39" s="11" t="str">
        <f>_xlfn.XLOOKUP($A39,Centrum[Индекс],Centrum[№ MBL / 
№/ коносамента],"",0,1)</f>
        <v>FSCOPUVV386629</v>
      </c>
      <c r="O39" s="8">
        <f>(_xlfn.XLOOKUP($A39,Centrum[Индекс],Centrum[Date on board / Дата погрузки на судно],"",0,1))*1</f>
        <v>44973</v>
      </c>
      <c r="P39" s="8">
        <f>(_xlfn.XLOOKUP($A39,Centrum[Индекс],Centrum[Date of arrival to Sary-Agach/ Дата прибытия на Сары-Агач],"",0,1))*1</f>
        <v>45034</v>
      </c>
      <c r="Q39" s="14" t="str">
        <f>_xlfn.XLOOKUP($A39,Centrum[Индекс],Centrum[Container type/ 
Тип контейнера],"",0,1)</f>
        <v>40'HC</v>
      </c>
      <c r="R39" s="16">
        <f>_xlfn.XLOOKUP($A39,Centrum[Индекс],Centrum[Transportation cost per supplier/ 
Cтоимость перевозки по поставщикам],0,0,1)</f>
        <v>11400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11400</v>
      </c>
      <c r="U39" s="12" t="e" cm="1">
        <f t="array" ref="U39">IF(#REF!="",_xlfn.XLOOKUP("МАКС",#REF!,#REF!,,0,1),#REF!)</f>
        <v>#REF!</v>
      </c>
      <c r="V39" s="16" t="e">
        <f>_xlfn.XLOOKUP(Шаблон_Формулы[[#This Row],[21]],#REF!,#REF!,,0,1)</f>
        <v>#REF!</v>
      </c>
      <c r="W39" s="16" t="e">
        <f>Шаблон_Формулы!$T39*Шаблон_Формулы!$V39</f>
        <v>#REF!</v>
      </c>
      <c r="Y39" s="16" t="e">
        <f>Шаблон_Формулы!$W39+Шаблон_Формулы!$X39</f>
        <v>#REF!</v>
      </c>
      <c r="Z39" s="14" t="str">
        <f>_xlfn.XLOOKUP($A39,Centrum[Индекс],Centrum[Transport co invoice no/ 
Номер инвойса ТК],"",0,1)</f>
        <v>CNT-FS230001670</v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>CENTRUM AVIATION FZCO</v>
      </c>
      <c r="C40" s="11" t="str">
        <f>_xlfn.XLOOKUP($A40,Centrum[Индекс],Centrum[Country /  Страна],"",0,1)</f>
        <v>KOREA</v>
      </c>
      <c r="D40" s="11" t="str">
        <f>_xlfn.XLOOKUP($A40,Centrum[Индекс],Centrum[Container num./ 
№ контейнера],"",0,1)</f>
        <v>FESU5328450</v>
      </c>
      <c r="E40" s="11" t="str">
        <f>_xlfn.XLOOKUP($A40,Centrum[Индекс],Centrum[Supplier/
Поставщик],"",0,1)</f>
        <v>GM KOREA COMPANY</v>
      </c>
      <c r="F40" s="11" t="str">
        <f>_xlfn.XLOOKUP($A40,Centrum[Индекс],Centrum[Shippers invoice no/ 
Номер инвойса поставщика],"",1)</f>
        <v>TJAUZ37129A01</v>
      </c>
      <c r="G40" s="15">
        <f>_xlfn.XLOOKUP($A40,Centrum[Индекс],Centrum[Invoice value / Стоимость груза в к-ре по инвойсу],"",0,1)</f>
        <v>28381.68</v>
      </c>
      <c r="H40" s="14" t="s">
        <v>40</v>
      </c>
      <c r="I40" s="11">
        <f>_xlfn.XLOOKUP($A40,Centrum[Индекс],Centrum[CBM on the shipper/ 
CBM по поставщику],"",0,1)</f>
        <v>67.488</v>
      </c>
      <c r="J40" s="16">
        <f>_xlfn.XLOOKUP($A40,Centrum[Индекс],Centrum[Gross weight of cont// 
Гросс.вес по конт.],"",0,1)</f>
        <v>8891</v>
      </c>
      <c r="K40" s="17" t="str">
        <f>_xlfn.XLOOKUP($A40,Centrum[Индекс],Centrum[Route/ Маршрут (TSR/TCR)],"",0,1)</f>
        <v>TSR</v>
      </c>
      <c r="L40" s="11" t="str">
        <f>_xlfn.XLOOKUP($A40,Centrum[Индекс],Centrum[Условия поставки],"",0,1)</f>
        <v>KUNSAN (FOB/P-D)</v>
      </c>
      <c r="M40" s="11" t="str">
        <f>_xlfn.XLOOKUP($A40,Centrum[Индекс],Centrum[№ HBL date / 
№/ дата коносамента],"",0,1)</f>
        <v>FSIMPUAS229365</v>
      </c>
      <c r="N40" s="11" t="str">
        <f>_xlfn.XLOOKUP($A40,Centrum[Индекс],Centrum[№ MBL / 
№/ коносамента],"",0,1)</f>
        <v>FSCOPUVV386630</v>
      </c>
      <c r="O40" s="8">
        <f>(_xlfn.XLOOKUP($A40,Centrum[Индекс],Centrum[Date on board / Дата погрузки на судно],"",0,1))*1</f>
        <v>44979</v>
      </c>
      <c r="P40" s="8">
        <f>(_xlfn.XLOOKUP($A40,Centrum[Индекс],Centrum[Date of arrival to Sary-Agach/ Дата прибытия на Сары-Агач],"",0,1))*1</f>
        <v>45034</v>
      </c>
      <c r="Q40" s="14" t="str">
        <f>_xlfn.XLOOKUP($A40,Centrum[Индекс],Centrum[Container type/ 
Тип контейнера],"",0,1)</f>
        <v>40'HC</v>
      </c>
      <c r="R40" s="16">
        <f>_xlfn.XLOOKUP($A40,Centrum[Индекс],Centrum[Transportation cost per supplier/ 
Cтоимость перевозки по поставщикам],0,0,1)</f>
        <v>11600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11600</v>
      </c>
      <c r="U40" s="12" t="e" cm="1">
        <f t="array" ref="U40">IF(#REF!="",_xlfn.XLOOKUP("МАКС",#REF!,#REF!,,0,1),#REF!)</f>
        <v>#REF!</v>
      </c>
      <c r="V40" s="16" t="e">
        <f>_xlfn.XLOOKUP(Шаблон_Формулы[[#This Row],[21]],#REF!,#REF!,,0,1)</f>
        <v>#REF!</v>
      </c>
      <c r="W40" s="16" t="e">
        <f>Шаблон_Формулы!$T40*Шаблон_Формулы!$V40</f>
        <v>#REF!</v>
      </c>
      <c r="Y40" s="16" t="e">
        <f>Шаблон_Формулы!$W40+Шаблон_Формулы!$X40</f>
        <v>#REF!</v>
      </c>
      <c r="Z40" s="14" t="str">
        <f>_xlfn.XLOOKUP($A40,Centrum[Индекс],Centrum[Transport co invoice no/ 
Номер инвойса ТК],"",0,1)</f>
        <v>CNT-FS230001670</v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>CENTRUM AVIATION FZCO</v>
      </c>
      <c r="C41" s="11" t="str">
        <f>_xlfn.XLOOKUP($A41,Centrum[Индекс],Centrum[Country /  Страна],"",0,1)</f>
        <v>KOREA</v>
      </c>
      <c r="D41" s="11" t="str">
        <f>_xlfn.XLOOKUP($A41,Centrum[Индекс],Centrum[Container num./ 
№ контейнера],"",0,1)</f>
        <v>FESU5328568</v>
      </c>
      <c r="E41" s="11" t="str">
        <f>_xlfn.XLOOKUP($A41,Centrum[Индекс],Centrum[Supplier/
Поставщик],"",0,1)</f>
        <v>GM KOREA COMPANY</v>
      </c>
      <c r="F41" s="11" t="str">
        <f>_xlfn.XLOOKUP($A41,Centrum[Индекс],Centrum[Shippers invoice no/ 
Номер инвойса поставщика],"",1)</f>
        <v>TJAUZ37132C01</v>
      </c>
      <c r="G41" s="15">
        <f>_xlfn.XLOOKUP($A41,Centrum[Индекс],Centrum[Invoice value / Стоимость груза в к-ре по инвойсу],"",0,1)</f>
        <v>25517.279999999999</v>
      </c>
      <c r="H41" s="14" t="s">
        <v>40</v>
      </c>
      <c r="I41" s="11">
        <f>_xlfn.XLOOKUP($A41,Centrum[Индекс],Centrum[CBM on the shipper/ 
CBM по поставщику],"",0,1)</f>
        <v>66.816999999999993</v>
      </c>
      <c r="J41" s="16">
        <f>_xlfn.XLOOKUP($A41,Centrum[Индекс],Centrum[Gross weight of cont// 
Гросс.вес по конт.],"",0,1)</f>
        <v>5939</v>
      </c>
      <c r="K41" s="17" t="str">
        <f>_xlfn.XLOOKUP($A41,Centrum[Индекс],Centrum[Route/ Маршрут (TSR/TCR)],"",0,1)</f>
        <v>TSR</v>
      </c>
      <c r="L41" s="11" t="str">
        <f>_xlfn.XLOOKUP($A41,Centrum[Индекс],Centrum[Условия поставки],"",0,1)</f>
        <v>BUSAN (FOB/P-D)</v>
      </c>
      <c r="M41" s="11" t="str">
        <f>_xlfn.XLOOKUP($A41,Centrum[Индекс],Centrum[№ HBL date / 
№/ дата коносамента],"",0,1)</f>
        <v>FSIMPUAS229366</v>
      </c>
      <c r="N41" s="11" t="str">
        <f>_xlfn.XLOOKUP($A41,Centrum[Индекс],Centrum[№ MBL / 
№/ коносамента],"",0,1)</f>
        <v>FSCOPUVV386631</v>
      </c>
      <c r="O41" s="8">
        <f>(_xlfn.XLOOKUP($A41,Centrum[Индекс],Centrum[Date on board / Дата погрузки на судно],"",0,1))*1</f>
        <v>44979</v>
      </c>
      <c r="P41" s="8">
        <f>(_xlfn.XLOOKUP($A41,Centrum[Индекс],Centrum[Date of arrival to Sary-Agach/ Дата прибытия на Сары-Агач],"",0,1))*1</f>
        <v>45034</v>
      </c>
      <c r="Q41" s="14" t="str">
        <f>_xlfn.XLOOKUP($A41,Centrum[Индекс],Centrum[Container type/ 
Тип контейнера],"",0,1)</f>
        <v>40'HC</v>
      </c>
      <c r="R41" s="16">
        <f>_xlfn.XLOOKUP($A41,Centrum[Индекс],Centrum[Transportation cost per supplier/ 
Cтоимость перевозки по поставщикам],0,0,1)</f>
        <v>10550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10550</v>
      </c>
      <c r="U41" s="12" t="e" cm="1">
        <f t="array" ref="U41">IF(#REF!="",_xlfn.XLOOKUP("МАКС",#REF!,#REF!,,0,1),#REF!)</f>
        <v>#REF!</v>
      </c>
      <c r="V41" s="16" t="e">
        <f>_xlfn.XLOOKUP(Шаблон_Формулы[[#This Row],[21]],#REF!,#REF!,,0,1)</f>
        <v>#REF!</v>
      </c>
      <c r="W41" s="16" t="e">
        <f>Шаблон_Формулы!$T41*Шаблон_Формулы!$V41</f>
        <v>#REF!</v>
      </c>
      <c r="Y41" s="16" t="e">
        <f>Шаблон_Формулы!$W41+Шаблон_Формулы!$X41</f>
        <v>#REF!</v>
      </c>
      <c r="Z41" s="14" t="str">
        <f>_xlfn.XLOOKUP($A41,Centrum[Индекс],Centrum[Transport co invoice no/ 
Номер инвойса ТК],"",0,1)</f>
        <v>CNT-FS230001670</v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>CENTRUM AVIATION FZCO</v>
      </c>
      <c r="C42" s="11" t="str">
        <f>_xlfn.XLOOKUP($A42,Centrum[Индекс],Centrum[Country /  Страна],"",0,1)</f>
        <v>KOREA</v>
      </c>
      <c r="D42" s="11" t="str">
        <f>_xlfn.XLOOKUP($A42,Centrum[Индекс],Centrum[Container num./ 
№ контейнера],"",0,1)</f>
        <v>FESU5335696</v>
      </c>
      <c r="E42" s="11" t="str">
        <f>_xlfn.XLOOKUP($A42,Centrum[Индекс],Centrum[Supplier/
Поставщик],"",0,1)</f>
        <v>GM KOREA COMPANY</v>
      </c>
      <c r="F42" s="11" t="str">
        <f>_xlfn.XLOOKUP($A42,Centrum[Индекс],Centrum[Shippers invoice no/ 
Номер инвойса поставщика],"",1)</f>
        <v>TJAUZ37130A01</v>
      </c>
      <c r="G42" s="15">
        <f>_xlfn.XLOOKUP($A42,Centrum[Индекс],Centrum[Invoice value / Стоимость груза в к-ре по инвойсу],"",0,1)</f>
        <v>225508.32</v>
      </c>
      <c r="H42" s="14" t="s">
        <v>40</v>
      </c>
      <c r="I42" s="11">
        <f>_xlfn.XLOOKUP($A42,Centrum[Индекс],Centrum[CBM on the shipper/ 
CBM по поставщику],"",0,1)</f>
        <v>68.234999999999999</v>
      </c>
      <c r="J42" s="16">
        <f>_xlfn.XLOOKUP($A42,Centrum[Индекс],Centrum[Gross weight of cont// 
Гросс.вес по конт.],"",0,1)</f>
        <v>19025</v>
      </c>
      <c r="K42" s="17" t="str">
        <f>_xlfn.XLOOKUP($A42,Centrum[Индекс],Centrum[Route/ Маршрут (TSR/TCR)],"",0,1)</f>
        <v>TSR</v>
      </c>
      <c r="L42" s="11" t="str">
        <f>_xlfn.XLOOKUP($A42,Centrum[Индекс],Centrum[Условия поставки],"",0,1)</f>
        <v>INCHEON (FOB/P-D)</v>
      </c>
      <c r="M42" s="11" t="str">
        <f>_xlfn.XLOOKUP($A42,Centrum[Индекс],Centrum[№ HBL date / 
№/ дата коносамента],"",0,1)</f>
        <v>FSIMINAS229362</v>
      </c>
      <c r="N42" s="11" t="str">
        <f>_xlfn.XLOOKUP($A42,Centrum[Индекс],Centrum[№ MBL / 
№/ коносамента],"",0,1)</f>
        <v>FSCOPUVV386626</v>
      </c>
      <c r="O42" s="8">
        <f>(_xlfn.XLOOKUP($A42,Centrum[Индекс],Centrum[Date on board / Дата погрузки на судно],"",0,1))*1</f>
        <v>44979</v>
      </c>
      <c r="P42" s="8">
        <f>(_xlfn.XLOOKUP($A42,Centrum[Индекс],Centrum[Date of arrival to Sary-Agach/ Дата прибытия на Сары-Агач],"",0,1))*1</f>
        <v>45034</v>
      </c>
      <c r="Q42" s="14" t="str">
        <f>_xlfn.XLOOKUP($A42,Centrum[Индекс],Centrum[Container type/ 
Тип контейнера],"",0,1)</f>
        <v>40'HC</v>
      </c>
      <c r="R42" s="16">
        <f>_xlfn.XLOOKUP($A42,Centrum[Индекс],Centrum[Transportation cost per supplier/ 
Cтоимость перевозки по поставщикам],0,0,1)</f>
        <v>10850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10850</v>
      </c>
      <c r="U42" s="12" t="e" cm="1">
        <f t="array" ref="U42">IF(#REF!="",_xlfn.XLOOKUP("МАКС",#REF!,#REF!,,0,1),#REF!)</f>
        <v>#REF!</v>
      </c>
      <c r="V42" s="16" t="e">
        <f>_xlfn.XLOOKUP(Шаблон_Формулы[[#This Row],[21]],#REF!,#REF!,,0,1)</f>
        <v>#REF!</v>
      </c>
      <c r="W42" s="16" t="e">
        <f>Шаблон_Формулы!$T42*Шаблон_Формулы!$V42</f>
        <v>#REF!</v>
      </c>
      <c r="Y42" s="16" t="e">
        <f>Шаблон_Формулы!$W42+Шаблон_Формулы!$X42</f>
        <v>#REF!</v>
      </c>
      <c r="Z42" s="14" t="str">
        <f>_xlfn.XLOOKUP($A42,Centrum[Индекс],Centrum[Transport co invoice no/ 
Номер инвойса ТК],"",0,1)</f>
        <v>CNT-FS230001670</v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>CENTRUM AVIATION FZCO</v>
      </c>
      <c r="C43" s="11" t="str">
        <f>_xlfn.XLOOKUP($A43,Centrum[Индекс],Centrum[Country /  Страна],"",0,1)</f>
        <v>KOREA</v>
      </c>
      <c r="D43" s="11" t="str">
        <f>_xlfn.XLOOKUP($A43,Centrum[Индекс],Centrum[Container num./ 
№ контейнера],"",0,1)</f>
        <v>FESU5335968</v>
      </c>
      <c r="E43" s="11" t="str">
        <f>_xlfn.XLOOKUP($A43,Centrum[Индекс],Centrum[Supplier/
Поставщик],"",0,1)</f>
        <v>GM KOREA COMPANY</v>
      </c>
      <c r="F43" s="11" t="str">
        <f>_xlfn.XLOOKUP($A43,Centrum[Индекс],Centrum[Shippers invoice no/ 
Номер инвойса поставщика],"",1)</f>
        <v>TJAUZ37133A01</v>
      </c>
      <c r="G43" s="15">
        <f>_xlfn.XLOOKUP($A43,Centrum[Индекс],Centrum[Invoice value / Стоимость груза в к-ре по инвойсу],"",0,1)</f>
        <v>244404</v>
      </c>
      <c r="H43" s="14" t="s">
        <v>40</v>
      </c>
      <c r="I43" s="11">
        <f>_xlfn.XLOOKUP($A43,Centrum[Индекс],Centrum[CBM on the shipper/ 
CBM по поставщику],"",0,1)</f>
        <v>65.813999999999993</v>
      </c>
      <c r="J43" s="16">
        <f>_xlfn.XLOOKUP($A43,Centrum[Индекс],Centrum[Gross weight of cont// 
Гросс.вес по конт.],"",0,1)</f>
        <v>18122</v>
      </c>
      <c r="K43" s="17" t="str">
        <f>_xlfn.XLOOKUP($A43,Centrum[Индекс],Centrum[Route/ Маршрут (TSR/TCR)],"",0,1)</f>
        <v>TSR</v>
      </c>
      <c r="L43" s="11" t="str">
        <f>_xlfn.XLOOKUP($A43,Centrum[Индекс],Centrum[Условия поставки],"",0,1)</f>
        <v>INCHEON (FOB/P-D)</v>
      </c>
      <c r="M43" s="11" t="str">
        <f>_xlfn.XLOOKUP($A43,Centrum[Индекс],Centrum[№ HBL date / 
№/ дата коносамента],"",0,1)</f>
        <v>FSIMINAS229363</v>
      </c>
      <c r="N43" s="11" t="str">
        <f>_xlfn.XLOOKUP($A43,Centrum[Индекс],Centrum[№ MBL / 
№/ коносамента],"",0,1)</f>
        <v>FSCOPUVV386627</v>
      </c>
      <c r="O43" s="8">
        <f>(_xlfn.XLOOKUP($A43,Centrum[Индекс],Centrum[Date on board / Дата погрузки на судно],"",0,1))*1</f>
        <v>44979</v>
      </c>
      <c r="P43" s="8">
        <f>(_xlfn.XLOOKUP($A43,Centrum[Индекс],Centrum[Date of arrival to Sary-Agach/ Дата прибытия на Сары-Агач],"",0,1))*1</f>
        <v>45034</v>
      </c>
      <c r="Q43" s="14" t="str">
        <f>_xlfn.XLOOKUP($A43,Centrum[Индекс],Centrum[Container type/ 
Тип контейнера],"",0,1)</f>
        <v>40'HC</v>
      </c>
      <c r="R43" s="16">
        <f>_xlfn.XLOOKUP($A43,Centrum[Индекс],Centrum[Transportation cost per supplier/ 
Cтоимость перевозки по поставщикам],0,0,1)</f>
        <v>10850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10850</v>
      </c>
      <c r="U43" s="12" t="e" cm="1">
        <f t="array" ref="U43">IF(#REF!="",_xlfn.XLOOKUP("МАКС",#REF!,#REF!,,0,1),#REF!)</f>
        <v>#REF!</v>
      </c>
      <c r="V43" s="16" t="e">
        <f>_xlfn.XLOOKUP(Шаблон_Формулы[[#This Row],[21]],#REF!,#REF!,,0,1)</f>
        <v>#REF!</v>
      </c>
      <c r="W43" s="16" t="e">
        <f>Шаблон_Формулы!$T43*Шаблон_Формулы!$V43</f>
        <v>#REF!</v>
      </c>
      <c r="Y43" s="16" t="e">
        <f>Шаблон_Формулы!$W43+Шаблон_Формулы!$X43</f>
        <v>#REF!</v>
      </c>
      <c r="Z43" s="14" t="str">
        <f>_xlfn.XLOOKUP($A43,Centrum[Индекс],Centrum[Transport co invoice no/ 
Номер инвойса ТК],"",0,1)</f>
        <v>CNT-FS230001670</v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>CENTRUM AVIATION FZCO</v>
      </c>
      <c r="C44" s="11" t="str">
        <f>_xlfn.XLOOKUP($A44,Centrum[Индекс],Centrum[Country /  Страна],"",0,1)</f>
        <v>KOREA</v>
      </c>
      <c r="D44" s="11" t="str">
        <f>_xlfn.XLOOKUP($A44,Centrum[Индекс],Centrum[Container num./ 
№ контейнера],"",0,1)</f>
        <v>SEGU4061092</v>
      </c>
      <c r="E44" s="11" t="str">
        <f>_xlfn.XLOOKUP($A44,Centrum[Индекс],Centrum[Supplier/
Поставщик],"",0,1)</f>
        <v>GM KOREA COMPANY</v>
      </c>
      <c r="F44" s="11" t="str">
        <f>_xlfn.XLOOKUP($A44,Centrum[Индекс],Centrum[Shippers invoice no/ 
Номер инвойса поставщика],"",1)</f>
        <v>TJAUZ37133A01</v>
      </c>
      <c r="G44" s="15">
        <f>_xlfn.XLOOKUP($A44,Centrum[Индекс],Centrum[Invoice value / Стоимость груза в к-ре по инвойсу],"",0,1)</f>
        <v>96163.11</v>
      </c>
      <c r="H44" s="14" t="s">
        <v>40</v>
      </c>
      <c r="I44" s="11">
        <f>_xlfn.XLOOKUP($A44,Centrum[Индекс],Centrum[CBM on the shipper/ 
CBM по поставщику],"",0,1)</f>
        <v>67.488</v>
      </c>
      <c r="J44" s="16">
        <f>_xlfn.XLOOKUP($A44,Centrum[Индекс],Centrum[Gross weight of cont// 
Гросс.вес по конт.],"",0,1)</f>
        <v>14174</v>
      </c>
      <c r="K44" s="17" t="str">
        <f>_xlfn.XLOOKUP($A44,Centrum[Индекс],Centrum[Route/ Маршрут (TSR/TCR)],"",0,1)</f>
        <v>TSR</v>
      </c>
      <c r="L44" s="11" t="str">
        <f>_xlfn.XLOOKUP($A44,Centrum[Индекс],Centrum[Условия поставки],"",0,1)</f>
        <v>INCHEON (FOB/P-D)</v>
      </c>
      <c r="M44" s="11" t="str">
        <f>_xlfn.XLOOKUP($A44,Centrum[Индекс],Centrum[№ HBL date / 
№/ дата коносамента],"",0,1)</f>
        <v>FSIMINAS229363</v>
      </c>
      <c r="N44" s="11" t="str">
        <f>_xlfn.XLOOKUP($A44,Centrum[Индекс],Centrum[№ MBL / 
№/ коносамента],"",0,1)</f>
        <v>FSCOPUVV386627</v>
      </c>
      <c r="O44" s="8">
        <f>(_xlfn.XLOOKUP($A44,Centrum[Индекс],Centrum[Date on board / Дата погрузки на судно],"",0,1))*1</f>
        <v>44979</v>
      </c>
      <c r="P44" s="8">
        <f>(_xlfn.XLOOKUP($A44,Centrum[Индекс],Centrum[Date of arrival to Sary-Agach/ Дата прибытия на Сары-Агач],"",0,1))*1</f>
        <v>45034</v>
      </c>
      <c r="Q44" s="14" t="str">
        <f>_xlfn.XLOOKUP($A44,Centrum[Индекс],Centrum[Container type/ 
Тип контейнера],"",0,1)</f>
        <v>40'HC</v>
      </c>
      <c r="R44" s="16">
        <f>_xlfn.XLOOKUP($A44,Centrum[Индекс],Centrum[Transportation cost per supplier/ 
Cтоимость перевозки по поставщикам],0,0,1)</f>
        <v>10850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10850</v>
      </c>
      <c r="U44" s="12" t="e" cm="1">
        <f t="array" ref="U44">IF(#REF!="",_xlfn.XLOOKUP("МАКС",#REF!,#REF!,,0,1),#REF!)</f>
        <v>#REF!</v>
      </c>
      <c r="V44" s="16" t="e">
        <f>_xlfn.XLOOKUP(Шаблон_Формулы[[#This Row],[21]],#REF!,#REF!,,0,1)</f>
        <v>#REF!</v>
      </c>
      <c r="W44" s="16" t="e">
        <f>Шаблон_Формулы!$T44*Шаблон_Формулы!$V44</f>
        <v>#REF!</v>
      </c>
      <c r="Y44" s="16" t="e">
        <f>Шаблон_Формулы!$W44+Шаблон_Формулы!$X44</f>
        <v>#REF!</v>
      </c>
      <c r="Z44" s="14" t="str">
        <f>_xlfn.XLOOKUP($A44,Centrum[Индекс],Centrum[Transport co invoice no/ 
Номер инвойса ТК],"",0,1)</f>
        <v>CNT-FS230001670</v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>CENTRUM AVIATION FZCO</v>
      </c>
      <c r="C45" s="11" t="str">
        <f>_xlfn.XLOOKUP($A45,Centrum[Индекс],Centrum[Country /  Страна],"",0,1)</f>
        <v>KOREA</v>
      </c>
      <c r="D45" s="11" t="str">
        <f>_xlfn.XLOOKUP($A45,Centrum[Индекс],Centrum[Container num./ 
№ контейнера],"",0,1)</f>
        <v>TCLU6218030</v>
      </c>
      <c r="E45" s="11" t="str">
        <f>_xlfn.XLOOKUP($A45,Centrum[Индекс],Centrum[Supplier/
Поставщик],"",0,1)</f>
        <v>GM KOREA COMPANY</v>
      </c>
      <c r="F45" s="11" t="str">
        <f>_xlfn.XLOOKUP($A45,Centrum[Индекс],Centrum[Shippers invoice no/ 
Номер инвойса поставщика],"",1)</f>
        <v>TJAUZ37133A01</v>
      </c>
      <c r="G45" s="15">
        <f>_xlfn.XLOOKUP($A45,Centrum[Индекс],Centrum[Invoice value / Стоимость груза в к-ре по инвойсу],"",0,1)</f>
        <v>238368</v>
      </c>
      <c r="H45" s="14" t="s">
        <v>40</v>
      </c>
      <c r="I45" s="11">
        <f>_xlfn.XLOOKUP($A45,Centrum[Индекс],Centrum[CBM on the shipper/ 
CBM по поставщику],"",0,1)</f>
        <v>66.963999999999999</v>
      </c>
      <c r="J45" s="16">
        <f>_xlfn.XLOOKUP($A45,Centrum[Индекс],Centrum[Gross weight of cont// 
Гросс.вес по конт.],"",0,1)</f>
        <v>19137</v>
      </c>
      <c r="K45" s="17" t="str">
        <f>_xlfn.XLOOKUP($A45,Centrum[Индекс],Centrum[Route/ Маршрут (TSR/TCR)],"",0,1)</f>
        <v>TSR</v>
      </c>
      <c r="L45" s="11" t="str">
        <f>_xlfn.XLOOKUP($A45,Centrum[Индекс],Centrum[Условия поставки],"",0,1)</f>
        <v>INCHEON (FOB/P-D)</v>
      </c>
      <c r="M45" s="11" t="str">
        <f>_xlfn.XLOOKUP($A45,Centrum[Индекс],Centrum[№ HBL date / 
№/ дата коносамента],"",0,1)</f>
        <v>FSIMINAS229363</v>
      </c>
      <c r="N45" s="11" t="str">
        <f>_xlfn.XLOOKUP($A45,Centrum[Индекс],Centrum[№ MBL / 
№/ коносамента],"",0,1)</f>
        <v>FSCOPUVV386627</v>
      </c>
      <c r="O45" s="8">
        <f>(_xlfn.XLOOKUP($A45,Centrum[Индекс],Centrum[Date on board / Дата погрузки на судно],"",0,1))*1</f>
        <v>44979</v>
      </c>
      <c r="P45" s="8">
        <f>(_xlfn.XLOOKUP($A45,Centrum[Индекс],Centrum[Date of arrival to Sary-Agach/ Дата прибытия на Сары-Агач],"",0,1))*1</f>
        <v>45034</v>
      </c>
      <c r="Q45" s="14" t="str">
        <f>_xlfn.XLOOKUP($A45,Centrum[Индекс],Centrum[Container type/ 
Тип контейнера],"",0,1)</f>
        <v>40'HC</v>
      </c>
      <c r="R45" s="16">
        <f>_xlfn.XLOOKUP($A45,Centrum[Индекс],Centrum[Transportation cost per supplier/ 
Cтоимость перевозки по поставщикам],0,0,1)</f>
        <v>10850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10850</v>
      </c>
      <c r="U45" s="12" t="e" cm="1">
        <f t="array" ref="U45">IF(#REF!="",_xlfn.XLOOKUP("МАКС",#REF!,#REF!,,0,1),#REF!)</f>
        <v>#REF!</v>
      </c>
      <c r="V45" s="16" t="e">
        <f>_xlfn.XLOOKUP(Шаблон_Формулы[[#This Row],[21]],#REF!,#REF!,,0,1)</f>
        <v>#REF!</v>
      </c>
      <c r="W45" s="16" t="e">
        <f>Шаблон_Формулы!$T45*Шаблон_Формулы!$V45</f>
        <v>#REF!</v>
      </c>
      <c r="Y45" s="16" t="e">
        <f>Шаблон_Формулы!$W45+Шаблон_Формулы!$X45</f>
        <v>#REF!</v>
      </c>
      <c r="Z45" s="14" t="str">
        <f>_xlfn.XLOOKUP($A45,Centrum[Индекс],Centrum[Transport co invoice no/ 
Номер инвойса ТК],"",0,1)</f>
        <v>CNT-FS230001670</v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>CENTRUM AVIATION FZCO</v>
      </c>
      <c r="C46" s="11" t="str">
        <f>_xlfn.XLOOKUP($A46,Centrum[Индекс],Centrum[Country /  Страна],"",0,1)</f>
        <v>KOREA</v>
      </c>
      <c r="D46" s="11" t="str">
        <f>_xlfn.XLOOKUP($A46,Centrum[Индекс],Centrum[Container num./ 
№ контейнера],"",0,1)</f>
        <v>TCLU8947508</v>
      </c>
      <c r="E46" s="11" t="str">
        <f>_xlfn.XLOOKUP($A46,Centrum[Индекс],Centrum[Supplier/
Поставщик],"",0,1)</f>
        <v>GM KOREA COMPANY</v>
      </c>
      <c r="F46" s="11" t="str">
        <f>_xlfn.XLOOKUP($A46,Centrum[Индекс],Centrum[Shippers invoice no/ 
Номер инвойса поставщика],"",1)</f>
        <v>TJAUZ37129A01</v>
      </c>
      <c r="G46" s="15">
        <f>_xlfn.XLOOKUP($A46,Centrum[Индекс],Centrum[Invoice value / Стоимость груза в к-ре по инвойсу],"",0,1)</f>
        <v>13020.36</v>
      </c>
      <c r="H46" s="14" t="s">
        <v>40</v>
      </c>
      <c r="I46" s="11">
        <f>_xlfn.XLOOKUP($A46,Centrum[Индекс],Centrum[CBM on the shipper/ 
CBM по поставщику],"",0,1)</f>
        <v>67.597999999999999</v>
      </c>
      <c r="J46" s="16">
        <f>_xlfn.XLOOKUP($A46,Centrum[Индекс],Centrum[Gross weight of cont// 
Гросс.вес по конт.],"",0,1)</f>
        <v>4780</v>
      </c>
      <c r="K46" s="17" t="str">
        <f>_xlfn.XLOOKUP($A46,Centrum[Индекс],Centrum[Route/ Маршрут (TSR/TCR)],"",0,1)</f>
        <v>TSR</v>
      </c>
      <c r="L46" s="11" t="str">
        <f>_xlfn.XLOOKUP($A46,Centrum[Индекс],Centrum[Условия поставки],"",0,1)</f>
        <v>KUNSAN (FOB/P-D)</v>
      </c>
      <c r="M46" s="11" t="str">
        <f>_xlfn.XLOOKUP($A46,Centrum[Индекс],Centrum[№ HBL date / 
№/ дата коносамента],"",0,1)</f>
        <v>FSIMPUAS229365</v>
      </c>
      <c r="N46" s="11" t="str">
        <f>_xlfn.XLOOKUP($A46,Centrum[Индекс],Centrum[№ MBL / 
№/ коносамента],"",0,1)</f>
        <v>FSCOPUVV386630</v>
      </c>
      <c r="O46" s="8">
        <f>(_xlfn.XLOOKUP($A46,Centrum[Индекс],Centrum[Date on board / Дата погрузки на судно],"",0,1))*1</f>
        <v>44979</v>
      </c>
      <c r="P46" s="8">
        <f>(_xlfn.XLOOKUP($A46,Centrum[Индекс],Centrum[Date of arrival to Sary-Agach/ Дата прибытия на Сары-Агач],"",0,1))*1</f>
        <v>45034</v>
      </c>
      <c r="Q46" s="14" t="str">
        <f>_xlfn.XLOOKUP($A46,Centrum[Индекс],Centrum[Container type/ 
Тип контейнера],"",0,1)</f>
        <v>40'HC</v>
      </c>
      <c r="R46" s="16">
        <f>_xlfn.XLOOKUP($A46,Centrum[Индекс],Centrum[Transportation cost per supplier/ 
Cтоимость перевозки по поставщикам],0,0,1)</f>
        <v>11600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11600</v>
      </c>
      <c r="U46" s="12" t="e" cm="1">
        <f t="array" ref="U46">IF(#REF!="",_xlfn.XLOOKUP("МАКС",#REF!,#REF!,,0,1),#REF!)</f>
        <v>#REF!</v>
      </c>
      <c r="V46" s="16" t="e">
        <f>_xlfn.XLOOKUP(Шаблон_Формулы[[#This Row],[21]],#REF!,#REF!,,0,1)</f>
        <v>#REF!</v>
      </c>
      <c r="W46" s="16" t="e">
        <f>Шаблон_Формулы!$T46*Шаблон_Формулы!$V46</f>
        <v>#REF!</v>
      </c>
      <c r="Y46" s="16" t="e">
        <f>Шаблон_Формулы!$W46+Шаблон_Формулы!$X46</f>
        <v>#REF!</v>
      </c>
      <c r="Z46" s="14" t="str">
        <f>_xlfn.XLOOKUP($A46,Centrum[Индекс],Centrum[Transport co invoice no/ 
Номер инвойса ТК],"",0,1)</f>
        <v>CNT-FS230001670</v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>CENTRUM AVIATION FZCO</v>
      </c>
      <c r="C47" s="11" t="str">
        <f>_xlfn.XLOOKUP($A47,Centrum[Индекс],Centrum[Country /  Страна],"",0,1)</f>
        <v>KOREA</v>
      </c>
      <c r="D47" s="11" t="str">
        <f>_xlfn.XLOOKUP($A47,Centrum[Индекс],Centrum[Container num./ 
№ контейнера],"",0,1)</f>
        <v>TCLU9963782</v>
      </c>
      <c r="E47" s="11" t="str">
        <f>_xlfn.XLOOKUP($A47,Centrum[Индекс],Centrum[Supplier/
Поставщик],"",0,1)</f>
        <v>GM KOREA COMPANY</v>
      </c>
      <c r="F47" s="11" t="str">
        <f>_xlfn.XLOOKUP($A47,Centrum[Индекс],Centrum[Shippers invoice no/ 
Номер инвойса поставщика],"",1)</f>
        <v>TJAUZ37129A01</v>
      </c>
      <c r="G47" s="15">
        <f>_xlfn.XLOOKUP($A47,Centrum[Индекс],Centrum[Invoice value / Стоимость груза в к-ре по инвойсу],"",0,1)</f>
        <v>26780.3</v>
      </c>
      <c r="H47" s="14" t="s">
        <v>40</v>
      </c>
      <c r="I47" s="11">
        <f>_xlfn.XLOOKUP($A47,Centrum[Индекс],Centrum[CBM on the shipper/ 
CBM по поставщику],"",0,1)</f>
        <v>67.421000000000006</v>
      </c>
      <c r="J47" s="16">
        <f>_xlfn.XLOOKUP($A47,Centrum[Индекс],Centrum[Gross weight of cont// 
Гросс.вес по конт.],"",0,1)</f>
        <v>8366</v>
      </c>
      <c r="K47" s="17" t="str">
        <f>_xlfn.XLOOKUP($A47,Centrum[Индекс],Centrum[Route/ Маршрут (TSR/TCR)],"",0,1)</f>
        <v>TSR</v>
      </c>
      <c r="L47" s="11" t="str">
        <f>_xlfn.XLOOKUP($A47,Centrum[Индекс],Centrum[Условия поставки],"",0,1)</f>
        <v>KUNSAN (FOB/P-D)</v>
      </c>
      <c r="M47" s="11" t="str">
        <f>_xlfn.XLOOKUP($A47,Centrum[Индекс],Centrum[№ HBL date / 
№/ дата коносамента],"",0,1)</f>
        <v>FSIMPUAS229365</v>
      </c>
      <c r="N47" s="11" t="str">
        <f>_xlfn.XLOOKUP($A47,Centrum[Индекс],Centrum[№ MBL / 
№/ коносамента],"",0,1)</f>
        <v>FSCOPUVV386630</v>
      </c>
      <c r="O47" s="8">
        <f>(_xlfn.XLOOKUP($A47,Centrum[Индекс],Centrum[Date on board / Дата погрузки на судно],"",0,1))*1</f>
        <v>44979</v>
      </c>
      <c r="P47" s="8">
        <f>(_xlfn.XLOOKUP($A47,Centrum[Индекс],Centrum[Date of arrival to Sary-Agach/ Дата прибытия на Сары-Агач],"",0,1))*1</f>
        <v>45034</v>
      </c>
      <c r="Q47" s="14" t="str">
        <f>_xlfn.XLOOKUP($A47,Centrum[Индекс],Centrum[Container type/ 
Тип контейнера],"",0,1)</f>
        <v>40'HC</v>
      </c>
      <c r="R47" s="16">
        <f>_xlfn.XLOOKUP($A47,Centrum[Индекс],Centrum[Transportation cost per supplier/ 
Cтоимость перевозки по поставщикам],0,0,1)</f>
        <v>11600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11600</v>
      </c>
      <c r="U47" s="12" t="e" cm="1">
        <f t="array" ref="U47">IF(#REF!="",_xlfn.XLOOKUP("МАКС",#REF!,#REF!,,0,1),#REF!)</f>
        <v>#REF!</v>
      </c>
      <c r="V47" s="16" t="e">
        <f>_xlfn.XLOOKUP(Шаблон_Формулы[[#This Row],[21]],#REF!,#REF!,,0,1)</f>
        <v>#REF!</v>
      </c>
      <c r="W47" s="16" t="e">
        <f>Шаблон_Формулы!$T47*Шаблон_Формулы!$V47</f>
        <v>#REF!</v>
      </c>
      <c r="Y47" s="16" t="e">
        <f>Шаблон_Формулы!$W47+Шаблон_Формулы!$X47</f>
        <v>#REF!</v>
      </c>
      <c r="Z47" s="14" t="str">
        <f>_xlfn.XLOOKUP($A47,Centrum[Индекс],Centrum[Transport co invoice no/ 
Номер инвойса ТК],"",0,1)</f>
        <v>CNT-FS230001670</v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>CENTRUM AVIATION FZCO</v>
      </c>
      <c r="C48" s="11" t="str">
        <f>_xlfn.XLOOKUP($A48,Centrum[Индекс],Centrum[Country /  Страна],"",0,1)</f>
        <v>KOREA</v>
      </c>
      <c r="D48" s="11" t="str">
        <f>_xlfn.XLOOKUP($A48,Centrum[Индекс],Centrum[Container num./ 
№ контейнера],"",0,1)</f>
        <v>TCNU7819562</v>
      </c>
      <c r="E48" s="11" t="str">
        <f>_xlfn.XLOOKUP($A48,Centrum[Индекс],Centrum[Supplier/
Поставщик],"",0,1)</f>
        <v>GM KOREA COMPANY</v>
      </c>
      <c r="F48" s="11" t="str">
        <f>_xlfn.XLOOKUP($A48,Centrum[Индекс],Centrum[Shippers invoice no/ 
Номер инвойса поставщика],"",1)</f>
        <v>TJAUZ37116A01</v>
      </c>
      <c r="G48" s="15">
        <f>_xlfn.XLOOKUP($A48,Centrum[Индекс],Centrum[Invoice value / Стоимость груза в к-ре по инвойсу],"",0,1)</f>
        <v>10053.120000000001</v>
      </c>
      <c r="H48" s="14" t="s">
        <v>40</v>
      </c>
      <c r="I48" s="11">
        <f>_xlfn.XLOOKUP($A48,Centrum[Индекс],Centrum[CBM on the shipper/ 
CBM по поставщику],"",0,1)</f>
        <v>67.558999999999997</v>
      </c>
      <c r="J48" s="16">
        <f>_xlfn.XLOOKUP($A48,Centrum[Индекс],Centrum[Gross weight of cont// 
Гросс.вес по конт.],"",0,1)</f>
        <v>3570</v>
      </c>
      <c r="K48" s="17" t="str">
        <f>_xlfn.XLOOKUP($A48,Centrum[Индекс],Centrum[Route/ Маршрут (TSR/TCR)],"",0,1)</f>
        <v>TSR</v>
      </c>
      <c r="L48" s="11" t="str">
        <f>_xlfn.XLOOKUP($A48,Centrum[Индекс],Centrum[Условия поставки],"",0,1)</f>
        <v>KUNSAN (FOB/P-D)</v>
      </c>
      <c r="M48" s="11" t="str">
        <f>_xlfn.XLOOKUP($A48,Centrum[Индекс],Centrum[№ HBL date / 
№/ дата коносамента],"",0,1)</f>
        <v>FSIMPUAS229341</v>
      </c>
      <c r="N48" s="11" t="str">
        <f>_xlfn.XLOOKUP($A48,Centrum[Индекс],Centrum[№ MBL / 
№/ коносамента],"",0,1)</f>
        <v>FSCOPUVV386541</v>
      </c>
      <c r="O48" s="8">
        <f>(_xlfn.XLOOKUP($A48,Centrum[Индекс],Centrum[Date on board / Дата погрузки на судно],"",0,1))*1</f>
        <v>44971</v>
      </c>
      <c r="P48" s="8">
        <f>(_xlfn.XLOOKUP($A48,Centrum[Индекс],Centrum[Date of arrival to Sary-Agach/ Дата прибытия на Сары-Агач],"",0,1))*1</f>
        <v>45034</v>
      </c>
      <c r="Q48" s="14" t="str">
        <f>_xlfn.XLOOKUP($A48,Centrum[Индекс],Centrum[Container type/ 
Тип контейнера],"",0,1)</f>
        <v>40'HC</v>
      </c>
      <c r="R48" s="16">
        <f>_xlfn.XLOOKUP($A48,Centrum[Индекс],Centrum[Transportation cost per supplier/ 
Cтоимость перевозки по поставщикам],0,0,1)</f>
        <v>11600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11600</v>
      </c>
      <c r="U48" s="12" t="e" cm="1">
        <f t="array" ref="U48">IF(#REF!="",_xlfn.XLOOKUP("МАКС",#REF!,#REF!,,0,1),#REF!)</f>
        <v>#REF!</v>
      </c>
      <c r="V48" s="16" t="e">
        <f>_xlfn.XLOOKUP(Шаблон_Формулы[[#This Row],[21]],#REF!,#REF!,,0,1)</f>
        <v>#REF!</v>
      </c>
      <c r="W48" s="16" t="e">
        <f>Шаблон_Формулы!$T48*Шаблон_Формулы!$V48</f>
        <v>#REF!</v>
      </c>
      <c r="Y48" s="16" t="e">
        <f>Шаблон_Формулы!$W48+Шаблон_Формулы!$X48</f>
        <v>#REF!</v>
      </c>
      <c r="Z48" s="14" t="str">
        <f>_xlfn.XLOOKUP($A48,Centrum[Индекс],Centrum[Transport co invoice no/ 
Номер инвойса ТК],"",0,1)</f>
        <v>CNT-FS230001670</v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>CENTRUM AVIATION FZCO</v>
      </c>
      <c r="C49" s="11" t="str">
        <f>_xlfn.XLOOKUP($A49,Centrum[Индекс],Centrum[Country /  Страна],"",0,1)</f>
        <v>KOREA</v>
      </c>
      <c r="D49" s="11" t="str">
        <f>_xlfn.XLOOKUP($A49,Centrum[Индекс],Centrum[Container num./ 
№ контейнера],"",0,1)</f>
        <v>TEMU7395382</v>
      </c>
      <c r="E49" s="11" t="str">
        <f>_xlfn.XLOOKUP($A49,Centrum[Индекс],Centrum[Supplier/
Поставщик],"",0,1)</f>
        <v>GM KOREA COMPANY</v>
      </c>
      <c r="F49" s="11" t="str">
        <f>_xlfn.XLOOKUP($A49,Centrum[Индекс],Centrum[Shippers invoice no/ 
Номер инвойса поставщика],"",1)</f>
        <v>TJAUZ37129A01</v>
      </c>
      <c r="G49" s="15">
        <f>_xlfn.XLOOKUP($A49,Centrum[Индекс],Centrum[Invoice value / Стоимость груза в к-ре по инвойсу],"",0,1)</f>
        <v>10977.12</v>
      </c>
      <c r="H49" s="14" t="s">
        <v>40</v>
      </c>
      <c r="I49" s="11">
        <f>_xlfn.XLOOKUP($A49,Centrum[Индекс],Centrum[CBM on the shipper/ 
CBM по поставщику],"",0,1)</f>
        <v>67.558999999999997</v>
      </c>
      <c r="J49" s="16">
        <f>_xlfn.XLOOKUP($A49,Centrum[Индекс],Centrum[Gross weight of cont// 
Гросс.вес по конт.],"",0,1)</f>
        <v>3777</v>
      </c>
      <c r="K49" s="17" t="str">
        <f>_xlfn.XLOOKUP($A49,Centrum[Индекс],Centrum[Route/ Маршрут (TSR/TCR)],"",0,1)</f>
        <v>TSR</v>
      </c>
      <c r="L49" s="11" t="str">
        <f>_xlfn.XLOOKUP($A49,Centrum[Индекс],Centrum[Условия поставки],"",0,1)</f>
        <v>KUNSAN (FOB/P-D)</v>
      </c>
      <c r="M49" s="11" t="str">
        <f>_xlfn.XLOOKUP($A49,Centrum[Индекс],Centrum[№ HBL date / 
№/ дата коносамента],"",0,1)</f>
        <v>FSIMPUAS229365</v>
      </c>
      <c r="N49" s="11" t="str">
        <f>_xlfn.XLOOKUP($A49,Centrum[Индекс],Centrum[№ MBL / 
№/ коносамента],"",0,1)</f>
        <v>FSCOPUVV386630</v>
      </c>
      <c r="O49" s="8">
        <f>(_xlfn.XLOOKUP($A49,Centrum[Индекс],Centrum[Date on board / Дата погрузки на судно],"",0,1))*1</f>
        <v>44979</v>
      </c>
      <c r="P49" s="8">
        <f>(_xlfn.XLOOKUP($A49,Centrum[Индекс],Centrum[Date of arrival to Sary-Agach/ Дата прибытия на Сары-Агач],"",0,1))*1</f>
        <v>45034</v>
      </c>
      <c r="Q49" s="14" t="str">
        <f>_xlfn.XLOOKUP($A49,Centrum[Индекс],Centrum[Container type/ 
Тип контейнера],"",0,1)</f>
        <v>40'HC</v>
      </c>
      <c r="R49" s="16">
        <f>_xlfn.XLOOKUP($A49,Centrum[Индекс],Centrum[Transportation cost per supplier/ 
Cтоимость перевозки по поставщикам],0,0,1)</f>
        <v>11600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11600</v>
      </c>
      <c r="U49" s="12" t="e" cm="1">
        <f t="array" ref="U49">IF(#REF!="",_xlfn.XLOOKUP("МАКС",#REF!,#REF!,,0,1),#REF!)</f>
        <v>#REF!</v>
      </c>
      <c r="V49" s="16" t="e">
        <f>_xlfn.XLOOKUP(Шаблон_Формулы[[#This Row],[21]],#REF!,#REF!,,0,1)</f>
        <v>#REF!</v>
      </c>
      <c r="W49" s="16" t="e">
        <f>Шаблон_Формулы!$T49*Шаблон_Формулы!$V49</f>
        <v>#REF!</v>
      </c>
      <c r="Y49" s="16" t="e">
        <f>Шаблон_Формулы!$W49+Шаблон_Формулы!$X49</f>
        <v>#REF!</v>
      </c>
      <c r="Z49" s="14" t="str">
        <f>_xlfn.XLOOKUP($A49,Centrum[Индекс],Centrum[Transport co invoice no/ 
Номер инвойса ТК],"",0,1)</f>
        <v>CNT-FS230001670</v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>CENTRUM AVIATION FZCO</v>
      </c>
      <c r="C50" s="11" t="str">
        <f>_xlfn.XLOOKUP($A50,Centrum[Индекс],Centrum[Country /  Страна],"",0,1)</f>
        <v>KOREA</v>
      </c>
      <c r="D50" s="11" t="str">
        <f>_xlfn.XLOOKUP($A50,Centrum[Индекс],Centrum[Container num./ 
№ контейнера],"",0,1)</f>
        <v>TGHU6138308</v>
      </c>
      <c r="E50" s="11" t="str">
        <f>_xlfn.XLOOKUP($A50,Centrum[Индекс],Centrum[Supplier/
Поставщик],"",0,1)</f>
        <v>GM KOREA COMPANY</v>
      </c>
      <c r="F50" s="11" t="str">
        <f>_xlfn.XLOOKUP($A50,Centrum[Индекс],Centrum[Shippers invoice no/ 
Номер инвойса поставщика],"",1)</f>
        <v>TJAUZ37132C01</v>
      </c>
      <c r="G50" s="15">
        <f>_xlfn.XLOOKUP($A50,Centrum[Индекс],Centrum[Invoice value / Стоимость груза в к-ре по инвойсу],"",0,1)</f>
        <v>47890.9</v>
      </c>
      <c r="H50" s="14" t="s">
        <v>40</v>
      </c>
      <c r="I50" s="11">
        <f>_xlfn.XLOOKUP($A50,Centrum[Индекс],Centrum[CBM on the shipper/ 
CBM по поставщику],"",0,1)</f>
        <v>64.552999999999997</v>
      </c>
      <c r="J50" s="16">
        <f>_xlfn.XLOOKUP($A50,Centrum[Индекс],Centrum[Gross weight of cont// 
Гросс.вес по конт.],"",0,1)</f>
        <v>9554</v>
      </c>
      <c r="K50" s="17" t="str">
        <f>_xlfn.XLOOKUP($A50,Centrum[Индекс],Centrum[Route/ Маршрут (TSR/TCR)],"",0,1)</f>
        <v>TSR</v>
      </c>
      <c r="L50" s="11" t="str">
        <f>_xlfn.XLOOKUP($A50,Centrum[Индекс],Centrum[Условия поставки],"",0,1)</f>
        <v>BUSAN (FOB/P-D)</v>
      </c>
      <c r="M50" s="11" t="str">
        <f>_xlfn.XLOOKUP($A50,Centrum[Индекс],Centrum[№ HBL date / 
№/ дата коносамента],"",0,1)</f>
        <v>FSIMPUAS229366</v>
      </c>
      <c r="N50" s="11" t="str">
        <f>_xlfn.XLOOKUP($A50,Centrum[Индекс],Centrum[№ MBL / 
№/ коносамента],"",0,1)</f>
        <v>FSCOPUVV386631</v>
      </c>
      <c r="O50" s="8">
        <f>(_xlfn.XLOOKUP($A50,Centrum[Индекс],Centrum[Date on board / Дата погрузки на судно],"",0,1))*1</f>
        <v>44979</v>
      </c>
      <c r="P50" s="8">
        <f>(_xlfn.XLOOKUP($A50,Centrum[Индекс],Centrum[Date of arrival to Sary-Agach/ Дата прибытия на Сары-Агач],"",0,1))*1</f>
        <v>45034</v>
      </c>
      <c r="Q50" s="14" t="str">
        <f>_xlfn.XLOOKUP($A50,Centrum[Индекс],Centrum[Container type/ 
Тип контейнера],"",0,1)</f>
        <v>40'HC</v>
      </c>
      <c r="R50" s="16">
        <f>_xlfn.XLOOKUP($A50,Centrum[Индекс],Centrum[Transportation cost per supplier/ 
Cтоимость перевозки по поставщикам],0,0,1)</f>
        <v>10550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10550</v>
      </c>
      <c r="U50" s="12" t="e" cm="1">
        <f t="array" ref="U50">IF(#REF!="",_xlfn.XLOOKUP("МАКС",#REF!,#REF!,,0,1),#REF!)</f>
        <v>#REF!</v>
      </c>
      <c r="V50" s="16" t="e">
        <f>_xlfn.XLOOKUP(Шаблон_Формулы[[#This Row],[21]],#REF!,#REF!,,0,1)</f>
        <v>#REF!</v>
      </c>
      <c r="W50" s="16" t="e">
        <f>Шаблон_Формулы!$T50*Шаблон_Формулы!$V50</f>
        <v>#REF!</v>
      </c>
      <c r="Y50" s="16" t="e">
        <f>Шаблон_Формулы!$W50+Шаблон_Формулы!$X50</f>
        <v>#REF!</v>
      </c>
      <c r="Z50" s="14" t="str">
        <f>_xlfn.XLOOKUP($A50,Centrum[Индекс],Centrum[Transport co invoice no/ 
Номер инвойса ТК],"",0,1)</f>
        <v>CNT-FS230001670</v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>CENTRUM AVIATION FZCO</v>
      </c>
      <c r="C51" s="11" t="str">
        <f>_xlfn.XLOOKUP($A51,Centrum[Индекс],Centrum[Country /  Страна],"",0,1)</f>
        <v>KOREA</v>
      </c>
      <c r="D51" s="11" t="str">
        <f>_xlfn.XLOOKUP($A51,Centrum[Индекс],Centrum[Container num./ 
№ контейнера],"",0,1)</f>
        <v>TGHU6438584</v>
      </c>
      <c r="E51" s="11" t="str">
        <f>_xlfn.XLOOKUP($A51,Centrum[Индекс],Centrum[Supplier/
Поставщик],"",0,1)</f>
        <v>GM KOREA COMPANY</v>
      </c>
      <c r="F51" s="11" t="str">
        <f>_xlfn.XLOOKUP($A51,Centrum[Индекс],Centrum[Shippers invoice no/ 
Номер инвойса поставщика],"",1)</f>
        <v>TJAUZ37133A01</v>
      </c>
      <c r="G51" s="15">
        <f>_xlfn.XLOOKUP($A51,Centrum[Индекс],Centrum[Invoice value / Стоимость груза в к-ре по инвойсу],"",0,1)</f>
        <v>66406.02</v>
      </c>
      <c r="H51" s="14" t="s">
        <v>40</v>
      </c>
      <c r="I51" s="11">
        <f>_xlfn.XLOOKUP($A51,Centrum[Индекс],Centrum[CBM on the shipper/ 
CBM по поставщику],"",0,1)</f>
        <v>64.239000000000004</v>
      </c>
      <c r="J51" s="16">
        <f>_xlfn.XLOOKUP($A51,Centrum[Индекс],Centrum[Gross weight of cont// 
Гросс.вес по конт.],"",0,1)</f>
        <v>6345</v>
      </c>
      <c r="K51" s="17" t="str">
        <f>_xlfn.XLOOKUP($A51,Centrum[Индекс],Centrum[Route/ Маршрут (TSR/TCR)],"",0,1)</f>
        <v>TSR</v>
      </c>
      <c r="L51" s="11" t="str">
        <f>_xlfn.XLOOKUP($A51,Centrum[Индекс],Centrum[Условия поставки],"",0,1)</f>
        <v>INCHEON (FOB/P-D)</v>
      </c>
      <c r="M51" s="11" t="str">
        <f>_xlfn.XLOOKUP($A51,Centrum[Индекс],Centrum[№ HBL date / 
№/ дата коносамента],"",0,1)</f>
        <v>FSIMINAS229363</v>
      </c>
      <c r="N51" s="11" t="str">
        <f>_xlfn.XLOOKUP($A51,Centrum[Индекс],Centrum[№ MBL / 
№/ коносамента],"",0,1)</f>
        <v>FSCOPUVV386627</v>
      </c>
      <c r="O51" s="8">
        <f>(_xlfn.XLOOKUP($A51,Centrum[Индекс],Centrum[Date on board / Дата погрузки на судно],"",0,1))*1</f>
        <v>44979</v>
      </c>
      <c r="P51" s="8">
        <f>(_xlfn.XLOOKUP($A51,Centrum[Индекс],Centrum[Date of arrival to Sary-Agach/ Дата прибытия на Сары-Агач],"",0,1))*1</f>
        <v>45034</v>
      </c>
      <c r="Q51" s="14" t="str">
        <f>_xlfn.XLOOKUP($A51,Centrum[Индекс],Centrum[Container type/ 
Тип контейнера],"",0,1)</f>
        <v>40'HC</v>
      </c>
      <c r="R51" s="16">
        <f>_xlfn.XLOOKUP($A51,Centrum[Индекс],Centrum[Transportation cost per supplier/ 
Cтоимость перевозки по поставщикам],0,0,1)</f>
        <v>10850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10850</v>
      </c>
      <c r="U51" s="12" t="e" cm="1">
        <f t="array" ref="U51">IF(#REF!="",_xlfn.XLOOKUP("МАКС",#REF!,#REF!,,0,1),#REF!)</f>
        <v>#REF!</v>
      </c>
      <c r="V51" s="16" t="e">
        <f>_xlfn.XLOOKUP(Шаблон_Формулы[[#This Row],[21]],#REF!,#REF!,,0,1)</f>
        <v>#REF!</v>
      </c>
      <c r="W51" s="16" t="e">
        <f>Шаблон_Формулы!$T51*Шаблон_Формулы!$V51</f>
        <v>#REF!</v>
      </c>
      <c r="Y51" s="16" t="e">
        <f>Шаблон_Формулы!$W51+Шаблон_Формулы!$X51</f>
        <v>#REF!</v>
      </c>
      <c r="Z51" s="14" t="str">
        <f>_xlfn.XLOOKUP($A51,Centrum[Индекс],Centrum[Transport co invoice no/ 
Номер инвойса ТК],"",0,1)</f>
        <v>CNT-FS230001670</v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>CENTRUM AVIATION FZCO</v>
      </c>
      <c r="C52" s="11" t="str">
        <f>_xlfn.XLOOKUP($A52,Centrum[Индекс],Centrum[Country /  Страна],"",0,1)</f>
        <v>KOREA</v>
      </c>
      <c r="D52" s="11" t="str">
        <f>_xlfn.XLOOKUP($A52,Centrum[Индекс],Centrum[Container num./ 
№ контейнера],"",0,1)</f>
        <v>TGHU6626452</v>
      </c>
      <c r="E52" s="11" t="str">
        <f>_xlfn.XLOOKUP($A52,Centrum[Индекс],Centrum[Supplier/
Поставщик],"",0,1)</f>
        <v>GM KOREA COMPANY</v>
      </c>
      <c r="F52" s="11" t="str">
        <f>_xlfn.XLOOKUP($A52,Centrum[Индекс],Centrum[Shippers invoice no/ 
Номер инвойса поставщика],"",1)</f>
        <v>TJAUZ37129A01</v>
      </c>
      <c r="G52" s="15">
        <f>_xlfn.XLOOKUP($A52,Centrum[Индекс],Centrum[Invoice value / Стоимость груза в к-ре по инвойсу],"",0,1)</f>
        <v>13796.36</v>
      </c>
      <c r="H52" s="14" t="s">
        <v>40</v>
      </c>
      <c r="I52" s="11">
        <f>_xlfn.XLOOKUP($A52,Centrum[Индекс],Centrum[CBM on the shipper/ 
CBM по поставщику],"",0,1)</f>
        <v>67.597999999999999</v>
      </c>
      <c r="J52" s="16">
        <f>_xlfn.XLOOKUP($A52,Centrum[Индекс],Centrum[Gross weight of cont// 
Гросс.вес по конт.],"",0,1)</f>
        <v>4933</v>
      </c>
      <c r="K52" s="17" t="str">
        <f>_xlfn.XLOOKUP($A52,Centrum[Индекс],Centrum[Route/ Маршрут (TSR/TCR)],"",0,1)</f>
        <v>TSR</v>
      </c>
      <c r="L52" s="11" t="str">
        <f>_xlfn.XLOOKUP($A52,Centrum[Индекс],Centrum[Условия поставки],"",0,1)</f>
        <v>KUNSAN (FOB/P-D)</v>
      </c>
      <c r="M52" s="11" t="str">
        <f>_xlfn.XLOOKUP($A52,Centrum[Индекс],Centrum[№ HBL date / 
№/ дата коносамента],"",0,1)</f>
        <v>FSIMPUAS229365</v>
      </c>
      <c r="N52" s="11" t="str">
        <f>_xlfn.XLOOKUP($A52,Centrum[Индекс],Centrum[№ MBL / 
№/ коносамента],"",0,1)</f>
        <v>FSCOPUVV386630</v>
      </c>
      <c r="O52" s="8">
        <f>(_xlfn.XLOOKUP($A52,Centrum[Индекс],Centrum[Date on board / Дата погрузки на судно],"",0,1))*1</f>
        <v>44979</v>
      </c>
      <c r="P52" s="8">
        <f>(_xlfn.XLOOKUP($A52,Centrum[Индекс],Centrum[Date of arrival to Sary-Agach/ Дата прибытия на Сары-Агач],"",0,1))*1</f>
        <v>45034</v>
      </c>
      <c r="Q52" s="14" t="str">
        <f>_xlfn.XLOOKUP($A52,Centrum[Индекс],Centrum[Container type/ 
Тип контейнера],"",0,1)</f>
        <v>40'HC</v>
      </c>
      <c r="R52" s="16">
        <f>_xlfn.XLOOKUP($A52,Centrum[Индекс],Centrum[Transportation cost per supplier/ 
Cтоимость перевозки по поставщикам],0,0,1)</f>
        <v>11600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11600</v>
      </c>
      <c r="U52" s="12" t="e" cm="1">
        <f t="array" ref="U52">IF(#REF!="",_xlfn.XLOOKUP("МАКС",#REF!,#REF!,,0,1),#REF!)</f>
        <v>#REF!</v>
      </c>
      <c r="V52" s="16" t="e">
        <f>_xlfn.XLOOKUP(Шаблон_Формулы[[#This Row],[21]],#REF!,#REF!,,0,1)</f>
        <v>#REF!</v>
      </c>
      <c r="W52" s="16" t="e">
        <f>Шаблон_Формулы!$T52*Шаблон_Формулы!$V52</f>
        <v>#REF!</v>
      </c>
      <c r="Y52" s="16" t="e">
        <f>Шаблон_Формулы!$W52+Шаблон_Формулы!$X52</f>
        <v>#REF!</v>
      </c>
      <c r="Z52" s="14" t="str">
        <f>_xlfn.XLOOKUP($A52,Centrum[Индекс],Centrum[Transport co invoice no/ 
Номер инвойса ТК],"",0,1)</f>
        <v>CNT-FS230001670</v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>CENTRUM AVIATION FZCO</v>
      </c>
      <c r="C53" s="11" t="str">
        <f>_xlfn.XLOOKUP($A53,Centrum[Индекс],Centrum[Country /  Страна],"",0,1)</f>
        <v>KOREA</v>
      </c>
      <c r="D53" s="11" t="str">
        <f>_xlfn.XLOOKUP($A53,Centrum[Индекс],Centrum[Container num./ 
№ контейнера],"",0,1)</f>
        <v>TGHU6903578</v>
      </c>
      <c r="E53" s="11" t="str">
        <f>_xlfn.XLOOKUP($A53,Centrum[Индекс],Centrum[Supplier/
Поставщик],"",0,1)</f>
        <v>GM KOREA COMPANY</v>
      </c>
      <c r="F53" s="11" t="str">
        <f>_xlfn.XLOOKUP($A53,Centrum[Индекс],Centrum[Shippers invoice no/ 
Номер инвойса поставщика],"",1)</f>
        <v>TJAUZ37129A01</v>
      </c>
      <c r="G53" s="15">
        <f>_xlfn.XLOOKUP($A53,Centrum[Индекс],Centrum[Invoice value / Стоимость груза в к-ре по инвойсу],"",0,1)</f>
        <v>16600.32</v>
      </c>
      <c r="H53" s="14" t="s">
        <v>40</v>
      </c>
      <c r="I53" s="11">
        <f>_xlfn.XLOOKUP($A53,Centrum[Индекс],Centrum[CBM on the shipper/ 
CBM по поставщику],"",0,1)</f>
        <v>67.637</v>
      </c>
      <c r="J53" s="16">
        <f>_xlfn.XLOOKUP($A53,Centrum[Индекс],Centrum[Gross weight of cont// 
Гросс.вес по конт.],"",0,1)</f>
        <v>5692</v>
      </c>
      <c r="K53" s="17" t="str">
        <f>_xlfn.XLOOKUP($A53,Centrum[Индекс],Centrum[Route/ Маршрут (TSR/TCR)],"",0,1)</f>
        <v>TSR</v>
      </c>
      <c r="L53" s="11" t="str">
        <f>_xlfn.XLOOKUP($A53,Centrum[Индекс],Centrum[Условия поставки],"",0,1)</f>
        <v>KUNSAN (FOB/P-D)</v>
      </c>
      <c r="M53" s="11" t="str">
        <f>_xlfn.XLOOKUP($A53,Centrum[Индекс],Centrum[№ HBL date / 
№/ дата коносамента],"",0,1)</f>
        <v>FSIMPUAS229365</v>
      </c>
      <c r="N53" s="11" t="str">
        <f>_xlfn.XLOOKUP($A53,Centrum[Индекс],Centrum[№ MBL / 
№/ коносамента],"",0,1)</f>
        <v>FSCOPUVV386630</v>
      </c>
      <c r="O53" s="8">
        <f>(_xlfn.XLOOKUP($A53,Centrum[Индекс],Centrum[Date on board / Дата погрузки на судно],"",0,1))*1</f>
        <v>44979</v>
      </c>
      <c r="P53" s="8">
        <f>(_xlfn.XLOOKUP($A53,Centrum[Индекс],Centrum[Date of arrival to Sary-Agach/ Дата прибытия на Сары-Агач],"",0,1))*1</f>
        <v>45034</v>
      </c>
      <c r="Q53" s="14" t="str">
        <f>_xlfn.XLOOKUP($A53,Centrum[Индекс],Centrum[Container type/ 
Тип контейнера],"",0,1)</f>
        <v>40'HC</v>
      </c>
      <c r="R53" s="16">
        <f>_xlfn.XLOOKUP($A53,Centrum[Индекс],Centrum[Transportation cost per supplier/ 
Cтоимость перевозки по поставщикам],0,0,1)</f>
        <v>11600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11600</v>
      </c>
      <c r="U53" s="12" t="e" cm="1">
        <f t="array" ref="U53">IF(#REF!="",_xlfn.XLOOKUP("МАКС",#REF!,#REF!,,0,1),#REF!)</f>
        <v>#REF!</v>
      </c>
      <c r="V53" s="16" t="e">
        <f>_xlfn.XLOOKUP(Шаблон_Формулы[[#This Row],[21]],#REF!,#REF!,,0,1)</f>
        <v>#REF!</v>
      </c>
      <c r="W53" s="16" t="e">
        <f>Шаблон_Формулы!$T53*Шаблон_Формулы!$V53</f>
        <v>#REF!</v>
      </c>
      <c r="Y53" s="16" t="e">
        <f>Шаблон_Формулы!$W53+Шаблон_Формулы!$X53</f>
        <v>#REF!</v>
      </c>
      <c r="Z53" s="14" t="str">
        <f>_xlfn.XLOOKUP($A53,Centrum[Индекс],Centrum[Transport co invoice no/ 
Номер инвойса ТК],"",0,1)</f>
        <v>CNT-FS230001670</v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>CENTRUM AVIATION FZCO</v>
      </c>
      <c r="C54" s="11" t="str">
        <f>_xlfn.XLOOKUP($A54,Centrum[Индекс],Centrum[Country /  Страна],"",0,1)</f>
        <v>KOREA</v>
      </c>
      <c r="D54" s="11" t="str">
        <f>_xlfn.XLOOKUP($A54,Centrum[Индекс],Centrum[Container num./ 
№ контейнера],"",0,1)</f>
        <v>TGHU9229090</v>
      </c>
      <c r="E54" s="11" t="str">
        <f>_xlfn.XLOOKUP($A54,Centrum[Индекс],Centrum[Supplier/
Поставщик],"",0,1)</f>
        <v>GM KOREA COMPANY</v>
      </c>
      <c r="F54" s="11" t="str">
        <f>_xlfn.XLOOKUP($A54,Centrum[Индекс],Centrum[Shippers invoice no/ 
Номер инвойса поставщика],"",1)</f>
        <v>TJAUZ37132C01</v>
      </c>
      <c r="G54" s="15">
        <f>_xlfn.XLOOKUP($A54,Centrum[Индекс],Centrum[Invoice value / Стоимость груза в к-ре по инвойсу],"",0,1)</f>
        <v>94297.44</v>
      </c>
      <c r="H54" s="14" t="s">
        <v>40</v>
      </c>
      <c r="I54" s="11">
        <f>_xlfn.XLOOKUP($A54,Centrum[Индекс],Centrum[CBM on the shipper/ 
CBM по поставщику],"",0,1)</f>
        <v>65.796999999999997</v>
      </c>
      <c r="J54" s="16">
        <f>_xlfn.XLOOKUP($A54,Centrum[Индекс],Centrum[Gross weight of cont// 
Гросс.вес по конт.],"",0,1)</f>
        <v>10932</v>
      </c>
      <c r="K54" s="17" t="str">
        <f>_xlfn.XLOOKUP($A54,Centrum[Индекс],Centrum[Route/ Маршрут (TSR/TCR)],"",0,1)</f>
        <v>TSR</v>
      </c>
      <c r="L54" s="11" t="str">
        <f>_xlfn.XLOOKUP($A54,Centrum[Индекс],Centrum[Условия поставки],"",0,1)</f>
        <v>BUSAN (FOB/P-D)</v>
      </c>
      <c r="M54" s="11" t="str">
        <f>_xlfn.XLOOKUP($A54,Centrum[Индекс],Centrum[№ HBL date / 
№/ дата коносамента],"",0,1)</f>
        <v>FSIMPUAS229366</v>
      </c>
      <c r="N54" s="11" t="str">
        <f>_xlfn.XLOOKUP($A54,Centrum[Индекс],Centrum[№ MBL / 
№/ коносамента],"",0,1)</f>
        <v>FSCOPUVV386631</v>
      </c>
      <c r="O54" s="8">
        <f>(_xlfn.XLOOKUP($A54,Centrum[Индекс],Centrum[Date on board / Дата погрузки на судно],"",0,1))*1</f>
        <v>44979</v>
      </c>
      <c r="P54" s="8">
        <f>(_xlfn.XLOOKUP($A54,Centrum[Индекс],Centrum[Date of arrival to Sary-Agach/ Дата прибытия на Сары-Агач],"",0,1))*1</f>
        <v>45034</v>
      </c>
      <c r="Q54" s="14" t="str">
        <f>_xlfn.XLOOKUP($A54,Centrum[Индекс],Centrum[Container type/ 
Тип контейнера],"",0,1)</f>
        <v>40'HC</v>
      </c>
      <c r="R54" s="16">
        <f>_xlfn.XLOOKUP($A54,Centrum[Индекс],Centrum[Transportation cost per supplier/ 
Cтоимость перевозки по поставщикам],0,0,1)</f>
        <v>10550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10550</v>
      </c>
      <c r="U54" s="12" t="e" cm="1">
        <f t="array" ref="U54">IF(#REF!="",_xlfn.XLOOKUP("МАКС",#REF!,#REF!,,0,1),#REF!)</f>
        <v>#REF!</v>
      </c>
      <c r="V54" s="16" t="e">
        <f>_xlfn.XLOOKUP(Шаблон_Формулы[[#This Row],[21]],#REF!,#REF!,,0,1)</f>
        <v>#REF!</v>
      </c>
      <c r="W54" s="16" t="e">
        <f>Шаблон_Формулы!$T54*Шаблон_Формулы!$V54</f>
        <v>#REF!</v>
      </c>
      <c r="Y54" s="16" t="e">
        <f>Шаблон_Формулы!$W54+Шаблон_Формулы!$X54</f>
        <v>#REF!</v>
      </c>
      <c r="Z54" s="14" t="str">
        <f>_xlfn.XLOOKUP($A54,Centrum[Индекс],Centrum[Transport co invoice no/ 
Номер инвойса ТК],"",0,1)</f>
        <v>CNT-FS230001670</v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t="e" cm="1">
        <f t="array" ref="U55">IF(#REF!="",_xlfn.XLOOKUP("МАКС",#REF!,#REF!,,0,1),#REF!)</f>
        <v>#REF!</v>
      </c>
      <c r="V55" s="16" t="e">
        <f>_xlfn.XLOOKUP(Шаблон_Формулы[[#This Row],[21]],#REF!,#REF!,,0,1)</f>
        <v>#REF!</v>
      </c>
      <c r="W55" s="16" t="e">
        <f>Шаблон_Формулы!$T55*Шаблон_Формулы!$V55</f>
        <v>#REF!</v>
      </c>
      <c r="Y55" s="16" t="e">
        <f>Шаблон_Формулы!$W55+Шаблон_Формулы!$X55</f>
        <v>#REF!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t="e" cm="1">
        <f t="array" ref="U56">IF(#REF!="",_xlfn.XLOOKUP("МАКС",#REF!,#REF!,,0,1),#REF!)</f>
        <v>#REF!</v>
      </c>
      <c r="V56" s="16" t="e">
        <f>_xlfn.XLOOKUP(Шаблон_Формулы[[#This Row],[21]],#REF!,#REF!,,0,1)</f>
        <v>#REF!</v>
      </c>
      <c r="W56" s="16" t="e">
        <f>Шаблон_Формулы!$T56*Шаблон_Формулы!$V56</f>
        <v>#REF!</v>
      </c>
      <c r="Y56" s="16" t="e">
        <f>Шаблон_Формулы!$W56+Шаблон_Формулы!$X56</f>
        <v>#REF!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t="e" cm="1">
        <f t="array" ref="U57">IF(#REF!="",_xlfn.XLOOKUP("МАКС",#REF!,#REF!,,0,1),#REF!)</f>
        <v>#REF!</v>
      </c>
      <c r="V57" s="16" t="e">
        <f>_xlfn.XLOOKUP(Шаблон_Формулы[[#This Row],[21]],#REF!,#REF!,,0,1)</f>
        <v>#REF!</v>
      </c>
      <c r="W57" s="16" t="e">
        <f>Шаблон_Формулы!$T57*Шаблон_Формулы!$V57</f>
        <v>#REF!</v>
      </c>
      <c r="Y57" s="16" t="e">
        <f>Шаблон_Формулы!$W57+Шаблон_Формулы!$X57</f>
        <v>#REF!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t="e" cm="1">
        <f t="array" ref="U58">IF(#REF!="",_xlfn.XLOOKUP("МАКС",#REF!,#REF!,,0,1),#REF!)</f>
        <v>#REF!</v>
      </c>
      <c r="V58" s="16" t="e">
        <f>_xlfn.XLOOKUP(Шаблон_Формулы[[#This Row],[21]],#REF!,#REF!,,0,1)</f>
        <v>#REF!</v>
      </c>
      <c r="W58" s="16" t="e">
        <f>Шаблон_Формулы!$T58*Шаблон_Формулы!$V58</f>
        <v>#REF!</v>
      </c>
      <c r="Y58" s="16" t="e">
        <f>Шаблон_Формулы!$W58+Шаблон_Формулы!$X58</f>
        <v>#REF!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t="e" cm="1">
        <f t="array" ref="U59">IF(#REF!="",_xlfn.XLOOKUP("МАКС",#REF!,#REF!,,0,1),#REF!)</f>
        <v>#REF!</v>
      </c>
      <c r="V59" s="16" t="e">
        <f>_xlfn.XLOOKUP(Шаблон_Формулы[[#This Row],[21]],#REF!,#REF!,,0,1)</f>
        <v>#REF!</v>
      </c>
      <c r="W59" s="16" t="e">
        <f>Шаблон_Формулы!$T59*Шаблон_Формулы!$V59</f>
        <v>#REF!</v>
      </c>
      <c r="Y59" s="16" t="e">
        <f>Шаблон_Формулы!$W59+Шаблон_Формулы!$X59</f>
        <v>#REF!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t="e" cm="1">
        <f t="array" ref="U60">IF(#REF!="",_xlfn.XLOOKUP("МАКС",#REF!,#REF!,,0,1),#REF!)</f>
        <v>#REF!</v>
      </c>
      <c r="V60" s="16" t="e">
        <f>_xlfn.XLOOKUP(Шаблон_Формулы[[#This Row],[21]],#REF!,#REF!,,0,1)</f>
        <v>#REF!</v>
      </c>
      <c r="W60" s="16" t="e">
        <f>Шаблон_Формулы!$T60*Шаблон_Формулы!$V60</f>
        <v>#REF!</v>
      </c>
      <c r="Y60" s="16" t="e">
        <f>Шаблон_Формулы!$W60+Шаблон_Формулы!$X60</f>
        <v>#REF!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t="e" cm="1">
        <f t="array" ref="U61">IF(#REF!="",_xlfn.XLOOKUP("МАКС",#REF!,#REF!,,0,1),#REF!)</f>
        <v>#REF!</v>
      </c>
      <c r="V61" s="16" t="e">
        <f>_xlfn.XLOOKUP(Шаблон_Формулы[[#This Row],[21]],#REF!,#REF!,,0,1)</f>
        <v>#REF!</v>
      </c>
      <c r="W61" s="16" t="e">
        <f>Шаблон_Формулы!$T61*Шаблон_Формулы!$V61</f>
        <v>#REF!</v>
      </c>
      <c r="Y61" s="16" t="e">
        <f>Шаблон_Формулы!$W61+Шаблон_Формулы!$X61</f>
        <v>#REF!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t="e" cm="1">
        <f t="array" ref="U62">IF(#REF!="",_xlfn.XLOOKUP("МАКС",#REF!,#REF!,,0,1),#REF!)</f>
        <v>#REF!</v>
      </c>
      <c r="V62" s="16" t="e">
        <f>_xlfn.XLOOKUP(Шаблон_Формулы[[#This Row],[21]],#REF!,#REF!,,0,1)</f>
        <v>#REF!</v>
      </c>
      <c r="W62" s="16" t="e">
        <f>Шаблон_Формулы!$T62*Шаблон_Формулы!$V62</f>
        <v>#REF!</v>
      </c>
      <c r="Y62" s="16" t="e">
        <f>Шаблон_Формулы!$W62+Шаблон_Формулы!$X62</f>
        <v>#REF!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t="e" cm="1">
        <f t="array" ref="U63">IF(#REF!="",_xlfn.XLOOKUP("МАКС",#REF!,#REF!,,0,1),#REF!)</f>
        <v>#REF!</v>
      </c>
      <c r="V63" s="16" t="e">
        <f>_xlfn.XLOOKUP(Шаблон_Формулы[[#This Row],[21]],#REF!,#REF!,,0,1)</f>
        <v>#REF!</v>
      </c>
      <c r="W63" s="16" t="e">
        <f>Шаблон_Формулы!$T63*Шаблон_Формулы!$V63</f>
        <v>#REF!</v>
      </c>
      <c r="Y63" s="16" t="e">
        <f>Шаблон_Формулы!$W63+Шаблон_Формулы!$X63</f>
        <v>#REF!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t="e" cm="1">
        <f t="array" ref="U64">IF(#REF!="",_xlfn.XLOOKUP("МАКС",#REF!,#REF!,,0,1),#REF!)</f>
        <v>#REF!</v>
      </c>
      <c r="V64" s="16" t="e">
        <f>_xlfn.XLOOKUP(Шаблон_Формулы[[#This Row],[21]],#REF!,#REF!,,0,1)</f>
        <v>#REF!</v>
      </c>
      <c r="W64" s="16" t="e">
        <f>Шаблон_Формулы!$T64*Шаблон_Формулы!$V64</f>
        <v>#REF!</v>
      </c>
      <c r="Y64" s="16" t="e">
        <f>Шаблон_Формулы!$W64+Шаблон_Формулы!$X64</f>
        <v>#REF!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t="e" cm="1">
        <f t="array" ref="U65">IF(#REF!="",_xlfn.XLOOKUP("МАКС",#REF!,#REF!,,0,1),#REF!)</f>
        <v>#REF!</v>
      </c>
      <c r="V65" s="16" t="e">
        <f>_xlfn.XLOOKUP(Шаблон_Формулы[[#This Row],[21]],#REF!,#REF!,,0,1)</f>
        <v>#REF!</v>
      </c>
      <c r="W65" s="16" t="e">
        <f>Шаблон_Формулы!$T65*Шаблон_Формулы!$V65</f>
        <v>#REF!</v>
      </c>
      <c r="Y65" s="16" t="e">
        <f>Шаблон_Формулы!$W65+Шаблон_Формулы!$X65</f>
        <v>#REF!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t="e" cm="1">
        <f t="array" ref="U66">IF(#REF!="",_xlfn.XLOOKUP("МАКС",#REF!,#REF!,,0,1),#REF!)</f>
        <v>#REF!</v>
      </c>
      <c r="V66" s="16" t="e">
        <f>_xlfn.XLOOKUP(Шаблон_Формулы[[#This Row],[21]],#REF!,#REF!,,0,1)</f>
        <v>#REF!</v>
      </c>
      <c r="W66" s="16" t="e">
        <f>Шаблон_Формулы!$T66*Шаблон_Формулы!$V66</f>
        <v>#REF!</v>
      </c>
      <c r="Y66" s="16" t="e">
        <f>Шаблон_Формулы!$W66+Шаблон_Формулы!$X66</f>
        <v>#REF!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t="e" cm="1">
        <f t="array" ref="U67">IF(#REF!="",_xlfn.XLOOKUP("МАКС",#REF!,#REF!,,0,1),#REF!)</f>
        <v>#REF!</v>
      </c>
      <c r="V67" s="16" t="e">
        <f>_xlfn.XLOOKUP(Шаблон_Формулы[[#This Row],[21]],#REF!,#REF!,,0,1)</f>
        <v>#REF!</v>
      </c>
      <c r="W67" s="16" t="e">
        <f>Шаблон_Формулы!$T67*Шаблон_Формулы!$V67</f>
        <v>#REF!</v>
      </c>
      <c r="Y67" s="16" t="e">
        <f>Шаблон_Формулы!$W67+Шаблон_Формулы!$X67</f>
        <v>#REF!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t="e" cm="1">
        <f t="array" ref="U68">IF(#REF!="",_xlfn.XLOOKUP("МАКС",#REF!,#REF!,,0,1),#REF!)</f>
        <v>#REF!</v>
      </c>
      <c r="V68" s="16" t="e">
        <f>_xlfn.XLOOKUP(Шаблон_Формулы[[#This Row],[21]],#REF!,#REF!,,0,1)</f>
        <v>#REF!</v>
      </c>
      <c r="W68" s="16" t="e">
        <f>Шаблон_Формулы!$T68*Шаблон_Формулы!$V68</f>
        <v>#REF!</v>
      </c>
      <c r="Y68" s="16" t="e">
        <f>Шаблон_Формулы!$W68+Шаблон_Формулы!$X68</f>
        <v>#REF!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t="e" cm="1">
        <f t="array" ref="U69">IF(#REF!="",_xlfn.XLOOKUP("МАКС",#REF!,#REF!,,0,1),#REF!)</f>
        <v>#REF!</v>
      </c>
      <c r="V69" s="16" t="e">
        <f>_xlfn.XLOOKUP(Шаблон_Формулы[[#This Row],[21]],#REF!,#REF!,,0,1)</f>
        <v>#REF!</v>
      </c>
      <c r="W69" s="16" t="e">
        <f>Шаблон_Формулы!$T69*Шаблон_Формулы!$V69</f>
        <v>#REF!</v>
      </c>
      <c r="Y69" s="16" t="e">
        <f>Шаблон_Формулы!$W69+Шаблон_Формулы!$X69</f>
        <v>#REF!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t="e" cm="1">
        <f t="array" ref="U70">IF(#REF!="",_xlfn.XLOOKUP("МАКС",#REF!,#REF!,,0,1),#REF!)</f>
        <v>#REF!</v>
      </c>
      <c r="V70" s="16" t="e">
        <f>_xlfn.XLOOKUP(Шаблон_Формулы[[#This Row],[21]],#REF!,#REF!,,0,1)</f>
        <v>#REF!</v>
      </c>
      <c r="W70" s="16" t="e">
        <f>Шаблон_Формулы!$T70*Шаблон_Формулы!$V70</f>
        <v>#REF!</v>
      </c>
      <c r="Y70" s="16" t="e">
        <f>Шаблон_Формулы!$W70+Шаблон_Формулы!$X70</f>
        <v>#REF!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t="e" cm="1">
        <f t="array" ref="U71">IF(#REF!="",_xlfn.XLOOKUP("МАКС",#REF!,#REF!,,0,1),#REF!)</f>
        <v>#REF!</v>
      </c>
      <c r="V71" s="16" t="e">
        <f>_xlfn.XLOOKUP(Шаблон_Формулы[[#This Row],[21]],#REF!,#REF!,,0,1)</f>
        <v>#REF!</v>
      </c>
      <c r="W71" s="16" t="e">
        <f>Шаблон_Формулы!$T71*Шаблон_Формулы!$V71</f>
        <v>#REF!</v>
      </c>
      <c r="Y71" s="16" t="e">
        <f>Шаблон_Формулы!$W71+Шаблон_Формулы!$X71</f>
        <v>#REF!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t="e" cm="1">
        <f t="array" ref="U72">IF(#REF!="",_xlfn.XLOOKUP("МАКС",#REF!,#REF!,,0,1),#REF!)</f>
        <v>#REF!</v>
      </c>
      <c r="V72" s="16" t="e">
        <f>_xlfn.XLOOKUP(Шаблон_Формулы[[#This Row],[21]],#REF!,#REF!,,0,1)</f>
        <v>#REF!</v>
      </c>
      <c r="W72" s="16" t="e">
        <f>Шаблон_Формулы!$T72*Шаблон_Формулы!$V72</f>
        <v>#REF!</v>
      </c>
      <c r="Y72" s="16" t="e">
        <f>Шаблон_Формулы!$W72+Шаблон_Формулы!$X72</f>
        <v>#REF!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t="e" cm="1">
        <f t="array" ref="U73">IF(#REF!="",_xlfn.XLOOKUP("МАКС",#REF!,#REF!,,0,1),#REF!)</f>
        <v>#REF!</v>
      </c>
      <c r="V73" s="16" t="e">
        <f>_xlfn.XLOOKUP(Шаблон_Формулы[[#This Row],[21]],#REF!,#REF!,,0,1)</f>
        <v>#REF!</v>
      </c>
      <c r="W73" s="16" t="e">
        <f>Шаблон_Формулы!$T73*Шаблон_Формулы!$V73</f>
        <v>#REF!</v>
      </c>
      <c r="Y73" s="16" t="e">
        <f>Шаблон_Формулы!$W73+Шаблон_Формулы!$X73</f>
        <v>#REF!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t="e" cm="1">
        <f t="array" ref="U74">IF(#REF!="",_xlfn.XLOOKUP("МАКС",#REF!,#REF!,,0,1),#REF!)</f>
        <v>#REF!</v>
      </c>
      <c r="V74" s="16" t="e">
        <f>_xlfn.XLOOKUP(Шаблон_Формулы[[#This Row],[21]],#REF!,#REF!,,0,1)</f>
        <v>#REF!</v>
      </c>
      <c r="W74" s="16" t="e">
        <f>Шаблон_Формулы!$T74*Шаблон_Формулы!$V74</f>
        <v>#REF!</v>
      </c>
      <c r="Y74" s="16" t="e">
        <f>Шаблон_Формулы!$W74+Шаблон_Формулы!$X74</f>
        <v>#REF!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t="e" cm="1">
        <f t="array" ref="U75">IF(#REF!="",_xlfn.XLOOKUP("МАКС",#REF!,#REF!,,0,1),#REF!)</f>
        <v>#REF!</v>
      </c>
      <c r="V75" s="16" t="e">
        <f>_xlfn.XLOOKUP(Шаблон_Формулы[[#This Row],[21]],#REF!,#REF!,,0,1)</f>
        <v>#REF!</v>
      </c>
      <c r="W75" s="16" t="e">
        <f>Шаблон_Формулы!$T75*Шаблон_Формулы!$V75</f>
        <v>#REF!</v>
      </c>
      <c r="Y75" s="16" t="e">
        <f>Шаблон_Формулы!$W75+Шаблон_Формулы!$X75</f>
        <v>#REF!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t="e" cm="1">
        <f t="array" ref="U76">IF(#REF!="",_xlfn.XLOOKUP("МАКС",#REF!,#REF!,,0,1),#REF!)</f>
        <v>#REF!</v>
      </c>
      <c r="V76" s="16" t="e">
        <f>_xlfn.XLOOKUP(Шаблон_Формулы[[#This Row],[21]],#REF!,#REF!,,0,1)</f>
        <v>#REF!</v>
      </c>
      <c r="W76" s="16" t="e">
        <f>Шаблон_Формулы!$T76*Шаблон_Формулы!$V76</f>
        <v>#REF!</v>
      </c>
      <c r="Y76" s="16" t="e">
        <f>Шаблон_Формулы!$W76+Шаблон_Формулы!$X76</f>
        <v>#REF!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t="e" cm="1">
        <f t="array" ref="U77">IF(#REF!="",_xlfn.XLOOKUP("МАКС",#REF!,#REF!,,0,1),#REF!)</f>
        <v>#REF!</v>
      </c>
      <c r="V77" s="16" t="e">
        <f>_xlfn.XLOOKUP(Шаблон_Формулы[[#This Row],[21]],#REF!,#REF!,,0,1)</f>
        <v>#REF!</v>
      </c>
      <c r="W77" s="16" t="e">
        <f>Шаблон_Формулы!$T77*Шаблон_Формулы!$V77</f>
        <v>#REF!</v>
      </c>
      <c r="Y77" s="16" t="e">
        <f>Шаблон_Формулы!$W77+Шаблон_Формулы!$X77</f>
        <v>#REF!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t="e" cm="1">
        <f t="array" ref="U78">IF(#REF!="",_xlfn.XLOOKUP("МАКС",#REF!,#REF!,,0,1),#REF!)</f>
        <v>#REF!</v>
      </c>
      <c r="V78" s="16" t="e">
        <f>_xlfn.XLOOKUP(Шаблон_Формулы[[#This Row],[21]],#REF!,#REF!,,0,1)</f>
        <v>#REF!</v>
      </c>
      <c r="W78" s="16" t="e">
        <f>Шаблон_Формулы!$T78*Шаблон_Формулы!$V78</f>
        <v>#REF!</v>
      </c>
      <c r="Y78" s="16" t="e">
        <f>Шаблон_Формулы!$W78+Шаблон_Формулы!$X78</f>
        <v>#REF!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t="e" cm="1">
        <f t="array" ref="U79">IF(#REF!="",_xlfn.XLOOKUP("МАКС",#REF!,#REF!,,0,1),#REF!)</f>
        <v>#REF!</v>
      </c>
      <c r="V79" s="16" t="e">
        <f>_xlfn.XLOOKUP(Шаблон_Формулы[[#This Row],[21]],#REF!,#REF!,,0,1)</f>
        <v>#REF!</v>
      </c>
      <c r="W79" s="16" t="e">
        <f>Шаблон_Формулы!$T79*Шаблон_Формулы!$V79</f>
        <v>#REF!</v>
      </c>
      <c r="Y79" s="16" t="e">
        <f>Шаблон_Формулы!$W79+Шаблон_Формулы!$X79</f>
        <v>#REF!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t="e" cm="1">
        <f t="array" ref="U80">IF(#REF!="",_xlfn.XLOOKUP("МАКС",#REF!,#REF!,,0,1),#REF!)</f>
        <v>#REF!</v>
      </c>
      <c r="V80" s="16" t="e">
        <f>_xlfn.XLOOKUP(Шаблон_Формулы[[#This Row],[21]],#REF!,#REF!,,0,1)</f>
        <v>#REF!</v>
      </c>
      <c r="W80" s="16" t="e">
        <f>Шаблон_Формулы!$T80*Шаблон_Формулы!$V80</f>
        <v>#REF!</v>
      </c>
      <c r="Y80" s="16" t="e">
        <f>Шаблон_Формулы!$W80+Шаблон_Формулы!$X80</f>
        <v>#REF!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t="e" cm="1">
        <f t="array" ref="U81">IF(#REF!="",_xlfn.XLOOKUP("МАКС",#REF!,#REF!,,0,1),#REF!)</f>
        <v>#REF!</v>
      </c>
      <c r="V81" s="16" t="e">
        <f>_xlfn.XLOOKUP(Шаблон_Формулы[[#This Row],[21]],#REF!,#REF!,,0,1)</f>
        <v>#REF!</v>
      </c>
      <c r="W81" s="16" t="e">
        <f>Шаблон_Формулы!$T81*Шаблон_Формулы!$V81</f>
        <v>#REF!</v>
      </c>
      <c r="Y81" s="16" t="e">
        <f>Шаблон_Формулы!$W81+Шаблон_Формулы!$X81</f>
        <v>#REF!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t="e" cm="1">
        <f t="array" ref="U82">IF(#REF!="",_xlfn.XLOOKUP("МАКС",#REF!,#REF!,,0,1),#REF!)</f>
        <v>#REF!</v>
      </c>
      <c r="V82" s="16" t="e">
        <f>_xlfn.XLOOKUP(Шаблон_Формулы[[#This Row],[21]],#REF!,#REF!,,0,1)</f>
        <v>#REF!</v>
      </c>
      <c r="W82" s="16" t="e">
        <f>Шаблон_Формулы!$T82*Шаблон_Формулы!$V82</f>
        <v>#REF!</v>
      </c>
      <c r="Y82" s="16" t="e">
        <f>Шаблон_Формулы!$W82+Шаблон_Формулы!$X82</f>
        <v>#REF!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t="e" cm="1">
        <f t="array" ref="U83">IF(#REF!="",_xlfn.XLOOKUP("МАКС",#REF!,#REF!,,0,1),#REF!)</f>
        <v>#REF!</v>
      </c>
      <c r="V83" s="16" t="e">
        <f>_xlfn.XLOOKUP(Шаблон_Формулы[[#This Row],[21]],#REF!,#REF!,,0,1)</f>
        <v>#REF!</v>
      </c>
      <c r="W83" s="16" t="e">
        <f>Шаблон_Формулы!$T83*Шаблон_Формулы!$V83</f>
        <v>#REF!</v>
      </c>
      <c r="Y83" s="16" t="e">
        <f>Шаблон_Формулы!$W83+Шаблон_Формулы!$X83</f>
        <v>#REF!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t="e" cm="1">
        <f t="array" ref="U84">IF(#REF!="",_xlfn.XLOOKUP("МАКС",#REF!,#REF!,,0,1),#REF!)</f>
        <v>#REF!</v>
      </c>
      <c r="V84" s="16" t="e">
        <f>_xlfn.XLOOKUP(Шаблон_Формулы[[#This Row],[21]],#REF!,#REF!,,0,1)</f>
        <v>#REF!</v>
      </c>
      <c r="W84" s="16" t="e">
        <f>Шаблон_Формулы!$T84*Шаблон_Формулы!$V84</f>
        <v>#REF!</v>
      </c>
      <c r="Y84" s="16" t="e">
        <f>Шаблон_Формулы!$W84+Шаблон_Формулы!$X84</f>
        <v>#REF!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t="e" cm="1">
        <f t="array" ref="U85">IF(#REF!="",_xlfn.XLOOKUP("МАКС",#REF!,#REF!,,0,1),#REF!)</f>
        <v>#REF!</v>
      </c>
      <c r="V85" s="16" t="e">
        <f>_xlfn.XLOOKUP(Шаблон_Формулы[[#This Row],[21]],#REF!,#REF!,,0,1)</f>
        <v>#REF!</v>
      </c>
      <c r="W85" s="16" t="e">
        <f>Шаблон_Формулы!$T85*Шаблон_Формулы!$V85</f>
        <v>#REF!</v>
      </c>
      <c r="Y85" s="16" t="e">
        <f>Шаблон_Формулы!$W85+Шаблон_Формулы!$X85</f>
        <v>#REF!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t="e" cm="1">
        <f t="array" ref="U86">IF(#REF!="",_xlfn.XLOOKUP("МАКС",#REF!,#REF!,,0,1),#REF!)</f>
        <v>#REF!</v>
      </c>
      <c r="V86" s="16" t="e">
        <f>_xlfn.XLOOKUP(Шаблон_Формулы[[#This Row],[21]],#REF!,#REF!,,0,1)</f>
        <v>#REF!</v>
      </c>
      <c r="W86" s="16" t="e">
        <f>Шаблон_Формулы!$T86*Шаблон_Формулы!$V86</f>
        <v>#REF!</v>
      </c>
      <c r="Y86" s="16" t="e">
        <f>Шаблон_Формулы!$W86+Шаблон_Формулы!$X86</f>
        <v>#REF!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t="e" cm="1">
        <f t="array" ref="U87">IF(#REF!="",_xlfn.XLOOKUP("МАКС",#REF!,#REF!,,0,1),#REF!)</f>
        <v>#REF!</v>
      </c>
      <c r="V87" s="16" t="e">
        <f>_xlfn.XLOOKUP(Шаблон_Формулы[[#This Row],[21]],#REF!,#REF!,,0,1)</f>
        <v>#REF!</v>
      </c>
      <c r="W87" s="16" t="e">
        <f>Шаблон_Формулы!$T87*Шаблон_Формулы!$V87</f>
        <v>#REF!</v>
      </c>
      <c r="Y87" s="16" t="e">
        <f>Шаблон_Формулы!$W87+Шаблон_Формулы!$X87</f>
        <v>#REF!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t="e" cm="1">
        <f t="array" ref="U88">IF(#REF!="",_xlfn.XLOOKUP("МАКС",#REF!,#REF!,,0,1),#REF!)</f>
        <v>#REF!</v>
      </c>
      <c r="V88" s="16" t="e">
        <f>_xlfn.XLOOKUP(Шаблон_Формулы[[#This Row],[21]],#REF!,#REF!,,0,1)</f>
        <v>#REF!</v>
      </c>
      <c r="W88" s="16" t="e">
        <f>Шаблон_Формулы!$T88*Шаблон_Формулы!$V88</f>
        <v>#REF!</v>
      </c>
      <c r="Y88" s="16" t="e">
        <f>Шаблон_Формулы!$W88+Шаблон_Формулы!$X88</f>
        <v>#REF!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t="e" cm="1">
        <f t="array" ref="U89">IF(#REF!="",_xlfn.XLOOKUP("МАКС",#REF!,#REF!,,0,1),#REF!)</f>
        <v>#REF!</v>
      </c>
      <c r="V89" s="16" t="e">
        <f>_xlfn.XLOOKUP(Шаблон_Формулы[[#This Row],[21]],#REF!,#REF!,,0,1)</f>
        <v>#REF!</v>
      </c>
      <c r="W89" s="16" t="e">
        <f>Шаблон_Формулы!$T89*Шаблон_Формулы!$V89</f>
        <v>#REF!</v>
      </c>
      <c r="Y89" s="16" t="e">
        <f>Шаблон_Формулы!$W89+Шаблон_Формулы!$X89</f>
        <v>#REF!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t="e" cm="1">
        <f t="array" ref="U90">IF(#REF!="",_xlfn.XLOOKUP("МАКС",#REF!,#REF!,,0,1),#REF!)</f>
        <v>#REF!</v>
      </c>
      <c r="V90" s="16" t="e">
        <f>_xlfn.XLOOKUP(Шаблон_Формулы[[#This Row],[21]],#REF!,#REF!,,0,1)</f>
        <v>#REF!</v>
      </c>
      <c r="W90" s="16" t="e">
        <f>Шаблон_Формулы!$T90*Шаблон_Формулы!$V90</f>
        <v>#REF!</v>
      </c>
      <c r="Y90" s="16" t="e">
        <f>Шаблон_Формулы!$W90+Шаблон_Формулы!$X90</f>
        <v>#REF!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t="e" cm="1">
        <f t="array" ref="U91">IF(#REF!="",_xlfn.XLOOKUP("МАКС",#REF!,#REF!,,0,1),#REF!)</f>
        <v>#REF!</v>
      </c>
      <c r="V91" s="16" t="e">
        <f>_xlfn.XLOOKUP(Шаблон_Формулы[[#This Row],[21]],#REF!,#REF!,,0,1)</f>
        <v>#REF!</v>
      </c>
      <c r="W91" s="16" t="e">
        <f>Шаблон_Формулы!$T91*Шаблон_Формулы!$V91</f>
        <v>#REF!</v>
      </c>
      <c r="Y91" s="16" t="e">
        <f>Шаблон_Формулы!$W91+Шаблон_Формулы!$X91</f>
        <v>#REF!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t="e" cm="1">
        <f t="array" ref="U92">IF(#REF!="",_xlfn.XLOOKUP("МАКС",#REF!,#REF!,,0,1),#REF!)</f>
        <v>#REF!</v>
      </c>
      <c r="V92" s="16" t="e">
        <f>_xlfn.XLOOKUP(Шаблон_Формулы[[#This Row],[21]],#REF!,#REF!,,0,1)</f>
        <v>#REF!</v>
      </c>
      <c r="W92" s="16" t="e">
        <f>Шаблон_Формулы!$T92*Шаблон_Формулы!$V92</f>
        <v>#REF!</v>
      </c>
      <c r="Y92" s="16" t="e">
        <f>Шаблон_Формулы!$W92+Шаблон_Формулы!$X92</f>
        <v>#REF!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t="e" cm="1">
        <f t="array" ref="U93">IF(#REF!="",_xlfn.XLOOKUP("МАКС",#REF!,#REF!,,0,1),#REF!)</f>
        <v>#REF!</v>
      </c>
      <c r="V93" s="16" t="e">
        <f>_xlfn.XLOOKUP(Шаблон_Формулы[[#This Row],[21]],#REF!,#REF!,,0,1)</f>
        <v>#REF!</v>
      </c>
      <c r="W93" s="16" t="e">
        <f>Шаблон_Формулы!$T93*Шаблон_Формулы!$V93</f>
        <v>#REF!</v>
      </c>
      <c r="Y93" s="16" t="e">
        <f>Шаблон_Формулы!$W93+Шаблон_Формулы!$X93</f>
        <v>#REF!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t="e" cm="1">
        <f t="array" ref="U94">IF(#REF!="",_xlfn.XLOOKUP("МАКС",#REF!,#REF!,,0,1),#REF!)</f>
        <v>#REF!</v>
      </c>
      <c r="V94" s="16" t="e">
        <f>_xlfn.XLOOKUP(Шаблон_Формулы[[#This Row],[21]],#REF!,#REF!,,0,1)</f>
        <v>#REF!</v>
      </c>
      <c r="W94" s="16" t="e">
        <f>Шаблон_Формулы!$T94*Шаблон_Формулы!$V94</f>
        <v>#REF!</v>
      </c>
      <c r="Y94" s="16" t="e">
        <f>Шаблон_Формулы!$W94+Шаблон_Формулы!$X94</f>
        <v>#REF!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t="e" cm="1">
        <f t="array" ref="U95">IF(#REF!="",_xlfn.XLOOKUP("МАКС",#REF!,#REF!,,0,1),#REF!)</f>
        <v>#REF!</v>
      </c>
      <c r="V95" s="16" t="e">
        <f>_xlfn.XLOOKUP(Шаблон_Формулы[[#This Row],[21]],#REF!,#REF!,,0,1)</f>
        <v>#REF!</v>
      </c>
      <c r="W95" s="16" t="e">
        <f>Шаблон_Формулы!$T95*Шаблон_Формулы!$V95</f>
        <v>#REF!</v>
      </c>
      <c r="Y95" s="16" t="e">
        <f>Шаблон_Формулы!$W95+Шаблон_Формулы!$X95</f>
        <v>#REF!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t="e" cm="1">
        <f t="array" ref="U96">IF(#REF!="",_xlfn.XLOOKUP("МАКС",#REF!,#REF!,,0,1),#REF!)</f>
        <v>#REF!</v>
      </c>
      <c r="V96" s="16" t="e">
        <f>_xlfn.XLOOKUP(Шаблон_Формулы[[#This Row],[21]],#REF!,#REF!,,0,1)</f>
        <v>#REF!</v>
      </c>
      <c r="W96" s="16" t="e">
        <f>Шаблон_Формулы!$T96*Шаблон_Формулы!$V96</f>
        <v>#REF!</v>
      </c>
      <c r="Y96" s="16" t="e">
        <f>Шаблон_Формулы!$W96+Шаблон_Формулы!$X96</f>
        <v>#REF!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t="e" cm="1">
        <f t="array" ref="U97">IF(#REF!="",_xlfn.XLOOKUP("МАКС",#REF!,#REF!,,0,1),#REF!)</f>
        <v>#REF!</v>
      </c>
      <c r="V97" s="16" t="e">
        <f>_xlfn.XLOOKUP(Шаблон_Формулы[[#This Row],[21]],#REF!,#REF!,,0,1)</f>
        <v>#REF!</v>
      </c>
      <c r="W97" s="16" t="e">
        <f>Шаблон_Формулы!$T97*Шаблон_Формулы!$V97</f>
        <v>#REF!</v>
      </c>
      <c r="Y97" s="16" t="e">
        <f>Шаблон_Формулы!$W97+Шаблон_Формулы!$X97</f>
        <v>#REF!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t="e" cm="1">
        <f t="array" ref="U98">IF(#REF!="",_xlfn.XLOOKUP("МАКС",#REF!,#REF!,,0,1),#REF!)</f>
        <v>#REF!</v>
      </c>
      <c r="V98" s="16" t="e">
        <f>_xlfn.XLOOKUP(Шаблон_Формулы[[#This Row],[21]],#REF!,#REF!,,0,1)</f>
        <v>#REF!</v>
      </c>
      <c r="W98" s="16" t="e">
        <f>Шаблон_Формулы!$T98*Шаблон_Формулы!$V98</f>
        <v>#REF!</v>
      </c>
      <c r="Y98" s="16" t="e">
        <f>Шаблон_Формулы!$W98+Шаблон_Формулы!$X98</f>
        <v>#REF!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t="e" cm="1">
        <f t="array" ref="U99">IF(#REF!="",_xlfn.XLOOKUP("МАКС",#REF!,#REF!,,0,1),#REF!)</f>
        <v>#REF!</v>
      </c>
      <c r="V99" s="16" t="e">
        <f>_xlfn.XLOOKUP(Шаблон_Формулы[[#This Row],[21]],#REF!,#REF!,,0,1)</f>
        <v>#REF!</v>
      </c>
      <c r="W99" s="16" t="e">
        <f>Шаблон_Формулы!$T99*Шаблон_Формулы!$V99</f>
        <v>#REF!</v>
      </c>
      <c r="Y99" s="16" t="e">
        <f>Шаблон_Формулы!$W99+Шаблон_Формулы!$X99</f>
        <v>#REF!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t="e" cm="1">
        <f t="array" ref="U100">IF(#REF!="",_xlfn.XLOOKUP("МАКС",#REF!,#REF!,,0,1),#REF!)</f>
        <v>#REF!</v>
      </c>
      <c r="V100" s="16" t="e">
        <f>_xlfn.XLOOKUP(Шаблон_Формулы[[#This Row],[21]],#REF!,#REF!,,0,1)</f>
        <v>#REF!</v>
      </c>
      <c r="W100" s="16" t="e">
        <f>Шаблон_Формулы!$T100*Шаблон_Формулы!$V100</f>
        <v>#REF!</v>
      </c>
      <c r="Y100" s="16" t="e">
        <f>Шаблон_Формулы!$W100+Шаблон_Формулы!$X100</f>
        <v>#REF!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t="e" cm="1">
        <f t="array" ref="U101">IF(#REF!="",_xlfn.XLOOKUP("МАКС",#REF!,#REF!,,0,1),#REF!)</f>
        <v>#REF!</v>
      </c>
      <c r="V101" s="16" t="e">
        <f>_xlfn.XLOOKUP(Шаблон_Формулы[[#This Row],[21]],#REF!,#REF!,,0,1)</f>
        <v>#REF!</v>
      </c>
      <c r="W101" s="16" t="e">
        <f>Шаблон_Формулы!$T101*Шаблон_Формулы!$V101</f>
        <v>#REF!</v>
      </c>
      <c r="Y101" s="16" t="e">
        <f>Шаблон_Формулы!$W101+Шаблон_Формулы!$X101</f>
        <v>#REF!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t="e" cm="1">
        <f t="array" ref="U102">IF(#REF!="",_xlfn.XLOOKUP("МАКС",#REF!,#REF!,,0,1),#REF!)</f>
        <v>#REF!</v>
      </c>
      <c r="V102" s="16" t="e">
        <f>_xlfn.XLOOKUP(Шаблон_Формулы[[#This Row],[21]],#REF!,#REF!,,0,1)</f>
        <v>#REF!</v>
      </c>
      <c r="W102" s="16" t="e">
        <f>Шаблон_Формулы!$T102*Шаблон_Формулы!$V102</f>
        <v>#REF!</v>
      </c>
      <c r="Y102" s="16" t="e">
        <f>Шаблон_Формулы!$W102+Шаблон_Формулы!$X102</f>
        <v>#REF!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t="e" cm="1">
        <f t="array" ref="U103">IF(#REF!="",_xlfn.XLOOKUP("МАКС",#REF!,#REF!,,0,1),#REF!)</f>
        <v>#REF!</v>
      </c>
      <c r="V103" s="16" t="e">
        <f>_xlfn.XLOOKUP(Шаблон_Формулы[[#This Row],[21]],#REF!,#REF!,,0,1)</f>
        <v>#REF!</v>
      </c>
      <c r="W103" s="16" t="e">
        <f>Шаблон_Формулы!$T103*Шаблон_Формулы!$V103</f>
        <v>#REF!</v>
      </c>
      <c r="Y103" s="16" t="e">
        <f>Шаблон_Формулы!$W103+Шаблон_Формулы!$X103</f>
        <v>#REF!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t="e" cm="1">
        <f t="array" ref="U104">IF(#REF!="",_xlfn.XLOOKUP("МАКС",#REF!,#REF!,,0,1),#REF!)</f>
        <v>#REF!</v>
      </c>
      <c r="V104" s="16" t="e">
        <f>_xlfn.XLOOKUP(Шаблон_Формулы[[#This Row],[21]],#REF!,#REF!,,0,1)</f>
        <v>#REF!</v>
      </c>
      <c r="W104" s="16" t="e">
        <f>Шаблон_Формулы!$T104*Шаблон_Формулы!$V104</f>
        <v>#REF!</v>
      </c>
      <c r="Y104" s="16" t="e">
        <f>Шаблон_Формулы!$W104+Шаблон_Формулы!$X104</f>
        <v>#REF!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t="e" cm="1">
        <f t="array" ref="U105">IF(#REF!="",_xlfn.XLOOKUP("МАКС",#REF!,#REF!,,0,1),#REF!)</f>
        <v>#REF!</v>
      </c>
      <c r="V105" s="16" t="e">
        <f>_xlfn.XLOOKUP(Шаблон_Формулы[[#This Row],[21]],#REF!,#REF!,,0,1)</f>
        <v>#REF!</v>
      </c>
      <c r="W105" s="16" t="e">
        <f>Шаблон_Формулы!$T105*Шаблон_Формулы!$V105</f>
        <v>#REF!</v>
      </c>
      <c r="Y105" s="16" t="e">
        <f>Шаблон_Формулы!$W105+Шаблон_Формулы!$X105</f>
        <v>#REF!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t="e" cm="1">
        <f t="array" ref="U106">IF(#REF!="",_xlfn.XLOOKUP("МАКС",#REF!,#REF!,,0,1),#REF!)</f>
        <v>#REF!</v>
      </c>
      <c r="V106" s="16" t="e">
        <f>_xlfn.XLOOKUP(Шаблон_Формулы[[#This Row],[21]],#REF!,#REF!,,0,1)</f>
        <v>#REF!</v>
      </c>
      <c r="W106" s="16" t="e">
        <f>Шаблон_Формулы!$T106*Шаблон_Формулы!$V106</f>
        <v>#REF!</v>
      </c>
      <c r="Y106" s="16" t="e">
        <f>Шаблон_Формулы!$W106+Шаблон_Формулы!$X106</f>
        <v>#REF!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t="e" cm="1">
        <f t="array" ref="U107">IF(#REF!="",_xlfn.XLOOKUP("МАКС",#REF!,#REF!,,0,1),#REF!)</f>
        <v>#REF!</v>
      </c>
      <c r="V107" s="16" t="e">
        <f>_xlfn.XLOOKUP(Шаблон_Формулы[[#This Row],[21]],#REF!,#REF!,,0,1)</f>
        <v>#REF!</v>
      </c>
      <c r="W107" s="16" t="e">
        <f>Шаблон_Формулы!$T107*Шаблон_Формулы!$V107</f>
        <v>#REF!</v>
      </c>
      <c r="Y107" s="16" t="e">
        <f>Шаблон_Формулы!$W107+Шаблон_Формулы!$X107</f>
        <v>#REF!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t="e" cm="1">
        <f t="array" ref="U108">IF(#REF!="",_xlfn.XLOOKUP("МАКС",#REF!,#REF!,,0,1),#REF!)</f>
        <v>#REF!</v>
      </c>
      <c r="V108" s="16" t="e">
        <f>_xlfn.XLOOKUP(Шаблон_Формулы[[#This Row],[21]],#REF!,#REF!,,0,1)</f>
        <v>#REF!</v>
      </c>
      <c r="W108" s="16" t="e">
        <f>Шаблон_Формулы!$T108*Шаблон_Формулы!$V108</f>
        <v>#REF!</v>
      </c>
      <c r="Y108" s="16" t="e">
        <f>Шаблон_Формулы!$W108+Шаблон_Формулы!$X108</f>
        <v>#REF!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t="e" cm="1">
        <f t="array" ref="U109">IF(#REF!="",_xlfn.XLOOKUP("МАКС",#REF!,#REF!,,0,1),#REF!)</f>
        <v>#REF!</v>
      </c>
      <c r="V109" s="16" t="e">
        <f>_xlfn.XLOOKUP(Шаблон_Формулы[[#This Row],[21]],#REF!,#REF!,,0,1)</f>
        <v>#REF!</v>
      </c>
      <c r="W109" s="16" t="e">
        <f>Шаблон_Формулы!$T109*Шаблон_Формулы!$V109</f>
        <v>#REF!</v>
      </c>
      <c r="Y109" s="16" t="e">
        <f>Шаблон_Формулы!$W109+Шаблон_Формулы!$X109</f>
        <v>#REF!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t="e" cm="1">
        <f t="array" ref="U110">IF(#REF!="",_xlfn.XLOOKUP("МАКС",#REF!,#REF!,,0,1),#REF!)</f>
        <v>#REF!</v>
      </c>
      <c r="V110" s="16" t="e">
        <f>_xlfn.XLOOKUP(Шаблон_Формулы[[#This Row],[21]],#REF!,#REF!,,0,1)</f>
        <v>#REF!</v>
      </c>
      <c r="W110" s="16" t="e">
        <f>Шаблон_Формулы!$T110*Шаблон_Формулы!$V110</f>
        <v>#REF!</v>
      </c>
      <c r="Y110" s="16" t="e">
        <f>Шаблон_Формулы!$W110+Шаблон_Формулы!$X110</f>
        <v>#REF!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t="e" cm="1">
        <f t="array" ref="U111">IF(#REF!="",_xlfn.XLOOKUP("МАКС",#REF!,#REF!,,0,1),#REF!)</f>
        <v>#REF!</v>
      </c>
      <c r="V111" s="16" t="e">
        <f>_xlfn.XLOOKUP(Шаблон_Формулы[[#This Row],[21]],#REF!,#REF!,,0,1)</f>
        <v>#REF!</v>
      </c>
      <c r="W111" s="16" t="e">
        <f>Шаблон_Формулы!$T111*Шаблон_Формулы!$V111</f>
        <v>#REF!</v>
      </c>
      <c r="Y111" s="16" t="e">
        <f>Шаблон_Формулы!$W111+Шаблон_Формулы!$X111</f>
        <v>#REF!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t="e" cm="1">
        <f t="array" ref="U112">IF(#REF!="",_xlfn.XLOOKUP("МАКС",#REF!,#REF!,,0,1),#REF!)</f>
        <v>#REF!</v>
      </c>
      <c r="V112" s="16" t="e">
        <f>_xlfn.XLOOKUP(Шаблон_Формулы[[#This Row],[21]],#REF!,#REF!,,0,1)</f>
        <v>#REF!</v>
      </c>
      <c r="W112" s="16" t="e">
        <f>Шаблон_Формулы!$T112*Шаблон_Формулы!$V112</f>
        <v>#REF!</v>
      </c>
      <c r="Y112" s="16" t="e">
        <f>Шаблон_Формулы!$W112+Шаблон_Формулы!$X112</f>
        <v>#REF!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t="e" cm="1">
        <f t="array" ref="U113">IF(#REF!="",_xlfn.XLOOKUP("МАКС",#REF!,#REF!,,0,1),#REF!)</f>
        <v>#REF!</v>
      </c>
      <c r="V113" s="16" t="e">
        <f>_xlfn.XLOOKUP(Шаблон_Формулы[[#This Row],[21]],#REF!,#REF!,,0,1)</f>
        <v>#REF!</v>
      </c>
      <c r="W113" s="16" t="e">
        <f>Шаблон_Формулы!$T113*Шаблон_Формулы!$V113</f>
        <v>#REF!</v>
      </c>
      <c r="Y113" s="16" t="e">
        <f>Шаблон_Формулы!$W113+Шаблон_Формулы!$X113</f>
        <v>#REF!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t="e" cm="1">
        <f t="array" ref="U114">IF(#REF!="",_xlfn.XLOOKUP("МАКС",#REF!,#REF!,,0,1),#REF!)</f>
        <v>#REF!</v>
      </c>
      <c r="V114" s="16" t="e">
        <f>_xlfn.XLOOKUP(Шаблон_Формулы[[#This Row],[21]],#REF!,#REF!,,0,1)</f>
        <v>#REF!</v>
      </c>
      <c r="W114" s="16" t="e">
        <f>Шаблон_Формулы!$T114*Шаблон_Формулы!$V114</f>
        <v>#REF!</v>
      </c>
      <c r="Y114" s="16" t="e">
        <f>Шаблон_Формулы!$W114+Шаблон_Формулы!$X114</f>
        <v>#REF!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t="e" cm="1">
        <f t="array" ref="U115">IF(#REF!="",_xlfn.XLOOKUP("МАКС",#REF!,#REF!,,0,1),#REF!)</f>
        <v>#REF!</v>
      </c>
      <c r="V115" s="16" t="e">
        <f>_xlfn.XLOOKUP(Шаблон_Формулы[[#This Row],[21]],#REF!,#REF!,,0,1)</f>
        <v>#REF!</v>
      </c>
      <c r="W115" s="16" t="e">
        <f>Шаблон_Формулы!$T115*Шаблон_Формулы!$V115</f>
        <v>#REF!</v>
      </c>
      <c r="Y115" s="16" t="e">
        <f>Шаблон_Формулы!$W115+Шаблон_Формулы!$X115</f>
        <v>#REF!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t="e" cm="1">
        <f t="array" ref="U116">IF(#REF!="",_xlfn.XLOOKUP("МАКС",#REF!,#REF!,,0,1),#REF!)</f>
        <v>#REF!</v>
      </c>
      <c r="V116" s="16" t="e">
        <f>_xlfn.XLOOKUP(Шаблон_Формулы[[#This Row],[21]],#REF!,#REF!,,0,1)</f>
        <v>#REF!</v>
      </c>
      <c r="W116" s="16" t="e">
        <f>Шаблон_Формулы!$T116*Шаблон_Формулы!$V116</f>
        <v>#REF!</v>
      </c>
      <c r="Y116" s="16" t="e">
        <f>Шаблон_Формулы!$W116+Шаблон_Формулы!$X116</f>
        <v>#REF!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t="e" cm="1">
        <f t="array" ref="U117">IF(#REF!="",_xlfn.XLOOKUP("МАКС",#REF!,#REF!,,0,1),#REF!)</f>
        <v>#REF!</v>
      </c>
      <c r="V117" s="16" t="e">
        <f>_xlfn.XLOOKUP(Шаблон_Формулы[[#This Row],[21]],#REF!,#REF!,,0,1)</f>
        <v>#REF!</v>
      </c>
      <c r="W117" s="16" t="e">
        <f>Шаблон_Формулы!$T117*Шаблон_Формулы!$V117</f>
        <v>#REF!</v>
      </c>
      <c r="Y117" s="16" t="e">
        <f>Шаблон_Формулы!$W117+Шаблон_Формулы!$X117</f>
        <v>#REF!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t="e" cm="1">
        <f t="array" ref="U118">IF(#REF!="",_xlfn.XLOOKUP("МАКС",#REF!,#REF!,,0,1),#REF!)</f>
        <v>#REF!</v>
      </c>
      <c r="V118" s="16" t="e">
        <f>_xlfn.XLOOKUP(Шаблон_Формулы[[#This Row],[21]],#REF!,#REF!,,0,1)</f>
        <v>#REF!</v>
      </c>
      <c r="W118" s="16" t="e">
        <f>Шаблон_Формулы!$T118*Шаблон_Формулы!$V118</f>
        <v>#REF!</v>
      </c>
      <c r="Y118" s="16" t="e">
        <f>Шаблон_Формулы!$W118+Шаблон_Формулы!$X118</f>
        <v>#REF!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t="e" cm="1">
        <f t="array" ref="U119">IF(#REF!="",_xlfn.XLOOKUP("МАКС",#REF!,#REF!,,0,1),#REF!)</f>
        <v>#REF!</v>
      </c>
      <c r="V119" s="16" t="e">
        <f>_xlfn.XLOOKUP(Шаблон_Формулы[[#This Row],[21]],#REF!,#REF!,,0,1)</f>
        <v>#REF!</v>
      </c>
      <c r="W119" s="16" t="e">
        <f>Шаблон_Формулы!$T119*Шаблон_Формулы!$V119</f>
        <v>#REF!</v>
      </c>
      <c r="Y119" s="16" t="e">
        <f>Шаблон_Формулы!$W119+Шаблон_Формулы!$X119</f>
        <v>#REF!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t="e" cm="1">
        <f t="array" ref="U120">IF(#REF!="",_xlfn.XLOOKUP("МАКС",#REF!,#REF!,,0,1),#REF!)</f>
        <v>#REF!</v>
      </c>
      <c r="V120" s="16" t="e">
        <f>_xlfn.XLOOKUP(Шаблон_Формулы[[#This Row],[21]],#REF!,#REF!,,0,1)</f>
        <v>#REF!</v>
      </c>
      <c r="W120" s="16" t="e">
        <f>Шаблон_Формулы!$T120*Шаблон_Формулы!$V120</f>
        <v>#REF!</v>
      </c>
      <c r="Y120" s="16" t="e">
        <f>Шаблон_Формулы!$W120+Шаблон_Формулы!$X120</f>
        <v>#REF!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t="e" cm="1">
        <f t="array" ref="U121">IF(#REF!="",_xlfn.XLOOKUP("МАКС",#REF!,#REF!,,0,1),#REF!)</f>
        <v>#REF!</v>
      </c>
      <c r="V121" s="16" t="e">
        <f>_xlfn.XLOOKUP(Шаблон_Формулы[[#This Row],[21]],#REF!,#REF!,,0,1)</f>
        <v>#REF!</v>
      </c>
      <c r="W121" s="16" t="e">
        <f>Шаблон_Формулы!$T121*Шаблон_Формулы!$V121</f>
        <v>#REF!</v>
      </c>
      <c r="Y121" s="16" t="e">
        <f>Шаблон_Формулы!$W121+Шаблон_Формулы!$X121</f>
        <v>#REF!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t="e" cm="1">
        <f t="array" ref="U122">IF(#REF!="",_xlfn.XLOOKUP("МАКС",#REF!,#REF!,,0,1),#REF!)</f>
        <v>#REF!</v>
      </c>
      <c r="V122" s="16" t="e">
        <f>_xlfn.XLOOKUP(Шаблон_Формулы[[#This Row],[21]],#REF!,#REF!,,0,1)</f>
        <v>#REF!</v>
      </c>
      <c r="W122" s="16" t="e">
        <f>Шаблон_Формулы!$T122*Шаблон_Формулы!$V122</f>
        <v>#REF!</v>
      </c>
      <c r="Y122" s="16" t="e">
        <f>Шаблон_Формулы!$W122+Шаблон_Формулы!$X122</f>
        <v>#REF!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t="e" cm="1">
        <f t="array" ref="U123">IF(#REF!="",_xlfn.XLOOKUP("МАКС",#REF!,#REF!,,0,1),#REF!)</f>
        <v>#REF!</v>
      </c>
      <c r="V123" s="16" t="e">
        <f>_xlfn.XLOOKUP(Шаблон_Формулы[[#This Row],[21]],#REF!,#REF!,,0,1)</f>
        <v>#REF!</v>
      </c>
      <c r="W123" s="16" t="e">
        <f>Шаблон_Формулы!$T123*Шаблон_Формулы!$V123</f>
        <v>#REF!</v>
      </c>
      <c r="Y123" s="16" t="e">
        <f>Шаблон_Формулы!$W123+Шаблон_Формулы!$X123</f>
        <v>#REF!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t="e" cm="1">
        <f t="array" ref="U124">IF(#REF!="",_xlfn.XLOOKUP("МАКС",#REF!,#REF!,,0,1),#REF!)</f>
        <v>#REF!</v>
      </c>
      <c r="V124" s="16" t="e">
        <f>_xlfn.XLOOKUP(Шаблон_Формулы[[#This Row],[21]],#REF!,#REF!,,0,1)</f>
        <v>#REF!</v>
      </c>
      <c r="W124" s="16" t="e">
        <f>Шаблон_Формулы!$T124*Шаблон_Формулы!$V124</f>
        <v>#REF!</v>
      </c>
      <c r="Y124" s="16" t="e">
        <f>Шаблон_Формулы!$W124+Шаблон_Формулы!$X124</f>
        <v>#REF!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t="e" cm="1">
        <f t="array" ref="U125">IF(#REF!="",_xlfn.XLOOKUP("МАКС",#REF!,#REF!,,0,1),#REF!)</f>
        <v>#REF!</v>
      </c>
      <c r="V125" s="16" t="e">
        <f>_xlfn.XLOOKUP(Шаблон_Формулы[[#This Row],[21]],#REF!,#REF!,,0,1)</f>
        <v>#REF!</v>
      </c>
      <c r="W125" s="16" t="e">
        <f>Шаблон_Формулы!$T125*Шаблон_Формулы!$V125</f>
        <v>#REF!</v>
      </c>
      <c r="Y125" s="16" t="e">
        <f>Шаблон_Формулы!$W125+Шаблон_Формулы!$X125</f>
        <v>#REF!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t="e" cm="1">
        <f t="array" ref="U126">IF(#REF!="",_xlfn.XLOOKUP("МАКС",#REF!,#REF!,,0,1),#REF!)</f>
        <v>#REF!</v>
      </c>
      <c r="V126" s="16" t="e">
        <f>_xlfn.XLOOKUP(Шаблон_Формулы[[#This Row],[21]],#REF!,#REF!,,0,1)</f>
        <v>#REF!</v>
      </c>
      <c r="W126" s="16" t="e">
        <f>Шаблон_Формулы!$T126*Шаблон_Формулы!$V126</f>
        <v>#REF!</v>
      </c>
      <c r="Y126" s="16" t="e">
        <f>Шаблон_Формулы!$W126+Шаблон_Формулы!$X126</f>
        <v>#REF!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t="e" cm="1">
        <f t="array" ref="U127">IF(#REF!="",_xlfn.XLOOKUP("МАКС",#REF!,#REF!,,0,1),#REF!)</f>
        <v>#REF!</v>
      </c>
      <c r="V127" s="16" t="e">
        <f>_xlfn.XLOOKUP(Шаблон_Формулы[[#This Row],[21]],#REF!,#REF!,,0,1)</f>
        <v>#REF!</v>
      </c>
      <c r="W127" s="16" t="e">
        <f>Шаблон_Формулы!$T127*Шаблон_Формулы!$V127</f>
        <v>#REF!</v>
      </c>
      <c r="Y127" s="16" t="e">
        <f>Шаблон_Формулы!$W127+Шаблон_Формулы!$X127</f>
        <v>#REF!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t="e" cm="1">
        <f t="array" ref="U128">IF(#REF!="",_xlfn.XLOOKUP("МАКС",#REF!,#REF!,,0,1),#REF!)</f>
        <v>#REF!</v>
      </c>
      <c r="V128" s="16" t="e">
        <f>_xlfn.XLOOKUP(Шаблон_Формулы[[#This Row],[21]],#REF!,#REF!,,0,1)</f>
        <v>#REF!</v>
      </c>
      <c r="W128" s="16" t="e">
        <f>Шаблон_Формулы!$T128*Шаблон_Формулы!$V128</f>
        <v>#REF!</v>
      </c>
      <c r="Y128" s="16" t="e">
        <f>Шаблон_Формулы!$W128+Шаблон_Формулы!$X128</f>
        <v>#REF!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t="e" cm="1">
        <f t="array" ref="U129">IF(#REF!="",_xlfn.XLOOKUP("МАКС",#REF!,#REF!,,0,1),#REF!)</f>
        <v>#REF!</v>
      </c>
      <c r="V129" s="16" t="e">
        <f>_xlfn.XLOOKUP(Шаблон_Формулы[[#This Row],[21]],#REF!,#REF!,,0,1)</f>
        <v>#REF!</v>
      </c>
      <c r="W129" s="16" t="e">
        <f>Шаблон_Формулы!$T129*Шаблон_Формулы!$V129</f>
        <v>#REF!</v>
      </c>
      <c r="Y129" s="16" t="e">
        <f>Шаблон_Формулы!$W129+Шаблон_Формулы!$X129</f>
        <v>#REF!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t="e" cm="1">
        <f t="array" ref="U130">IF(#REF!="",_xlfn.XLOOKUP("МАКС",#REF!,#REF!,,0,1),#REF!)</f>
        <v>#REF!</v>
      </c>
      <c r="V130" s="16" t="e">
        <f>_xlfn.XLOOKUP(Шаблон_Формулы[[#This Row],[21]],#REF!,#REF!,,0,1)</f>
        <v>#REF!</v>
      </c>
      <c r="W130" s="16" t="e">
        <f>Шаблон_Формулы!$T130*Шаблон_Формулы!$V130</f>
        <v>#REF!</v>
      </c>
      <c r="Y130" s="16" t="e">
        <f>Шаблон_Формулы!$W130+Шаблон_Формулы!$X130</f>
        <v>#REF!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t="e" cm="1">
        <f t="array" ref="U131">IF(#REF!="",_xlfn.XLOOKUP("МАКС",#REF!,#REF!,,0,1),#REF!)</f>
        <v>#REF!</v>
      </c>
      <c r="V131" s="16" t="e">
        <f>_xlfn.XLOOKUP(Шаблон_Формулы[[#This Row],[21]],#REF!,#REF!,,0,1)</f>
        <v>#REF!</v>
      </c>
      <c r="W131" s="16" t="e">
        <f>Шаблон_Формулы!$T131*Шаблон_Формулы!$V131</f>
        <v>#REF!</v>
      </c>
      <c r="Y131" s="16" t="e">
        <f>Шаблон_Формулы!$W131+Шаблон_Формулы!$X131</f>
        <v>#REF!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t="e" cm="1">
        <f t="array" ref="U132">IF(#REF!="",_xlfn.XLOOKUP("МАКС",#REF!,#REF!,,0,1),#REF!)</f>
        <v>#REF!</v>
      </c>
      <c r="V132" s="16" t="e">
        <f>_xlfn.XLOOKUP(Шаблон_Формулы[[#This Row],[21]],#REF!,#REF!,,0,1)</f>
        <v>#REF!</v>
      </c>
      <c r="W132" s="16" t="e">
        <f>Шаблон_Формулы!$T132*Шаблон_Формулы!$V132</f>
        <v>#REF!</v>
      </c>
      <c r="Y132" s="16" t="e">
        <f>Шаблон_Формулы!$W132+Шаблон_Формулы!$X132</f>
        <v>#REF!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t="e" cm="1">
        <f t="array" ref="U133">IF(#REF!="",_xlfn.XLOOKUP("МАКС",#REF!,#REF!,,0,1),#REF!)</f>
        <v>#REF!</v>
      </c>
      <c r="V133" s="16" t="e">
        <f>_xlfn.XLOOKUP(Шаблон_Формулы[[#This Row],[21]],#REF!,#REF!,,0,1)</f>
        <v>#REF!</v>
      </c>
      <c r="W133" s="16" t="e">
        <f>Шаблон_Формулы!$T133*Шаблон_Формулы!$V133</f>
        <v>#REF!</v>
      </c>
      <c r="Y133" s="16" t="e">
        <f>Шаблон_Формулы!$W133+Шаблон_Формулы!$X133</f>
        <v>#REF!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t="e" cm="1">
        <f t="array" ref="U134">IF(#REF!="",_xlfn.XLOOKUP("МАКС",#REF!,#REF!,,0,1),#REF!)</f>
        <v>#REF!</v>
      </c>
      <c r="V134" s="16" t="e">
        <f>_xlfn.XLOOKUP(Шаблон_Формулы[[#This Row],[21]],#REF!,#REF!,,0,1)</f>
        <v>#REF!</v>
      </c>
      <c r="W134" s="16" t="e">
        <f>Шаблон_Формулы!$T134*Шаблон_Формулы!$V134</f>
        <v>#REF!</v>
      </c>
      <c r="Y134" s="16" t="e">
        <f>Шаблон_Формулы!$W134+Шаблон_Формулы!$X134</f>
        <v>#REF!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t="e" cm="1">
        <f t="array" ref="U135">IF(#REF!="",_xlfn.XLOOKUP("МАКС",#REF!,#REF!,,0,1),#REF!)</f>
        <v>#REF!</v>
      </c>
      <c r="V135" s="16" t="e">
        <f>_xlfn.XLOOKUP(Шаблон_Формулы[[#This Row],[21]],#REF!,#REF!,,0,1)</f>
        <v>#REF!</v>
      </c>
      <c r="W135" s="16" t="e">
        <f>Шаблон_Формулы!$T135*Шаблон_Формулы!$V135</f>
        <v>#REF!</v>
      </c>
      <c r="Y135" s="16" t="e">
        <f>Шаблон_Формулы!$W135+Шаблон_Формулы!$X135</f>
        <v>#REF!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t="e" cm="1">
        <f t="array" ref="U136">IF(#REF!="",_xlfn.XLOOKUP("МАКС",#REF!,#REF!,,0,1),#REF!)</f>
        <v>#REF!</v>
      </c>
      <c r="V136" s="16" t="e">
        <f>_xlfn.XLOOKUP(Шаблон_Формулы[[#This Row],[21]],#REF!,#REF!,,0,1)</f>
        <v>#REF!</v>
      </c>
      <c r="W136" s="16" t="e">
        <f>Шаблон_Формулы!$T136*Шаблон_Формулы!$V136</f>
        <v>#REF!</v>
      </c>
      <c r="Y136" s="16" t="e">
        <f>Шаблон_Формулы!$W136+Шаблон_Формулы!$X136</f>
        <v>#REF!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t="e" cm="1">
        <f t="array" ref="U137">IF(#REF!="",_xlfn.XLOOKUP("МАКС",#REF!,#REF!,,0,1),#REF!)</f>
        <v>#REF!</v>
      </c>
      <c r="V137" s="16" t="e">
        <f>_xlfn.XLOOKUP(Шаблон_Формулы[[#This Row],[21]],#REF!,#REF!,,0,1)</f>
        <v>#REF!</v>
      </c>
      <c r="W137" s="16" t="e">
        <f>Шаблон_Формулы!$T137*Шаблон_Формулы!$V137</f>
        <v>#REF!</v>
      </c>
      <c r="Y137" s="16" t="e">
        <f>Шаблон_Формулы!$W137+Шаблон_Формулы!$X137</f>
        <v>#REF!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t="e" cm="1">
        <f t="array" ref="U138">IF(#REF!="",_xlfn.XLOOKUP("МАКС",#REF!,#REF!,,0,1),#REF!)</f>
        <v>#REF!</v>
      </c>
      <c r="V138" s="16" t="e">
        <f>_xlfn.XLOOKUP(Шаблон_Формулы[[#This Row],[21]],#REF!,#REF!,,0,1)</f>
        <v>#REF!</v>
      </c>
      <c r="W138" s="16" t="e">
        <f>Шаблон_Формулы!$T138*Шаблон_Формулы!$V138</f>
        <v>#REF!</v>
      </c>
      <c r="Y138" s="16" t="e">
        <f>Шаблон_Формулы!$W138+Шаблон_Формулы!$X138</f>
        <v>#REF!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t="e" cm="1">
        <f t="array" ref="U139">IF(#REF!="",_xlfn.XLOOKUP("МАКС",#REF!,#REF!,,0,1),#REF!)</f>
        <v>#REF!</v>
      </c>
      <c r="V139" s="16" t="e">
        <f>_xlfn.XLOOKUP(Шаблон_Формулы[[#This Row],[21]],#REF!,#REF!,,0,1)</f>
        <v>#REF!</v>
      </c>
      <c r="W139" s="16" t="e">
        <f>Шаблон_Формулы!$T139*Шаблон_Формулы!$V139</f>
        <v>#REF!</v>
      </c>
      <c r="Y139" s="16" t="e">
        <f>Шаблон_Формулы!$W139+Шаблон_Формулы!$X139</f>
        <v>#REF!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t="e" cm="1">
        <f t="array" ref="U140">IF(#REF!="",_xlfn.XLOOKUP("МАКС",#REF!,#REF!,,0,1),#REF!)</f>
        <v>#REF!</v>
      </c>
      <c r="V140" s="16" t="e">
        <f>_xlfn.XLOOKUP(Шаблон_Формулы[[#This Row],[21]],#REF!,#REF!,,0,1)</f>
        <v>#REF!</v>
      </c>
      <c r="W140" s="16" t="e">
        <f>Шаблон_Формулы!$T140*Шаблон_Формулы!$V140</f>
        <v>#REF!</v>
      </c>
      <c r="Y140" s="16" t="e">
        <f>Шаблон_Формулы!$W140+Шаблон_Формулы!$X140</f>
        <v>#REF!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t="e" cm="1">
        <f t="array" ref="U141">IF(#REF!="",_xlfn.XLOOKUP("МАКС",#REF!,#REF!,,0,1),#REF!)</f>
        <v>#REF!</v>
      </c>
      <c r="V141" s="16" t="e">
        <f>_xlfn.XLOOKUP(Шаблон_Формулы[[#This Row],[21]],#REF!,#REF!,,0,1)</f>
        <v>#REF!</v>
      </c>
      <c r="W141" s="16" t="e">
        <f>Шаблон_Формулы!$T141*Шаблон_Формулы!$V141</f>
        <v>#REF!</v>
      </c>
      <c r="Y141" s="16" t="e">
        <f>Шаблон_Формулы!$W141+Шаблон_Формулы!$X141</f>
        <v>#REF!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t="e" cm="1">
        <f t="array" ref="U142">IF(#REF!="",_xlfn.XLOOKUP("МАКС",#REF!,#REF!,,0,1),#REF!)</f>
        <v>#REF!</v>
      </c>
      <c r="V142" s="16" t="e">
        <f>_xlfn.XLOOKUP(Шаблон_Формулы[[#This Row],[21]],#REF!,#REF!,,0,1)</f>
        <v>#REF!</v>
      </c>
      <c r="W142" s="16" t="e">
        <f>Шаблон_Формулы!$T142*Шаблон_Формулы!$V142</f>
        <v>#REF!</v>
      </c>
      <c r="Y142" s="16" t="e">
        <f>Шаблон_Формулы!$W142+Шаблон_Формулы!$X142</f>
        <v>#REF!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t="e" cm="1">
        <f t="array" ref="U143">IF(#REF!="",_xlfn.XLOOKUP("МАКС",#REF!,#REF!,,0,1),#REF!)</f>
        <v>#REF!</v>
      </c>
      <c r="V143" s="16" t="e">
        <f>_xlfn.XLOOKUP(Шаблон_Формулы[[#This Row],[21]],#REF!,#REF!,,0,1)</f>
        <v>#REF!</v>
      </c>
      <c r="W143" s="16" t="e">
        <f>Шаблон_Формулы!$T143*Шаблон_Формулы!$V143</f>
        <v>#REF!</v>
      </c>
      <c r="Y143" s="16" t="e">
        <f>Шаблон_Формулы!$W143+Шаблон_Формулы!$X143</f>
        <v>#REF!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t="e" cm="1">
        <f t="array" ref="U144">IF(#REF!="",_xlfn.XLOOKUP("МАКС",#REF!,#REF!,,0,1),#REF!)</f>
        <v>#REF!</v>
      </c>
      <c r="V144" s="16" t="e">
        <f>_xlfn.XLOOKUP(Шаблон_Формулы[[#This Row],[21]],#REF!,#REF!,,0,1)</f>
        <v>#REF!</v>
      </c>
      <c r="W144" s="16" t="e">
        <f>Шаблон_Формулы!$T144*Шаблон_Формулы!$V144</f>
        <v>#REF!</v>
      </c>
      <c r="Y144" s="16" t="e">
        <f>Шаблон_Формулы!$W144+Шаблон_Формулы!$X144</f>
        <v>#REF!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t="e" cm="1">
        <f t="array" ref="U145">IF(#REF!="",_xlfn.XLOOKUP("МАКС",#REF!,#REF!,,0,1),#REF!)</f>
        <v>#REF!</v>
      </c>
      <c r="V145" s="16" t="e">
        <f>_xlfn.XLOOKUP(Шаблон_Формулы[[#This Row],[21]],#REF!,#REF!,,0,1)</f>
        <v>#REF!</v>
      </c>
      <c r="W145" s="16" t="e">
        <f>Шаблон_Формулы!$T145*Шаблон_Формулы!$V145</f>
        <v>#REF!</v>
      </c>
      <c r="Y145" s="16" t="e">
        <f>Шаблон_Формулы!$W145+Шаблон_Формулы!$X145</f>
        <v>#REF!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t="e" cm="1">
        <f t="array" ref="U146">IF(#REF!="",_xlfn.XLOOKUP("МАКС",#REF!,#REF!,,0,1),#REF!)</f>
        <v>#REF!</v>
      </c>
      <c r="V146" s="16" t="e">
        <f>_xlfn.XLOOKUP(Шаблон_Формулы[[#This Row],[21]],#REF!,#REF!,,0,1)</f>
        <v>#REF!</v>
      </c>
      <c r="W146" s="16" t="e">
        <f>Шаблон_Формулы!$T146*Шаблон_Формулы!$V146</f>
        <v>#REF!</v>
      </c>
      <c r="Y146" s="16" t="e">
        <f>Шаблон_Формулы!$W146+Шаблон_Формулы!$X146</f>
        <v>#REF!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t="e" cm="1">
        <f t="array" ref="U147">IF(#REF!="",_xlfn.XLOOKUP("МАКС",#REF!,#REF!,,0,1),#REF!)</f>
        <v>#REF!</v>
      </c>
      <c r="V147" s="16" t="e">
        <f>_xlfn.XLOOKUP(Шаблон_Формулы[[#This Row],[21]],#REF!,#REF!,,0,1)</f>
        <v>#REF!</v>
      </c>
      <c r="W147" s="16" t="e">
        <f>Шаблон_Формулы!$T147*Шаблон_Формулы!$V147</f>
        <v>#REF!</v>
      </c>
      <c r="Y147" s="16" t="e">
        <f>Шаблон_Формулы!$W147+Шаблон_Формулы!$X147</f>
        <v>#REF!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t="e" cm="1">
        <f t="array" ref="U148">IF(#REF!="",_xlfn.XLOOKUP("МАКС",#REF!,#REF!,,0,1),#REF!)</f>
        <v>#REF!</v>
      </c>
      <c r="V148" s="16" t="e">
        <f>_xlfn.XLOOKUP(Шаблон_Формулы[[#This Row],[21]],#REF!,#REF!,,0,1)</f>
        <v>#REF!</v>
      </c>
      <c r="W148" s="16" t="e">
        <f>Шаблон_Формулы!$T148*Шаблон_Формулы!$V148</f>
        <v>#REF!</v>
      </c>
      <c r="Y148" s="16" t="e">
        <f>Шаблон_Формулы!$W148+Шаблон_Формулы!$X148</f>
        <v>#REF!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t="e" cm="1">
        <f t="array" ref="U149">IF(#REF!="",_xlfn.XLOOKUP("МАКС",#REF!,#REF!,,0,1),#REF!)</f>
        <v>#REF!</v>
      </c>
      <c r="V149" s="16" t="e">
        <f>_xlfn.XLOOKUP(Шаблон_Формулы[[#This Row],[21]],#REF!,#REF!,,0,1)</f>
        <v>#REF!</v>
      </c>
      <c r="W149" s="16" t="e">
        <f>Шаблон_Формулы!$T149*Шаблон_Формулы!$V149</f>
        <v>#REF!</v>
      </c>
      <c r="Y149" s="16" t="e">
        <f>Шаблон_Формулы!$W149+Шаблон_Формулы!$X149</f>
        <v>#REF!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t="e" cm="1">
        <f t="array" ref="U150">IF(#REF!="",_xlfn.XLOOKUP("МАКС",#REF!,#REF!,,0,1),#REF!)</f>
        <v>#REF!</v>
      </c>
      <c r="V150" s="16" t="e">
        <f>_xlfn.XLOOKUP(Шаблон_Формулы[[#This Row],[21]],#REF!,#REF!,,0,1)</f>
        <v>#REF!</v>
      </c>
      <c r="W150" s="16" t="e">
        <f>Шаблон_Формулы!$T150*Шаблон_Формулы!$V150</f>
        <v>#REF!</v>
      </c>
      <c r="Y150" s="16" t="e">
        <f>Шаблон_Формулы!$W150+Шаблон_Формулы!$X150</f>
        <v>#REF!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t="e" cm="1">
        <f t="array" ref="U151">IF(#REF!="",_xlfn.XLOOKUP("МАКС",#REF!,#REF!,,0,1),#REF!)</f>
        <v>#REF!</v>
      </c>
      <c r="V151" s="16" t="e">
        <f>_xlfn.XLOOKUP(Шаблон_Формулы[[#This Row],[21]],#REF!,#REF!,,0,1)</f>
        <v>#REF!</v>
      </c>
      <c r="W151" s="16" t="e">
        <f>Шаблон_Формулы!$T151*Шаблон_Формулы!$V151</f>
        <v>#REF!</v>
      </c>
      <c r="Y151" s="16" t="e">
        <f>Шаблон_Формулы!$W151+Шаблон_Формулы!$X151</f>
        <v>#REF!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t="e" cm="1">
        <f t="array" ref="U152">IF(#REF!="",_xlfn.XLOOKUP("МАКС",#REF!,#REF!,,0,1),#REF!)</f>
        <v>#REF!</v>
      </c>
      <c r="V152" s="16" t="e">
        <f>_xlfn.XLOOKUP(Шаблон_Формулы[[#This Row],[21]],#REF!,#REF!,,0,1)</f>
        <v>#REF!</v>
      </c>
      <c r="W152" s="16" t="e">
        <f>Шаблон_Формулы!$T152*Шаблон_Формулы!$V152</f>
        <v>#REF!</v>
      </c>
      <c r="Y152" s="16" t="e">
        <f>Шаблон_Формулы!$W152+Шаблон_Формулы!$X152</f>
        <v>#REF!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t="e" cm="1">
        <f t="array" ref="U153">IF(#REF!="",_xlfn.XLOOKUP("МАКС",#REF!,#REF!,,0,1),#REF!)</f>
        <v>#REF!</v>
      </c>
      <c r="V153" s="16" t="e">
        <f>_xlfn.XLOOKUP(Шаблон_Формулы[[#This Row],[21]],#REF!,#REF!,,0,1)</f>
        <v>#REF!</v>
      </c>
      <c r="W153" s="16" t="e">
        <f>Шаблон_Формулы!$T153*Шаблон_Формулы!$V153</f>
        <v>#REF!</v>
      </c>
      <c r="Y153" s="16" t="e">
        <f>Шаблон_Формулы!$W153+Шаблон_Формулы!$X153</f>
        <v>#REF!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t="e" cm="1">
        <f t="array" ref="U154">IF(#REF!="",_xlfn.XLOOKUP("МАКС",#REF!,#REF!,,0,1),#REF!)</f>
        <v>#REF!</v>
      </c>
      <c r="V154" s="16" t="e">
        <f>_xlfn.XLOOKUP(Шаблон_Формулы[[#This Row],[21]],#REF!,#REF!,,0,1)</f>
        <v>#REF!</v>
      </c>
      <c r="W154" s="16" t="e">
        <f>Шаблон_Формулы!$T154*Шаблон_Формулы!$V154</f>
        <v>#REF!</v>
      </c>
      <c r="Y154" s="16" t="e">
        <f>Шаблон_Формулы!$W154+Шаблон_Формулы!$X154</f>
        <v>#REF!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Centrum</vt:lpstr>
      <vt:lpstr>Шаблон_Формулы</vt:lpstr>
      <vt:lpstr>Лист2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2024-01-03T05:15:58Z</dcterms:modified>
</cp:coreProperties>
</file>