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ДИСК D\Исходящие Импорт акты для GM\Декабрь\Услуги по консолидации\CNT-ASTR003LC\"/>
    </mc:Choice>
  </mc:AlternateContent>
  <xr:revisionPtr revIDLastSave="0" documentId="13_ncr:1_{629F3B93-CCFF-47F2-B7C8-F79A11A3B7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  <sheet name="ANNEX" sheetId="6" r:id="rId4"/>
  </sheets>
  <externalReferences>
    <externalReference r:id="rId5"/>
  </externalReferences>
  <definedNames>
    <definedName name="_xlnm.Print_Area" localSheetId="3">ANNEX!$A$1:$AG$64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" i="1" l="1"/>
  <c r="AB4" i="1"/>
  <c r="Z19" i="1" l="1"/>
  <c r="AG54" i="6"/>
  <c r="AG47" i="6"/>
  <c r="Z12" i="1" s="1"/>
  <c r="O18" i="1"/>
  <c r="Q18" i="1" s="1"/>
  <c r="AD26" i="1"/>
  <c r="O26" i="1"/>
  <c r="Q26" i="1" s="1"/>
  <c r="AD25" i="1"/>
  <c r="O25" i="1"/>
  <c r="Q25" i="1" s="1"/>
  <c r="AD24" i="1"/>
  <c r="O24" i="1"/>
  <c r="Q24" i="1" s="1"/>
  <c r="AD23" i="1"/>
  <c r="O23" i="1"/>
  <c r="Q23" i="1" s="1"/>
  <c r="AD22" i="1"/>
  <c r="O22" i="1"/>
  <c r="Q22" i="1" s="1"/>
  <c r="AD21" i="1"/>
  <c r="O21" i="1"/>
  <c r="AD20" i="1"/>
  <c r="O20" i="1"/>
  <c r="Q20" i="1" s="1"/>
  <c r="O19" i="1"/>
  <c r="Q19" i="1" s="1"/>
  <c r="AD18" i="1"/>
  <c r="AD17" i="1"/>
  <c r="O17" i="1"/>
  <c r="Q17" i="1" s="1"/>
  <c r="AD16" i="1"/>
  <c r="O16" i="1"/>
  <c r="Q16" i="1" s="1"/>
  <c r="Z5" i="1"/>
  <c r="O5" i="1"/>
  <c r="AG10" i="6"/>
  <c r="T19" i="1" l="1"/>
  <c r="AA19" i="1" s="1"/>
  <c r="AD19" i="1" s="1"/>
  <c r="AC54" i="6"/>
  <c r="AB54" i="6"/>
  <c r="W54" i="6"/>
  <c r="V54" i="6"/>
  <c r="U54" i="6"/>
  <c r="AF48" i="6" s="1"/>
  <c r="T54" i="6"/>
  <c r="E54" i="6"/>
  <c r="S48" i="6"/>
  <c r="S54" i="6" s="1"/>
  <c r="AE47" i="6"/>
  <c r="AD47" i="6"/>
  <c r="AC47" i="6"/>
  <c r="AB47" i="6"/>
  <c r="AA47" i="6"/>
  <c r="Y47" i="6"/>
  <c r="W47" i="6"/>
  <c r="V47" i="6"/>
  <c r="U47" i="6"/>
  <c r="AF41" i="6" s="1"/>
  <c r="AF47" i="6" s="1"/>
  <c r="T47" i="6"/>
  <c r="E47" i="6"/>
  <c r="S41" i="6"/>
  <c r="S47" i="6" s="1"/>
  <c r="AF40" i="6"/>
  <c r="AG33" i="6" s="1"/>
  <c r="AG40" i="6" s="1"/>
  <c r="AE40" i="6"/>
  <c r="AD40" i="6"/>
  <c r="AC40" i="6"/>
  <c r="AB40" i="6"/>
  <c r="AA40" i="6"/>
  <c r="Z40" i="6"/>
  <c r="Y40" i="6"/>
  <c r="X40" i="6"/>
  <c r="W40" i="6"/>
  <c r="V40" i="6"/>
  <c r="U40" i="6"/>
  <c r="E40" i="6"/>
  <c r="AF33" i="6"/>
  <c r="S33" i="6"/>
  <c r="S40" i="6" s="1"/>
  <c r="AE32" i="6"/>
  <c r="AD32" i="6"/>
  <c r="AC32" i="6"/>
  <c r="AB32" i="6"/>
  <c r="AA32" i="6"/>
  <c r="Z32" i="6"/>
  <c r="Y32" i="6"/>
  <c r="X32" i="6"/>
  <c r="W32" i="6"/>
  <c r="V32" i="6"/>
  <c r="U32" i="6"/>
  <c r="AF20" i="6" s="1"/>
  <c r="AF32" i="6" s="1"/>
  <c r="AG20" i="6" s="1"/>
  <c r="AG32" i="6" s="1"/>
  <c r="T32" i="6"/>
  <c r="S32" i="6"/>
  <c r="E32" i="6"/>
  <c r="S20" i="6"/>
  <c r="AE19" i="6"/>
  <c r="AD19" i="6"/>
  <c r="AC19" i="6"/>
  <c r="AA19" i="6"/>
  <c r="Y19" i="6"/>
  <c r="X19" i="6"/>
  <c r="W19" i="6"/>
  <c r="V19" i="6"/>
  <c r="U19" i="6"/>
  <c r="AF10" i="6" s="1"/>
  <c r="AF19" i="6" s="1"/>
  <c r="T19" i="6"/>
  <c r="S19" i="6"/>
  <c r="E19" i="6"/>
  <c r="S10" i="6"/>
  <c r="B10" i="6"/>
  <c r="B4" i="6"/>
  <c r="X1" i="6"/>
  <c r="AD6" i="1"/>
  <c r="AD7" i="1"/>
  <c r="AD8" i="1"/>
  <c r="AD9" i="1"/>
  <c r="AD10" i="1"/>
  <c r="AD11" i="1"/>
  <c r="AD13" i="1"/>
  <c r="AD14" i="1"/>
  <c r="AD15" i="1"/>
  <c r="O6" i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T12" i="1" l="1"/>
  <c r="AA12" i="1" s="1"/>
  <c r="AD12" i="1" s="1"/>
  <c r="T5" i="1"/>
  <c r="AA5" i="1" s="1"/>
  <c r="AD5" i="1" s="1"/>
  <c r="AD4" i="1" s="1"/>
  <c r="AF54" i="6"/>
  <c r="AG48" i="6"/>
  <c r="AG19" i="6"/>
  <c r="AG41" i="6"/>
  <c r="AG56" i="6" l="1"/>
  <c r="AA4" i="1" l="1"/>
</calcChain>
</file>

<file path=xl/sharedStrings.xml><?xml version="1.0" encoding="utf-8"?>
<sst xmlns="http://schemas.openxmlformats.org/spreadsheetml/2006/main" count="348" uniqueCount="168">
  <si>
    <t>UZS</t>
  </si>
  <si>
    <t>O'zbekiston so'mi</t>
  </si>
  <si>
    <t>CNY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</si>
  <si>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</si>
  <si>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</si>
  <si>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</si>
  <si>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</si>
  <si>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</si>
  <si>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</si>
  <si>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</si>
  <si>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</si>
  <si>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</si>
  <si>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</si>
  <si>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</si>
  <si>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</si>
  <si>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</si>
  <si>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#</t>
  </si>
  <si>
    <t>Carrier-Перевозчик</t>
  </si>
  <si>
    <t>Truck No - № Грузовика</t>
  </si>
  <si>
    <t>Date of dispatch - Дата отгрузки</t>
  </si>
  <si>
    <t>BL No. - Номер накладной</t>
  </si>
  <si>
    <t>Supplier name and Invoice No.- Наименование Поставщика и № Инвойса</t>
  </si>
  <si>
    <t>Name of goods - Наименование товаров</t>
  </si>
  <si>
    <t>Freight Forwarding Fee (FF) - Сбор за экспедирование груза</t>
  </si>
  <si>
    <t>Origin country - Страна происхожде-ния</t>
  </si>
  <si>
    <t>Origin city - Город происхождения</t>
  </si>
  <si>
    <t>Destination country - Страна назначения</t>
  </si>
  <si>
    <t>Destination city - Город назначения</t>
  </si>
  <si>
    <t>CBM</t>
  </si>
  <si>
    <t>Gross weight, kg - Вес брутто, кг</t>
  </si>
  <si>
    <t>Chargeable weight - Объемный вес</t>
  </si>
  <si>
    <t>Rate  per 100kg - Тариф  за 100 кг EUR</t>
  </si>
  <si>
    <t>Cost of transportation - Стоимость транспортировки EUR</t>
  </si>
  <si>
    <t>TOTAL COST (LTL) - Общая стоимость LTL,  EUR</t>
  </si>
  <si>
    <t>TOTAL COST (LTL +FF) - Общая стоимость LTL + экспедирование груза, EUR</t>
  </si>
  <si>
    <t>Inland container transportation cost origin sity - Внутренняя наземная перевозка полных контейнеров город</t>
  </si>
  <si>
    <t>Inland container transportation cost Destination City-Внутренняя наземная перевозка полных контейнеров Город назначения</t>
  </si>
  <si>
    <t>Inland container transportation cost type-Внутренняя наземная перевозка полных контейнеров Тип</t>
  </si>
  <si>
    <t>Inland container transportation cost TOTAL COST-Внутренняя наземная перевозка полных контейнеров Общая стоимость</t>
  </si>
  <si>
    <t>Other charges - Другие сборы</t>
  </si>
  <si>
    <t>Total  amount of transportation EUR - Общая стоимость транспорти-ровки EUR</t>
  </si>
  <si>
    <t>Date of signing the  act - Дата подписания акта</t>
  </si>
  <si>
    <t>Central Bank - Курс ЦБ</t>
  </si>
  <si>
    <t>Total amount in sum equivalent - Общая суммовом эквиваленте</t>
  </si>
  <si>
    <t>Carrier invoice  num.№ - Инвойс перевозчика</t>
  </si>
  <si>
    <t>Summa</t>
  </si>
  <si>
    <t>Fuel Surcharge Rate per 100kg - тариф за 100 кг</t>
  </si>
  <si>
    <t>Fuel Surcharge Cost - стоимость, EUR</t>
  </si>
  <si>
    <t xml:space="preserve">Приложение к Акту выполненных работ № </t>
  </si>
  <si>
    <t>№</t>
  </si>
  <si>
    <t xml:space="preserve">Supplier name and Invoice No./
Наименование Поставщика и № Инвойса </t>
  </si>
  <si>
    <t>CONSOLIDATION CENTER FEE/ СБОРЫ КОНСОЛИДАЦИОННОГО ЦЕНТРА</t>
  </si>
  <si>
    <t>OTHER CHARGES</t>
  </si>
  <si>
    <t>Total Other charges
(A+B)</t>
  </si>
  <si>
    <t xml:space="preserve"> SERVICE LEVEL/ УРОВЕНЬ УСЛУГИ</t>
  </si>
  <si>
    <t xml:space="preserve">Total Consol/ Сборы консол. центра, EUR          (A)
</t>
  </si>
  <si>
    <t xml:space="preserve">CONSOLIDATION SERVICES/                          УСЛУГИ ПО КОНСОЛИДАЦИИ
</t>
  </si>
  <si>
    <t>INTERMEDIATE STORAGE after 30 days free time                                                                 ПРОМЕЖУТОЧНОЕ ХРАНЕНИЕ  -после 30 дней простоя</t>
  </si>
  <si>
    <t xml:space="preserve"> REPLACEMENT PALLET/ЗАМЕНА ПАЛЛЕТЫ</t>
  </si>
  <si>
    <t>BANDING/ ПЕРЕВЯЗКА</t>
  </si>
  <si>
    <t>REPACKING/ ПЕРЕУПАКОВКА</t>
  </si>
  <si>
    <t>SHRINKING/ СЖАТИЕ</t>
  </si>
  <si>
    <t>WOOD PALLET COST/ СТОИМОСТЬ ДЕРЕВЯННОЙ ПАЛЛЕТЫ</t>
  </si>
  <si>
    <t xml:space="preserve">Other charges - EXPORT CUSTOM CLEARANCE </t>
  </si>
  <si>
    <t>Electronic Manifest</t>
  </si>
  <si>
    <t>Filling out TIR Carnet</t>
  </si>
  <si>
    <t>Filling out A non-Compliance Report And customs Clearance</t>
  </si>
  <si>
    <t>Customs Documents - T1</t>
  </si>
  <si>
    <t>Total Other charges
EUR (B)</t>
  </si>
  <si>
    <t>rate per container  /                  тариф  за контейнер   EUR</t>
  </si>
  <si>
    <t>rate per m²/day/                  тариф  кв.метр/день  EUR</t>
  </si>
  <si>
    <t xml:space="preserve">rate EUR per pallet/             тариф EUR, палета </t>
  </si>
  <si>
    <t xml:space="preserve">rate EUR per pallet/             тариф EUR , палета </t>
  </si>
  <si>
    <t>rate EUR per shipment/             тариф EUR , отгрузка</t>
  </si>
  <si>
    <t>rate EUR per container/             тариф EUR , контейнер</t>
  </si>
  <si>
    <t>cost/ сумма, EUR</t>
  </si>
  <si>
    <t>m²/day/ кв.метр/день</t>
  </si>
  <si>
    <t>quantity of pallets/ кол-во палет</t>
  </si>
  <si>
    <t>quantity of shipments/              кол-во отгрузок</t>
  </si>
  <si>
    <t>quantity of shipments/documents/ кол-во отгрузок/документов</t>
  </si>
  <si>
    <t>quantity of containers/ кол-во конт-ов</t>
  </si>
  <si>
    <t>Nedschroef Fasteners Spain S.A.</t>
  </si>
  <si>
    <t>ZF Automotive Systems Poland - Grzegorz</t>
  </si>
  <si>
    <t>ZF Passive Safety Czech</t>
  </si>
  <si>
    <t>ZF Automotive Systems Poland - Kamil</t>
  </si>
  <si>
    <t>ZF Slovakia</t>
  </si>
  <si>
    <t>TI Poland</t>
  </si>
  <si>
    <t>CENTRUM AVIATION FZCO</t>
  </si>
  <si>
    <t>protector</t>
  </si>
  <si>
    <t>airbag</t>
  </si>
  <si>
    <t>seat belt</t>
  </si>
  <si>
    <t>Spain</t>
  </si>
  <si>
    <t>Poland</t>
  </si>
  <si>
    <t>Czech</t>
  </si>
  <si>
    <t>Madrid</t>
  </si>
  <si>
    <t>Czenstochowa</t>
  </si>
  <si>
    <t>Hlavenec</t>
  </si>
  <si>
    <t>Lithuania</t>
  </si>
  <si>
    <t>Vilnius</t>
  </si>
  <si>
    <t>buckle</t>
  </si>
  <si>
    <t>vacuum tube</t>
  </si>
  <si>
    <t>Wyszkow</t>
  </si>
  <si>
    <t>Germany</t>
  </si>
  <si>
    <t xml:space="preserve">Консолидация Европа
</t>
  </si>
  <si>
    <t>Lisi Automotive</t>
  </si>
  <si>
    <t>panel</t>
  </si>
  <si>
    <t>Mellrichstadt</t>
  </si>
  <si>
    <t>CMR ISSUANCE(WHEN APPLICABLE)</t>
  </si>
  <si>
    <t xml:space="preserve">TOTAL : </t>
  </si>
  <si>
    <t>согласно Контракту № UZL-UZA-001 от 01.08.2022г. Между СП ИИ ООО "UZLOGISTIC" и AO "UzAuto Motors"</t>
  </si>
  <si>
    <t>V1 134772</t>
  </si>
  <si>
    <t>V1 135011</t>
  </si>
  <si>
    <t>automotive components</t>
  </si>
  <si>
    <t>Italy</t>
  </si>
  <si>
    <t>Osimo Stazione</t>
  </si>
  <si>
    <t>(EUR)</t>
  </si>
  <si>
    <t>Cebi Italy</t>
  </si>
  <si>
    <t>50C738YA/ 502871BA</t>
  </si>
  <si>
    <t>ZF AUTOMOTIVE SYSTEMS POLAND</t>
  </si>
  <si>
    <t>5910598761; 5910598762</t>
  </si>
  <si>
    <t>GRUPO ANTOLIN - FRANCE</t>
  </si>
  <si>
    <t>Haller Kunststofftechnik</t>
  </si>
  <si>
    <t>GRUPO ANTOLIN - ROMANIA</t>
  </si>
  <si>
    <t>VORWERK AUTOTEC POLSKA SP</t>
  </si>
  <si>
    <t>V1 135109</t>
  </si>
  <si>
    <t xml:space="preserve">60501PBA /604732AA  </t>
  </si>
  <si>
    <t>Stant Czech</t>
  </si>
  <si>
    <t>KV21745</t>
  </si>
  <si>
    <t>LISi Automotive</t>
  </si>
  <si>
    <t>60 630 TBA /  60 5400 AA</t>
  </si>
  <si>
    <t>5432960384: 5432961992</t>
  </si>
  <si>
    <t>Mevis SPA</t>
  </si>
  <si>
    <t>V1 135764</t>
  </si>
  <si>
    <t>60 571 OBA / 60 4572 AA</t>
  </si>
  <si>
    <t>5910599413; 5910599999</t>
  </si>
  <si>
    <t>5432965541: 5432965542</t>
  </si>
  <si>
    <t>automotive parts</t>
  </si>
  <si>
    <t>light auto parts</t>
  </si>
  <si>
    <t>France</t>
  </si>
  <si>
    <t>Besancon</t>
  </si>
  <si>
    <t>Romania</t>
  </si>
  <si>
    <t>Sibiu</t>
  </si>
  <si>
    <t>Brodnica</t>
  </si>
  <si>
    <t>20230914-1768</t>
  </si>
  <si>
    <t>20230921-2101</t>
  </si>
  <si>
    <t>20230927-1119</t>
  </si>
  <si>
    <t>20231003-2211</t>
  </si>
  <si>
    <t>20231005-2252</t>
  </si>
  <si>
    <t>20231010-2414</t>
  </si>
  <si>
    <t>20231012-1530</t>
  </si>
  <si>
    <t>fuel cap</t>
  </si>
  <si>
    <t>Ostrava-hrabova</t>
  </si>
  <si>
    <t>20230927-2283</t>
  </si>
  <si>
    <t>20231011-2499</t>
  </si>
  <si>
    <t>20231012-0456</t>
  </si>
  <si>
    <t>20231011-0517</t>
  </si>
  <si>
    <t>20231013-0470</t>
  </si>
  <si>
    <t>20231004-2574</t>
  </si>
  <si>
    <t>rod</t>
  </si>
  <si>
    <t>Rosa</t>
  </si>
  <si>
    <t>20231006-0415</t>
  </si>
  <si>
    <t>20231004-2499</t>
  </si>
  <si>
    <t>20231011-0070</t>
  </si>
  <si>
    <t>20231017-3201</t>
  </si>
  <si>
    <t>20231017-3205</t>
  </si>
  <si>
    <t>20231019-0555</t>
  </si>
  <si>
    <t>CNT-ASTR003LC-1</t>
  </si>
  <si>
    <t>СП ООО "UZLOGISTIC"
доп соглашение№ 8
CNT-ASTR003LC-1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</si>
</sst>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yyyy\-mm\-dd;@"/>
    <numFmt numFmtId="165" formatCode="0.0"/>
    <numFmt numFmtId="166" formatCode="_-* #,##0.00_р_._-;\-* #,##0.00_р_._-;_-* &quot;-&quot;??_р_._-;_-@_-"/>
    <numFmt numFmtId="167" formatCode="_-[$€-2]\ * #,##0.00_-;\-[$€-2]\ * #,##0.00_-;_-[$€-2]\ * &quot;-&quot;??_-;_-@_-"/>
    <numFmt numFmtId="168" formatCode="dd\.mm\.yyyy;@"/>
    <numFmt numFmtId="169" formatCode="_-[$€-2]\ * #,##0.000_-;\-[$€-2]\ * #,##0.000_-;_-[$€-2]\ * &quot;-&quot;??_-;_-@_-"/>
  </numFmts>
  <fonts count="37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0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sz val="10"/>
      <color indexed="8"/>
      <name val="Arial"/>
      <family val="2"/>
    </font>
    <font>
      <b/>
      <sz val="10"/>
      <color theme="1"/>
      <name val="Arial"/>
      <family val="2"/>
      <charset val="204"/>
    </font>
    <font>
      <b/>
      <sz val="13"/>
      <name val="Arial"/>
      <family val="2"/>
      <charset val="204"/>
    </font>
    <font>
      <b/>
      <sz val="11"/>
      <color theme="1"/>
      <name val="Arial"/>
      <family val="2"/>
      <charset val="204"/>
    </font>
    <font>
      <sz val="13"/>
      <color theme="1"/>
      <name val="Arial"/>
      <family val="2"/>
      <charset val="204"/>
    </font>
    <font>
      <sz val="13"/>
      <name val="Arial"/>
      <family val="2"/>
      <charset val="204"/>
    </font>
    <font>
      <sz val="16"/>
      <color theme="1"/>
      <name val="Arial"/>
      <family val="2"/>
      <charset val="204"/>
    </font>
    <font>
      <i/>
      <sz val="16"/>
      <color theme="1"/>
      <name val="Arial"/>
      <family val="2"/>
      <charset val="204"/>
    </font>
    <font>
      <b/>
      <i/>
      <sz val="13"/>
      <name val="Arial"/>
      <family val="2"/>
      <charset val="204"/>
    </font>
    <font>
      <b/>
      <i/>
      <sz val="16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돋움"/>
      <family val="3"/>
      <charset val="129"/>
    </font>
    <font>
      <b/>
      <sz val="14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name val="Arial"/>
      <family val="2"/>
      <charset val="204"/>
    </font>
    <font>
      <b/>
      <sz val="13"/>
      <color theme="1"/>
      <name val="Arial"/>
      <family val="2"/>
    </font>
    <font>
      <b/>
      <sz val="13"/>
      <color indexed="8"/>
      <name val="Arial"/>
      <family val="2"/>
    </font>
    <font>
      <sz val="13"/>
      <color indexed="8"/>
      <name val="Arial"/>
      <family val="2"/>
    </font>
    <font>
      <sz val="13"/>
      <name val="Arial"/>
      <family val="2"/>
    </font>
    <font>
      <sz val="13"/>
      <color theme="1"/>
      <name val="Arial"/>
      <family val="2"/>
    </font>
    <font>
      <b/>
      <sz val="13"/>
      <name val="Arial"/>
      <family val="2"/>
    </font>
    <font>
      <b/>
      <i/>
      <sz val="13"/>
      <color theme="1"/>
      <name val="Arial"/>
      <family val="2"/>
    </font>
    <font>
      <i/>
      <sz val="13"/>
      <name val="Arial"/>
      <family val="2"/>
    </font>
    <font>
      <b/>
      <i/>
      <sz val="13"/>
      <name val="Arial"/>
      <family val="2"/>
    </font>
    <font>
      <b/>
      <i/>
      <sz val="13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43" fontId="7" fillId="0" borderId="0" applyFont="0" applyFill="0" applyBorder="0" applyAlignment="0" applyProtection="0"/>
    <xf numFmtId="0" fontId="8" fillId="4" borderId="0" applyNumberFormat="0" applyBorder="0" applyAlignment="0" applyProtection="0"/>
    <xf numFmtId="0" fontId="7" fillId="0" borderId="0"/>
    <xf numFmtId="0" fontId="11" fillId="0" borderId="0"/>
    <xf numFmtId="0" fontId="11" fillId="0" borderId="0"/>
    <xf numFmtId="166" fontId="7" fillId="0" borderId="0" applyFont="0" applyFill="0" applyBorder="0" applyAlignment="0" applyProtection="0"/>
    <xf numFmtId="0" fontId="7" fillId="0" borderId="0"/>
    <xf numFmtId="0" fontId="23" fillId="0" borderId="0"/>
    <xf numFmtId="0" fontId="23" fillId="0" borderId="0"/>
  </cellStyleXfs>
  <cellXfs count="172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Protection="1">
      <protection locked="0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6" fillId="2" borderId="1" xfId="0" applyFont="1" applyFill="1" applyBorder="1" applyAlignment="1">
      <alignment horizontal="center" vertical="center" wrapText="1"/>
    </xf>
    <xf numFmtId="164" fontId="0" fillId="0" borderId="0" xfId="0" applyNumberFormat="1" applyProtection="1">
      <protection locked="0"/>
    </xf>
    <xf numFmtId="0" fontId="9" fillId="0" borderId="0" xfId="0" applyFont="1"/>
    <xf numFmtId="0" fontId="12" fillId="0" borderId="0" xfId="0" applyFont="1"/>
    <xf numFmtId="0" fontId="14" fillId="0" borderId="0" xfId="0" applyFont="1"/>
    <xf numFmtId="0" fontId="17" fillId="0" borderId="0" xfId="0" applyFont="1"/>
    <xf numFmtId="0" fontId="22" fillId="0" borderId="0" xfId="0" applyFont="1"/>
    <xf numFmtId="0" fontId="10" fillId="5" borderId="0" xfId="3" applyFont="1" applyFill="1" applyAlignment="1">
      <alignment vertical="center"/>
    </xf>
    <xf numFmtId="0" fontId="10" fillId="5" borderId="0" xfId="3" applyFont="1" applyFill="1"/>
    <xf numFmtId="0" fontId="15" fillId="5" borderId="0" xfId="0" applyFont="1" applyFill="1"/>
    <xf numFmtId="0" fontId="15" fillId="0" borderId="0" xfId="0" applyFont="1"/>
    <xf numFmtId="0" fontId="13" fillId="5" borderId="0" xfId="9" applyFont="1" applyFill="1" applyAlignment="1">
      <alignment vertical="center"/>
    </xf>
    <xf numFmtId="0" fontId="13" fillId="5" borderId="0" xfId="9" applyFont="1" applyFill="1" applyAlignment="1">
      <alignment vertical="center" wrapText="1"/>
    </xf>
    <xf numFmtId="0" fontId="13" fillId="5" borderId="0" xfId="9" applyFont="1" applyFill="1"/>
    <xf numFmtId="0" fontId="15" fillId="0" borderId="0" xfId="3" applyFont="1"/>
    <xf numFmtId="0" fontId="15" fillId="5" borderId="0" xfId="3" applyFont="1" applyFill="1"/>
    <xf numFmtId="0" fontId="16" fillId="5" borderId="0" xfId="0" applyFont="1" applyFill="1"/>
    <xf numFmtId="0" fontId="15" fillId="5" borderId="0" xfId="7" applyFont="1" applyFill="1"/>
    <xf numFmtId="0" fontId="22" fillId="5" borderId="0" xfId="0" applyFont="1" applyFill="1"/>
    <xf numFmtId="0" fontId="22" fillId="5" borderId="0" xfId="0" applyFont="1" applyFill="1" applyAlignment="1">
      <alignment horizontal="center" vertical="center"/>
    </xf>
    <xf numFmtId="0" fontId="22" fillId="0" borderId="0" xfId="0" applyFont="1" applyAlignment="1">
      <alignment horizontal="left"/>
    </xf>
    <xf numFmtId="0" fontId="0" fillId="0" borderId="1" xfId="0" applyBorder="1" applyAlignment="1" applyProtection="1">
      <alignment wrapText="1"/>
      <protection locked="0"/>
    </xf>
    <xf numFmtId="0" fontId="0" fillId="0" borderId="0" xfId="0" applyProtection="1"/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167" fontId="5" fillId="3" borderId="1" xfId="0" applyNumberFormat="1" applyFont="1" applyFill="1" applyBorder="1" applyAlignment="1">
      <alignment horizontal="center" vertical="center" wrapText="1"/>
    </xf>
    <xf numFmtId="43" fontId="5" fillId="3" borderId="1" xfId="1" applyFont="1" applyFill="1" applyBorder="1" applyAlignment="1">
      <alignment horizontal="center" vertical="center" wrapText="1"/>
    </xf>
    <xf numFmtId="168" fontId="0" fillId="0" borderId="1" xfId="0" applyNumberFormat="1" applyBorder="1" applyAlignment="1" applyProtection="1">
      <alignment horizontal="center" vertical="center"/>
      <protection locked="0"/>
    </xf>
    <xf numFmtId="168" fontId="5" fillId="3" borderId="1" xfId="0" applyNumberFormat="1" applyFont="1" applyFill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43" fontId="0" fillId="0" borderId="1" xfId="1" applyFont="1" applyBorder="1" applyAlignment="1" applyProtection="1">
      <alignment horizontal="center" vertical="center"/>
      <protection locked="0"/>
    </xf>
    <xf numFmtId="169" fontId="0" fillId="0" borderId="1" xfId="1" applyNumberFormat="1" applyFont="1" applyBorder="1" applyAlignment="1" applyProtection="1">
      <alignment horizontal="center" vertical="center"/>
      <protection locked="0"/>
    </xf>
    <xf numFmtId="167" fontId="0" fillId="0" borderId="1" xfId="1" applyNumberFormat="1" applyFont="1" applyBorder="1" applyAlignment="1" applyProtection="1">
      <alignment horizontal="center" vertical="center"/>
      <protection locked="0"/>
    </xf>
    <xf numFmtId="167" fontId="0" fillId="0" borderId="1" xfId="0" applyNumberFormat="1" applyBorder="1" applyAlignment="1" applyProtection="1">
      <alignment horizontal="center" vertical="center"/>
      <protection locked="0"/>
    </xf>
    <xf numFmtId="0" fontId="24" fillId="5" borderId="0" xfId="3" applyFont="1" applyFill="1" applyAlignment="1">
      <alignment horizontal="center" vertical="center"/>
    </xf>
    <xf numFmtId="0" fontId="25" fillId="5" borderId="0" xfId="3" applyFont="1" applyFill="1" applyAlignment="1">
      <alignment vertical="center"/>
    </xf>
    <xf numFmtId="0" fontId="26" fillId="5" borderId="0" xfId="3" applyFont="1" applyFill="1" applyAlignment="1">
      <alignment vertical="center"/>
    </xf>
    <xf numFmtId="0" fontId="24" fillId="5" borderId="0" xfId="3" applyFont="1" applyFill="1" applyAlignment="1">
      <alignment vertical="center"/>
    </xf>
    <xf numFmtId="0" fontId="28" fillId="0" borderId="6" xfId="4" applyFont="1" applyBorder="1" applyAlignment="1">
      <alignment horizontal="center" vertical="center" wrapText="1"/>
    </xf>
    <xf numFmtId="0" fontId="28" fillId="0" borderId="1" xfId="4" applyFont="1" applyBorder="1" applyAlignment="1">
      <alignment horizontal="center" vertical="center" wrapText="1"/>
    </xf>
    <xf numFmtId="0" fontId="28" fillId="0" borderId="4" xfId="4" applyFont="1" applyBorder="1" applyAlignment="1">
      <alignment horizontal="center" vertical="center" wrapText="1"/>
    </xf>
    <xf numFmtId="0" fontId="29" fillId="0" borderId="4" xfId="4" applyFont="1" applyBorder="1" applyAlignment="1">
      <alignment horizontal="center" vertical="center" wrapText="1"/>
    </xf>
    <xf numFmtId="0" fontId="29" fillId="0" borderId="4" xfId="5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/>
    </xf>
    <xf numFmtId="0" fontId="31" fillId="0" borderId="6" xfId="0" applyFont="1" applyBorder="1"/>
    <xf numFmtId="0" fontId="31" fillId="0" borderId="6" xfId="0" applyFont="1" applyBorder="1" applyAlignment="1">
      <alignment horizontal="center" vertical="center"/>
    </xf>
    <xf numFmtId="2" fontId="31" fillId="0" borderId="6" xfId="0" applyNumberFormat="1" applyFont="1" applyBorder="1" applyAlignment="1">
      <alignment horizontal="center" vertical="center"/>
    </xf>
    <xf numFmtId="2" fontId="31" fillId="0" borderId="6" xfId="0" applyNumberFormat="1" applyFont="1" applyBorder="1" applyAlignment="1">
      <alignment vertical="center"/>
    </xf>
    <xf numFmtId="1" fontId="31" fillId="0" borderId="6" xfId="0" applyNumberFormat="1" applyFont="1" applyBorder="1" applyAlignment="1">
      <alignment horizontal="center" vertical="center"/>
    </xf>
    <xf numFmtId="0" fontId="31" fillId="0" borderId="6" xfId="0" applyFont="1" applyBorder="1" applyAlignment="1">
      <alignment vertical="center"/>
    </xf>
    <xf numFmtId="0" fontId="31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/>
    </xf>
    <xf numFmtId="0" fontId="31" fillId="0" borderId="1" xfId="0" applyFont="1" applyBorder="1"/>
    <xf numFmtId="0" fontId="31" fillId="0" borderId="1" xfId="0" applyFont="1" applyBorder="1" applyAlignment="1">
      <alignment horizontal="center" vertical="center"/>
    </xf>
    <xf numFmtId="2" fontId="31" fillId="0" borderId="1" xfId="0" applyNumberFormat="1" applyFont="1" applyBorder="1" applyAlignment="1">
      <alignment horizontal="center" vertical="center"/>
    </xf>
    <xf numFmtId="2" fontId="15" fillId="0" borderId="1" xfId="0" applyNumberFormat="1" applyFont="1" applyBorder="1" applyAlignment="1">
      <alignment vertical="center"/>
    </xf>
    <xf numFmtId="2" fontId="31" fillId="0" borderId="1" xfId="0" applyNumberFormat="1" applyFont="1" applyBorder="1" applyAlignment="1">
      <alignment vertical="center"/>
    </xf>
    <xf numFmtId="1" fontId="31" fillId="0" borderId="1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vertical="center"/>
    </xf>
    <xf numFmtId="0" fontId="31" fillId="0" borderId="13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/>
    </xf>
    <xf numFmtId="0" fontId="31" fillId="0" borderId="13" xfId="0" applyFont="1" applyBorder="1"/>
    <xf numFmtId="0" fontId="31" fillId="0" borderId="13" xfId="0" applyFont="1" applyBorder="1" applyAlignment="1">
      <alignment horizontal="center" vertical="center"/>
    </xf>
    <xf numFmtId="2" fontId="31" fillId="0" borderId="13" xfId="0" applyNumberFormat="1" applyFont="1" applyBorder="1" applyAlignment="1">
      <alignment horizontal="center" vertical="center"/>
    </xf>
    <xf numFmtId="2" fontId="15" fillId="0" borderId="13" xfId="0" applyNumberFormat="1" applyFont="1" applyBorder="1" applyAlignment="1">
      <alignment horizontal="center" vertical="center"/>
    </xf>
    <xf numFmtId="2" fontId="31" fillId="0" borderId="13" xfId="0" applyNumberFormat="1" applyFont="1" applyBorder="1" applyAlignment="1">
      <alignment vertical="center"/>
    </xf>
    <xf numFmtId="1" fontId="31" fillId="0" borderId="13" xfId="0" applyNumberFormat="1" applyFont="1" applyBorder="1" applyAlignment="1">
      <alignment horizontal="center" vertical="center"/>
    </xf>
    <xf numFmtId="0" fontId="31" fillId="0" borderId="13" xfId="0" applyFont="1" applyBorder="1" applyAlignment="1">
      <alignment vertical="center"/>
    </xf>
    <xf numFmtId="166" fontId="33" fillId="0" borderId="16" xfId="6" applyFont="1" applyFill="1" applyBorder="1" applyAlignment="1" applyProtection="1">
      <alignment horizontal="center" vertical="center"/>
    </xf>
    <xf numFmtId="166" fontId="35" fillId="0" borderId="16" xfId="6" applyFont="1" applyFill="1" applyBorder="1" applyAlignment="1" applyProtection="1">
      <alignment horizontal="center" vertical="center"/>
    </xf>
    <xf numFmtId="0" fontId="35" fillId="0" borderId="16" xfId="6" applyNumberFormat="1" applyFont="1" applyFill="1" applyBorder="1" applyAlignment="1" applyProtection="1">
      <alignment horizontal="center" vertical="center"/>
    </xf>
    <xf numFmtId="166" fontId="13" fillId="0" borderId="16" xfId="6" applyFont="1" applyFill="1" applyBorder="1" applyAlignment="1" applyProtection="1">
      <alignment horizontal="center" vertical="center"/>
    </xf>
    <xf numFmtId="166" fontId="33" fillId="0" borderId="16" xfId="6" applyFont="1" applyFill="1" applyBorder="1" applyAlignment="1" applyProtection="1">
      <alignment vertical="center"/>
    </xf>
    <xf numFmtId="166" fontId="35" fillId="0" borderId="17" xfId="6" applyFont="1" applyFill="1" applyBorder="1" applyAlignment="1" applyProtection="1">
      <alignment horizontal="center" vertical="center"/>
    </xf>
    <xf numFmtId="166" fontId="18" fillId="0" borderId="0" xfId="6" applyFont="1" applyFill="1" applyProtection="1"/>
    <xf numFmtId="49" fontId="30" fillId="0" borderId="6" xfId="0" applyNumberFormat="1" applyFont="1" applyBorder="1" applyAlignment="1">
      <alignment horizontal="center" vertical="center" wrapText="1"/>
    </xf>
    <xf numFmtId="2" fontId="15" fillId="0" borderId="6" xfId="0" applyNumberFormat="1" applyFont="1" applyBorder="1" applyAlignment="1">
      <alignment vertical="center"/>
    </xf>
    <xf numFmtId="49" fontId="30" fillId="0" borderId="1" xfId="0" applyNumberFormat="1" applyFont="1" applyBorder="1" applyAlignment="1">
      <alignment horizontal="center" vertical="center" wrapText="1"/>
    </xf>
    <xf numFmtId="49" fontId="30" fillId="0" borderId="13" xfId="0" applyNumberFormat="1" applyFont="1" applyBorder="1" applyAlignment="1">
      <alignment horizontal="center" vertical="center" wrapText="1"/>
    </xf>
    <xf numFmtId="166" fontId="33" fillId="0" borderId="15" xfId="6" applyFont="1" applyFill="1" applyBorder="1" applyAlignment="1" applyProtection="1">
      <alignment horizontal="center" vertical="center" wrapText="1"/>
    </xf>
    <xf numFmtId="166" fontId="35" fillId="0" borderId="16" xfId="6" applyFont="1" applyFill="1" applyBorder="1" applyAlignment="1">
      <alignment horizontal="center" vertical="center" wrapText="1"/>
    </xf>
    <xf numFmtId="166" fontId="33" fillId="0" borderId="16" xfId="6" applyFont="1" applyFill="1" applyBorder="1" applyProtection="1"/>
    <xf numFmtId="0" fontId="33" fillId="0" borderId="16" xfId="6" applyNumberFormat="1" applyFont="1" applyFill="1" applyBorder="1" applyAlignment="1" applyProtection="1">
      <alignment horizontal="center" vertical="center"/>
    </xf>
    <xf numFmtId="166" fontId="10" fillId="0" borderId="16" xfId="6" applyFont="1" applyFill="1" applyBorder="1" applyAlignment="1" applyProtection="1">
      <alignment horizontal="center" vertical="center"/>
    </xf>
    <xf numFmtId="166" fontId="33" fillId="0" borderId="17" xfId="6" applyFont="1" applyFill="1" applyBorder="1" applyAlignment="1" applyProtection="1">
      <alignment horizontal="center" vertical="center"/>
    </xf>
    <xf numFmtId="166" fontId="20" fillId="0" borderId="0" xfId="6" applyFont="1" applyFill="1" applyProtection="1"/>
    <xf numFmtId="0" fontId="27" fillId="0" borderId="15" xfId="3" applyFont="1" applyBorder="1"/>
    <xf numFmtId="0" fontId="21" fillId="0" borderId="0" xfId="0" applyFont="1"/>
    <xf numFmtId="0" fontId="31" fillId="0" borderId="6" xfId="0" applyFont="1" applyBorder="1" applyAlignment="1">
      <alignment horizontal="center" wrapText="1"/>
    </xf>
    <xf numFmtId="0" fontId="31" fillId="0" borderId="1" xfId="0" applyFont="1" applyBorder="1" applyAlignment="1">
      <alignment horizontal="center" wrapText="1"/>
    </xf>
    <xf numFmtId="0" fontId="31" fillId="0" borderId="13" xfId="0" applyFont="1" applyBorder="1" applyAlignment="1">
      <alignment horizontal="center" wrapText="1"/>
    </xf>
    <xf numFmtId="0" fontId="31" fillId="0" borderId="19" xfId="0" applyFont="1" applyBorder="1"/>
    <xf numFmtId="166" fontId="35" fillId="0" borderId="20" xfId="6" applyFont="1" applyFill="1" applyBorder="1" applyAlignment="1" applyProtection="1">
      <alignment horizontal="center" vertical="center" wrapText="1"/>
    </xf>
    <xf numFmtId="166" fontId="35" fillId="5" borderId="20" xfId="6" applyFont="1" applyFill="1" applyBorder="1" applyAlignment="1">
      <alignment horizontal="center" vertical="center" wrapText="1"/>
    </xf>
    <xf numFmtId="166" fontId="33" fillId="0" borderId="20" xfId="6" applyFont="1" applyFill="1" applyBorder="1" applyProtection="1"/>
    <xf numFmtId="166" fontId="33" fillId="0" borderId="20" xfId="6" applyFont="1" applyFill="1" applyBorder="1" applyAlignment="1" applyProtection="1">
      <alignment horizontal="center" vertical="center"/>
    </xf>
    <xf numFmtId="166" fontId="19" fillId="0" borderId="0" xfId="6" applyFont="1" applyFill="1" applyBorder="1" applyAlignment="1" applyProtection="1">
      <alignment horizontal="center" vertical="center" wrapText="1"/>
    </xf>
    <xf numFmtId="166" fontId="19" fillId="5" borderId="0" xfId="6" applyFont="1" applyFill="1" applyBorder="1" applyAlignment="1">
      <alignment horizontal="center" vertical="center" wrapText="1"/>
    </xf>
    <xf numFmtId="166" fontId="19" fillId="0" borderId="0" xfId="6" applyFont="1" applyFill="1" applyBorder="1" applyAlignment="1" applyProtection="1">
      <alignment horizontal="center" vertical="center"/>
    </xf>
    <xf numFmtId="166" fontId="36" fillId="0" borderId="0" xfId="6" applyFont="1" applyFill="1" applyBorder="1" applyProtection="1"/>
    <xf numFmtId="166" fontId="36" fillId="0" borderId="0" xfId="6" applyFont="1" applyFill="1" applyBorder="1" applyAlignment="1" applyProtection="1">
      <alignment horizontal="center" vertical="center"/>
    </xf>
    <xf numFmtId="0" fontId="36" fillId="0" borderId="0" xfId="0" applyFont="1" applyAlignment="1">
      <alignment horizontal="center" vertical="center"/>
    </xf>
    <xf numFmtId="2" fontId="36" fillId="0" borderId="0" xfId="0" applyNumberFormat="1" applyFont="1" applyAlignment="1">
      <alignment horizontal="center" vertical="center"/>
    </xf>
    <xf numFmtId="166" fontId="36" fillId="0" borderId="0" xfId="6" applyFont="1" applyFill="1" applyBorder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19" fillId="5" borderId="21" xfId="3" applyFont="1" applyFill="1" applyBorder="1"/>
    <xf numFmtId="0" fontId="16" fillId="5" borderId="21" xfId="0" applyFont="1" applyFill="1" applyBorder="1"/>
    <xf numFmtId="0" fontId="16" fillId="5" borderId="21" xfId="0" applyFont="1" applyFill="1" applyBorder="1" applyAlignment="1">
      <alignment horizontal="center"/>
    </xf>
    <xf numFmtId="0" fontId="22" fillId="5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5" fillId="5" borderId="0" xfId="3" applyFont="1" applyFill="1" applyAlignment="1">
      <alignment horizontal="right" vertical="center"/>
    </xf>
    <xf numFmtId="0" fontId="27" fillId="0" borderId="5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8" fillId="0" borderId="6" xfId="4" applyFont="1" applyBorder="1" applyAlignment="1">
      <alignment horizontal="center" vertical="center" wrapText="1"/>
    </xf>
    <xf numFmtId="0" fontId="28" fillId="0" borderId="1" xfId="4" applyFont="1" applyBorder="1" applyAlignment="1">
      <alignment horizontal="center" vertical="center" wrapText="1"/>
    </xf>
    <xf numFmtId="0" fontId="28" fillId="0" borderId="4" xfId="4" applyFont="1" applyBorder="1" applyAlignment="1">
      <alignment horizontal="center" vertical="center" wrapText="1"/>
    </xf>
    <xf numFmtId="0" fontId="29" fillId="0" borderId="6" xfId="4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0" borderId="1" xfId="4" applyFont="1" applyBorder="1" applyAlignment="1">
      <alignment horizontal="center" vertical="center" wrapText="1"/>
    </xf>
    <xf numFmtId="0" fontId="29" fillId="0" borderId="1" xfId="5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0" borderId="4" xfId="5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165" fontId="29" fillId="0" borderId="1" xfId="5" applyNumberFormat="1" applyFont="1" applyBorder="1" applyAlignment="1">
      <alignment horizontal="center" vertical="center" wrapText="1"/>
    </xf>
    <xf numFmtId="2" fontId="29" fillId="0" borderId="1" xfId="5" applyNumberFormat="1" applyFont="1" applyBorder="1" applyAlignment="1">
      <alignment horizontal="center" vertical="center" wrapText="1"/>
    </xf>
    <xf numFmtId="2" fontId="29" fillId="0" borderId="1" xfId="4" applyNumberFormat="1" applyFont="1" applyBorder="1" applyAlignment="1">
      <alignment horizontal="center" vertical="center" wrapText="1"/>
    </xf>
    <xf numFmtId="2" fontId="32" fillId="0" borderId="6" xfId="2" applyNumberFormat="1" applyFont="1" applyFill="1" applyBorder="1" applyAlignment="1" applyProtection="1">
      <alignment horizontal="center" vertical="center"/>
    </xf>
    <xf numFmtId="2" fontId="32" fillId="0" borderId="1" xfId="2" applyNumberFormat="1" applyFont="1" applyFill="1" applyBorder="1" applyAlignment="1" applyProtection="1">
      <alignment horizontal="center" vertical="center"/>
    </xf>
    <xf numFmtId="2" fontId="32" fillId="0" borderId="13" xfId="2" applyNumberFormat="1" applyFont="1" applyFill="1" applyBorder="1" applyAlignment="1" applyProtection="1">
      <alignment horizontal="center" vertical="center"/>
    </xf>
    <xf numFmtId="0" fontId="29" fillId="0" borderId="4" xfId="4" applyFont="1" applyBorder="1" applyAlignment="1">
      <alignment horizontal="center" vertical="center" wrapText="1"/>
    </xf>
    <xf numFmtId="2" fontId="30" fillId="0" borderId="6" xfId="0" applyNumberFormat="1" applyFont="1" applyBorder="1" applyAlignment="1">
      <alignment horizontal="center" vertical="center"/>
    </xf>
    <xf numFmtId="2" fontId="30" fillId="0" borderId="1" xfId="0" applyNumberFormat="1" applyFont="1" applyBorder="1" applyAlignment="1">
      <alignment horizontal="center" vertical="center"/>
    </xf>
    <xf numFmtId="2" fontId="30" fillId="0" borderId="13" xfId="0" applyNumberFormat="1" applyFont="1" applyBorder="1" applyAlignment="1">
      <alignment horizontal="center" vertical="center"/>
    </xf>
    <xf numFmtId="2" fontId="32" fillId="0" borderId="7" xfId="2" applyNumberFormat="1" applyFont="1" applyFill="1" applyBorder="1" applyAlignment="1" applyProtection="1">
      <alignment horizontal="center" vertical="center"/>
    </xf>
    <xf numFmtId="2" fontId="32" fillId="0" borderId="9" xfId="2" applyNumberFormat="1" applyFont="1" applyFill="1" applyBorder="1" applyAlignment="1" applyProtection="1">
      <alignment horizontal="center" vertical="center"/>
    </xf>
    <xf numFmtId="2" fontId="32" fillId="0" borderId="14" xfId="2" applyNumberFormat="1" applyFont="1" applyFill="1" applyBorder="1" applyAlignment="1" applyProtection="1">
      <alignment horizontal="center" vertical="center"/>
    </xf>
    <xf numFmtId="166" fontId="33" fillId="0" borderId="15" xfId="6" applyFont="1" applyFill="1" applyBorder="1" applyAlignment="1" applyProtection="1">
      <alignment horizontal="center" vertical="center"/>
    </xf>
    <xf numFmtId="166" fontId="33" fillId="0" borderId="16" xfId="6" applyFont="1" applyFill="1" applyBorder="1" applyAlignment="1" applyProtection="1">
      <alignment horizontal="center" vertical="center"/>
    </xf>
    <xf numFmtId="166" fontId="34" fillId="0" borderId="16" xfId="6" applyFont="1" applyFill="1" applyBorder="1" applyAlignment="1" applyProtection="1">
      <alignment horizontal="center" vertical="center"/>
    </xf>
    <xf numFmtId="0" fontId="31" fillId="0" borderId="5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14" fontId="30" fillId="0" borderId="6" xfId="0" applyNumberFormat="1" applyFont="1" applyBorder="1" applyAlignment="1">
      <alignment horizontal="center" vertical="center" wrapText="1"/>
    </xf>
    <xf numFmtId="166" fontId="35" fillId="0" borderId="16" xfId="6" applyFont="1" applyFill="1" applyBorder="1" applyAlignment="1">
      <alignment horizontal="center" vertical="center" wrapText="1"/>
    </xf>
    <xf numFmtId="166" fontId="33" fillId="0" borderId="16" xfId="6" applyFont="1" applyFill="1" applyBorder="1" applyAlignment="1" applyProtection="1">
      <alignment horizontal="left" vertical="center"/>
    </xf>
    <xf numFmtId="166" fontId="35" fillId="0" borderId="20" xfId="6" applyFont="1" applyFill="1" applyBorder="1" applyAlignment="1" applyProtection="1">
      <alignment horizontal="center" vertical="center"/>
    </xf>
    <xf numFmtId="166" fontId="35" fillId="0" borderId="16" xfId="6" applyFont="1" applyFill="1" applyBorder="1" applyAlignment="1" applyProtection="1">
      <alignment horizontal="center" vertical="center"/>
    </xf>
    <xf numFmtId="0" fontId="27" fillId="0" borderId="18" xfId="3" applyFont="1" applyBorder="1" applyAlignment="1">
      <alignment horizontal="center" vertical="center"/>
    </xf>
    <xf numFmtId="0" fontId="27" fillId="0" borderId="15" xfId="3" applyFont="1" applyBorder="1" applyAlignment="1">
      <alignment horizontal="center" vertical="center"/>
    </xf>
    <xf numFmtId="0" fontId="27" fillId="0" borderId="19" xfId="3" applyFont="1" applyBorder="1" applyAlignment="1">
      <alignment horizontal="center" vertical="center"/>
    </xf>
  </cellXfs>
  <cellStyles count="10">
    <cellStyle name="Normal_CONSOL_SERVICES_MEXICO" xfId="5" xr:uid="{D413D429-3BAF-409E-A36D-FAC281D0D2EB}"/>
    <cellStyle name="Normal_FREIGHT FORWARDING" xfId="4" xr:uid="{ED9C0DD8-FCAA-4DC0-A9B0-E45934C726A0}"/>
    <cellStyle name="Обычный" xfId="0" builtinId="0"/>
    <cellStyle name="Обычный 2 2 2" xfId="3" xr:uid="{AA914EDA-0F0B-406E-9120-6F6AA5991D39}"/>
    <cellStyle name="Обычный 2 2 2 2" xfId="7" xr:uid="{60D6F4C1-C36F-4A4F-A39F-9E754E9C2A0D}"/>
    <cellStyle name="Финансовый" xfId="1" builtinId="3"/>
    <cellStyle name="Финансовый 2" xfId="6" xr:uid="{06DB0588-ABC8-4498-8343-97E164096FC3}"/>
    <cellStyle name="Хороший" xfId="2" builtinId="26"/>
    <cellStyle name="표준_Sheet1_UZ AUG. 03" xfId="8" xr:uid="{82AB4FA7-A7F1-445C-9F23-12FC83AD50E8}"/>
    <cellStyle name="표준_Sheet1_UZAUG.04_UZ AUG. 03" xfId="9" xr:uid="{F9E9635D-9308-408B-809A-909CD39A0AD8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NT-ASTR003L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"/>
      <sheetName val="ACT"/>
      <sheetName val="ANNEX"/>
    </sheetNames>
    <sheetDataSet>
      <sheetData sheetId="0" refreshError="1"/>
      <sheetData sheetId="1">
        <row r="1">
          <cell r="Q1" t="str">
            <v>CNT-ASTR003LC</v>
          </cell>
        </row>
        <row r="4">
          <cell r="B4" t="str">
            <v>Truck No/ № Грузовика</v>
          </cell>
        </row>
        <row r="8">
          <cell r="B8" t="str">
            <v>40950JBA / 400147BA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topLeftCell="G4" zoomScale="85" zoomScaleNormal="85" workbookViewId="0">
      <selection activeCell="AE6" sqref="AE6:AE26"/>
    </sheetView>
  </sheetViews>
  <sheetFormatPr defaultColWidth="9.140625" defaultRowHeight="15" x14ac:dyDescent="0.25"/>
  <cols>
    <col min="1" max="1" width="4.140625" style="8" customWidth="1"/>
    <col min="2" max="2" width="11.85546875" style="8" customWidth="1"/>
    <col min="3" max="3" width="12.28515625" style="8" customWidth="1"/>
    <col min="4" max="4" width="10.7109375" style="10" bestFit="1" customWidth="1"/>
    <col min="5" max="6" width="15.7109375" style="8" customWidth="1"/>
    <col min="7" max="7" width="14" style="8" customWidth="1"/>
    <col min="8" max="9" width="10.5703125" style="8" bestFit="1" customWidth="1"/>
    <col min="10" max="10" width="14.5703125" style="8" customWidth="1"/>
    <col min="11" max="11" width="10.5703125" style="8" customWidth="1"/>
    <col min="12" max="12" width="10.5703125" style="8" bestFit="1" customWidth="1"/>
    <col min="13" max="13" width="7.28515625" style="8" customWidth="1"/>
    <col min="14" max="16" width="10.5703125" style="8" bestFit="1" customWidth="1"/>
    <col min="17" max="17" width="11.140625" style="8" bestFit="1" customWidth="1"/>
    <col min="18" max="19" width="10.5703125" style="8" bestFit="1" customWidth="1"/>
    <col min="20" max="20" width="10.7109375" style="8" bestFit="1" customWidth="1"/>
    <col min="21" max="21" width="11.140625" style="8" bestFit="1" customWidth="1"/>
    <col min="22" max="26" width="10.5703125" style="8" bestFit="1" customWidth="1"/>
    <col min="27" max="27" width="17.28515625" style="8" bestFit="1" customWidth="1"/>
    <col min="28" max="28" width="12.85546875" style="10" bestFit="1" customWidth="1"/>
    <col min="29" max="29" width="10.5703125" style="8" bestFit="1" customWidth="1"/>
    <col min="30" max="30" width="20.28515625" style="8" bestFit="1" customWidth="1"/>
    <col min="31" max="31" width="22.42578125" style="8" customWidth="1"/>
    <col min="16384" max="16384" width="2.5703125" customWidth="1"/>
  </cols>
  <sheetData>
    <row r="1" spans="1:31" ht="61.5" x14ac:dyDescent="0.25">
      <c r="A1" s="120">
        <v>527</v>
      </c>
      <c r="B1" s="120"/>
      <c r="C1" s="120"/>
      <c r="D1" s="121" t="s">
        <v>166</v>
      </c>
      <c r="E1" s="121"/>
      <c r="F1" s="121"/>
      <c r="G1" s="121"/>
      <c r="H1" s="121"/>
      <c r="I1" s="122" t="s">
        <v>103</v>
      </c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</row>
    <row r="2" spans="1:31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  <c r="Z2" s="4">
        <v>26</v>
      </c>
      <c r="AA2" s="4">
        <v>27</v>
      </c>
      <c r="AB2" s="4">
        <v>28</v>
      </c>
      <c r="AC2" s="4">
        <v>29</v>
      </c>
      <c r="AD2" s="4">
        <v>30</v>
      </c>
      <c r="AE2" s="4">
        <v>31</v>
      </c>
    </row>
    <row r="3" spans="1:31" ht="270" x14ac:dyDescent="0.25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9" t="s">
        <v>22</v>
      </c>
      <c r="H3" s="9" t="s">
        <v>23</v>
      </c>
      <c r="I3" s="9" t="s">
        <v>24</v>
      </c>
      <c r="J3" s="9" t="s">
        <v>25</v>
      </c>
      <c r="K3" s="9" t="s">
        <v>26</v>
      </c>
      <c r="L3" s="9" t="s">
        <v>27</v>
      </c>
      <c r="M3" s="9" t="s">
        <v>28</v>
      </c>
      <c r="N3" s="9" t="s">
        <v>29</v>
      </c>
      <c r="O3" s="9" t="s">
        <v>30</v>
      </c>
      <c r="P3" s="9" t="s">
        <v>31</v>
      </c>
      <c r="Q3" s="9" t="s">
        <v>32</v>
      </c>
      <c r="R3" s="9" t="s">
        <v>46</v>
      </c>
      <c r="S3" s="9" t="s">
        <v>47</v>
      </c>
      <c r="T3" s="9" t="s">
        <v>33</v>
      </c>
      <c r="U3" s="9" t="s">
        <v>34</v>
      </c>
      <c r="V3" s="9" t="s">
        <v>35</v>
      </c>
      <c r="W3" s="9" t="s">
        <v>36</v>
      </c>
      <c r="X3" s="9" t="s">
        <v>37</v>
      </c>
      <c r="Y3" s="9" t="s">
        <v>38</v>
      </c>
      <c r="Z3" s="9" t="s">
        <v>39</v>
      </c>
      <c r="AA3" s="9" t="s">
        <v>40</v>
      </c>
      <c r="AB3" s="9" t="s">
        <v>41</v>
      </c>
      <c r="AC3" s="9" t="s">
        <v>42</v>
      </c>
      <c r="AD3" s="9" t="s">
        <v>43</v>
      </c>
      <c r="AE3" s="9" t="s">
        <v>44</v>
      </c>
    </row>
    <row r="4" spans="1:31" ht="19.5" customHeight="1" x14ac:dyDescent="0.25">
      <c r="A4" s="6" t="s">
        <v>45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34">
        <f>SUM(AA5:AA1048576)</f>
        <v>18273.46</v>
      </c>
      <c r="AB4" s="37">
        <f>AB5</f>
        <v>45254</v>
      </c>
      <c r="AC4" s="7">
        <f>AC5</f>
        <v>13440.73</v>
      </c>
      <c r="AD4" s="35">
        <f>SUM(AD5:AD26)</f>
        <v>245608642.02579999</v>
      </c>
      <c r="AE4" s="7"/>
    </row>
    <row r="5" spans="1:31" s="31" customFormat="1" ht="46.5" customHeight="1" x14ac:dyDescent="0.25">
      <c r="A5" s="5">
        <v>26</v>
      </c>
      <c r="B5" s="33" t="s">
        <v>87</v>
      </c>
      <c r="C5" s="33" t="s">
        <v>125</v>
      </c>
      <c r="D5" s="36">
        <v>45219</v>
      </c>
      <c r="E5" s="32" t="s">
        <v>143</v>
      </c>
      <c r="F5" s="32">
        <v>2323852</v>
      </c>
      <c r="G5" s="33" t="s">
        <v>105</v>
      </c>
      <c r="H5" s="5"/>
      <c r="I5" s="32" t="s">
        <v>102</v>
      </c>
      <c r="J5" s="32" t="s">
        <v>106</v>
      </c>
      <c r="K5" s="32" t="s">
        <v>97</v>
      </c>
      <c r="L5" s="32" t="s">
        <v>98</v>
      </c>
      <c r="M5" s="39">
        <v>0.06</v>
      </c>
      <c r="N5" s="39">
        <v>6.5</v>
      </c>
      <c r="O5" s="40">
        <f>IF(M5*333.3&gt;N5,M5*333.3,N5)</f>
        <v>19.998000000000001</v>
      </c>
      <c r="P5" s="41">
        <v>209</v>
      </c>
      <c r="Q5" s="41">
        <v>209</v>
      </c>
      <c r="R5" s="32"/>
      <c r="S5" s="32"/>
      <c r="T5" s="43">
        <f>SUM(Q5:Q11)</f>
        <v>5367.6857781359995</v>
      </c>
      <c r="U5" s="43"/>
      <c r="V5" s="32"/>
      <c r="W5" s="32"/>
      <c r="X5" s="32"/>
      <c r="Y5" s="32"/>
      <c r="Z5" s="42">
        <f>ANNEX!AG40</f>
        <v>462</v>
      </c>
      <c r="AA5" s="43">
        <f>ROUND((T5+Z5),2)</f>
        <v>5829.69</v>
      </c>
      <c r="AB5" s="36">
        <v>45254</v>
      </c>
      <c r="AC5" s="32">
        <v>13440.73</v>
      </c>
      <c r="AD5" s="40">
        <f t="shared" ref="AD5:AD15" si="0">AA5*AC5</f>
        <v>78355289.273699999</v>
      </c>
      <c r="AE5" s="30" t="s">
        <v>167</v>
      </c>
    </row>
    <row r="6" spans="1:31" s="31" customFormat="1" ht="46.5" customHeight="1" x14ac:dyDescent="0.25">
      <c r="A6" s="5">
        <v>27</v>
      </c>
      <c r="B6" s="33" t="s">
        <v>87</v>
      </c>
      <c r="C6" s="33" t="s">
        <v>125</v>
      </c>
      <c r="D6" s="36">
        <v>45219</v>
      </c>
      <c r="E6" s="32" t="s">
        <v>144</v>
      </c>
      <c r="F6" s="32">
        <v>2844319</v>
      </c>
      <c r="G6" s="33" t="s">
        <v>88</v>
      </c>
      <c r="H6" s="5"/>
      <c r="I6" s="32" t="s">
        <v>91</v>
      </c>
      <c r="J6" s="32" t="s">
        <v>94</v>
      </c>
      <c r="K6" s="32" t="s">
        <v>97</v>
      </c>
      <c r="L6" s="32" t="s">
        <v>98</v>
      </c>
      <c r="M6" s="39">
        <v>1.44E-2</v>
      </c>
      <c r="N6" s="39">
        <v>3</v>
      </c>
      <c r="O6" s="40">
        <f t="shared" ref="O6:O15" si="1">IF(M6*333.3&gt;N6,M6*333.3,N6)</f>
        <v>4.7995200000000002</v>
      </c>
      <c r="P6" s="41">
        <v>275</v>
      </c>
      <c r="Q6" s="41">
        <v>275</v>
      </c>
      <c r="R6" s="32"/>
      <c r="S6" s="32"/>
      <c r="T6" s="43"/>
      <c r="U6" s="43"/>
      <c r="V6" s="32"/>
      <c r="W6" s="32"/>
      <c r="X6" s="32"/>
      <c r="Y6" s="32"/>
      <c r="Z6" s="42"/>
      <c r="AA6" s="43"/>
      <c r="AB6" s="36"/>
      <c r="AC6" s="32"/>
      <c r="AD6" s="40">
        <f t="shared" si="0"/>
        <v>0</v>
      </c>
      <c r="AE6" s="30" t="s">
        <v>167</v>
      </c>
    </row>
    <row r="7" spans="1:31" s="31" customFormat="1" ht="46.5" customHeight="1" x14ac:dyDescent="0.25">
      <c r="A7" s="5">
        <v>28</v>
      </c>
      <c r="B7" s="33" t="s">
        <v>87</v>
      </c>
      <c r="C7" s="33" t="s">
        <v>125</v>
      </c>
      <c r="D7" s="36">
        <v>45219</v>
      </c>
      <c r="E7" s="32" t="s">
        <v>145</v>
      </c>
      <c r="F7" s="32">
        <v>5910599189</v>
      </c>
      <c r="G7" s="33" t="s">
        <v>90</v>
      </c>
      <c r="H7" s="5"/>
      <c r="I7" s="32" t="s">
        <v>93</v>
      </c>
      <c r="J7" s="32" t="s">
        <v>96</v>
      </c>
      <c r="K7" s="32" t="s">
        <v>97</v>
      </c>
      <c r="L7" s="32" t="s">
        <v>98</v>
      </c>
      <c r="M7" s="39">
        <v>15.12</v>
      </c>
      <c r="N7" s="39">
        <v>4780</v>
      </c>
      <c r="O7" s="40">
        <f t="shared" si="1"/>
        <v>5039.4960000000001</v>
      </c>
      <c r="P7" s="41">
        <v>0.19800000000000001</v>
      </c>
      <c r="Q7" s="42">
        <f t="shared" ref="Q7:Q15" si="2">P7*O7</f>
        <v>997.82020800000009</v>
      </c>
      <c r="R7" s="32"/>
      <c r="S7" s="32"/>
      <c r="T7" s="43"/>
      <c r="U7" s="43"/>
      <c r="V7" s="32"/>
      <c r="W7" s="32"/>
      <c r="X7" s="32"/>
      <c r="Y7" s="32"/>
      <c r="Z7" s="42"/>
      <c r="AA7" s="43"/>
      <c r="AB7" s="36"/>
      <c r="AC7" s="32"/>
      <c r="AD7" s="40">
        <f t="shared" si="0"/>
        <v>0</v>
      </c>
      <c r="AE7" s="30" t="s">
        <v>167</v>
      </c>
    </row>
    <row r="8" spans="1:31" s="31" customFormat="1" ht="46.5" customHeight="1" x14ac:dyDescent="0.25">
      <c r="A8" s="5">
        <v>29</v>
      </c>
      <c r="B8" s="33" t="s">
        <v>87</v>
      </c>
      <c r="C8" s="33" t="s">
        <v>125</v>
      </c>
      <c r="D8" s="36">
        <v>45219</v>
      </c>
      <c r="E8" s="32" t="s">
        <v>146</v>
      </c>
      <c r="F8" s="32">
        <v>5432963238</v>
      </c>
      <c r="G8" s="33" t="s">
        <v>99</v>
      </c>
      <c r="H8" s="5"/>
      <c r="I8" s="32" t="s">
        <v>92</v>
      </c>
      <c r="J8" s="32" t="s">
        <v>95</v>
      </c>
      <c r="K8" s="32" t="s">
        <v>97</v>
      </c>
      <c r="L8" s="32" t="s">
        <v>98</v>
      </c>
      <c r="M8" s="39">
        <v>29.821792000000002</v>
      </c>
      <c r="N8" s="39">
        <v>11224.736000000001</v>
      </c>
      <c r="O8" s="40">
        <f t="shared" si="1"/>
        <v>11224.736000000001</v>
      </c>
      <c r="P8" s="41">
        <v>0.187</v>
      </c>
      <c r="Q8" s="42">
        <f t="shared" si="2"/>
        <v>2099.0256320000003</v>
      </c>
      <c r="R8" s="32"/>
      <c r="S8" s="32"/>
      <c r="T8" s="43"/>
      <c r="U8" s="43"/>
      <c r="V8" s="32"/>
      <c r="W8" s="32"/>
      <c r="X8" s="32"/>
      <c r="Y8" s="32"/>
      <c r="Z8" s="42"/>
      <c r="AA8" s="43"/>
      <c r="AB8" s="36"/>
      <c r="AC8" s="32"/>
      <c r="AD8" s="40">
        <f t="shared" si="0"/>
        <v>0</v>
      </c>
      <c r="AE8" s="30" t="s">
        <v>167</v>
      </c>
    </row>
    <row r="9" spans="1:31" s="31" customFormat="1" ht="46.5" customHeight="1" x14ac:dyDescent="0.25">
      <c r="A9" s="5">
        <v>30</v>
      </c>
      <c r="B9" s="33" t="s">
        <v>87</v>
      </c>
      <c r="C9" s="33" t="s">
        <v>125</v>
      </c>
      <c r="D9" s="36">
        <v>45219</v>
      </c>
      <c r="E9" s="32" t="s">
        <v>147</v>
      </c>
      <c r="F9" s="32">
        <v>5432963068</v>
      </c>
      <c r="G9" s="33" t="s">
        <v>89</v>
      </c>
      <c r="H9" s="5"/>
      <c r="I9" s="32" t="s">
        <v>92</v>
      </c>
      <c r="J9" s="32" t="s">
        <v>95</v>
      </c>
      <c r="K9" s="32" t="s">
        <v>97</v>
      </c>
      <c r="L9" s="32" t="s">
        <v>98</v>
      </c>
      <c r="M9" s="39">
        <v>17.093159999999997</v>
      </c>
      <c r="N9" s="39">
        <v>3727</v>
      </c>
      <c r="O9" s="40">
        <f t="shared" si="1"/>
        <v>5697.1502279999995</v>
      </c>
      <c r="P9" s="41">
        <v>0.187</v>
      </c>
      <c r="Q9" s="42">
        <f t="shared" si="2"/>
        <v>1065.3670926359998</v>
      </c>
      <c r="R9" s="32"/>
      <c r="S9" s="32"/>
      <c r="T9" s="43"/>
      <c r="U9" s="43"/>
      <c r="V9" s="32"/>
      <c r="W9" s="32"/>
      <c r="X9" s="32"/>
      <c r="Y9" s="32"/>
      <c r="Z9" s="42"/>
      <c r="AA9" s="43"/>
      <c r="AB9" s="36"/>
      <c r="AC9" s="32"/>
      <c r="AD9" s="40">
        <f t="shared" si="0"/>
        <v>0</v>
      </c>
      <c r="AE9" s="30" t="s">
        <v>167</v>
      </c>
    </row>
    <row r="10" spans="1:31" s="31" customFormat="1" ht="46.5" customHeight="1" x14ac:dyDescent="0.25">
      <c r="A10" s="5">
        <v>31</v>
      </c>
      <c r="B10" s="33" t="s">
        <v>87</v>
      </c>
      <c r="C10" s="33" t="s">
        <v>125</v>
      </c>
      <c r="D10" s="36">
        <v>45219</v>
      </c>
      <c r="E10" s="32" t="s">
        <v>148</v>
      </c>
      <c r="F10" s="32" t="s">
        <v>127</v>
      </c>
      <c r="G10" s="33" t="s">
        <v>150</v>
      </c>
      <c r="H10" s="5"/>
      <c r="I10" s="32" t="s">
        <v>93</v>
      </c>
      <c r="J10" s="32" t="s">
        <v>151</v>
      </c>
      <c r="K10" s="32" t="s">
        <v>97</v>
      </c>
      <c r="L10" s="32" t="s">
        <v>98</v>
      </c>
      <c r="M10" s="39">
        <v>1.0349999999999999</v>
      </c>
      <c r="N10" s="39">
        <v>260</v>
      </c>
      <c r="O10" s="40">
        <f t="shared" si="1"/>
        <v>344.96549999999996</v>
      </c>
      <c r="P10" s="41">
        <v>1.2649999999999999</v>
      </c>
      <c r="Q10" s="42">
        <f t="shared" si="2"/>
        <v>436.38135749999992</v>
      </c>
      <c r="R10" s="32"/>
      <c r="S10" s="32"/>
      <c r="T10" s="43"/>
      <c r="U10" s="43"/>
      <c r="V10" s="32"/>
      <c r="W10" s="32"/>
      <c r="X10" s="32"/>
      <c r="Y10" s="32"/>
      <c r="Z10" s="42"/>
      <c r="AA10" s="43"/>
      <c r="AB10" s="36"/>
      <c r="AC10" s="32"/>
      <c r="AD10" s="40">
        <f t="shared" si="0"/>
        <v>0</v>
      </c>
      <c r="AE10" s="30" t="s">
        <v>167</v>
      </c>
    </row>
    <row r="11" spans="1:31" s="31" customFormat="1" ht="46.5" customHeight="1" x14ac:dyDescent="0.25">
      <c r="A11" s="5">
        <v>32</v>
      </c>
      <c r="B11" s="33" t="s">
        <v>87</v>
      </c>
      <c r="C11" s="33" t="s">
        <v>125</v>
      </c>
      <c r="D11" s="36">
        <v>45219</v>
      </c>
      <c r="E11" s="32" t="s">
        <v>149</v>
      </c>
      <c r="F11" s="32">
        <v>2328856</v>
      </c>
      <c r="G11" s="33" t="s">
        <v>105</v>
      </c>
      <c r="H11" s="5"/>
      <c r="I11" s="32" t="s">
        <v>102</v>
      </c>
      <c r="J11" s="32" t="s">
        <v>106</v>
      </c>
      <c r="K11" s="32" t="s">
        <v>97</v>
      </c>
      <c r="L11" s="32" t="s">
        <v>98</v>
      </c>
      <c r="M11" s="39">
        <v>0.432</v>
      </c>
      <c r="N11" s="39">
        <v>40.5</v>
      </c>
      <c r="O11" s="40">
        <f t="shared" si="1"/>
        <v>143.98560000000001</v>
      </c>
      <c r="P11" s="41">
        <v>1.98</v>
      </c>
      <c r="Q11" s="42">
        <f t="shared" si="2"/>
        <v>285.09148800000003</v>
      </c>
      <c r="R11" s="32"/>
      <c r="S11" s="32"/>
      <c r="T11" s="43"/>
      <c r="U11" s="43"/>
      <c r="V11" s="32"/>
      <c r="W11" s="32"/>
      <c r="X11" s="32"/>
      <c r="Y11" s="32"/>
      <c r="Z11" s="42"/>
      <c r="AA11" s="43"/>
      <c r="AB11" s="36"/>
      <c r="AC11" s="32"/>
      <c r="AD11" s="40">
        <f t="shared" si="0"/>
        <v>0</v>
      </c>
      <c r="AE11" s="30" t="s">
        <v>167</v>
      </c>
    </row>
    <row r="12" spans="1:31" s="31" customFormat="1" ht="46.5" customHeight="1" x14ac:dyDescent="0.25">
      <c r="A12" s="5">
        <v>33</v>
      </c>
      <c r="B12" s="33" t="s">
        <v>87</v>
      </c>
      <c r="C12" s="33" t="s">
        <v>129</v>
      </c>
      <c r="D12" s="36">
        <v>45226</v>
      </c>
      <c r="E12" s="32" t="s">
        <v>152</v>
      </c>
      <c r="F12" s="32">
        <v>5432960384</v>
      </c>
      <c r="G12" s="33" t="s">
        <v>99</v>
      </c>
      <c r="H12" s="5"/>
      <c r="I12" s="32" t="s">
        <v>92</v>
      </c>
      <c r="J12" s="32" t="s">
        <v>95</v>
      </c>
      <c r="K12" s="32" t="s">
        <v>97</v>
      </c>
      <c r="L12" s="32" t="s">
        <v>98</v>
      </c>
      <c r="M12" s="39">
        <v>50.832599999999999</v>
      </c>
      <c r="N12" s="39">
        <v>18093.495999999999</v>
      </c>
      <c r="O12" s="40">
        <f t="shared" si="1"/>
        <v>18093.495999999999</v>
      </c>
      <c r="P12" s="41">
        <v>0.187</v>
      </c>
      <c r="Q12" s="42">
        <f t="shared" si="2"/>
        <v>3383.4837519999996</v>
      </c>
      <c r="R12" s="32"/>
      <c r="S12" s="32"/>
      <c r="T12" s="43">
        <f>SUM(Q12:Q18)</f>
        <v>6423.3234133200003</v>
      </c>
      <c r="U12" s="43"/>
      <c r="V12" s="32"/>
      <c r="W12" s="32"/>
      <c r="X12" s="32"/>
      <c r="Y12" s="32"/>
      <c r="Z12" s="42">
        <f>ANNEX!AG47</f>
        <v>385</v>
      </c>
      <c r="AA12" s="43">
        <f>ROUND((T12+Z12),2)</f>
        <v>6808.32</v>
      </c>
      <c r="AB12" s="36">
        <v>45254</v>
      </c>
      <c r="AC12" s="32">
        <v>13440.73</v>
      </c>
      <c r="AD12" s="40">
        <f>AA12*AC12</f>
        <v>91508790.873599991</v>
      </c>
      <c r="AE12" s="30" t="s">
        <v>167</v>
      </c>
    </row>
    <row r="13" spans="1:31" s="31" customFormat="1" ht="46.5" customHeight="1" x14ac:dyDescent="0.25">
      <c r="A13" s="5">
        <v>34</v>
      </c>
      <c r="B13" s="33" t="s">
        <v>87</v>
      </c>
      <c r="C13" s="33" t="s">
        <v>129</v>
      </c>
      <c r="D13" s="36">
        <v>45226</v>
      </c>
      <c r="E13" s="32"/>
      <c r="F13" s="32">
        <v>5432961992</v>
      </c>
      <c r="G13" s="33"/>
      <c r="H13" s="5"/>
      <c r="I13" s="32"/>
      <c r="J13" s="32"/>
      <c r="K13" s="32"/>
      <c r="L13" s="32"/>
      <c r="M13" s="39"/>
      <c r="N13" s="39"/>
      <c r="O13" s="40">
        <f t="shared" si="1"/>
        <v>0</v>
      </c>
      <c r="P13" s="41"/>
      <c r="Q13" s="42">
        <f t="shared" si="2"/>
        <v>0</v>
      </c>
      <c r="R13" s="32"/>
      <c r="S13" s="32"/>
      <c r="T13" s="43"/>
      <c r="U13" s="43"/>
      <c r="V13" s="32"/>
      <c r="W13" s="32"/>
      <c r="X13" s="32"/>
      <c r="Y13" s="32"/>
      <c r="Z13" s="42"/>
      <c r="AA13" s="43"/>
      <c r="AB13" s="36"/>
      <c r="AC13" s="32"/>
      <c r="AD13" s="40">
        <f t="shared" si="0"/>
        <v>0</v>
      </c>
      <c r="AE13" s="30" t="s">
        <v>167</v>
      </c>
    </row>
    <row r="14" spans="1:31" s="31" customFormat="1" ht="46.5" customHeight="1" x14ac:dyDescent="0.25">
      <c r="A14" s="5">
        <v>35</v>
      </c>
      <c r="B14" s="33" t="s">
        <v>87</v>
      </c>
      <c r="C14" s="33" t="s">
        <v>129</v>
      </c>
      <c r="D14" s="36">
        <v>45226</v>
      </c>
      <c r="E14" s="32" t="s">
        <v>153</v>
      </c>
      <c r="F14" s="32">
        <v>8700183994</v>
      </c>
      <c r="G14" s="33" t="s">
        <v>136</v>
      </c>
      <c r="H14" s="5"/>
      <c r="I14" s="32" t="s">
        <v>138</v>
      </c>
      <c r="J14" s="32" t="s">
        <v>139</v>
      </c>
      <c r="K14" s="32" t="s">
        <v>97</v>
      </c>
      <c r="L14" s="32" t="s">
        <v>98</v>
      </c>
      <c r="M14" s="39">
        <v>0.89999999999999991</v>
      </c>
      <c r="N14" s="39">
        <v>101.94</v>
      </c>
      <c r="O14" s="40">
        <f t="shared" si="1"/>
        <v>299.96999999999997</v>
      </c>
      <c r="P14" s="41">
        <v>2.09</v>
      </c>
      <c r="Q14" s="42">
        <f t="shared" si="2"/>
        <v>626.93729999999994</v>
      </c>
      <c r="R14" s="32"/>
      <c r="S14" s="32"/>
      <c r="T14" s="43"/>
      <c r="U14" s="43"/>
      <c r="V14" s="32"/>
      <c r="W14" s="32"/>
      <c r="X14" s="32"/>
      <c r="Y14" s="32"/>
      <c r="Z14" s="42"/>
      <c r="AA14" s="43"/>
      <c r="AB14" s="36"/>
      <c r="AC14" s="32"/>
      <c r="AD14" s="40">
        <f t="shared" si="0"/>
        <v>0</v>
      </c>
      <c r="AE14" s="30" t="s">
        <v>167</v>
      </c>
    </row>
    <row r="15" spans="1:31" s="31" customFormat="1" ht="46.5" customHeight="1" x14ac:dyDescent="0.25">
      <c r="A15" s="5">
        <v>36</v>
      </c>
      <c r="B15" s="33" t="s">
        <v>87</v>
      </c>
      <c r="C15" s="33" t="s">
        <v>129</v>
      </c>
      <c r="D15" s="36">
        <v>45226</v>
      </c>
      <c r="E15" s="32" t="s">
        <v>154</v>
      </c>
      <c r="F15" s="32">
        <v>5222301421</v>
      </c>
      <c r="G15" s="33" t="s">
        <v>158</v>
      </c>
      <c r="H15" s="5"/>
      <c r="I15" s="32" t="s">
        <v>113</v>
      </c>
      <c r="J15" s="32" t="s">
        <v>159</v>
      </c>
      <c r="K15" s="32" t="s">
        <v>97</v>
      </c>
      <c r="L15" s="32" t="s">
        <v>98</v>
      </c>
      <c r="M15" s="39">
        <v>4.0219199999999997</v>
      </c>
      <c r="N15" s="39">
        <v>1490</v>
      </c>
      <c r="O15" s="40">
        <f t="shared" si="1"/>
        <v>1490</v>
      </c>
      <c r="P15" s="41">
        <v>0.58299999999999996</v>
      </c>
      <c r="Q15" s="42">
        <f t="shared" si="2"/>
        <v>868.67</v>
      </c>
      <c r="R15" s="32"/>
      <c r="S15" s="32"/>
      <c r="T15" s="43"/>
      <c r="U15" s="43"/>
      <c r="V15" s="32"/>
      <c r="W15" s="32"/>
      <c r="X15" s="32"/>
      <c r="Y15" s="32"/>
      <c r="Z15" s="42"/>
      <c r="AA15" s="43"/>
      <c r="AB15" s="36"/>
      <c r="AC15" s="32"/>
      <c r="AD15" s="40">
        <f t="shared" si="0"/>
        <v>0</v>
      </c>
      <c r="AE15" s="30" t="s">
        <v>167</v>
      </c>
    </row>
    <row r="16" spans="1:31" s="31" customFormat="1" ht="46.5" customHeight="1" x14ac:dyDescent="0.25">
      <c r="A16" s="5">
        <v>37</v>
      </c>
      <c r="B16" s="33" t="s">
        <v>87</v>
      </c>
      <c r="C16" s="33" t="s">
        <v>129</v>
      </c>
      <c r="D16" s="36">
        <v>45226</v>
      </c>
      <c r="E16" s="32" t="s">
        <v>155</v>
      </c>
      <c r="F16" s="32">
        <v>8800057475</v>
      </c>
      <c r="G16" s="33" t="s">
        <v>137</v>
      </c>
      <c r="H16" s="5"/>
      <c r="I16" s="32" t="s">
        <v>140</v>
      </c>
      <c r="J16" s="32" t="s">
        <v>141</v>
      </c>
      <c r="K16" s="32" t="s">
        <v>97</v>
      </c>
      <c r="L16" s="32" t="s">
        <v>98</v>
      </c>
      <c r="M16" s="39">
        <v>1.08</v>
      </c>
      <c r="N16" s="39">
        <v>116.56</v>
      </c>
      <c r="O16" s="40">
        <f t="shared" ref="O16:O26" si="3">IF(M16*333.3&gt;N16,M16*333.3,N16)</f>
        <v>359.96400000000006</v>
      </c>
      <c r="P16" s="41">
        <v>1.54</v>
      </c>
      <c r="Q16" s="42">
        <f t="shared" ref="Q16:Q26" si="4">P16*O16</f>
        <v>554.34456000000011</v>
      </c>
      <c r="R16" s="32"/>
      <c r="S16" s="32"/>
      <c r="T16" s="43"/>
      <c r="U16" s="43"/>
      <c r="V16" s="32"/>
      <c r="W16" s="32"/>
      <c r="X16" s="32"/>
      <c r="Y16" s="32"/>
      <c r="Z16" s="42"/>
      <c r="AA16" s="43"/>
      <c r="AB16" s="36"/>
      <c r="AC16" s="32"/>
      <c r="AD16" s="40">
        <f t="shared" ref="AD16:AD26" si="5">AA16*AC16</f>
        <v>0</v>
      </c>
      <c r="AE16" s="30" t="s">
        <v>167</v>
      </c>
    </row>
    <row r="17" spans="1:31" s="31" customFormat="1" ht="46.5" customHeight="1" x14ac:dyDescent="0.25">
      <c r="A17" s="5">
        <v>38</v>
      </c>
      <c r="B17" s="33" t="s">
        <v>87</v>
      </c>
      <c r="C17" s="33" t="s">
        <v>129</v>
      </c>
      <c r="D17" s="36">
        <v>45226</v>
      </c>
      <c r="E17" s="32" t="s">
        <v>156</v>
      </c>
      <c r="F17" s="32">
        <v>1125151</v>
      </c>
      <c r="G17" s="33" t="s">
        <v>100</v>
      </c>
      <c r="H17" s="5"/>
      <c r="I17" s="32" t="s">
        <v>92</v>
      </c>
      <c r="J17" s="32" t="s">
        <v>101</v>
      </c>
      <c r="K17" s="32" t="s">
        <v>97</v>
      </c>
      <c r="L17" s="32" t="s">
        <v>98</v>
      </c>
      <c r="M17" s="39">
        <v>0.97196399999999994</v>
      </c>
      <c r="N17" s="39">
        <v>104</v>
      </c>
      <c r="O17" s="40">
        <f t="shared" si="3"/>
        <v>323.95560119999999</v>
      </c>
      <c r="P17" s="41">
        <v>1.1000000000000001</v>
      </c>
      <c r="Q17" s="42">
        <f t="shared" si="4"/>
        <v>356.35116132000002</v>
      </c>
      <c r="R17" s="32"/>
      <c r="S17" s="32"/>
      <c r="T17" s="43"/>
      <c r="U17" s="43"/>
      <c r="V17" s="32"/>
      <c r="W17" s="32"/>
      <c r="X17" s="32"/>
      <c r="Y17" s="32"/>
      <c r="Z17" s="42"/>
      <c r="AA17" s="43"/>
      <c r="AB17" s="36"/>
      <c r="AC17" s="32"/>
      <c r="AD17" s="40">
        <f t="shared" si="5"/>
        <v>0</v>
      </c>
      <c r="AE17" s="30" t="s">
        <v>167</v>
      </c>
    </row>
    <row r="18" spans="1:31" s="31" customFormat="1" ht="46.5" customHeight="1" x14ac:dyDescent="0.25">
      <c r="A18" s="5">
        <v>39</v>
      </c>
      <c r="B18" s="33" t="s">
        <v>87</v>
      </c>
      <c r="C18" s="33" t="s">
        <v>129</v>
      </c>
      <c r="D18" s="36">
        <v>45226</v>
      </c>
      <c r="E18" s="32" t="s">
        <v>157</v>
      </c>
      <c r="F18" s="32" t="s">
        <v>132</v>
      </c>
      <c r="G18" s="33" t="s">
        <v>112</v>
      </c>
      <c r="H18" s="5"/>
      <c r="I18" s="32" t="s">
        <v>113</v>
      </c>
      <c r="J18" s="32" t="s">
        <v>114</v>
      </c>
      <c r="K18" s="32" t="s">
        <v>97</v>
      </c>
      <c r="L18" s="32" t="s">
        <v>98</v>
      </c>
      <c r="M18" s="39">
        <v>1.44</v>
      </c>
      <c r="N18" s="39">
        <v>339.2</v>
      </c>
      <c r="O18" s="40">
        <f>IF(M18*333.3&gt;N18,M18*333.3,N18)</f>
        <v>479.952</v>
      </c>
      <c r="P18" s="41">
        <v>1.32</v>
      </c>
      <c r="Q18" s="42">
        <f t="shared" si="4"/>
        <v>633.53664000000003</v>
      </c>
      <c r="R18" s="32"/>
      <c r="S18" s="32"/>
      <c r="T18" s="43"/>
      <c r="U18" s="43"/>
      <c r="V18" s="32"/>
      <c r="W18" s="32"/>
      <c r="X18" s="32"/>
      <c r="Y18" s="32"/>
      <c r="Z18" s="42"/>
      <c r="AA18" s="43"/>
      <c r="AB18" s="36"/>
      <c r="AC18" s="32"/>
      <c r="AD18" s="40">
        <f t="shared" si="5"/>
        <v>0</v>
      </c>
      <c r="AE18" s="30" t="s">
        <v>167</v>
      </c>
    </row>
    <row r="19" spans="1:31" s="31" customFormat="1" ht="46.5" customHeight="1" x14ac:dyDescent="0.25">
      <c r="A19" s="5">
        <v>40</v>
      </c>
      <c r="B19" s="33" t="s">
        <v>87</v>
      </c>
      <c r="C19" s="33" t="s">
        <v>133</v>
      </c>
      <c r="D19" s="36">
        <v>45226</v>
      </c>
      <c r="E19" s="32" t="s">
        <v>160</v>
      </c>
      <c r="F19" s="32">
        <v>5910599413</v>
      </c>
      <c r="G19" s="33" t="s">
        <v>90</v>
      </c>
      <c r="H19" s="5"/>
      <c r="I19" s="32" t="s">
        <v>93</v>
      </c>
      <c r="J19" s="32" t="s">
        <v>96</v>
      </c>
      <c r="K19" s="32" t="s">
        <v>97</v>
      </c>
      <c r="L19" s="32" t="s">
        <v>98</v>
      </c>
      <c r="M19" s="39">
        <v>15.12</v>
      </c>
      <c r="N19" s="39">
        <v>4779</v>
      </c>
      <c r="O19" s="40">
        <f t="shared" si="3"/>
        <v>5039.4960000000001</v>
      </c>
      <c r="P19" s="41">
        <v>0.19800000000000001</v>
      </c>
      <c r="Q19" s="42">
        <f t="shared" si="4"/>
        <v>997.82020800000009</v>
      </c>
      <c r="R19" s="32"/>
      <c r="S19" s="32"/>
      <c r="T19" s="43">
        <f>SUM(Q19:Q26)</f>
        <v>5250.4461679999995</v>
      </c>
      <c r="U19" s="43"/>
      <c r="V19" s="32"/>
      <c r="W19" s="32"/>
      <c r="X19" s="32"/>
      <c r="Y19" s="32"/>
      <c r="Z19" s="42">
        <f>ANNEX!AG54</f>
        <v>385</v>
      </c>
      <c r="AA19" s="43">
        <f>ROUND((T19+Z19),2)</f>
        <v>5635.45</v>
      </c>
      <c r="AB19" s="36">
        <v>45254</v>
      </c>
      <c r="AC19" s="32">
        <v>13440.73</v>
      </c>
      <c r="AD19" s="40">
        <f>AA19*AC19</f>
        <v>75744561.8785</v>
      </c>
      <c r="AE19" s="30" t="s">
        <v>167</v>
      </c>
    </row>
    <row r="20" spans="1:31" s="31" customFormat="1" ht="46.5" customHeight="1" x14ac:dyDescent="0.25">
      <c r="A20" s="5">
        <v>41</v>
      </c>
      <c r="B20" s="33" t="s">
        <v>87</v>
      </c>
      <c r="C20" s="33" t="s">
        <v>133</v>
      </c>
      <c r="D20" s="36">
        <v>45226</v>
      </c>
      <c r="E20" s="32"/>
      <c r="F20" s="32">
        <v>5910599999</v>
      </c>
      <c r="G20" s="33"/>
      <c r="H20" s="5"/>
      <c r="I20" s="32"/>
      <c r="J20" s="32"/>
      <c r="K20" s="32"/>
      <c r="L20" s="32"/>
      <c r="M20" s="39"/>
      <c r="N20" s="39"/>
      <c r="O20" s="40">
        <f t="shared" si="3"/>
        <v>0</v>
      </c>
      <c r="P20" s="41"/>
      <c r="Q20" s="42">
        <f t="shared" si="4"/>
        <v>0</v>
      </c>
      <c r="R20" s="32"/>
      <c r="S20" s="32"/>
      <c r="T20" s="43"/>
      <c r="U20" s="43"/>
      <c r="V20" s="32"/>
      <c r="W20" s="32"/>
      <c r="X20" s="32"/>
      <c r="Y20" s="32"/>
      <c r="Z20" s="42"/>
      <c r="AA20" s="43"/>
      <c r="AB20" s="36"/>
      <c r="AC20" s="32"/>
      <c r="AD20" s="40">
        <f t="shared" si="5"/>
        <v>0</v>
      </c>
      <c r="AE20" s="30" t="s">
        <v>167</v>
      </c>
    </row>
    <row r="21" spans="1:31" s="31" customFormat="1" ht="46.5" customHeight="1" x14ac:dyDescent="0.25">
      <c r="A21" s="5">
        <v>42</v>
      </c>
      <c r="B21" s="33" t="s">
        <v>87</v>
      </c>
      <c r="C21" s="33" t="s">
        <v>133</v>
      </c>
      <c r="D21" s="36">
        <v>45226</v>
      </c>
      <c r="E21" s="32" t="s">
        <v>161</v>
      </c>
      <c r="F21" s="32">
        <v>2328122</v>
      </c>
      <c r="G21" s="33" t="s">
        <v>105</v>
      </c>
      <c r="H21" s="5"/>
      <c r="I21" s="32" t="s">
        <v>102</v>
      </c>
      <c r="J21" s="32" t="s">
        <v>106</v>
      </c>
      <c r="K21" s="32" t="s">
        <v>97</v>
      </c>
      <c r="L21" s="32" t="s">
        <v>98</v>
      </c>
      <c r="M21" s="39">
        <v>6.2399999999999997E-2</v>
      </c>
      <c r="N21" s="39">
        <v>12</v>
      </c>
      <c r="O21" s="40">
        <f t="shared" si="3"/>
        <v>20.797920000000001</v>
      </c>
      <c r="P21" s="41">
        <v>209</v>
      </c>
      <c r="Q21" s="41">
        <v>209</v>
      </c>
      <c r="R21" s="32"/>
      <c r="S21" s="32"/>
      <c r="T21" s="43"/>
      <c r="U21" s="43"/>
      <c r="V21" s="32"/>
      <c r="W21" s="32"/>
      <c r="X21" s="32"/>
      <c r="Y21" s="32"/>
      <c r="Z21" s="42"/>
      <c r="AA21" s="43"/>
      <c r="AB21" s="36"/>
      <c r="AC21" s="32"/>
      <c r="AD21" s="40">
        <f t="shared" si="5"/>
        <v>0</v>
      </c>
      <c r="AE21" s="30" t="s">
        <v>167</v>
      </c>
    </row>
    <row r="22" spans="1:31" s="31" customFormat="1" ht="46.5" customHeight="1" x14ac:dyDescent="0.25">
      <c r="A22" s="5">
        <v>43</v>
      </c>
      <c r="B22" s="33" t="s">
        <v>87</v>
      </c>
      <c r="C22" s="33" t="s">
        <v>133</v>
      </c>
      <c r="D22" s="36">
        <v>45226</v>
      </c>
      <c r="E22" s="32" t="s">
        <v>162</v>
      </c>
      <c r="F22" s="32">
        <v>5432965541</v>
      </c>
      <c r="G22" s="33" t="s">
        <v>99</v>
      </c>
      <c r="H22" s="5"/>
      <c r="I22" s="32" t="s">
        <v>92</v>
      </c>
      <c r="J22" s="32" t="s">
        <v>95</v>
      </c>
      <c r="K22" s="32" t="s">
        <v>97</v>
      </c>
      <c r="L22" s="32" t="s">
        <v>98</v>
      </c>
      <c r="M22" s="39">
        <v>36.599471999999999</v>
      </c>
      <c r="N22" s="39">
        <v>12970.415999999999</v>
      </c>
      <c r="O22" s="40">
        <f t="shared" si="3"/>
        <v>12970.415999999999</v>
      </c>
      <c r="P22" s="41">
        <v>0.187</v>
      </c>
      <c r="Q22" s="42">
        <f t="shared" si="4"/>
        <v>2425.4677919999999</v>
      </c>
      <c r="R22" s="32"/>
      <c r="S22" s="32"/>
      <c r="T22" s="43"/>
      <c r="U22" s="43"/>
      <c r="V22" s="32"/>
      <c r="W22" s="32"/>
      <c r="X22" s="32"/>
      <c r="Y22" s="32"/>
      <c r="Z22" s="42"/>
      <c r="AA22" s="43"/>
      <c r="AB22" s="36"/>
      <c r="AC22" s="32"/>
      <c r="AD22" s="40">
        <f t="shared" si="5"/>
        <v>0</v>
      </c>
      <c r="AE22" s="30" t="s">
        <v>167</v>
      </c>
    </row>
    <row r="23" spans="1:31" s="31" customFormat="1" ht="46.5" customHeight="1" x14ac:dyDescent="0.25">
      <c r="A23" s="5">
        <v>44</v>
      </c>
      <c r="B23" s="33" t="s">
        <v>87</v>
      </c>
      <c r="C23" s="33" t="s">
        <v>133</v>
      </c>
      <c r="D23" s="36">
        <v>45226</v>
      </c>
      <c r="E23" s="32"/>
      <c r="F23" s="32">
        <v>5432965542</v>
      </c>
      <c r="G23" s="33"/>
      <c r="H23" s="5"/>
      <c r="I23" s="32"/>
      <c r="J23" s="32"/>
      <c r="K23" s="32"/>
      <c r="L23" s="32"/>
      <c r="M23" s="39"/>
      <c r="N23" s="39"/>
      <c r="O23" s="40">
        <f t="shared" si="3"/>
        <v>0</v>
      </c>
      <c r="P23" s="41"/>
      <c r="Q23" s="42">
        <f t="shared" si="4"/>
        <v>0</v>
      </c>
      <c r="R23" s="32"/>
      <c r="S23" s="32"/>
      <c r="T23" s="43"/>
      <c r="U23" s="43"/>
      <c r="V23" s="32"/>
      <c r="W23" s="32"/>
      <c r="X23" s="32"/>
      <c r="Y23" s="32"/>
      <c r="Z23" s="42"/>
      <c r="AA23" s="43"/>
      <c r="AB23" s="36"/>
      <c r="AC23" s="32"/>
      <c r="AD23" s="40">
        <f t="shared" si="5"/>
        <v>0</v>
      </c>
      <c r="AE23" s="30" t="s">
        <v>167</v>
      </c>
    </row>
    <row r="24" spans="1:31" s="31" customFormat="1" ht="46.5" customHeight="1" x14ac:dyDescent="0.25">
      <c r="A24" s="5">
        <v>45</v>
      </c>
      <c r="B24" s="33" t="s">
        <v>87</v>
      </c>
      <c r="C24" s="33" t="s">
        <v>133</v>
      </c>
      <c r="D24" s="36">
        <v>45226</v>
      </c>
      <c r="E24" s="32" t="s">
        <v>163</v>
      </c>
      <c r="F24" s="32">
        <v>8700184241</v>
      </c>
      <c r="G24" s="33" t="s">
        <v>136</v>
      </c>
      <c r="H24" s="5"/>
      <c r="I24" s="32" t="s">
        <v>138</v>
      </c>
      <c r="J24" s="32" t="s">
        <v>139</v>
      </c>
      <c r="K24" s="32" t="s">
        <v>97</v>
      </c>
      <c r="L24" s="32" t="s">
        <v>98</v>
      </c>
      <c r="M24" s="39">
        <v>1.38</v>
      </c>
      <c r="N24" s="39">
        <v>248.267</v>
      </c>
      <c r="O24" s="40">
        <f t="shared" si="3"/>
        <v>459.95400000000001</v>
      </c>
      <c r="P24" s="41">
        <v>1.54</v>
      </c>
      <c r="Q24" s="42">
        <f t="shared" si="4"/>
        <v>708.32916</v>
      </c>
      <c r="R24" s="32"/>
      <c r="S24" s="32"/>
      <c r="T24" s="43"/>
      <c r="U24" s="43"/>
      <c r="V24" s="32"/>
      <c r="W24" s="32"/>
      <c r="X24" s="32"/>
      <c r="Y24" s="32"/>
      <c r="Z24" s="42"/>
      <c r="AA24" s="43"/>
      <c r="AB24" s="36"/>
      <c r="AC24" s="32"/>
      <c r="AD24" s="40">
        <f t="shared" si="5"/>
        <v>0</v>
      </c>
      <c r="AE24" s="30" t="s">
        <v>167</v>
      </c>
    </row>
    <row r="25" spans="1:31" s="31" customFormat="1" ht="46.5" customHeight="1" x14ac:dyDescent="0.25">
      <c r="A25" s="5">
        <v>46</v>
      </c>
      <c r="B25" s="33" t="s">
        <v>87</v>
      </c>
      <c r="C25" s="33" t="s">
        <v>133</v>
      </c>
      <c r="D25" s="36">
        <v>45226</v>
      </c>
      <c r="E25" s="32" t="s">
        <v>164</v>
      </c>
      <c r="F25" s="32">
        <v>91003930</v>
      </c>
      <c r="G25" s="33" t="s">
        <v>136</v>
      </c>
      <c r="H25" s="5"/>
      <c r="I25" s="32" t="s">
        <v>92</v>
      </c>
      <c r="J25" s="32" t="s">
        <v>142</v>
      </c>
      <c r="K25" s="32" t="s">
        <v>97</v>
      </c>
      <c r="L25" s="32" t="s">
        <v>98</v>
      </c>
      <c r="M25" s="39">
        <v>0.48</v>
      </c>
      <c r="N25" s="39">
        <v>142</v>
      </c>
      <c r="O25" s="40">
        <f t="shared" si="3"/>
        <v>159.98400000000001</v>
      </c>
      <c r="P25" s="41">
        <v>1.6719999999999999</v>
      </c>
      <c r="Q25" s="42">
        <f t="shared" si="4"/>
        <v>267.49324799999999</v>
      </c>
      <c r="R25" s="32"/>
      <c r="S25" s="32"/>
      <c r="T25" s="43"/>
      <c r="U25" s="43"/>
      <c r="V25" s="32"/>
      <c r="W25" s="32"/>
      <c r="X25" s="32"/>
      <c r="Y25" s="32"/>
      <c r="Z25" s="42"/>
      <c r="AA25" s="43"/>
      <c r="AB25" s="36"/>
      <c r="AC25" s="32"/>
      <c r="AD25" s="40">
        <f t="shared" si="5"/>
        <v>0</v>
      </c>
      <c r="AE25" s="30" t="s">
        <v>167</v>
      </c>
    </row>
    <row r="26" spans="1:31" s="31" customFormat="1" ht="46.5" customHeight="1" x14ac:dyDescent="0.25">
      <c r="A26" s="5">
        <v>47</v>
      </c>
      <c r="B26" s="33" t="s">
        <v>87</v>
      </c>
      <c r="C26" s="33" t="s">
        <v>133</v>
      </c>
      <c r="D26" s="36">
        <v>45226</v>
      </c>
      <c r="E26" s="32" t="s">
        <v>165</v>
      </c>
      <c r="F26" s="32">
        <v>8800057756</v>
      </c>
      <c r="G26" s="33" t="s">
        <v>137</v>
      </c>
      <c r="H26" s="5"/>
      <c r="I26" s="32" t="s">
        <v>140</v>
      </c>
      <c r="J26" s="32" t="s">
        <v>141</v>
      </c>
      <c r="K26" s="32" t="s">
        <v>97</v>
      </c>
      <c r="L26" s="32" t="s">
        <v>98</v>
      </c>
      <c r="M26" s="39">
        <v>2.4000000000000004</v>
      </c>
      <c r="N26" s="39">
        <v>281.39999999999998</v>
      </c>
      <c r="O26" s="40">
        <f t="shared" si="3"/>
        <v>799.92000000000019</v>
      </c>
      <c r="P26" s="41">
        <v>0.80300000000000005</v>
      </c>
      <c r="Q26" s="42">
        <f t="shared" si="4"/>
        <v>642.33576000000016</v>
      </c>
      <c r="R26" s="32"/>
      <c r="S26" s="32"/>
      <c r="T26" s="43"/>
      <c r="U26" s="43"/>
      <c r="V26" s="32"/>
      <c r="W26" s="32"/>
      <c r="X26" s="32"/>
      <c r="Y26" s="32"/>
      <c r="Z26" s="42"/>
      <c r="AA26" s="43"/>
      <c r="AB26" s="36"/>
      <c r="AC26" s="32"/>
      <c r="AD26" s="40">
        <f t="shared" si="5"/>
        <v>0</v>
      </c>
      <c r="AE26" s="30" t="s">
        <v>167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H1"/>
    <mergeCell ref="I1:AE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sqref="A1:B9"/>
    </sheetView>
  </sheetViews>
  <sheetFormatPr defaultRowHeight="15" x14ac:dyDescent="0.25"/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82EF-EDB8-49FD-AF02-064FD0234ABC}">
  <sheetPr>
    <pageSetUpPr fitToPage="1"/>
  </sheetPr>
  <dimension ref="A1:AG62"/>
  <sheetViews>
    <sheetView topLeftCell="D16" zoomScale="60" zoomScaleNormal="60" zoomScalePageLayoutView="40" workbookViewId="0">
      <selection activeCell="AG55" sqref="AG55"/>
    </sheetView>
  </sheetViews>
  <sheetFormatPr defaultColWidth="9.140625" defaultRowHeight="12.75" x14ac:dyDescent="0.2"/>
  <cols>
    <col min="1" max="1" width="4.85546875" style="15" customWidth="1"/>
    <col min="2" max="2" width="17.28515625" style="15" customWidth="1"/>
    <col min="3" max="3" width="49.5703125" style="27" customWidth="1"/>
    <col min="4" max="4" width="18.140625" style="119" customWidth="1"/>
    <col min="5" max="5" width="16.5703125" style="29" customWidth="1"/>
    <col min="6" max="6" width="14.42578125" style="15" customWidth="1"/>
    <col min="7" max="7" width="10.5703125" style="15" customWidth="1"/>
    <col min="8" max="8" width="10.42578125" style="15" customWidth="1"/>
    <col min="9" max="9" width="12.28515625" style="15" customWidth="1"/>
    <col min="10" max="10" width="9.140625" style="15" customWidth="1"/>
    <col min="11" max="11" width="10.28515625" style="15" customWidth="1"/>
    <col min="12" max="12" width="6.7109375" style="15" customWidth="1"/>
    <col min="13" max="13" width="10.28515625" style="15" customWidth="1"/>
    <col min="14" max="14" width="8.85546875" style="15" customWidth="1"/>
    <col min="15" max="15" width="8.5703125" style="15" customWidth="1"/>
    <col min="16" max="16" width="7" style="15" customWidth="1"/>
    <col min="17" max="17" width="8.28515625" style="15" customWidth="1"/>
    <col min="18" max="18" width="6.85546875" style="15" customWidth="1"/>
    <col min="19" max="19" width="20.140625" style="15" customWidth="1"/>
    <col min="20" max="20" width="15.140625" style="29" customWidth="1"/>
    <col min="21" max="21" width="16.85546875" style="15" customWidth="1"/>
    <col min="22" max="22" width="15.140625" style="29" customWidth="1"/>
    <col min="23" max="23" width="16.85546875" style="15" customWidth="1"/>
    <col min="24" max="24" width="12.5703125" style="15" customWidth="1"/>
    <col min="25" max="25" width="15.140625" style="15" customWidth="1"/>
    <col min="26" max="26" width="12.85546875" style="15" customWidth="1"/>
    <col min="27" max="27" width="9.28515625" style="15" bestFit="1" customWidth="1"/>
    <col min="28" max="28" width="13.7109375" style="15" customWidth="1"/>
    <col min="29" max="29" width="15.5703125" style="15" bestFit="1" customWidth="1"/>
    <col min="30" max="30" width="15" style="15" customWidth="1"/>
    <col min="31" max="31" width="14.140625" style="15" customWidth="1"/>
    <col min="32" max="32" width="20.7109375" style="15" customWidth="1"/>
    <col min="33" max="33" width="30.42578125" style="15" customWidth="1"/>
    <col min="34" max="34" width="9.85546875" style="15" bestFit="1" customWidth="1"/>
    <col min="35" max="16384" width="9.140625" style="15"/>
  </cols>
  <sheetData>
    <row r="1" spans="1:33" s="11" customFormat="1" ht="20.25" x14ac:dyDescent="0.25">
      <c r="A1" s="124" t="s">
        <v>48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45" t="str">
        <f>[1]ACT!Q1</f>
        <v>CNT-ASTR003LC</v>
      </c>
      <c r="Y1" s="45"/>
      <c r="Z1" s="45"/>
      <c r="AA1" s="45"/>
      <c r="AB1" s="45"/>
      <c r="AC1" s="45"/>
      <c r="AD1" s="45"/>
      <c r="AE1" s="45"/>
      <c r="AF1" s="45"/>
      <c r="AG1" s="45"/>
    </row>
    <row r="2" spans="1:33" s="11" customFormat="1" ht="20.25" x14ac:dyDescent="0.25">
      <c r="A2" s="46"/>
      <c r="C2" s="47"/>
      <c r="D2" s="44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 t="s">
        <v>109</v>
      </c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</row>
    <row r="3" spans="1:33" s="11" customFormat="1" ht="21" thickBot="1" x14ac:dyDescent="0.3">
      <c r="A3" s="46"/>
      <c r="C3" s="47"/>
      <c r="D3" s="44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 t="s">
        <v>115</v>
      </c>
    </row>
    <row r="4" spans="1:33" s="12" customFormat="1" ht="21" customHeight="1" x14ac:dyDescent="0.2">
      <c r="A4" s="125" t="s">
        <v>49</v>
      </c>
      <c r="B4" s="128" t="str">
        <f>[1]ACT!B4</f>
        <v>Truck No/ № Грузовика</v>
      </c>
      <c r="C4" s="131" t="s">
        <v>50</v>
      </c>
      <c r="D4" s="48"/>
      <c r="E4" s="134" t="s">
        <v>51</v>
      </c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5" t="s">
        <v>63</v>
      </c>
      <c r="U4" s="135"/>
      <c r="V4" s="134" t="s">
        <v>52</v>
      </c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9" t="s">
        <v>53</v>
      </c>
    </row>
    <row r="5" spans="1:33" s="12" customFormat="1" ht="17.25" customHeight="1" x14ac:dyDescent="0.2">
      <c r="A5" s="126"/>
      <c r="B5" s="129"/>
      <c r="C5" s="132"/>
      <c r="D5" s="49"/>
      <c r="E5" s="137" t="s">
        <v>54</v>
      </c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8" t="s">
        <v>55</v>
      </c>
      <c r="T5" s="136"/>
      <c r="U5" s="136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40"/>
    </row>
    <row r="6" spans="1:33" s="12" customFormat="1" ht="143.25" customHeight="1" x14ac:dyDescent="0.2">
      <c r="A6" s="126"/>
      <c r="B6" s="129"/>
      <c r="C6" s="132"/>
      <c r="D6" s="49"/>
      <c r="E6" s="136" t="s">
        <v>56</v>
      </c>
      <c r="F6" s="136"/>
      <c r="G6" s="138" t="s">
        <v>57</v>
      </c>
      <c r="H6" s="138"/>
      <c r="I6" s="138" t="s">
        <v>58</v>
      </c>
      <c r="J6" s="138"/>
      <c r="K6" s="138" t="s">
        <v>59</v>
      </c>
      <c r="L6" s="138"/>
      <c r="M6" s="138" t="s">
        <v>60</v>
      </c>
      <c r="N6" s="138"/>
      <c r="O6" s="138" t="s">
        <v>61</v>
      </c>
      <c r="P6" s="138"/>
      <c r="Q6" s="138" t="s">
        <v>62</v>
      </c>
      <c r="R6" s="138"/>
      <c r="S6" s="138"/>
      <c r="T6" s="136"/>
      <c r="U6" s="136"/>
      <c r="V6" s="136" t="s">
        <v>64</v>
      </c>
      <c r="W6" s="136"/>
      <c r="X6" s="136" t="s">
        <v>65</v>
      </c>
      <c r="Y6" s="136"/>
      <c r="Z6" s="136" t="s">
        <v>66</v>
      </c>
      <c r="AA6" s="136"/>
      <c r="AB6" s="136" t="s">
        <v>107</v>
      </c>
      <c r="AC6" s="136"/>
      <c r="AD6" s="136" t="s">
        <v>67</v>
      </c>
      <c r="AE6" s="136"/>
      <c r="AF6" s="136" t="s">
        <v>68</v>
      </c>
      <c r="AG6" s="140"/>
    </row>
    <row r="7" spans="1:33" s="12" customFormat="1" ht="71.25" customHeight="1" x14ac:dyDescent="0.2">
      <c r="A7" s="126"/>
      <c r="B7" s="129"/>
      <c r="C7" s="132"/>
      <c r="D7" s="49"/>
      <c r="E7" s="138" t="s">
        <v>69</v>
      </c>
      <c r="F7" s="138"/>
      <c r="G7" s="138" t="s">
        <v>70</v>
      </c>
      <c r="H7" s="138"/>
      <c r="I7" s="138" t="s">
        <v>71</v>
      </c>
      <c r="J7" s="138"/>
      <c r="K7" s="138" t="s">
        <v>72</v>
      </c>
      <c r="L7" s="138"/>
      <c r="M7" s="138" t="s">
        <v>72</v>
      </c>
      <c r="N7" s="138"/>
      <c r="O7" s="138" t="s">
        <v>72</v>
      </c>
      <c r="P7" s="138"/>
      <c r="Q7" s="138" t="s">
        <v>72</v>
      </c>
      <c r="R7" s="138"/>
      <c r="S7" s="138"/>
      <c r="T7" s="138" t="s">
        <v>73</v>
      </c>
      <c r="U7" s="138"/>
      <c r="V7" s="138" t="s">
        <v>73</v>
      </c>
      <c r="W7" s="138"/>
      <c r="X7" s="138" t="s">
        <v>73</v>
      </c>
      <c r="Y7" s="138"/>
      <c r="Z7" s="138" t="s">
        <v>73</v>
      </c>
      <c r="AA7" s="138"/>
      <c r="AB7" s="138" t="s">
        <v>73</v>
      </c>
      <c r="AC7" s="138"/>
      <c r="AD7" s="138" t="s">
        <v>74</v>
      </c>
      <c r="AE7" s="138"/>
      <c r="AF7" s="136"/>
      <c r="AG7" s="140"/>
    </row>
    <row r="8" spans="1:33" s="13" customFormat="1" ht="20.25" customHeight="1" x14ac:dyDescent="0.25">
      <c r="A8" s="126"/>
      <c r="B8" s="129"/>
      <c r="C8" s="132"/>
      <c r="D8" s="49"/>
      <c r="E8" s="137">
        <v>385</v>
      </c>
      <c r="F8" s="137"/>
      <c r="G8" s="138">
        <v>0.3</v>
      </c>
      <c r="H8" s="138"/>
      <c r="I8" s="145"/>
      <c r="J8" s="145"/>
      <c r="K8" s="145">
        <v>8</v>
      </c>
      <c r="L8" s="145"/>
      <c r="M8" s="144">
        <v>10</v>
      </c>
      <c r="N8" s="144"/>
      <c r="O8" s="145">
        <v>8</v>
      </c>
      <c r="P8" s="145"/>
      <c r="Q8" s="145">
        <v>15</v>
      </c>
      <c r="R8" s="145"/>
      <c r="S8" s="138"/>
      <c r="T8" s="146">
        <v>77</v>
      </c>
      <c r="U8" s="146"/>
      <c r="V8" s="146">
        <v>35</v>
      </c>
      <c r="W8" s="146"/>
      <c r="X8" s="145">
        <v>65</v>
      </c>
      <c r="Y8" s="145"/>
      <c r="Z8" s="145">
        <v>64</v>
      </c>
      <c r="AA8" s="145"/>
      <c r="AB8" s="145">
        <v>94</v>
      </c>
      <c r="AC8" s="145"/>
      <c r="AD8" s="145">
        <v>88</v>
      </c>
      <c r="AE8" s="145"/>
      <c r="AF8" s="136"/>
      <c r="AG8" s="140"/>
    </row>
    <row r="9" spans="1:33" s="12" customFormat="1" ht="114.75" customHeight="1" thickBot="1" x14ac:dyDescent="0.25">
      <c r="A9" s="127"/>
      <c r="B9" s="130"/>
      <c r="C9" s="133"/>
      <c r="D9" s="50"/>
      <c r="E9" s="150" t="s">
        <v>75</v>
      </c>
      <c r="F9" s="150"/>
      <c r="G9" s="51" t="s">
        <v>76</v>
      </c>
      <c r="H9" s="51" t="s">
        <v>75</v>
      </c>
      <c r="I9" s="51" t="s">
        <v>77</v>
      </c>
      <c r="J9" s="51" t="s">
        <v>75</v>
      </c>
      <c r="K9" s="51" t="s">
        <v>77</v>
      </c>
      <c r="L9" s="51" t="s">
        <v>75</v>
      </c>
      <c r="M9" s="51" t="s">
        <v>77</v>
      </c>
      <c r="N9" s="51" t="s">
        <v>75</v>
      </c>
      <c r="O9" s="51" t="s">
        <v>77</v>
      </c>
      <c r="P9" s="51" t="s">
        <v>75</v>
      </c>
      <c r="Q9" s="51" t="s">
        <v>77</v>
      </c>
      <c r="R9" s="51" t="s">
        <v>75</v>
      </c>
      <c r="S9" s="142"/>
      <c r="T9" s="52" t="s">
        <v>78</v>
      </c>
      <c r="U9" s="51" t="s">
        <v>75</v>
      </c>
      <c r="V9" s="52" t="s">
        <v>78</v>
      </c>
      <c r="W9" s="51" t="s">
        <v>75</v>
      </c>
      <c r="X9" s="52" t="s">
        <v>78</v>
      </c>
      <c r="Y9" s="51" t="s">
        <v>75</v>
      </c>
      <c r="Z9" s="52" t="s">
        <v>78</v>
      </c>
      <c r="AA9" s="51" t="s">
        <v>75</v>
      </c>
      <c r="AB9" s="52" t="s">
        <v>79</v>
      </c>
      <c r="AC9" s="51" t="s">
        <v>75</v>
      </c>
      <c r="AD9" s="52" t="s">
        <v>80</v>
      </c>
      <c r="AE9" s="51" t="s">
        <v>75</v>
      </c>
      <c r="AF9" s="143"/>
      <c r="AG9" s="141"/>
    </row>
    <row r="10" spans="1:33" s="14" customFormat="1" ht="20.25" x14ac:dyDescent="0.3">
      <c r="A10" s="160">
        <v>1</v>
      </c>
      <c r="B10" s="164" t="str">
        <f>[1]ACT!B8</f>
        <v>40950JBA / 400147BA</v>
      </c>
      <c r="C10" s="53" t="s">
        <v>116</v>
      </c>
      <c r="D10" s="54" t="s">
        <v>110</v>
      </c>
      <c r="E10" s="151">
        <v>385</v>
      </c>
      <c r="F10" s="151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57"/>
      <c r="S10" s="147">
        <f>E10</f>
        <v>385</v>
      </c>
      <c r="T10" s="56"/>
      <c r="U10" s="58"/>
      <c r="V10" s="56"/>
      <c r="W10" s="58"/>
      <c r="X10" s="56"/>
      <c r="Y10" s="58"/>
      <c r="Z10" s="56"/>
      <c r="AA10" s="58"/>
      <c r="AB10" s="59"/>
      <c r="AC10" s="58"/>
      <c r="AD10" s="60"/>
      <c r="AE10" s="58"/>
      <c r="AF10" s="147">
        <f>U19+W19+AE19+AA19+Y19+AC19</f>
        <v>77</v>
      </c>
      <c r="AG10" s="154">
        <f>AF19+S19</f>
        <v>462</v>
      </c>
    </row>
    <row r="11" spans="1:33" s="14" customFormat="1" ht="23.25" customHeight="1" x14ac:dyDescent="0.3">
      <c r="A11" s="161"/>
      <c r="B11" s="136"/>
      <c r="C11" s="61" t="s">
        <v>83</v>
      </c>
      <c r="D11" s="62">
        <v>5910596938</v>
      </c>
      <c r="E11" s="152"/>
      <c r="F11" s="152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4"/>
      <c r="R11" s="65"/>
      <c r="S11" s="148"/>
      <c r="T11" s="64"/>
      <c r="U11" s="66"/>
      <c r="V11" s="64"/>
      <c r="W11" s="67"/>
      <c r="X11" s="64"/>
      <c r="Y11" s="65"/>
      <c r="Z11" s="64"/>
      <c r="AA11" s="65"/>
      <c r="AB11" s="68"/>
      <c r="AC11" s="65"/>
      <c r="AD11" s="69"/>
      <c r="AE11" s="67"/>
      <c r="AF11" s="148"/>
      <c r="AG11" s="155"/>
    </row>
    <row r="12" spans="1:33" s="14" customFormat="1" ht="25.5" customHeight="1" x14ac:dyDescent="0.3">
      <c r="A12" s="161"/>
      <c r="B12" s="136"/>
      <c r="C12" s="61" t="s">
        <v>83</v>
      </c>
      <c r="D12" s="62">
        <v>5910598181</v>
      </c>
      <c r="E12" s="152"/>
      <c r="F12" s="152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4"/>
      <c r="R12" s="65"/>
      <c r="S12" s="148"/>
      <c r="T12" s="64"/>
      <c r="U12" s="66"/>
      <c r="V12" s="64"/>
      <c r="W12" s="67"/>
      <c r="X12" s="64"/>
      <c r="Y12" s="65"/>
      <c r="Z12" s="64"/>
      <c r="AA12" s="65"/>
      <c r="AB12" s="68"/>
      <c r="AC12" s="65"/>
      <c r="AD12" s="69"/>
      <c r="AE12" s="67"/>
      <c r="AF12" s="148"/>
      <c r="AG12" s="155"/>
    </row>
    <row r="13" spans="1:33" s="14" customFormat="1" ht="20.25" x14ac:dyDescent="0.3">
      <c r="A13" s="161"/>
      <c r="B13" s="136"/>
      <c r="C13" s="61" t="s">
        <v>82</v>
      </c>
      <c r="D13" s="62">
        <v>5432957555</v>
      </c>
      <c r="E13" s="152"/>
      <c r="F13" s="152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  <c r="R13" s="65"/>
      <c r="S13" s="148"/>
      <c r="T13" s="64"/>
      <c r="U13" s="38"/>
      <c r="V13" s="64"/>
      <c r="W13" s="67"/>
      <c r="X13" s="64"/>
      <c r="Y13" s="65"/>
      <c r="Z13" s="64"/>
      <c r="AA13" s="65"/>
      <c r="AB13" s="68"/>
      <c r="AC13" s="65"/>
      <c r="AD13" s="69"/>
      <c r="AE13" s="67"/>
      <c r="AF13" s="148"/>
      <c r="AG13" s="155"/>
    </row>
    <row r="14" spans="1:33" s="14" customFormat="1" ht="20.25" x14ac:dyDescent="0.3">
      <c r="A14" s="161"/>
      <c r="B14" s="136"/>
      <c r="C14" s="61" t="s">
        <v>116</v>
      </c>
      <c r="D14" s="62" t="s">
        <v>111</v>
      </c>
      <c r="E14" s="152"/>
      <c r="F14" s="152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  <c r="R14" s="65"/>
      <c r="S14" s="148"/>
      <c r="T14" s="64"/>
      <c r="U14" s="38"/>
      <c r="V14" s="64"/>
      <c r="W14" s="67"/>
      <c r="X14" s="64"/>
      <c r="Y14" s="65"/>
      <c r="Z14" s="64"/>
      <c r="AA14" s="65"/>
      <c r="AB14" s="68"/>
      <c r="AC14" s="65"/>
      <c r="AD14" s="69"/>
      <c r="AE14" s="67"/>
      <c r="AF14" s="148"/>
      <c r="AG14" s="155"/>
    </row>
    <row r="15" spans="1:33" s="14" customFormat="1" ht="20.25" x14ac:dyDescent="0.3">
      <c r="A15" s="161"/>
      <c r="B15" s="136"/>
      <c r="C15" s="61" t="s">
        <v>85</v>
      </c>
      <c r="D15" s="62">
        <v>49239395</v>
      </c>
      <c r="E15" s="152"/>
      <c r="F15" s="152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  <c r="R15" s="65"/>
      <c r="S15" s="148"/>
      <c r="T15" s="64"/>
      <c r="U15" s="38"/>
      <c r="V15" s="64"/>
      <c r="W15" s="67"/>
      <c r="X15" s="64"/>
      <c r="Y15" s="65"/>
      <c r="Z15" s="64"/>
      <c r="AA15" s="65"/>
      <c r="AB15" s="68"/>
      <c r="AC15" s="65"/>
      <c r="AD15" s="69"/>
      <c r="AE15" s="67"/>
      <c r="AF15" s="148"/>
      <c r="AG15" s="155"/>
    </row>
    <row r="16" spans="1:33" s="14" customFormat="1" ht="20.25" x14ac:dyDescent="0.3">
      <c r="A16" s="161"/>
      <c r="B16" s="136"/>
      <c r="C16" s="61" t="s">
        <v>81</v>
      </c>
      <c r="D16" s="62">
        <v>2844194</v>
      </c>
      <c r="E16" s="152"/>
      <c r="F16" s="152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  <c r="R16" s="65"/>
      <c r="S16" s="148"/>
      <c r="T16" s="64">
        <v>1</v>
      </c>
      <c r="U16" s="38">
        <v>77</v>
      </c>
      <c r="V16" s="64"/>
      <c r="W16" s="67"/>
      <c r="X16" s="64"/>
      <c r="Y16" s="65"/>
      <c r="Z16" s="64"/>
      <c r="AA16" s="65"/>
      <c r="AB16" s="68"/>
      <c r="AC16" s="65"/>
      <c r="AD16" s="69"/>
      <c r="AE16" s="67"/>
      <c r="AF16" s="148"/>
      <c r="AG16" s="155"/>
    </row>
    <row r="17" spans="1:33" s="14" customFormat="1" ht="20.25" x14ac:dyDescent="0.3">
      <c r="A17" s="161"/>
      <c r="B17" s="136"/>
      <c r="C17" s="61" t="s">
        <v>85</v>
      </c>
      <c r="D17" s="62">
        <v>49251653</v>
      </c>
      <c r="E17" s="152"/>
      <c r="F17" s="152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  <c r="R17" s="65"/>
      <c r="S17" s="148"/>
      <c r="T17" s="64"/>
      <c r="U17" s="38"/>
      <c r="V17" s="64"/>
      <c r="W17" s="67"/>
      <c r="X17" s="64"/>
      <c r="Y17" s="65"/>
      <c r="Z17" s="64"/>
      <c r="AA17" s="65"/>
      <c r="AB17" s="68"/>
      <c r="AC17" s="65"/>
      <c r="AD17" s="69"/>
      <c r="AE17" s="67"/>
      <c r="AF17" s="148"/>
      <c r="AG17" s="155"/>
    </row>
    <row r="18" spans="1:33" s="14" customFormat="1" ht="21" thickBot="1" x14ac:dyDescent="0.35">
      <c r="A18" s="162"/>
      <c r="B18" s="163"/>
      <c r="C18" s="70" t="s">
        <v>86</v>
      </c>
      <c r="D18" s="71">
        <v>1124139</v>
      </c>
      <c r="E18" s="153"/>
      <c r="F18" s="153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3"/>
      <c r="R18" s="74"/>
      <c r="S18" s="149"/>
      <c r="T18" s="73"/>
      <c r="U18" s="75"/>
      <c r="V18" s="73"/>
      <c r="W18" s="76"/>
      <c r="X18" s="73"/>
      <c r="Y18" s="74"/>
      <c r="Z18" s="73"/>
      <c r="AA18" s="74"/>
      <c r="AB18" s="77"/>
      <c r="AC18" s="74"/>
      <c r="AD18" s="78"/>
      <c r="AE18" s="76"/>
      <c r="AF18" s="149"/>
      <c r="AG18" s="156"/>
    </row>
    <row r="19" spans="1:33" s="85" customFormat="1" ht="21" thickBot="1" x14ac:dyDescent="0.35">
      <c r="A19" s="157"/>
      <c r="B19" s="158"/>
      <c r="C19" s="158"/>
      <c r="D19" s="79"/>
      <c r="E19" s="159">
        <f>SUM(E10:E18)</f>
        <v>385</v>
      </c>
      <c r="F19" s="159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>
        <f>SUM(S10)</f>
        <v>385</v>
      </c>
      <c r="T19" s="81">
        <f t="shared" ref="T19:Y19" si="0">SUM(T10:T18)</f>
        <v>1</v>
      </c>
      <c r="U19" s="82">
        <f t="shared" si="0"/>
        <v>77</v>
      </c>
      <c r="V19" s="80">
        <f t="shared" si="0"/>
        <v>0</v>
      </c>
      <c r="W19" s="80">
        <f t="shared" si="0"/>
        <v>0</v>
      </c>
      <c r="X19" s="80">
        <f t="shared" si="0"/>
        <v>0</v>
      </c>
      <c r="Y19" s="80">
        <f t="shared" si="0"/>
        <v>0</v>
      </c>
      <c r="Z19" s="80"/>
      <c r="AA19" s="80">
        <f>SUM(AA10:AA18)</f>
        <v>0</v>
      </c>
      <c r="AB19" s="83"/>
      <c r="AC19" s="80">
        <f>SUM(AC10:AC18)</f>
        <v>0</v>
      </c>
      <c r="AD19" s="83">
        <f>AD10</f>
        <v>0</v>
      </c>
      <c r="AE19" s="79">
        <f>SUM(AE10)</f>
        <v>0</v>
      </c>
      <c r="AF19" s="79">
        <f>SUM(AF10)</f>
        <v>77</v>
      </c>
      <c r="AG19" s="84">
        <f>SUM(AG10)</f>
        <v>462</v>
      </c>
    </row>
    <row r="20" spans="1:33" s="14" customFormat="1" ht="33" customHeight="1" x14ac:dyDescent="0.3">
      <c r="A20" s="160">
        <v>2</v>
      </c>
      <c r="B20" s="135" t="s">
        <v>117</v>
      </c>
      <c r="C20" s="53" t="s">
        <v>118</v>
      </c>
      <c r="D20" s="86">
        <v>5432958815</v>
      </c>
      <c r="E20" s="151">
        <v>385</v>
      </c>
      <c r="F20" s="151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6"/>
      <c r="R20" s="57"/>
      <c r="S20" s="147">
        <f>E20</f>
        <v>385</v>
      </c>
      <c r="T20" s="56"/>
      <c r="U20" s="87"/>
      <c r="V20" s="56"/>
      <c r="W20" s="58"/>
      <c r="X20" s="56"/>
      <c r="Y20" s="58"/>
      <c r="Z20" s="56"/>
      <c r="AA20" s="58"/>
      <c r="AB20" s="59"/>
      <c r="AC20" s="58"/>
      <c r="AD20" s="60"/>
      <c r="AE20" s="58"/>
      <c r="AF20" s="147">
        <f>U32+W32+Y32+AA32+AC32+AE32</f>
        <v>77</v>
      </c>
      <c r="AG20" s="154">
        <f>AF32+S20</f>
        <v>462</v>
      </c>
    </row>
    <row r="21" spans="1:33" s="14" customFormat="1" ht="33" x14ac:dyDescent="0.3">
      <c r="A21" s="161"/>
      <c r="B21" s="136"/>
      <c r="C21" s="61" t="s">
        <v>83</v>
      </c>
      <c r="D21" s="88" t="s">
        <v>119</v>
      </c>
      <c r="E21" s="152"/>
      <c r="F21" s="152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  <c r="R21" s="65"/>
      <c r="S21" s="148"/>
      <c r="T21" s="64"/>
      <c r="U21" s="38"/>
      <c r="V21" s="64"/>
      <c r="W21" s="67"/>
      <c r="X21" s="64"/>
      <c r="Y21" s="65"/>
      <c r="Z21" s="64"/>
      <c r="AA21" s="65"/>
      <c r="AB21" s="68"/>
      <c r="AC21" s="65"/>
      <c r="AD21" s="69"/>
      <c r="AE21" s="67"/>
      <c r="AF21" s="148"/>
      <c r="AG21" s="155"/>
    </row>
    <row r="22" spans="1:33" s="14" customFormat="1" ht="20.25" x14ac:dyDescent="0.3">
      <c r="A22" s="161"/>
      <c r="B22" s="136"/>
      <c r="C22" s="61" t="s">
        <v>120</v>
      </c>
      <c r="D22" s="88">
        <v>8700183361</v>
      </c>
      <c r="E22" s="152"/>
      <c r="F22" s="152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  <c r="R22" s="65"/>
      <c r="S22" s="148"/>
      <c r="T22" s="64"/>
      <c r="U22" s="38"/>
      <c r="V22" s="64"/>
      <c r="W22" s="67"/>
      <c r="X22" s="64"/>
      <c r="Y22" s="65"/>
      <c r="Z22" s="64"/>
      <c r="AA22" s="65"/>
      <c r="AB22" s="68"/>
      <c r="AC22" s="65"/>
      <c r="AD22" s="69"/>
      <c r="AE22" s="67"/>
      <c r="AF22" s="148"/>
      <c r="AG22" s="155"/>
    </row>
    <row r="23" spans="1:33" s="14" customFormat="1" ht="27.75" customHeight="1" x14ac:dyDescent="0.3">
      <c r="A23" s="161"/>
      <c r="B23" s="136"/>
      <c r="C23" s="61" t="s">
        <v>121</v>
      </c>
      <c r="D23" s="88">
        <v>965236</v>
      </c>
      <c r="E23" s="152"/>
      <c r="F23" s="152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  <c r="R23" s="65"/>
      <c r="S23" s="148"/>
      <c r="T23" s="64">
        <v>1</v>
      </c>
      <c r="U23" s="38">
        <v>77</v>
      </c>
      <c r="V23" s="64"/>
      <c r="W23" s="67"/>
      <c r="X23" s="64"/>
      <c r="Y23" s="65"/>
      <c r="Z23" s="64"/>
      <c r="AA23" s="65"/>
      <c r="AB23" s="68"/>
      <c r="AC23" s="65"/>
      <c r="AD23" s="69"/>
      <c r="AE23" s="67"/>
      <c r="AF23" s="148"/>
      <c r="AG23" s="155"/>
    </row>
    <row r="24" spans="1:33" s="14" customFormat="1" ht="20.25" x14ac:dyDescent="0.3">
      <c r="A24" s="161"/>
      <c r="B24" s="136"/>
      <c r="C24" s="61" t="s">
        <v>104</v>
      </c>
      <c r="D24" s="88">
        <v>2327265</v>
      </c>
      <c r="E24" s="152"/>
      <c r="F24" s="152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  <c r="R24" s="65"/>
      <c r="S24" s="148"/>
      <c r="T24" s="64"/>
      <c r="U24" s="38"/>
      <c r="V24" s="64"/>
      <c r="W24" s="67"/>
      <c r="X24" s="64"/>
      <c r="Y24" s="65"/>
      <c r="Z24" s="64"/>
      <c r="AA24" s="65"/>
      <c r="AB24" s="68"/>
      <c r="AC24" s="65"/>
      <c r="AD24" s="69"/>
      <c r="AE24" s="67"/>
      <c r="AF24" s="148"/>
      <c r="AG24" s="155"/>
    </row>
    <row r="25" spans="1:33" s="14" customFormat="1" ht="20.25" x14ac:dyDescent="0.3">
      <c r="A25" s="161"/>
      <c r="B25" s="136"/>
      <c r="C25" s="61" t="s">
        <v>122</v>
      </c>
      <c r="D25" s="88">
        <v>8800056880</v>
      </c>
      <c r="E25" s="152"/>
      <c r="F25" s="152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  <c r="R25" s="65"/>
      <c r="S25" s="148"/>
      <c r="T25" s="64"/>
      <c r="U25" s="38"/>
      <c r="V25" s="64"/>
      <c r="W25" s="67"/>
      <c r="X25" s="64"/>
      <c r="Y25" s="65"/>
      <c r="Z25" s="64"/>
      <c r="AA25" s="65"/>
      <c r="AB25" s="68"/>
      <c r="AC25" s="65"/>
      <c r="AD25" s="69"/>
      <c r="AE25" s="67"/>
      <c r="AF25" s="148"/>
      <c r="AG25" s="155"/>
    </row>
    <row r="26" spans="1:33" s="14" customFormat="1" ht="20.25" x14ac:dyDescent="0.3">
      <c r="A26" s="161"/>
      <c r="B26" s="136"/>
      <c r="C26" s="61" t="s">
        <v>123</v>
      </c>
      <c r="D26" s="88">
        <v>91001393</v>
      </c>
      <c r="E26" s="152"/>
      <c r="F26" s="152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R26" s="65"/>
      <c r="S26" s="148"/>
      <c r="T26" s="64"/>
      <c r="U26" s="38"/>
      <c r="V26" s="64"/>
      <c r="W26" s="67"/>
      <c r="X26" s="64"/>
      <c r="Y26" s="65"/>
      <c r="Z26" s="64"/>
      <c r="AA26" s="65"/>
      <c r="AB26" s="68"/>
      <c r="AC26" s="65"/>
      <c r="AD26" s="69"/>
      <c r="AE26" s="67"/>
      <c r="AF26" s="148"/>
      <c r="AG26" s="155"/>
    </row>
    <row r="27" spans="1:33" s="14" customFormat="1" ht="20.25" x14ac:dyDescent="0.3">
      <c r="A27" s="161"/>
      <c r="B27" s="136"/>
      <c r="C27" s="61" t="s">
        <v>120</v>
      </c>
      <c r="D27" s="88">
        <v>8700183647</v>
      </c>
      <c r="E27" s="152"/>
      <c r="F27" s="152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  <c r="R27" s="65"/>
      <c r="S27" s="148"/>
      <c r="T27" s="64"/>
      <c r="U27" s="38"/>
      <c r="V27" s="64"/>
      <c r="W27" s="67"/>
      <c r="X27" s="64"/>
      <c r="Y27" s="65"/>
      <c r="Z27" s="64"/>
      <c r="AA27" s="65"/>
      <c r="AB27" s="68"/>
      <c r="AC27" s="65"/>
      <c r="AD27" s="69"/>
      <c r="AE27" s="67"/>
      <c r="AF27" s="148"/>
      <c r="AG27" s="155"/>
    </row>
    <row r="28" spans="1:33" s="14" customFormat="1" ht="20.25" x14ac:dyDescent="0.3">
      <c r="A28" s="161"/>
      <c r="B28" s="136"/>
      <c r="C28" s="61" t="s">
        <v>122</v>
      </c>
      <c r="D28" s="88">
        <v>8800057142</v>
      </c>
      <c r="E28" s="152"/>
      <c r="F28" s="152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  <c r="R28" s="65"/>
      <c r="S28" s="148"/>
      <c r="T28" s="64"/>
      <c r="U28" s="38"/>
      <c r="V28" s="64"/>
      <c r="W28" s="67"/>
      <c r="X28" s="64"/>
      <c r="Y28" s="65"/>
      <c r="Z28" s="64"/>
      <c r="AA28" s="65"/>
      <c r="AB28" s="68"/>
      <c r="AC28" s="65"/>
      <c r="AD28" s="69"/>
      <c r="AE28" s="67"/>
      <c r="AF28" s="148"/>
      <c r="AG28" s="155"/>
    </row>
    <row r="29" spans="1:33" s="14" customFormat="1" ht="20.25" x14ac:dyDescent="0.3">
      <c r="A29" s="161"/>
      <c r="B29" s="136"/>
      <c r="C29" s="61" t="s">
        <v>116</v>
      </c>
      <c r="D29" s="88" t="s">
        <v>124</v>
      </c>
      <c r="E29" s="152"/>
      <c r="F29" s="152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  <c r="R29" s="65"/>
      <c r="S29" s="148"/>
      <c r="T29" s="64"/>
      <c r="U29" s="38"/>
      <c r="V29" s="64"/>
      <c r="W29" s="67"/>
      <c r="X29" s="64"/>
      <c r="Y29" s="65"/>
      <c r="Z29" s="64"/>
      <c r="AA29" s="65"/>
      <c r="AB29" s="68"/>
      <c r="AC29" s="65"/>
      <c r="AD29" s="69"/>
      <c r="AE29" s="67"/>
      <c r="AF29" s="148"/>
      <c r="AG29" s="155"/>
    </row>
    <row r="30" spans="1:33" s="14" customFormat="1" ht="33.75" customHeight="1" x14ac:dyDescent="0.3">
      <c r="A30" s="161"/>
      <c r="B30" s="136"/>
      <c r="C30" s="61" t="s">
        <v>118</v>
      </c>
      <c r="D30" s="88">
        <v>5432960311</v>
      </c>
      <c r="E30" s="152"/>
      <c r="F30" s="152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  <c r="R30" s="65"/>
      <c r="S30" s="148"/>
      <c r="T30" s="64"/>
      <c r="U30" s="38"/>
      <c r="V30" s="64"/>
      <c r="W30" s="67"/>
      <c r="X30" s="64"/>
      <c r="Y30" s="65"/>
      <c r="Z30" s="64"/>
      <c r="AA30" s="65"/>
      <c r="AB30" s="68"/>
      <c r="AC30" s="65"/>
      <c r="AD30" s="69"/>
      <c r="AE30" s="67"/>
      <c r="AF30" s="148"/>
      <c r="AG30" s="155"/>
    </row>
    <row r="31" spans="1:33" s="14" customFormat="1" ht="21" thickBot="1" x14ac:dyDescent="0.35">
      <c r="A31" s="162"/>
      <c r="B31" s="163"/>
      <c r="C31" s="70" t="s">
        <v>104</v>
      </c>
      <c r="D31" s="89">
        <v>2327944</v>
      </c>
      <c r="E31" s="153"/>
      <c r="F31" s="153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3"/>
      <c r="R31" s="74"/>
      <c r="S31" s="149"/>
      <c r="T31" s="73"/>
      <c r="U31" s="75"/>
      <c r="V31" s="73"/>
      <c r="W31" s="76"/>
      <c r="X31" s="73"/>
      <c r="Y31" s="74"/>
      <c r="Z31" s="73"/>
      <c r="AA31" s="74"/>
      <c r="AB31" s="77"/>
      <c r="AC31" s="74"/>
      <c r="AD31" s="78"/>
      <c r="AE31" s="76"/>
      <c r="AF31" s="149"/>
      <c r="AG31" s="156"/>
    </row>
    <row r="32" spans="1:33" s="96" customFormat="1" ht="21" thickBot="1" x14ac:dyDescent="0.35">
      <c r="A32" s="90"/>
      <c r="B32" s="165"/>
      <c r="C32" s="165"/>
      <c r="D32" s="91"/>
      <c r="E32" s="166">
        <f>SUM(E20:E31)</f>
        <v>385</v>
      </c>
      <c r="F32" s="166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79"/>
      <c r="R32" s="79"/>
      <c r="S32" s="79">
        <f>S20</f>
        <v>385</v>
      </c>
      <c r="T32" s="93">
        <f t="shared" ref="T32:AC32" si="1">SUM(T20:T31)</f>
        <v>1</v>
      </c>
      <c r="U32" s="94">
        <f t="shared" si="1"/>
        <v>77</v>
      </c>
      <c r="V32" s="79">
        <f t="shared" si="1"/>
        <v>0</v>
      </c>
      <c r="W32" s="79">
        <f>SUM(W20:W31)</f>
        <v>0</v>
      </c>
      <c r="X32" s="79">
        <f t="shared" si="1"/>
        <v>0</v>
      </c>
      <c r="Y32" s="79">
        <f t="shared" si="1"/>
        <v>0</v>
      </c>
      <c r="Z32" s="79">
        <f t="shared" si="1"/>
        <v>0</v>
      </c>
      <c r="AA32" s="79">
        <f t="shared" si="1"/>
        <v>0</v>
      </c>
      <c r="AB32" s="79">
        <f t="shared" si="1"/>
        <v>0</v>
      </c>
      <c r="AC32" s="79">
        <f t="shared" si="1"/>
        <v>0</v>
      </c>
      <c r="AD32" s="79">
        <f>AD20</f>
        <v>0</v>
      </c>
      <c r="AE32" s="79">
        <f>SUM(AE20)</f>
        <v>0</v>
      </c>
      <c r="AF32" s="79">
        <f>SUM(AF20)</f>
        <v>77</v>
      </c>
      <c r="AG32" s="95">
        <f>AG20</f>
        <v>462</v>
      </c>
    </row>
    <row r="33" spans="1:33" s="14" customFormat="1" ht="20.25" x14ac:dyDescent="0.3">
      <c r="A33" s="160">
        <v>3</v>
      </c>
      <c r="B33" s="135" t="s">
        <v>125</v>
      </c>
      <c r="C33" s="53" t="s">
        <v>104</v>
      </c>
      <c r="D33" s="54">
        <v>2326297</v>
      </c>
      <c r="E33" s="151">
        <v>385</v>
      </c>
      <c r="F33" s="151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6"/>
      <c r="R33" s="57"/>
      <c r="S33" s="147">
        <f>E33</f>
        <v>385</v>
      </c>
      <c r="T33" s="56"/>
      <c r="U33" s="87"/>
      <c r="V33" s="56"/>
      <c r="W33" s="58"/>
      <c r="X33" s="56"/>
      <c r="Y33" s="58"/>
      <c r="Z33" s="56"/>
      <c r="AA33" s="58"/>
      <c r="AB33" s="59"/>
      <c r="AC33" s="58"/>
      <c r="AD33" s="60"/>
      <c r="AE33" s="58"/>
      <c r="AF33" s="147">
        <f>U40+W40+Y40+AA40+AC40+AE40</f>
        <v>77</v>
      </c>
      <c r="AG33" s="154">
        <f>AF40+S33</f>
        <v>462</v>
      </c>
    </row>
    <row r="34" spans="1:33" s="14" customFormat="1" ht="20.25" x14ac:dyDescent="0.3">
      <c r="A34" s="161"/>
      <c r="B34" s="136"/>
      <c r="C34" s="61" t="s">
        <v>81</v>
      </c>
      <c r="D34" s="62">
        <v>2844319</v>
      </c>
      <c r="E34" s="152"/>
      <c r="F34" s="152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4"/>
      <c r="R34" s="65"/>
      <c r="S34" s="148"/>
      <c r="T34" s="64">
        <v>1</v>
      </c>
      <c r="U34" s="38">
        <v>77</v>
      </c>
      <c r="V34" s="64"/>
      <c r="W34" s="67"/>
      <c r="X34" s="64"/>
      <c r="Y34" s="65"/>
      <c r="Z34" s="64"/>
      <c r="AA34" s="65"/>
      <c r="AB34" s="68"/>
      <c r="AC34" s="65"/>
      <c r="AD34" s="69"/>
      <c r="AE34" s="67"/>
      <c r="AF34" s="148"/>
      <c r="AG34" s="155"/>
    </row>
    <row r="35" spans="1:33" s="14" customFormat="1" ht="20.25" x14ac:dyDescent="0.3">
      <c r="A35" s="161"/>
      <c r="B35" s="136"/>
      <c r="C35" s="61" t="s">
        <v>83</v>
      </c>
      <c r="D35" s="62">
        <v>5910599189</v>
      </c>
      <c r="E35" s="152"/>
      <c r="F35" s="152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4"/>
      <c r="R35" s="65"/>
      <c r="S35" s="148"/>
      <c r="T35" s="64"/>
      <c r="U35" s="38"/>
      <c r="V35" s="64"/>
      <c r="W35" s="67"/>
      <c r="X35" s="64"/>
      <c r="Y35" s="65"/>
      <c r="Z35" s="64"/>
      <c r="AA35" s="65"/>
      <c r="AB35" s="68"/>
      <c r="AC35" s="65"/>
      <c r="AD35" s="69"/>
      <c r="AE35" s="67"/>
      <c r="AF35" s="148"/>
      <c r="AG35" s="155"/>
    </row>
    <row r="36" spans="1:33" s="14" customFormat="1" ht="20.25" x14ac:dyDescent="0.3">
      <c r="A36" s="161"/>
      <c r="B36" s="136"/>
      <c r="C36" s="61" t="s">
        <v>84</v>
      </c>
      <c r="D36" s="62">
        <v>5432963238</v>
      </c>
      <c r="E36" s="152"/>
      <c r="F36" s="152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4"/>
      <c r="R36" s="65"/>
      <c r="S36" s="148"/>
      <c r="T36" s="64"/>
      <c r="U36" s="38"/>
      <c r="V36" s="64"/>
      <c r="W36" s="67"/>
      <c r="X36" s="64"/>
      <c r="Y36" s="65"/>
      <c r="Z36" s="64"/>
      <c r="AA36" s="65"/>
      <c r="AB36" s="68"/>
      <c r="AC36" s="65"/>
      <c r="AD36" s="69"/>
      <c r="AE36" s="67"/>
      <c r="AF36" s="148"/>
      <c r="AG36" s="155"/>
    </row>
    <row r="37" spans="1:33" s="14" customFormat="1" ht="20.25" x14ac:dyDescent="0.3">
      <c r="A37" s="161"/>
      <c r="B37" s="136"/>
      <c r="C37" s="61" t="s">
        <v>82</v>
      </c>
      <c r="D37" s="62">
        <v>5432963068</v>
      </c>
      <c r="E37" s="152"/>
      <c r="F37" s="152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4"/>
      <c r="R37" s="65"/>
      <c r="S37" s="148"/>
      <c r="T37" s="64"/>
      <c r="U37" s="38"/>
      <c r="V37" s="64"/>
      <c r="W37" s="67"/>
      <c r="X37" s="64"/>
      <c r="Y37" s="65"/>
      <c r="Z37" s="64"/>
      <c r="AA37" s="65"/>
      <c r="AB37" s="68"/>
      <c r="AC37" s="65"/>
      <c r="AD37" s="69"/>
      <c r="AE37" s="67"/>
      <c r="AF37" s="148"/>
      <c r="AG37" s="155"/>
    </row>
    <row r="38" spans="1:33" s="14" customFormat="1" ht="20.25" x14ac:dyDescent="0.3">
      <c r="A38" s="161"/>
      <c r="B38" s="136"/>
      <c r="C38" s="61" t="s">
        <v>126</v>
      </c>
      <c r="D38" s="62" t="s">
        <v>127</v>
      </c>
      <c r="E38" s="152"/>
      <c r="F38" s="152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4"/>
      <c r="R38" s="65"/>
      <c r="S38" s="148"/>
      <c r="T38" s="64"/>
      <c r="U38" s="38"/>
      <c r="V38" s="64"/>
      <c r="W38" s="67"/>
      <c r="X38" s="64"/>
      <c r="Y38" s="65"/>
      <c r="Z38" s="64"/>
      <c r="AA38" s="65"/>
      <c r="AB38" s="68"/>
      <c r="AC38" s="65"/>
      <c r="AD38" s="69"/>
      <c r="AE38" s="67"/>
      <c r="AF38" s="148"/>
      <c r="AG38" s="155"/>
    </row>
    <row r="39" spans="1:33" s="14" customFormat="1" ht="21" thickBot="1" x14ac:dyDescent="0.35">
      <c r="A39" s="162"/>
      <c r="B39" s="163"/>
      <c r="C39" s="70" t="s">
        <v>128</v>
      </c>
      <c r="D39" s="71">
        <v>2328856</v>
      </c>
      <c r="E39" s="153"/>
      <c r="F39" s="153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3"/>
      <c r="R39" s="74"/>
      <c r="S39" s="149"/>
      <c r="T39" s="73"/>
      <c r="U39" s="75"/>
      <c r="V39" s="73"/>
      <c r="W39" s="76"/>
      <c r="X39" s="73"/>
      <c r="Y39" s="74"/>
      <c r="Z39" s="73"/>
      <c r="AA39" s="74"/>
      <c r="AB39" s="77"/>
      <c r="AC39" s="74"/>
      <c r="AD39" s="78"/>
      <c r="AE39" s="76"/>
      <c r="AF39" s="149"/>
      <c r="AG39" s="156"/>
    </row>
    <row r="40" spans="1:33" s="98" customFormat="1" ht="23.25" customHeight="1" thickBot="1" x14ac:dyDescent="0.4">
      <c r="A40" s="97"/>
      <c r="B40" s="165"/>
      <c r="C40" s="165"/>
      <c r="D40" s="91"/>
      <c r="E40" s="166">
        <f>SUM(E33:E39)</f>
        <v>385</v>
      </c>
      <c r="F40" s="166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79"/>
      <c r="R40" s="79"/>
      <c r="S40" s="79">
        <f>S33</f>
        <v>385</v>
      </c>
      <c r="T40" s="93">
        <v>1</v>
      </c>
      <c r="U40" s="94">
        <f t="shared" ref="U40:AC40" si="2">SUM(U33:U39)</f>
        <v>77</v>
      </c>
      <c r="V40" s="79">
        <f t="shared" si="2"/>
        <v>0</v>
      </c>
      <c r="W40" s="79">
        <f t="shared" si="2"/>
        <v>0</v>
      </c>
      <c r="X40" s="79">
        <f t="shared" si="2"/>
        <v>0</v>
      </c>
      <c r="Y40" s="79">
        <f t="shared" si="2"/>
        <v>0</v>
      </c>
      <c r="Z40" s="79">
        <f t="shared" si="2"/>
        <v>0</v>
      </c>
      <c r="AA40" s="79">
        <f t="shared" si="2"/>
        <v>0</v>
      </c>
      <c r="AB40" s="79">
        <f t="shared" si="2"/>
        <v>0</v>
      </c>
      <c r="AC40" s="79">
        <f t="shared" si="2"/>
        <v>0</v>
      </c>
      <c r="AD40" s="79">
        <f>AD33</f>
        <v>0</v>
      </c>
      <c r="AE40" s="79">
        <f>SUM(AE33)</f>
        <v>0</v>
      </c>
      <c r="AF40" s="79">
        <f>SUM(AF33)</f>
        <v>77</v>
      </c>
      <c r="AG40" s="95">
        <f>AG33</f>
        <v>462</v>
      </c>
    </row>
    <row r="41" spans="1:33" s="98" customFormat="1" ht="39.75" customHeight="1" x14ac:dyDescent="0.35">
      <c r="A41" s="160">
        <v>4</v>
      </c>
      <c r="B41" s="164" t="s">
        <v>129</v>
      </c>
      <c r="C41" s="53" t="s">
        <v>84</v>
      </c>
      <c r="D41" s="99" t="s">
        <v>130</v>
      </c>
      <c r="E41" s="151">
        <v>385</v>
      </c>
      <c r="F41" s="151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6"/>
      <c r="R41" s="57"/>
      <c r="S41" s="147">
        <f>E41</f>
        <v>385</v>
      </c>
      <c r="T41" s="56"/>
      <c r="U41" s="87"/>
      <c r="V41" s="56"/>
      <c r="W41" s="58"/>
      <c r="X41" s="56"/>
      <c r="Y41" s="58"/>
      <c r="Z41" s="56"/>
      <c r="AA41" s="58"/>
      <c r="AB41" s="59"/>
      <c r="AC41" s="58"/>
      <c r="AD41" s="60"/>
      <c r="AE41" s="58"/>
      <c r="AF41" s="147">
        <f>U47+W47+AE47+AA47+Y47+AC47</f>
        <v>0</v>
      </c>
      <c r="AG41" s="154">
        <f>AF47+S47</f>
        <v>385</v>
      </c>
    </row>
    <row r="42" spans="1:33" ht="16.5" x14ac:dyDescent="0.25">
      <c r="A42" s="161"/>
      <c r="B42" s="136"/>
      <c r="C42" s="61" t="s">
        <v>120</v>
      </c>
      <c r="D42" s="62">
        <v>8700183994</v>
      </c>
      <c r="E42" s="152"/>
      <c r="F42" s="152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4"/>
      <c r="R42" s="65"/>
      <c r="S42" s="148"/>
      <c r="T42" s="64"/>
      <c r="U42" s="66"/>
      <c r="V42" s="64"/>
      <c r="W42" s="67"/>
      <c r="X42" s="64"/>
      <c r="Y42" s="65"/>
      <c r="Z42" s="64"/>
      <c r="AA42" s="65"/>
      <c r="AB42" s="68"/>
      <c r="AC42" s="65"/>
      <c r="AD42" s="69"/>
      <c r="AE42" s="67"/>
      <c r="AF42" s="148"/>
      <c r="AG42" s="155"/>
    </row>
    <row r="43" spans="1:33" ht="33.75" customHeight="1" x14ac:dyDescent="0.25">
      <c r="A43" s="161"/>
      <c r="B43" s="136"/>
      <c r="C43" s="61" t="s">
        <v>131</v>
      </c>
      <c r="D43" s="62">
        <v>5222301421</v>
      </c>
      <c r="E43" s="152"/>
      <c r="F43" s="152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4"/>
      <c r="R43" s="65"/>
      <c r="S43" s="148"/>
      <c r="T43" s="64"/>
      <c r="U43" s="66"/>
      <c r="V43" s="64"/>
      <c r="W43" s="67"/>
      <c r="X43" s="64"/>
      <c r="Y43" s="65"/>
      <c r="Z43" s="64"/>
      <c r="AA43" s="65"/>
      <c r="AB43" s="68"/>
      <c r="AC43" s="65"/>
      <c r="AD43" s="69"/>
      <c r="AE43" s="67"/>
      <c r="AF43" s="148"/>
      <c r="AG43" s="155"/>
    </row>
    <row r="44" spans="1:33" ht="16.5" x14ac:dyDescent="0.25">
      <c r="A44" s="161"/>
      <c r="B44" s="136"/>
      <c r="C44" s="61" t="s">
        <v>122</v>
      </c>
      <c r="D44" s="62">
        <v>8800057475</v>
      </c>
      <c r="E44" s="152"/>
      <c r="F44" s="152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4"/>
      <c r="R44" s="65"/>
      <c r="S44" s="148"/>
      <c r="T44" s="64"/>
      <c r="U44" s="66"/>
      <c r="V44" s="64"/>
      <c r="W44" s="67"/>
      <c r="X44" s="64"/>
      <c r="Y44" s="65"/>
      <c r="Z44" s="64"/>
      <c r="AA44" s="65"/>
      <c r="AB44" s="68"/>
      <c r="AC44" s="65"/>
      <c r="AD44" s="69"/>
      <c r="AE44" s="67"/>
      <c r="AF44" s="148"/>
      <c r="AG44" s="155"/>
    </row>
    <row r="45" spans="1:33" ht="16.5" x14ac:dyDescent="0.25">
      <c r="A45" s="161"/>
      <c r="B45" s="136"/>
      <c r="C45" s="61" t="s">
        <v>86</v>
      </c>
      <c r="D45" s="62">
        <v>1125151</v>
      </c>
      <c r="E45" s="152"/>
      <c r="F45" s="152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4"/>
      <c r="R45" s="65"/>
      <c r="S45" s="148"/>
      <c r="T45" s="64"/>
      <c r="U45" s="38"/>
      <c r="V45" s="64"/>
      <c r="W45" s="67"/>
      <c r="X45" s="64"/>
      <c r="Y45" s="65"/>
      <c r="Z45" s="64"/>
      <c r="AA45" s="65"/>
      <c r="AB45" s="68"/>
      <c r="AC45" s="65"/>
      <c r="AD45" s="69"/>
      <c r="AE45" s="67"/>
      <c r="AF45" s="148"/>
      <c r="AG45" s="155"/>
    </row>
    <row r="46" spans="1:33" ht="33.75" customHeight="1" thickBot="1" x14ac:dyDescent="0.3">
      <c r="A46" s="162"/>
      <c r="B46" s="163"/>
      <c r="C46" s="70" t="s">
        <v>116</v>
      </c>
      <c r="D46" s="71" t="s">
        <v>132</v>
      </c>
      <c r="E46" s="153"/>
      <c r="F46" s="153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3"/>
      <c r="R46" s="74"/>
      <c r="S46" s="149"/>
      <c r="T46" s="73"/>
      <c r="U46" s="75"/>
      <c r="V46" s="73"/>
      <c r="W46" s="76"/>
      <c r="X46" s="73"/>
      <c r="Y46" s="74"/>
      <c r="Z46" s="73"/>
      <c r="AA46" s="74"/>
      <c r="AB46" s="77"/>
      <c r="AC46" s="74"/>
      <c r="AD46" s="78"/>
      <c r="AE46" s="76"/>
      <c r="AF46" s="149"/>
      <c r="AG46" s="156"/>
    </row>
    <row r="47" spans="1:33" ht="23.25" customHeight="1" thickBot="1" x14ac:dyDescent="0.25">
      <c r="A47" s="157"/>
      <c r="B47" s="158"/>
      <c r="C47" s="158"/>
      <c r="D47" s="79"/>
      <c r="E47" s="168">
        <f>SUM(E41:E46)</f>
        <v>385</v>
      </c>
      <c r="F47" s="168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>
        <f>SUM(S41)</f>
        <v>385</v>
      </c>
      <c r="T47" s="80">
        <f>SUM(T41:T46)</f>
        <v>0</v>
      </c>
      <c r="U47" s="82">
        <f>SUM(U41:U46)</f>
        <v>0</v>
      </c>
      <c r="V47" s="80">
        <f>SUM(V41:V46)</f>
        <v>0</v>
      </c>
      <c r="W47" s="80">
        <f>SUM(W41:W46)</f>
        <v>0</v>
      </c>
      <c r="X47" s="80"/>
      <c r="Y47" s="80">
        <f>SUM(Y41:Y46)</f>
        <v>0</v>
      </c>
      <c r="Z47" s="80"/>
      <c r="AA47" s="80">
        <f>SUM(AA41:AA46)</f>
        <v>0</v>
      </c>
      <c r="AB47" s="83">
        <f>SUM(AB41:AB46)</f>
        <v>0</v>
      </c>
      <c r="AC47" s="80">
        <f>SUM(AC41:AC46)</f>
        <v>0</v>
      </c>
      <c r="AD47" s="83">
        <f>SUM(AD41:AD46)</f>
        <v>0</v>
      </c>
      <c r="AE47" s="79">
        <f>SUM(AE41)</f>
        <v>0</v>
      </c>
      <c r="AF47" s="79">
        <f>SUM(AF41)</f>
        <v>0</v>
      </c>
      <c r="AG47" s="84">
        <f>SUM(AG41)</f>
        <v>385</v>
      </c>
    </row>
    <row r="48" spans="1:33" ht="33" x14ac:dyDescent="0.25">
      <c r="A48" s="169">
        <v>5</v>
      </c>
      <c r="B48" s="164" t="s">
        <v>133</v>
      </c>
      <c r="C48" s="53" t="s">
        <v>83</v>
      </c>
      <c r="D48" s="99" t="s">
        <v>134</v>
      </c>
      <c r="E48" s="151">
        <v>385</v>
      </c>
      <c r="F48" s="151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6"/>
      <c r="R48" s="57"/>
      <c r="S48" s="147">
        <f>E48</f>
        <v>385</v>
      </c>
      <c r="T48" s="56"/>
      <c r="U48" s="87"/>
      <c r="V48" s="56"/>
      <c r="W48" s="58"/>
      <c r="X48" s="56"/>
      <c r="Y48" s="58"/>
      <c r="Z48" s="56"/>
      <c r="AA48" s="58"/>
      <c r="AB48" s="59"/>
      <c r="AC48" s="58"/>
      <c r="AD48" s="60"/>
      <c r="AE48" s="58"/>
      <c r="AF48" s="147">
        <f>U54+W54+AC54+AE54</f>
        <v>0</v>
      </c>
      <c r="AG48" s="154">
        <f>AF48+S48</f>
        <v>385</v>
      </c>
    </row>
    <row r="49" spans="1:33" ht="16.5" x14ac:dyDescent="0.25">
      <c r="A49" s="170"/>
      <c r="B49" s="136"/>
      <c r="C49" s="61" t="s">
        <v>128</v>
      </c>
      <c r="D49" s="100">
        <v>2328122</v>
      </c>
      <c r="E49" s="152"/>
      <c r="F49" s="152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4"/>
      <c r="R49" s="65"/>
      <c r="S49" s="148"/>
      <c r="T49" s="64"/>
      <c r="U49" s="66"/>
      <c r="V49" s="64"/>
      <c r="W49" s="67"/>
      <c r="X49" s="64"/>
      <c r="Y49" s="65"/>
      <c r="Z49" s="64"/>
      <c r="AA49" s="65"/>
      <c r="AB49" s="68"/>
      <c r="AC49" s="65"/>
      <c r="AD49" s="69"/>
      <c r="AE49" s="67"/>
      <c r="AF49" s="148"/>
      <c r="AG49" s="155"/>
    </row>
    <row r="50" spans="1:33" ht="33" x14ac:dyDescent="0.25">
      <c r="A50" s="170"/>
      <c r="B50" s="136"/>
      <c r="C50" s="61" t="s">
        <v>84</v>
      </c>
      <c r="D50" s="100" t="s">
        <v>135</v>
      </c>
      <c r="E50" s="152"/>
      <c r="F50" s="152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4"/>
      <c r="R50" s="65"/>
      <c r="S50" s="148"/>
      <c r="T50" s="64"/>
      <c r="U50" s="67"/>
      <c r="V50" s="64"/>
      <c r="W50" s="67"/>
      <c r="X50" s="64"/>
      <c r="Y50" s="65"/>
      <c r="Z50" s="64"/>
      <c r="AA50" s="65"/>
      <c r="AB50" s="68"/>
      <c r="AC50" s="65"/>
      <c r="AD50" s="69"/>
      <c r="AE50" s="67"/>
      <c r="AF50" s="148"/>
      <c r="AG50" s="155"/>
    </row>
    <row r="51" spans="1:33" ht="16.5" x14ac:dyDescent="0.25">
      <c r="A51" s="170"/>
      <c r="B51" s="136"/>
      <c r="C51" s="61" t="s">
        <v>120</v>
      </c>
      <c r="D51" s="100">
        <v>8700184241</v>
      </c>
      <c r="E51" s="152"/>
      <c r="F51" s="152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4"/>
      <c r="R51" s="65"/>
      <c r="S51" s="148"/>
      <c r="T51" s="64"/>
      <c r="U51" s="65"/>
      <c r="V51" s="64"/>
      <c r="W51" s="67"/>
      <c r="X51" s="64"/>
      <c r="Y51" s="65"/>
      <c r="Z51" s="64"/>
      <c r="AA51" s="65"/>
      <c r="AB51" s="68"/>
      <c r="AC51" s="65"/>
      <c r="AD51" s="69"/>
      <c r="AE51" s="67"/>
      <c r="AF51" s="148"/>
      <c r="AG51" s="155"/>
    </row>
    <row r="52" spans="1:33" ht="16.5" x14ac:dyDescent="0.25">
      <c r="A52" s="170"/>
      <c r="B52" s="136"/>
      <c r="C52" s="61" t="s">
        <v>123</v>
      </c>
      <c r="D52" s="100">
        <v>91003930</v>
      </c>
      <c r="E52" s="152"/>
      <c r="F52" s="152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4"/>
      <c r="R52" s="65"/>
      <c r="S52" s="148"/>
      <c r="T52" s="64"/>
      <c r="U52" s="65"/>
      <c r="V52" s="64"/>
      <c r="W52" s="67"/>
      <c r="X52" s="64"/>
      <c r="Y52" s="65"/>
      <c r="Z52" s="64"/>
      <c r="AA52" s="65"/>
      <c r="AB52" s="68"/>
      <c r="AC52" s="65"/>
      <c r="AD52" s="69"/>
      <c r="AE52" s="67"/>
      <c r="AF52" s="148"/>
      <c r="AG52" s="155"/>
    </row>
    <row r="53" spans="1:33" ht="17.25" thickBot="1" x14ac:dyDescent="0.3">
      <c r="A53" s="171"/>
      <c r="B53" s="163"/>
      <c r="C53" s="70" t="s">
        <v>122</v>
      </c>
      <c r="D53" s="101">
        <v>8800057756</v>
      </c>
      <c r="E53" s="153"/>
      <c r="F53" s="153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3"/>
      <c r="R53" s="74"/>
      <c r="S53" s="149"/>
      <c r="T53" s="73"/>
      <c r="U53" s="74"/>
      <c r="V53" s="73"/>
      <c r="W53" s="76"/>
      <c r="X53" s="73"/>
      <c r="Y53" s="74"/>
      <c r="Z53" s="73"/>
      <c r="AA53" s="74"/>
      <c r="AB53" s="77"/>
      <c r="AC53" s="74"/>
      <c r="AD53" s="78"/>
      <c r="AE53" s="76"/>
      <c r="AF53" s="149"/>
      <c r="AG53" s="156"/>
    </row>
    <row r="54" spans="1:33" ht="17.25" thickBot="1" x14ac:dyDescent="0.3">
      <c r="A54" s="102"/>
      <c r="B54" s="103"/>
      <c r="C54" s="104"/>
      <c r="D54" s="104"/>
      <c r="E54" s="167">
        <f>SUM(E48)</f>
        <v>385</v>
      </c>
      <c r="F54" s="167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6"/>
      <c r="R54" s="106"/>
      <c r="S54" s="106">
        <f>SUM(S48)</f>
        <v>385</v>
      </c>
      <c r="T54" s="106">
        <f>SUM(T48:T53)</f>
        <v>0</v>
      </c>
      <c r="U54" s="106">
        <f>SUM(U48:U53)</f>
        <v>0</v>
      </c>
      <c r="V54" s="106">
        <f>SUM(V48:V53)</f>
        <v>0</v>
      </c>
      <c r="W54" s="106">
        <f>SUM(W48:W53)</f>
        <v>0</v>
      </c>
      <c r="X54" s="106"/>
      <c r="Y54" s="106"/>
      <c r="Z54" s="106"/>
      <c r="AA54" s="106"/>
      <c r="AB54" s="106">
        <f>SUM(AB48:AB53)</f>
        <v>0</v>
      </c>
      <c r="AC54" s="106">
        <f>SUM(AC48:AC53)</f>
        <v>0</v>
      </c>
      <c r="AD54" s="106"/>
      <c r="AE54" s="106"/>
      <c r="AF54" s="106">
        <f>SUM(AF48)</f>
        <v>0</v>
      </c>
      <c r="AG54" s="84">
        <f>SUM(AG48)</f>
        <v>385</v>
      </c>
    </row>
    <row r="55" spans="1:33" ht="16.5" x14ac:dyDescent="0.25">
      <c r="B55" s="107"/>
      <c r="C55" s="108"/>
      <c r="D55" s="108"/>
      <c r="E55" s="109"/>
      <c r="F55" s="109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</row>
    <row r="56" spans="1:33" ht="16.5" x14ac:dyDescent="0.2">
      <c r="B56" s="112"/>
      <c r="C56" s="112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4" t="s">
        <v>108</v>
      </c>
      <c r="AG56" s="114">
        <f>AG10+AG20+AG33+AG41+AG48</f>
        <v>2156</v>
      </c>
    </row>
    <row r="57" spans="1:33" ht="16.5" x14ac:dyDescent="0.25">
      <c r="B57" s="22"/>
      <c r="C57" s="16"/>
      <c r="D57" s="115"/>
      <c r="E57" s="17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20"/>
      <c r="S57" s="20"/>
      <c r="T57" s="20"/>
      <c r="U57" s="21"/>
      <c r="V57" s="20"/>
      <c r="W57" s="21"/>
      <c r="X57" s="21"/>
      <c r="Y57" s="20"/>
      <c r="Z57" s="17"/>
      <c r="AA57" s="17"/>
      <c r="AB57" s="18"/>
      <c r="AC57" s="18"/>
      <c r="AD57" s="18"/>
      <c r="AE57" s="18"/>
      <c r="AF57" s="23"/>
      <c r="AG57" s="23"/>
    </row>
    <row r="58" spans="1:33" ht="16.5" x14ac:dyDescent="0.25">
      <c r="B58" s="24"/>
      <c r="C58" s="16"/>
      <c r="D58" s="115"/>
      <c r="E58" s="17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7"/>
      <c r="AA58" s="17"/>
      <c r="AB58" s="18"/>
      <c r="AC58" s="18"/>
      <c r="AD58" s="18"/>
      <c r="AE58" s="18"/>
      <c r="AF58" s="24"/>
      <c r="AG58" s="24"/>
    </row>
    <row r="59" spans="1:33" ht="16.5" x14ac:dyDescent="0.25">
      <c r="B59" s="116"/>
      <c r="C59" s="117"/>
      <c r="D59" s="118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25"/>
      <c r="U59" s="25"/>
      <c r="V59" s="25"/>
      <c r="W59" s="25"/>
      <c r="X59" s="25"/>
      <c r="Y59" s="25"/>
      <c r="Z59" s="26"/>
      <c r="AA59" s="26"/>
      <c r="AB59" s="18"/>
      <c r="AC59" s="18"/>
      <c r="AD59" s="18"/>
      <c r="AE59" s="18"/>
      <c r="AF59" s="19"/>
      <c r="AG59" s="19"/>
    </row>
    <row r="61" spans="1:33" x14ac:dyDescent="0.2">
      <c r="B61" s="27"/>
      <c r="E61" s="27"/>
      <c r="F61" s="28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</row>
    <row r="62" spans="1:33" x14ac:dyDescent="0.2">
      <c r="B62" s="27"/>
      <c r="E62" s="27"/>
      <c r="F62" s="28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</row>
  </sheetData>
  <mergeCells count="89">
    <mergeCell ref="AF48:AF53"/>
    <mergeCell ref="AG48:AG53"/>
    <mergeCell ref="E54:F54"/>
    <mergeCell ref="A47:C47"/>
    <mergeCell ref="E47:F47"/>
    <mergeCell ref="A48:A53"/>
    <mergeCell ref="B48:B53"/>
    <mergeCell ref="E48:F53"/>
    <mergeCell ref="S48:S53"/>
    <mergeCell ref="AF33:AF39"/>
    <mergeCell ref="AG33:AG39"/>
    <mergeCell ref="B40:C40"/>
    <mergeCell ref="E40:F40"/>
    <mergeCell ref="A41:A46"/>
    <mergeCell ref="B41:B46"/>
    <mergeCell ref="E41:F46"/>
    <mergeCell ref="S41:S46"/>
    <mergeCell ref="AF41:AF46"/>
    <mergeCell ref="AG41:AG46"/>
    <mergeCell ref="S33:S39"/>
    <mergeCell ref="B32:C32"/>
    <mergeCell ref="E32:F32"/>
    <mergeCell ref="A33:A39"/>
    <mergeCell ref="B33:B39"/>
    <mergeCell ref="E33:F39"/>
    <mergeCell ref="AG10:AG18"/>
    <mergeCell ref="A19:C19"/>
    <mergeCell ref="E19:F19"/>
    <mergeCell ref="A20:A31"/>
    <mergeCell ref="B20:B31"/>
    <mergeCell ref="E20:F31"/>
    <mergeCell ref="S20:S31"/>
    <mergeCell ref="AF20:AF31"/>
    <mergeCell ref="AG20:AG31"/>
    <mergeCell ref="A10:A18"/>
    <mergeCell ref="B10:B18"/>
    <mergeCell ref="E8:F8"/>
    <mergeCell ref="G8:H8"/>
    <mergeCell ref="I8:J8"/>
    <mergeCell ref="K8:L8"/>
    <mergeCell ref="AF10:AF18"/>
    <mergeCell ref="E9:F9"/>
    <mergeCell ref="E10:F18"/>
    <mergeCell ref="S10:S18"/>
    <mergeCell ref="AD6:AE6"/>
    <mergeCell ref="M8:N8"/>
    <mergeCell ref="O8:P8"/>
    <mergeCell ref="T7:U7"/>
    <mergeCell ref="V7:W7"/>
    <mergeCell ref="X7:Y7"/>
    <mergeCell ref="AD8:AE8"/>
    <mergeCell ref="Q8:R8"/>
    <mergeCell ref="T8:U8"/>
    <mergeCell ref="V8:W8"/>
    <mergeCell ref="X8:Y8"/>
    <mergeCell ref="Z8:AA8"/>
    <mergeCell ref="AB8:AC8"/>
    <mergeCell ref="AG4:AG9"/>
    <mergeCell ref="E5:R5"/>
    <mergeCell ref="S5:S9"/>
    <mergeCell ref="E6:F6"/>
    <mergeCell ref="G6:H6"/>
    <mergeCell ref="I6:J6"/>
    <mergeCell ref="K6:L6"/>
    <mergeCell ref="M6:N6"/>
    <mergeCell ref="O6:P6"/>
    <mergeCell ref="Q6:R6"/>
    <mergeCell ref="AF6:AF9"/>
    <mergeCell ref="E7:F7"/>
    <mergeCell ref="G7:H7"/>
    <mergeCell ref="I7:J7"/>
    <mergeCell ref="K7:L7"/>
    <mergeCell ref="M7:N7"/>
    <mergeCell ref="A1:W1"/>
    <mergeCell ref="A4:A9"/>
    <mergeCell ref="B4:B9"/>
    <mergeCell ref="C4:C9"/>
    <mergeCell ref="E4:S4"/>
    <mergeCell ref="T4:U6"/>
    <mergeCell ref="V4:AF5"/>
    <mergeCell ref="V6:W6"/>
    <mergeCell ref="X6:Y6"/>
    <mergeCell ref="Z6:AA6"/>
    <mergeCell ref="O7:P7"/>
    <mergeCell ref="Q7:R7"/>
    <mergeCell ref="Z7:AA7"/>
    <mergeCell ref="AB7:AC7"/>
    <mergeCell ref="AD7:AE7"/>
    <mergeCell ref="AB6:AC6"/>
  </mergeCells>
  <conditionalFormatting sqref="B61:B1048576 B4:B32 B54:B59">
    <cfRule type="duplicateValues" dxfId="10" priority="1"/>
  </conditionalFormatting>
  <conditionalFormatting sqref="B61:D1048576 B54:D59 B32:D32 B19:D19 B10:B18 B20:B31 B4:D9">
    <cfRule type="duplicateValues" dxfId="9" priority="2"/>
  </conditionalFormatting>
  <conditionalFormatting sqref="C61:D1048576 C59:D59 C19:D19 C32:D32 C54:D56 C4:D9">
    <cfRule type="duplicateValues" dxfId="8" priority="3"/>
  </conditionalFormatting>
  <conditionalFormatting sqref="B40:D40 B33:B39">
    <cfRule type="duplicateValues" dxfId="7" priority="4"/>
  </conditionalFormatting>
  <conditionalFormatting sqref="C40:D40">
    <cfRule type="duplicateValues" dxfId="6" priority="5"/>
  </conditionalFormatting>
  <conditionalFormatting sqref="B47:D47 B41:B46">
    <cfRule type="duplicateValues" dxfId="5" priority="6"/>
  </conditionalFormatting>
  <conditionalFormatting sqref="C47:D47">
    <cfRule type="duplicateValues" dxfId="4" priority="7"/>
  </conditionalFormatting>
  <conditionalFormatting sqref="B41:B47">
    <cfRule type="duplicateValues" dxfId="3" priority="8"/>
  </conditionalFormatting>
  <conditionalFormatting sqref="B48:B53">
    <cfRule type="duplicateValues" dxfId="2" priority="9"/>
  </conditionalFormatting>
  <conditionalFormatting sqref="B33:B40">
    <cfRule type="duplicateValues" dxfId="1" priority="10"/>
  </conditionalFormatting>
  <conditionalFormatting sqref="G57:G58">
    <cfRule type="duplicateValues" dxfId="0" priority="11"/>
  </conditionalFormatting>
  <printOptions horizontalCentered="1"/>
  <pageMargins left="0.23622047244094491" right="0.23622047244094491" top="0.19685039370078741" bottom="3.937007874015748E-2" header="0.19685039370078741" footer="0.19685039370078741"/>
  <pageSetup paperSize="9" scale="3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Лист3</vt:lpstr>
      <vt:lpstr>ANNEX</vt:lpstr>
      <vt:lpstr>ANNEX!Область_печати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Bexruz Rustamov</cp:lastModifiedBy>
  <dcterms:created xsi:type="dcterms:W3CDTF">2023-02-21T05:48:42Z</dcterms:created>
  <dcterms:modified xsi:type="dcterms:W3CDTF">2024-01-08T13:16:57Z</dcterms:modified>
</cp:coreProperties>
</file>