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arabaev\Desktop\"/>
    </mc:Choice>
  </mc:AlternateContent>
  <xr:revisionPtr revIDLastSave="0" documentId="13_ncr:1_{B2A069CE-051F-4757-9073-BBA5D6E48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2" r:id="rId2"/>
    <sheet name="Свод оставшие суммы" sheetId="3" r:id="rId3"/>
  </sheets>
  <definedNames>
    <definedName name="_xlnm.Print_Area" localSheetId="2">'Свод оставшие суммы'!$A$1:$L$57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3" l="1"/>
  <c r="K38" i="3" s="1"/>
  <c r="L38" i="3" s="1"/>
  <c r="Q25" i="3"/>
  <c r="Q28" i="3" s="1"/>
  <c r="O25" i="3"/>
  <c r="P25" i="3" s="1"/>
  <c r="H25" i="3"/>
  <c r="I25" i="3" s="1"/>
  <c r="K25" i="3" s="1"/>
  <c r="L25" i="3" s="1"/>
  <c r="Q12" i="3"/>
  <c r="O12" i="3"/>
  <c r="P12" i="3" s="1"/>
  <c r="H12" i="3"/>
  <c r="I12" i="3" s="1"/>
  <c r="K12" i="3" l="1"/>
  <c r="I39" i="3"/>
  <c r="K39" i="3" l="1"/>
  <c r="L12" i="3"/>
  <c r="L39" i="3" s="1"/>
  <c r="C41" i="3" l="1"/>
  <c r="R28" i="3"/>
  <c r="M4" i="1" l="1"/>
  <c r="L4" i="1"/>
  <c r="J4" i="1"/>
</calcChain>
</file>

<file path=xl/sharedStrings.xml><?xml version="1.0" encoding="utf-8"?>
<sst xmlns="http://schemas.openxmlformats.org/spreadsheetml/2006/main" count="219" uniqueCount="90">
  <si>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</si>
  <si>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</si>
  <si>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</si>
  <si>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</si>
  <si>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</si>
  <si>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</si>
  <si>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</si>
  <si>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</si>
  <si>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</si>
  <si>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</si>
  <si>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</si>
  <si>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</si>
  <si>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</si>
  <si>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</si>
  <si>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</si>
  <si>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</si>
  <si>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Асака / Питняк</t>
  </si>
  <si>
    <t>Погрузка-разгрузка работы</t>
  </si>
  <si>
    <t>CZZU8040486</t>
  </si>
  <si>
    <t>GATU8601413</t>
  </si>
  <si>
    <t>GESU5089844</t>
  </si>
  <si>
    <t>AXIU1366156</t>
  </si>
  <si>
    <t>UESU5067290</t>
  </si>
  <si>
    <t>HJMU1946839</t>
  </si>
  <si>
    <t>HCIU8002948</t>
  </si>
  <si>
    <t>NYKU5481295</t>
  </si>
  <si>
    <t>BSIU9299501</t>
  </si>
  <si>
    <t>CCLU6448925</t>
  </si>
  <si>
    <t>TCKU9056547</t>
  </si>
  <si>
    <t>XINU8083358</t>
  </si>
  <si>
    <t>EMCU9674500</t>
  </si>
  <si>
    <t xml:space="preserve">Хранение </t>
  </si>
  <si>
    <t>TCNU8655632</t>
  </si>
  <si>
    <t>BSIU9531200</t>
  </si>
  <si>
    <t>CCLU6283363</t>
  </si>
  <si>
    <t>CAXU9115848</t>
  </si>
  <si>
    <t>GESU5445328</t>
  </si>
  <si>
    <t>GATU8436854</t>
  </si>
  <si>
    <t>LGEU8032390</t>
  </si>
  <si>
    <t>FSCU6404631</t>
  </si>
  <si>
    <t>WSCU7233042</t>
  </si>
  <si>
    <t>TDTU6434615</t>
  </si>
  <si>
    <t>SDCU1108306</t>
  </si>
  <si>
    <t>CEIU9567850</t>
  </si>
  <si>
    <t>CLHU8578770</t>
  </si>
  <si>
    <t>3028 от 30/09/2023</t>
  </si>
  <si>
    <t>UZL UZA 01 FI от 04.12.2023г.</t>
  </si>
  <si>
    <t>АКТ выполненых работ № GM-275FDPT-DOP</t>
  </si>
  <si>
    <t>от 31.01.2024г.</t>
  </si>
  <si>
    <t xml:space="preserve">            по договору № UZL UZA 01 FI от 04.12.2023г.</t>
  </si>
  <si>
    <t xml:space="preserve">Мы нижеподписавшиеся, представитель Исполнителя  СП OOO "UZLOGISTIC" в лице Генерального директора Мирпулатов С.Ф.  действующего на основании Устава  и  представитель Заказчика   в лице начальника отдела логистики г.Ташкента АО " UzAuto Motors"  _____________ действующего на основании доверенности YUR/120-______ от ___________, составили настоящий акт в том,что Исполнитель сдал, а Заказчик принял нижеследующие работы: </t>
  </si>
  <si>
    <t>№№</t>
  </si>
  <si>
    <t>Наименование товаров</t>
  </si>
  <si>
    <t>№ контейнеры</t>
  </si>
  <si>
    <t>счет фактуры поставщика услуг</t>
  </si>
  <si>
    <t>дата</t>
  </si>
  <si>
    <t>Ед..</t>
  </si>
  <si>
    <t>Кол-во</t>
  </si>
  <si>
    <t>Цена</t>
  </si>
  <si>
    <t xml:space="preserve">Стоимость </t>
  </si>
  <si>
    <t>НДС</t>
  </si>
  <si>
    <t>Стоимость</t>
  </si>
  <si>
    <t>п/п</t>
  </si>
  <si>
    <t>(работ, услуг)</t>
  </si>
  <si>
    <t>изм</t>
  </si>
  <si>
    <t>поставки</t>
  </si>
  <si>
    <t>ставка</t>
  </si>
  <si>
    <t>сумма</t>
  </si>
  <si>
    <t>поставки с НДС</t>
  </si>
  <si>
    <t>Новый тариф</t>
  </si>
  <si>
    <t xml:space="preserve"> старый тариф</t>
  </si>
  <si>
    <t>Конте.</t>
  </si>
  <si>
    <t>итого :</t>
  </si>
  <si>
    <t>Всего к оплате:</t>
  </si>
  <si>
    <t>Шесть миллионов девятьсот двадцать одна тысяча девятьсот девяносто девять сум 96 тийин</t>
  </si>
  <si>
    <t>Информация о поставщике услуг:</t>
  </si>
  <si>
    <t>ООО FIRST DRY PORT TERMINAL</t>
  </si>
  <si>
    <t>Адрес</t>
  </si>
  <si>
    <t>г.Ташкент Сергелийский район ул.Нилуфар 2-А</t>
  </si>
  <si>
    <t>ИНН</t>
  </si>
  <si>
    <t>Регистрационный код НДС</t>
  </si>
  <si>
    <t>326070044125</t>
  </si>
  <si>
    <t>Заказчик принял работы и претензий по качеству выполненных работ не имеет</t>
  </si>
  <si>
    <t>"ИСПОЛНИТЕЛЬ"</t>
  </si>
  <si>
    <t xml:space="preserve">      "ЗАКАЗЧИК"</t>
  </si>
  <si>
    <t>______________________________</t>
  </si>
  <si>
    <t>__________________</t>
  </si>
  <si>
    <t>Мирпулатов С.Ф.</t>
  </si>
  <si>
    <t>м.п.</t>
  </si>
  <si>
    <t>GM-275FDPT-DOP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</si>
</sst>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8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43" fontId="3" fillId="0" borderId="1" xfId="1" applyFon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0" fontId="8" fillId="0" borderId="0" xfId="0" applyFont="1"/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64" fontId="8" fillId="0" borderId="0" xfId="2" applyFont="1"/>
    <xf numFmtId="0" fontId="6" fillId="4" borderId="1" xfId="0" applyFont="1" applyFill="1" applyBorder="1" applyAlignment="1">
      <alignment horizontal="center" vertical="center"/>
    </xf>
    <xf numFmtId="164" fontId="8" fillId="0" borderId="0" xfId="2" applyFont="1" applyAlignment="1">
      <alignment vertical="center"/>
    </xf>
    <xf numFmtId="164" fontId="8" fillId="0" borderId="0" xfId="0" applyNumberFormat="1" applyFont="1" applyAlignment="1">
      <alignment vertical="center"/>
    </xf>
    <xf numFmtId="164" fontId="6" fillId="0" borderId="1" xfId="2" applyFont="1" applyBorder="1" applyAlignment="1">
      <alignment horizontal="center" vertical="center"/>
    </xf>
    <xf numFmtId="164" fontId="6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9" fontId="6" fillId="0" borderId="5" xfId="0" applyNumberFormat="1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164" fontId="6" fillId="0" borderId="1" xfId="2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6" fillId="0" borderId="1" xfId="2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165" fontId="6" fillId="0" borderId="5" xfId="4" applyNumberFormat="1" applyFont="1" applyFill="1" applyBorder="1" applyAlignment="1">
      <alignment horizontal="center" vertical="center"/>
    </xf>
    <xf numFmtId="165" fontId="6" fillId="0" borderId="6" xfId="4" applyNumberFormat="1" applyFont="1" applyFill="1" applyBorder="1" applyAlignment="1">
      <alignment horizontal="center" vertical="center"/>
    </xf>
    <xf numFmtId="165" fontId="6" fillId="0" borderId="7" xfId="4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14" fontId="6" fillId="4" borderId="5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65" fontId="6" fillId="0" borderId="1" xfId="4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5">
    <cellStyle name="Обычный" xfId="0" builtinId="0"/>
    <cellStyle name="Обычный 2" xfId="3" xr:uid="{9D90674A-4FE8-4ED1-8BE5-643A20CAE787}"/>
    <cellStyle name="Финансовый" xfId="1" builtinId="3"/>
    <cellStyle name="Финансовый 2" xfId="2" xr:uid="{96E8987B-081E-49E2-8C40-B9555909B685}"/>
    <cellStyle name="Финансовый 2 2" xfId="4" xr:uid="{B28AF704-DC37-4858-8C2F-ED93655717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74159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9A65C78-D6E5-4E9B-9C23-B8B8901F8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3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C1" zoomScale="115" zoomScaleNormal="115" workbookViewId="0">
      <selection activeCell="N6" sqref="N6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4.88671875" style="5" bestFit="1" customWidth="1"/>
    <col min="5" max="5" width="15.6640625" style="5" bestFit="1" customWidth="1"/>
    <col min="6" max="6" width="9" style="5" bestFit="1" customWidth="1"/>
    <col min="7" max="7" width="23.33203125" style="5" bestFit="1" customWidth="1"/>
    <col min="8" max="8" width="9" style="5" bestFit="1" customWidth="1"/>
    <col min="9" max="9" width="12.33203125" style="5" bestFit="1" customWidth="1"/>
    <col min="10" max="10" width="16.21875" style="5" bestFit="1" customWidth="1"/>
    <col min="11" max="11" width="8.44140625" style="5" bestFit="1" customWidth="1"/>
    <col min="12" max="12" width="15" style="5" bestFit="1" customWidth="1"/>
    <col min="13" max="13" width="16.2187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42">
        <v>498</v>
      </c>
      <c r="B1" s="43"/>
      <c r="C1" s="44"/>
      <c r="D1" s="45" t="s">
        <v>89</v>
      </c>
      <c r="E1" s="46"/>
      <c r="F1" s="46"/>
      <c r="G1" s="46"/>
      <c r="H1" s="47"/>
      <c r="I1" s="48" t="s">
        <v>46</v>
      </c>
      <c r="J1" s="49"/>
      <c r="K1" s="49"/>
      <c r="L1" s="49"/>
      <c r="M1" s="49"/>
      <c r="N1" s="49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6180357.0999999996</v>
      </c>
      <c r="K4" s="3"/>
      <c r="L4" s="6">
        <f>SUM(L5:L1048576)</f>
        <v>741642.85680000007</v>
      </c>
      <c r="M4" s="6">
        <f>SUM(M5:M1048576)</f>
        <v>6921999.96</v>
      </c>
      <c r="N4" s="4"/>
    </row>
    <row r="5" spans="1:14" s="9" customFormat="1" ht="15.6" customHeight="1" x14ac:dyDescent="0.3">
      <c r="A5" s="7">
        <v>1</v>
      </c>
      <c r="B5" s="8" t="s">
        <v>17</v>
      </c>
      <c r="C5" s="7" t="s">
        <v>15</v>
      </c>
      <c r="D5" s="7" t="s">
        <v>18</v>
      </c>
      <c r="E5" s="7" t="s">
        <v>16</v>
      </c>
      <c r="F5" s="7">
        <v>40</v>
      </c>
      <c r="G5" s="8" t="s">
        <v>45</v>
      </c>
      <c r="H5" s="7">
        <v>26</v>
      </c>
      <c r="I5" s="14">
        <v>205357.1399999999</v>
      </c>
      <c r="J5" s="14">
        <v>5339285.6399999997</v>
      </c>
      <c r="K5" s="14">
        <v>0.12</v>
      </c>
      <c r="L5" s="14">
        <v>640714.28</v>
      </c>
      <c r="M5" s="14">
        <v>5979999.9199999999</v>
      </c>
      <c r="N5" s="10"/>
    </row>
    <row r="6" spans="1:14" s="9" customFormat="1" ht="15.6" customHeight="1" x14ac:dyDescent="0.3">
      <c r="A6" s="7">
        <v>2</v>
      </c>
      <c r="B6" s="8" t="s">
        <v>17</v>
      </c>
      <c r="C6" s="7" t="s">
        <v>15</v>
      </c>
      <c r="D6" s="7" t="s">
        <v>19</v>
      </c>
      <c r="E6" s="7" t="s">
        <v>16</v>
      </c>
      <c r="F6" s="7">
        <v>40</v>
      </c>
      <c r="G6" s="8" t="s">
        <v>45</v>
      </c>
      <c r="H6" s="7"/>
      <c r="I6" s="14"/>
      <c r="J6" s="14"/>
      <c r="K6" s="14"/>
      <c r="L6" s="14"/>
      <c r="M6" s="14"/>
      <c r="N6" s="10"/>
    </row>
    <row r="7" spans="1:14" s="9" customFormat="1" ht="15.6" customHeight="1" x14ac:dyDescent="0.3">
      <c r="A7" s="7">
        <v>3</v>
      </c>
      <c r="B7" s="8" t="s">
        <v>17</v>
      </c>
      <c r="C7" s="7" t="s">
        <v>15</v>
      </c>
      <c r="D7" s="7" t="s">
        <v>20</v>
      </c>
      <c r="E7" s="7" t="s">
        <v>16</v>
      </c>
      <c r="F7" s="7">
        <v>40</v>
      </c>
      <c r="G7" s="8" t="s">
        <v>45</v>
      </c>
      <c r="H7" s="7"/>
      <c r="I7" s="14"/>
      <c r="J7" s="14"/>
      <c r="K7" s="14"/>
      <c r="L7" s="14"/>
      <c r="M7" s="14"/>
      <c r="N7" s="10"/>
    </row>
    <row r="8" spans="1:14" s="9" customFormat="1" ht="15.6" customHeight="1" x14ac:dyDescent="0.3">
      <c r="A8" s="7">
        <v>4</v>
      </c>
      <c r="B8" s="8" t="s">
        <v>17</v>
      </c>
      <c r="C8" s="7" t="s">
        <v>15</v>
      </c>
      <c r="D8" s="7" t="s">
        <v>21</v>
      </c>
      <c r="E8" s="7" t="s">
        <v>16</v>
      </c>
      <c r="F8" s="7">
        <v>40</v>
      </c>
      <c r="G8" s="8" t="s">
        <v>45</v>
      </c>
      <c r="H8" s="7"/>
      <c r="I8" s="14"/>
      <c r="J8" s="14"/>
      <c r="K8" s="14"/>
      <c r="L8" s="14"/>
      <c r="M8" s="14"/>
      <c r="N8" s="10"/>
    </row>
    <row r="9" spans="1:14" ht="15.6" customHeight="1" x14ac:dyDescent="0.3">
      <c r="A9" s="7">
        <v>5</v>
      </c>
      <c r="B9" s="8" t="s">
        <v>17</v>
      </c>
      <c r="C9" s="7" t="s">
        <v>15</v>
      </c>
      <c r="D9" s="11" t="s">
        <v>22</v>
      </c>
      <c r="E9" s="7" t="s">
        <v>16</v>
      </c>
      <c r="F9" s="7">
        <v>40</v>
      </c>
      <c r="G9" s="8" t="s">
        <v>45</v>
      </c>
      <c r="H9" s="11"/>
      <c r="I9" s="15"/>
      <c r="J9" s="15"/>
      <c r="K9" s="15"/>
      <c r="L9" s="15"/>
      <c r="M9" s="15"/>
    </row>
    <row r="10" spans="1:14" ht="15.6" customHeight="1" x14ac:dyDescent="0.3">
      <c r="A10" s="7">
        <v>6</v>
      </c>
      <c r="B10" s="8" t="s">
        <v>17</v>
      </c>
      <c r="C10" s="7" t="s">
        <v>15</v>
      </c>
      <c r="D10" s="11" t="s">
        <v>23</v>
      </c>
      <c r="E10" s="7" t="s">
        <v>16</v>
      </c>
      <c r="F10" s="7">
        <v>40</v>
      </c>
      <c r="G10" s="8" t="s">
        <v>45</v>
      </c>
      <c r="H10" s="11"/>
      <c r="I10" s="15"/>
      <c r="J10" s="15"/>
      <c r="K10" s="15"/>
      <c r="L10" s="15"/>
      <c r="M10" s="15"/>
    </row>
    <row r="11" spans="1:14" ht="15.6" customHeight="1" x14ac:dyDescent="0.3">
      <c r="A11" s="7">
        <v>7</v>
      </c>
      <c r="B11" s="8" t="s">
        <v>17</v>
      </c>
      <c r="C11" s="7" t="s">
        <v>15</v>
      </c>
      <c r="D11" s="11" t="s">
        <v>24</v>
      </c>
      <c r="E11" s="7" t="s">
        <v>16</v>
      </c>
      <c r="F11" s="7">
        <v>40</v>
      </c>
      <c r="G11" s="8" t="s">
        <v>45</v>
      </c>
      <c r="H11" s="11"/>
      <c r="I11" s="15"/>
      <c r="J11" s="15"/>
      <c r="K11" s="15"/>
      <c r="L11" s="15"/>
      <c r="M11" s="15"/>
    </row>
    <row r="12" spans="1:14" ht="15.6" customHeight="1" x14ac:dyDescent="0.3">
      <c r="A12" s="7">
        <v>8</v>
      </c>
      <c r="B12" s="8" t="s">
        <v>17</v>
      </c>
      <c r="C12" s="7" t="s">
        <v>15</v>
      </c>
      <c r="D12" s="11" t="s">
        <v>25</v>
      </c>
      <c r="E12" s="7" t="s">
        <v>16</v>
      </c>
      <c r="F12" s="7">
        <v>40</v>
      </c>
      <c r="G12" s="8" t="s">
        <v>45</v>
      </c>
      <c r="H12" s="11"/>
      <c r="I12" s="15"/>
      <c r="J12" s="15"/>
      <c r="K12" s="15"/>
      <c r="L12" s="15"/>
      <c r="M12" s="15"/>
    </row>
    <row r="13" spans="1:14" ht="15.6" customHeight="1" x14ac:dyDescent="0.3">
      <c r="A13" s="7">
        <v>9</v>
      </c>
      <c r="B13" s="8" t="s">
        <v>17</v>
      </c>
      <c r="C13" s="7" t="s">
        <v>15</v>
      </c>
      <c r="D13" s="11" t="s">
        <v>26</v>
      </c>
      <c r="E13" s="7" t="s">
        <v>16</v>
      </c>
      <c r="F13" s="7">
        <v>40</v>
      </c>
      <c r="G13" s="8" t="s">
        <v>45</v>
      </c>
      <c r="H13" s="11"/>
      <c r="I13" s="15"/>
      <c r="J13" s="15"/>
      <c r="K13" s="15"/>
      <c r="L13" s="15"/>
      <c r="M13" s="15"/>
    </row>
    <row r="14" spans="1:14" ht="15.6" customHeight="1" x14ac:dyDescent="0.3">
      <c r="A14" s="7">
        <v>10</v>
      </c>
      <c r="B14" s="8" t="s">
        <v>17</v>
      </c>
      <c r="C14" s="7" t="s">
        <v>15</v>
      </c>
      <c r="D14" s="11" t="s">
        <v>27</v>
      </c>
      <c r="E14" s="7" t="s">
        <v>16</v>
      </c>
      <c r="F14" s="7">
        <v>40</v>
      </c>
      <c r="G14" s="8" t="s">
        <v>45</v>
      </c>
      <c r="H14" s="11"/>
      <c r="I14" s="15"/>
      <c r="J14" s="15"/>
      <c r="K14" s="15"/>
      <c r="L14" s="15"/>
      <c r="M14" s="15"/>
    </row>
    <row r="15" spans="1:14" ht="15.6" customHeight="1" x14ac:dyDescent="0.3">
      <c r="A15" s="7">
        <v>11</v>
      </c>
      <c r="B15" s="8" t="s">
        <v>17</v>
      </c>
      <c r="C15" s="7" t="s">
        <v>15</v>
      </c>
      <c r="D15" s="11" t="s">
        <v>28</v>
      </c>
      <c r="E15" s="7" t="s">
        <v>16</v>
      </c>
      <c r="F15" s="7">
        <v>40</v>
      </c>
      <c r="G15" s="8" t="s">
        <v>45</v>
      </c>
      <c r="H15" s="11"/>
      <c r="I15" s="15"/>
      <c r="J15" s="15"/>
      <c r="K15" s="15"/>
      <c r="L15" s="15"/>
      <c r="M15" s="15"/>
    </row>
    <row r="16" spans="1:14" ht="15.6" customHeight="1" x14ac:dyDescent="0.3">
      <c r="A16" s="7">
        <v>12</v>
      </c>
      <c r="B16" s="8" t="s">
        <v>17</v>
      </c>
      <c r="C16" s="7" t="s">
        <v>15</v>
      </c>
      <c r="D16" s="11" t="s">
        <v>29</v>
      </c>
      <c r="E16" s="7" t="s">
        <v>16</v>
      </c>
      <c r="F16" s="7">
        <v>40</v>
      </c>
      <c r="G16" s="8" t="s">
        <v>45</v>
      </c>
      <c r="H16" s="11"/>
      <c r="I16" s="15"/>
      <c r="J16" s="15"/>
      <c r="K16" s="15"/>
      <c r="L16" s="15"/>
      <c r="M16" s="15"/>
    </row>
    <row r="17" spans="1:13" ht="15.6" customHeight="1" x14ac:dyDescent="0.3">
      <c r="A17" s="7">
        <v>13</v>
      </c>
      <c r="B17" s="8" t="s">
        <v>17</v>
      </c>
      <c r="C17" s="7" t="s">
        <v>15</v>
      </c>
      <c r="D17" s="11" t="s">
        <v>30</v>
      </c>
      <c r="E17" s="7" t="s">
        <v>16</v>
      </c>
      <c r="F17" s="7">
        <v>40</v>
      </c>
      <c r="G17" s="8" t="s">
        <v>45</v>
      </c>
      <c r="H17" s="11"/>
      <c r="I17" s="15"/>
      <c r="J17" s="15"/>
      <c r="K17" s="15"/>
      <c r="L17" s="15"/>
      <c r="M17" s="15"/>
    </row>
    <row r="18" spans="1:13" ht="15.6" customHeight="1" x14ac:dyDescent="0.3">
      <c r="A18" s="7">
        <v>14</v>
      </c>
      <c r="B18" s="11" t="s">
        <v>31</v>
      </c>
      <c r="C18" s="7" t="s">
        <v>15</v>
      </c>
      <c r="D18" s="11" t="s">
        <v>32</v>
      </c>
      <c r="E18" s="7" t="s">
        <v>16</v>
      </c>
      <c r="F18" s="7">
        <v>40</v>
      </c>
      <c r="G18" s="8" t="s">
        <v>45</v>
      </c>
      <c r="H18" s="11">
        <v>26</v>
      </c>
      <c r="I18" s="15">
        <v>2678.5699999999997</v>
      </c>
      <c r="J18" s="15">
        <v>69642.820000000007</v>
      </c>
      <c r="K18" s="15">
        <v>0.12</v>
      </c>
      <c r="L18" s="15">
        <v>8357.14</v>
      </c>
      <c r="M18" s="15">
        <v>77999.960000000006</v>
      </c>
    </row>
    <row r="19" spans="1:13" ht="15.6" customHeight="1" x14ac:dyDescent="0.3">
      <c r="A19" s="7">
        <v>15</v>
      </c>
      <c r="B19" s="11" t="s">
        <v>31</v>
      </c>
      <c r="C19" s="7" t="s">
        <v>15</v>
      </c>
      <c r="D19" s="11" t="s">
        <v>33</v>
      </c>
      <c r="E19" s="7" t="s">
        <v>16</v>
      </c>
      <c r="F19" s="7">
        <v>40</v>
      </c>
      <c r="G19" s="8" t="s">
        <v>45</v>
      </c>
      <c r="H19" s="11">
        <v>48</v>
      </c>
      <c r="I19" s="15">
        <v>16071.43</v>
      </c>
      <c r="J19" s="15">
        <v>771428.64</v>
      </c>
      <c r="K19" s="15">
        <v>0.12</v>
      </c>
      <c r="L19" s="15">
        <v>92571.436799999996</v>
      </c>
      <c r="M19" s="15">
        <v>864000.08</v>
      </c>
    </row>
    <row r="20" spans="1:13" ht="15.6" customHeight="1" x14ac:dyDescent="0.3">
      <c r="A20" s="7">
        <v>16</v>
      </c>
      <c r="B20" s="11" t="s">
        <v>31</v>
      </c>
      <c r="C20" s="7" t="s">
        <v>15</v>
      </c>
      <c r="D20" s="11" t="s">
        <v>34</v>
      </c>
      <c r="E20" s="7" t="s">
        <v>16</v>
      </c>
      <c r="F20" s="7">
        <v>40</v>
      </c>
      <c r="G20" s="8" t="s">
        <v>45</v>
      </c>
      <c r="H20" s="11"/>
      <c r="I20" s="15"/>
      <c r="J20" s="15"/>
      <c r="K20" s="15"/>
      <c r="L20" s="15"/>
      <c r="M20" s="15"/>
    </row>
    <row r="21" spans="1:13" ht="15.6" customHeight="1" x14ac:dyDescent="0.3">
      <c r="A21" s="7">
        <v>17</v>
      </c>
      <c r="B21" s="11" t="s">
        <v>31</v>
      </c>
      <c r="C21" s="7" t="s">
        <v>15</v>
      </c>
      <c r="D21" s="11" t="s">
        <v>35</v>
      </c>
      <c r="E21" s="7" t="s">
        <v>16</v>
      </c>
      <c r="F21" s="7">
        <v>40</v>
      </c>
      <c r="G21" s="8" t="s">
        <v>45</v>
      </c>
      <c r="H21" s="11"/>
      <c r="I21" s="11"/>
      <c r="J21" s="11"/>
      <c r="K21" s="11"/>
      <c r="L21" s="11"/>
      <c r="M21" s="11"/>
    </row>
    <row r="22" spans="1:13" ht="15.6" customHeight="1" x14ac:dyDescent="0.3">
      <c r="A22" s="7">
        <v>18</v>
      </c>
      <c r="B22" s="11" t="s">
        <v>31</v>
      </c>
      <c r="C22" s="7" t="s">
        <v>15</v>
      </c>
      <c r="D22" s="11" t="s">
        <v>36</v>
      </c>
      <c r="E22" s="7" t="s">
        <v>16</v>
      </c>
      <c r="F22" s="7">
        <v>40</v>
      </c>
      <c r="G22" s="8" t="s">
        <v>45</v>
      </c>
      <c r="H22" s="11"/>
      <c r="I22" s="11"/>
      <c r="J22" s="11"/>
      <c r="K22" s="11"/>
      <c r="L22" s="11"/>
      <c r="M22" s="11"/>
    </row>
    <row r="23" spans="1:13" ht="15.6" customHeight="1" x14ac:dyDescent="0.3">
      <c r="A23" s="7">
        <v>19</v>
      </c>
      <c r="B23" s="11" t="s">
        <v>31</v>
      </c>
      <c r="C23" s="7" t="s">
        <v>15</v>
      </c>
      <c r="D23" s="11" t="s">
        <v>37</v>
      </c>
      <c r="E23" s="7" t="s">
        <v>16</v>
      </c>
      <c r="F23" s="7">
        <v>40</v>
      </c>
      <c r="G23" s="8" t="s">
        <v>45</v>
      </c>
      <c r="H23" s="11"/>
      <c r="I23" s="11"/>
      <c r="J23" s="11"/>
      <c r="K23" s="11"/>
      <c r="L23" s="11"/>
      <c r="M23" s="11"/>
    </row>
    <row r="24" spans="1:13" ht="15.6" customHeight="1" x14ac:dyDescent="0.3">
      <c r="A24" s="7">
        <v>20</v>
      </c>
      <c r="B24" s="11" t="s">
        <v>31</v>
      </c>
      <c r="C24" s="7" t="s">
        <v>15</v>
      </c>
      <c r="D24" s="11" t="s">
        <v>38</v>
      </c>
      <c r="E24" s="7" t="s">
        <v>16</v>
      </c>
      <c r="F24" s="7">
        <v>40</v>
      </c>
      <c r="G24" s="8" t="s">
        <v>45</v>
      </c>
      <c r="H24" s="11"/>
      <c r="I24" s="11"/>
      <c r="J24" s="11"/>
      <c r="K24" s="11"/>
      <c r="L24" s="11"/>
      <c r="M24" s="11"/>
    </row>
    <row r="25" spans="1:13" ht="15.6" customHeight="1" x14ac:dyDescent="0.3">
      <c r="A25" s="7">
        <v>21</v>
      </c>
      <c r="B25" s="11" t="s">
        <v>31</v>
      </c>
      <c r="C25" s="7" t="s">
        <v>15</v>
      </c>
      <c r="D25" s="11" t="s">
        <v>39</v>
      </c>
      <c r="E25" s="7" t="s">
        <v>16</v>
      </c>
      <c r="F25" s="7">
        <v>40</v>
      </c>
      <c r="G25" s="8" t="s">
        <v>45</v>
      </c>
      <c r="H25" s="11"/>
      <c r="I25" s="11"/>
      <c r="J25" s="11"/>
      <c r="K25" s="11"/>
      <c r="L25" s="11"/>
      <c r="M25" s="11"/>
    </row>
    <row r="26" spans="1:13" ht="15.6" customHeight="1" x14ac:dyDescent="0.3">
      <c r="A26" s="7">
        <v>22</v>
      </c>
      <c r="B26" s="11" t="s">
        <v>31</v>
      </c>
      <c r="C26" s="7" t="s">
        <v>15</v>
      </c>
      <c r="D26" s="11" t="s">
        <v>40</v>
      </c>
      <c r="E26" s="7" t="s">
        <v>16</v>
      </c>
      <c r="F26" s="7">
        <v>40</v>
      </c>
      <c r="G26" s="8" t="s">
        <v>45</v>
      </c>
      <c r="H26" s="11"/>
      <c r="I26" s="11"/>
      <c r="J26" s="11"/>
      <c r="K26" s="11"/>
      <c r="L26" s="11"/>
      <c r="M26" s="11"/>
    </row>
    <row r="27" spans="1:13" ht="15.6" customHeight="1" x14ac:dyDescent="0.3">
      <c r="A27" s="7">
        <v>23</v>
      </c>
      <c r="B27" s="11" t="s">
        <v>31</v>
      </c>
      <c r="C27" s="7" t="s">
        <v>15</v>
      </c>
      <c r="D27" s="11" t="s">
        <v>41</v>
      </c>
      <c r="E27" s="7" t="s">
        <v>16</v>
      </c>
      <c r="F27" s="7">
        <v>40</v>
      </c>
      <c r="G27" s="8" t="s">
        <v>45</v>
      </c>
      <c r="H27" s="11"/>
      <c r="I27" s="11"/>
      <c r="J27" s="11"/>
      <c r="K27" s="11"/>
      <c r="L27" s="11"/>
      <c r="M27" s="11"/>
    </row>
    <row r="28" spans="1:13" ht="15.6" customHeight="1" x14ac:dyDescent="0.3">
      <c r="A28" s="7">
        <v>24</v>
      </c>
      <c r="B28" s="11" t="s">
        <v>31</v>
      </c>
      <c r="C28" s="7" t="s">
        <v>15</v>
      </c>
      <c r="D28" s="11" t="s">
        <v>42</v>
      </c>
      <c r="E28" s="7" t="s">
        <v>16</v>
      </c>
      <c r="F28" s="7">
        <v>40</v>
      </c>
      <c r="G28" s="8" t="s">
        <v>45</v>
      </c>
      <c r="H28" s="11"/>
      <c r="I28" s="11"/>
      <c r="J28" s="11"/>
      <c r="K28" s="11"/>
      <c r="L28" s="11"/>
      <c r="M28" s="11"/>
    </row>
    <row r="29" spans="1:13" ht="15.6" customHeight="1" x14ac:dyDescent="0.3">
      <c r="A29" s="7">
        <v>25</v>
      </c>
      <c r="B29" s="11" t="s">
        <v>31</v>
      </c>
      <c r="C29" s="7" t="s">
        <v>15</v>
      </c>
      <c r="D29" s="11" t="s">
        <v>43</v>
      </c>
      <c r="E29" s="7" t="s">
        <v>16</v>
      </c>
      <c r="F29" s="7">
        <v>40</v>
      </c>
      <c r="G29" s="8" t="s">
        <v>45</v>
      </c>
      <c r="H29" s="11"/>
      <c r="I29" s="11"/>
      <c r="J29" s="11"/>
      <c r="K29" s="11"/>
      <c r="L29" s="11"/>
      <c r="M29" s="11"/>
    </row>
    <row r="30" spans="1:13" ht="15.6" customHeight="1" x14ac:dyDescent="0.3">
      <c r="A30" s="7">
        <v>26</v>
      </c>
      <c r="B30" s="11" t="s">
        <v>31</v>
      </c>
      <c r="C30" s="7" t="s">
        <v>15</v>
      </c>
      <c r="D30" s="11" t="s">
        <v>44</v>
      </c>
      <c r="E30" s="7" t="s">
        <v>16</v>
      </c>
      <c r="F30" s="7">
        <v>40</v>
      </c>
      <c r="G30" s="8" t="s">
        <v>45</v>
      </c>
      <c r="H30" s="11"/>
      <c r="I30" s="11"/>
      <c r="J30" s="11"/>
      <c r="K30" s="11"/>
      <c r="L30" s="11"/>
      <c r="M30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D7BF-2030-4A10-BAC7-60463C10F831}">
  <dimension ref="A1"/>
  <sheetViews>
    <sheetView workbookViewId="0">
      <selection activeCell="P13" sqref="P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E1B8-38ED-4E59-9EBF-AA4A89766E83}">
  <sheetPr>
    <pageSetUpPr fitToPage="1"/>
  </sheetPr>
  <dimension ref="A1:S58"/>
  <sheetViews>
    <sheetView view="pageBreakPreview" topLeftCell="A4" zoomScale="55" zoomScaleNormal="55" zoomScaleSheetLayoutView="55" workbookViewId="0">
      <selection activeCell="K25" sqref="K25:K37"/>
    </sheetView>
  </sheetViews>
  <sheetFormatPr defaultRowHeight="14.4" x14ac:dyDescent="0.3"/>
  <cols>
    <col min="1" max="1" width="7.44140625" customWidth="1"/>
    <col min="2" max="2" width="63.109375" customWidth="1"/>
    <col min="3" max="3" width="36.33203125" customWidth="1"/>
    <col min="4" max="4" width="17.5546875" customWidth="1"/>
    <col min="5" max="5" width="18.5546875" bestFit="1" customWidth="1"/>
    <col min="6" max="6" width="17.33203125" customWidth="1"/>
    <col min="7" max="7" width="17.6640625" customWidth="1"/>
    <col min="8" max="8" width="26" bestFit="1" customWidth="1"/>
    <col min="9" max="9" width="28" bestFit="1" customWidth="1"/>
    <col min="10" max="10" width="10.33203125" customWidth="1"/>
    <col min="11" max="11" width="25.88671875" bestFit="1" customWidth="1"/>
    <col min="12" max="12" width="28" bestFit="1" customWidth="1"/>
    <col min="13" max="13" width="20.44140625" bestFit="1" customWidth="1"/>
    <col min="14" max="14" width="22" bestFit="1" customWidth="1"/>
    <col min="15" max="15" width="23.88671875" bestFit="1" customWidth="1"/>
    <col min="16" max="16" width="21.33203125" bestFit="1" customWidth="1"/>
    <col min="17" max="17" width="25.5546875" bestFit="1" customWidth="1"/>
    <col min="18" max="18" width="23.88671875" bestFit="1" customWidth="1"/>
    <col min="19" max="19" width="21.33203125" bestFit="1" customWidth="1"/>
  </cols>
  <sheetData>
    <row r="1" spans="1:19" s="16" customFormat="1" ht="36.6" x14ac:dyDescent="0.7">
      <c r="A1" s="82" t="s">
        <v>47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9" s="16" customFormat="1" ht="36.6" x14ac:dyDescent="0.7">
      <c r="A2" s="83" t="s">
        <v>48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</row>
    <row r="3" spans="1:19" s="16" customFormat="1" ht="36.6" x14ac:dyDescent="0.7">
      <c r="A3" s="82" t="s">
        <v>49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9" s="16" customFormat="1" ht="22.2" x14ac:dyDescent="0.45">
      <c r="A4" s="84" t="s">
        <v>50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9" s="16" customFormat="1" ht="22.2" x14ac:dyDescent="0.4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9" s="16" customFormat="1" ht="22.2" x14ac:dyDescent="0.4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</row>
    <row r="7" spans="1:19" s="16" customFormat="1" ht="22.2" x14ac:dyDescent="0.45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1:19" s="16" customFormat="1" ht="6.75" hidden="1" customHeight="1" x14ac:dyDescent="0.4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9" s="16" customFormat="1" ht="26.25" customHeight="1" x14ac:dyDescent="0.45">
      <c r="A9" s="17" t="s">
        <v>51</v>
      </c>
      <c r="B9" s="17" t="s">
        <v>52</v>
      </c>
      <c r="C9" s="71" t="s">
        <v>53</v>
      </c>
      <c r="D9" s="85" t="s">
        <v>54</v>
      </c>
      <c r="E9" s="85" t="s">
        <v>55</v>
      </c>
      <c r="F9" s="17" t="s">
        <v>56</v>
      </c>
      <c r="G9" s="17" t="s">
        <v>57</v>
      </c>
      <c r="H9" s="17" t="s">
        <v>58</v>
      </c>
      <c r="I9" s="17" t="s">
        <v>59</v>
      </c>
      <c r="J9" s="87" t="s">
        <v>60</v>
      </c>
      <c r="K9" s="87"/>
      <c r="L9" s="17" t="s">
        <v>61</v>
      </c>
    </row>
    <row r="10" spans="1:19" s="18" customFormat="1" ht="82.5" customHeight="1" x14ac:dyDescent="0.3">
      <c r="A10" s="12" t="s">
        <v>62</v>
      </c>
      <c r="B10" s="12" t="s">
        <v>63</v>
      </c>
      <c r="C10" s="73"/>
      <c r="D10" s="86"/>
      <c r="E10" s="86"/>
      <c r="F10" s="12" t="s">
        <v>64</v>
      </c>
      <c r="G10" s="12"/>
      <c r="H10" s="12"/>
      <c r="I10" s="12" t="s">
        <v>65</v>
      </c>
      <c r="J10" s="12" t="s">
        <v>66</v>
      </c>
      <c r="K10" s="12" t="s">
        <v>67</v>
      </c>
      <c r="L10" s="12" t="s">
        <v>68</v>
      </c>
    </row>
    <row r="11" spans="1:19" s="16" customFormat="1" ht="23.4" x14ac:dyDescent="0.45">
      <c r="A11" s="19">
        <v>1</v>
      </c>
      <c r="B11" s="17">
        <v>2</v>
      </c>
      <c r="C11" s="17">
        <v>3</v>
      </c>
      <c r="D11" s="17">
        <v>4</v>
      </c>
      <c r="E11" s="17">
        <v>5</v>
      </c>
      <c r="F11" s="17">
        <v>6</v>
      </c>
      <c r="G11" s="17">
        <v>7</v>
      </c>
      <c r="H11" s="17">
        <v>8</v>
      </c>
      <c r="I11" s="17">
        <v>9</v>
      </c>
      <c r="J11" s="17">
        <v>10</v>
      </c>
      <c r="K11" s="17">
        <v>11</v>
      </c>
      <c r="L11" s="17">
        <v>12</v>
      </c>
      <c r="M11" s="16" t="s">
        <v>69</v>
      </c>
      <c r="N11" s="16" t="s">
        <v>70</v>
      </c>
      <c r="Q11" s="20"/>
      <c r="R11" s="20"/>
      <c r="S11" s="20"/>
    </row>
    <row r="12" spans="1:19" s="18" customFormat="1" ht="23.4" x14ac:dyDescent="0.3">
      <c r="A12" s="71">
        <v>1</v>
      </c>
      <c r="B12" s="74" t="s">
        <v>17</v>
      </c>
      <c r="C12" s="21" t="s">
        <v>18</v>
      </c>
      <c r="D12" s="58">
        <v>3028</v>
      </c>
      <c r="E12" s="78">
        <v>45199</v>
      </c>
      <c r="F12" s="81" t="s">
        <v>71</v>
      </c>
      <c r="G12" s="70">
        <v>26</v>
      </c>
      <c r="H12" s="62">
        <f>1562500-1357142.86</f>
        <v>205357.1399999999</v>
      </c>
      <c r="I12" s="57">
        <f>ROUND(H12*G12,2)</f>
        <v>5339285.6399999997</v>
      </c>
      <c r="J12" s="63">
        <v>0.12</v>
      </c>
      <c r="K12" s="57">
        <f>ROUND(J12*I12,2)</f>
        <v>640714.28</v>
      </c>
      <c r="L12" s="57">
        <f>ROUND(K12+I12,2)</f>
        <v>5979999.9199999999</v>
      </c>
      <c r="M12" s="18">
        <v>1562500</v>
      </c>
      <c r="N12" s="22">
        <v>1520000</v>
      </c>
      <c r="O12" s="22">
        <f>N12/1.12</f>
        <v>1357142.857142857</v>
      </c>
      <c r="P12" s="22">
        <f>O12*12%</f>
        <v>162857.14285714284</v>
      </c>
      <c r="Q12" s="18">
        <f>+M12*26</f>
        <v>40625000</v>
      </c>
    </row>
    <row r="13" spans="1:19" s="18" customFormat="1" ht="23.4" x14ac:dyDescent="0.3">
      <c r="A13" s="72"/>
      <c r="B13" s="75"/>
      <c r="C13" s="21" t="s">
        <v>19</v>
      </c>
      <c r="D13" s="77"/>
      <c r="E13" s="79"/>
      <c r="F13" s="81"/>
      <c r="G13" s="70"/>
      <c r="H13" s="62"/>
      <c r="I13" s="57"/>
      <c r="J13" s="63"/>
      <c r="K13" s="57"/>
      <c r="L13" s="57"/>
      <c r="Q13" s="22"/>
      <c r="R13" s="22"/>
      <c r="S13" s="22"/>
    </row>
    <row r="14" spans="1:19" s="18" customFormat="1" ht="23.4" x14ac:dyDescent="0.3">
      <c r="A14" s="72"/>
      <c r="B14" s="75"/>
      <c r="C14" s="21" t="s">
        <v>20</v>
      </c>
      <c r="D14" s="77"/>
      <c r="E14" s="79"/>
      <c r="F14" s="81"/>
      <c r="G14" s="70"/>
      <c r="H14" s="62"/>
      <c r="I14" s="57"/>
      <c r="J14" s="63"/>
      <c r="K14" s="57"/>
      <c r="L14" s="57"/>
      <c r="Q14" s="22"/>
      <c r="R14" s="22"/>
      <c r="S14" s="22"/>
    </row>
    <row r="15" spans="1:19" s="18" customFormat="1" ht="23.4" x14ac:dyDescent="0.3">
      <c r="A15" s="72"/>
      <c r="B15" s="75"/>
      <c r="C15" s="21" t="s">
        <v>21</v>
      </c>
      <c r="D15" s="77"/>
      <c r="E15" s="79"/>
      <c r="F15" s="81"/>
      <c r="G15" s="70"/>
      <c r="H15" s="62"/>
      <c r="I15" s="57"/>
      <c r="J15" s="63"/>
      <c r="K15" s="57"/>
      <c r="L15" s="57"/>
    </row>
    <row r="16" spans="1:19" s="18" customFormat="1" ht="23.4" x14ac:dyDescent="0.3">
      <c r="A16" s="72"/>
      <c r="B16" s="75"/>
      <c r="C16" s="21" t="s">
        <v>22</v>
      </c>
      <c r="D16" s="77"/>
      <c r="E16" s="79"/>
      <c r="F16" s="81"/>
      <c r="G16" s="70"/>
      <c r="H16" s="62"/>
      <c r="I16" s="57"/>
      <c r="J16" s="63"/>
      <c r="K16" s="57"/>
      <c r="L16" s="57"/>
    </row>
    <row r="17" spans="1:18" s="18" customFormat="1" ht="23.4" x14ac:dyDescent="0.3">
      <c r="A17" s="72"/>
      <c r="B17" s="75"/>
      <c r="C17" s="21" t="s">
        <v>23</v>
      </c>
      <c r="D17" s="77"/>
      <c r="E17" s="79"/>
      <c r="F17" s="81"/>
      <c r="G17" s="70"/>
      <c r="H17" s="62"/>
      <c r="I17" s="57"/>
      <c r="J17" s="63"/>
      <c r="K17" s="57"/>
      <c r="L17" s="57"/>
    </row>
    <row r="18" spans="1:18" s="18" customFormat="1" ht="23.4" x14ac:dyDescent="0.3">
      <c r="A18" s="72"/>
      <c r="B18" s="75"/>
      <c r="C18" s="21" t="s">
        <v>24</v>
      </c>
      <c r="D18" s="77"/>
      <c r="E18" s="79"/>
      <c r="F18" s="81"/>
      <c r="G18" s="70"/>
      <c r="H18" s="62"/>
      <c r="I18" s="57"/>
      <c r="J18" s="63"/>
      <c r="K18" s="57"/>
      <c r="L18" s="57"/>
    </row>
    <row r="19" spans="1:18" s="18" customFormat="1" ht="23.4" x14ac:dyDescent="0.3">
      <c r="A19" s="72"/>
      <c r="B19" s="75"/>
      <c r="C19" s="21" t="s">
        <v>25</v>
      </c>
      <c r="D19" s="77"/>
      <c r="E19" s="79"/>
      <c r="F19" s="81"/>
      <c r="G19" s="70"/>
      <c r="H19" s="62"/>
      <c r="I19" s="57"/>
      <c r="J19" s="63"/>
      <c r="K19" s="57"/>
      <c r="L19" s="57"/>
    </row>
    <row r="20" spans="1:18" s="18" customFormat="1" ht="23.4" x14ac:dyDescent="0.3">
      <c r="A20" s="72"/>
      <c r="B20" s="75"/>
      <c r="C20" s="21" t="s">
        <v>26</v>
      </c>
      <c r="D20" s="77"/>
      <c r="E20" s="79"/>
      <c r="F20" s="81"/>
      <c r="G20" s="70"/>
      <c r="H20" s="62"/>
      <c r="I20" s="57"/>
      <c r="J20" s="63"/>
      <c r="K20" s="57"/>
      <c r="L20" s="57"/>
    </row>
    <row r="21" spans="1:18" s="18" customFormat="1" ht="23.4" x14ac:dyDescent="0.3">
      <c r="A21" s="72"/>
      <c r="B21" s="75"/>
      <c r="C21" s="21" t="s">
        <v>27</v>
      </c>
      <c r="D21" s="77"/>
      <c r="E21" s="79"/>
      <c r="F21" s="81"/>
      <c r="G21" s="70"/>
      <c r="H21" s="62"/>
      <c r="I21" s="57"/>
      <c r="J21" s="63"/>
      <c r="K21" s="57"/>
      <c r="L21" s="57"/>
    </row>
    <row r="22" spans="1:18" s="18" customFormat="1" ht="23.4" x14ac:dyDescent="0.3">
      <c r="A22" s="72"/>
      <c r="B22" s="75"/>
      <c r="C22" s="21" t="s">
        <v>28</v>
      </c>
      <c r="D22" s="77"/>
      <c r="E22" s="79"/>
      <c r="F22" s="81"/>
      <c r="G22" s="70"/>
      <c r="H22" s="62"/>
      <c r="I22" s="57"/>
      <c r="J22" s="63"/>
      <c r="K22" s="57"/>
      <c r="L22" s="57"/>
    </row>
    <row r="23" spans="1:18" s="18" customFormat="1" ht="23.4" x14ac:dyDescent="0.3">
      <c r="A23" s="72"/>
      <c r="B23" s="75"/>
      <c r="C23" s="21" t="s">
        <v>29</v>
      </c>
      <c r="D23" s="77"/>
      <c r="E23" s="79"/>
      <c r="F23" s="81"/>
      <c r="G23" s="70"/>
      <c r="H23" s="62"/>
      <c r="I23" s="57"/>
      <c r="J23" s="63"/>
      <c r="K23" s="57"/>
      <c r="L23" s="57"/>
    </row>
    <row r="24" spans="1:18" s="18" customFormat="1" ht="23.4" x14ac:dyDescent="0.3">
      <c r="A24" s="72"/>
      <c r="B24" s="76"/>
      <c r="C24" s="21" t="s">
        <v>30</v>
      </c>
      <c r="D24" s="77"/>
      <c r="E24" s="79"/>
      <c r="F24" s="81"/>
      <c r="G24" s="70"/>
      <c r="H24" s="62"/>
      <c r="I24" s="57"/>
      <c r="J24" s="63"/>
      <c r="K24" s="57"/>
      <c r="L24" s="57"/>
    </row>
    <row r="25" spans="1:18" s="18" customFormat="1" ht="23.4" x14ac:dyDescent="0.3">
      <c r="A25" s="72"/>
      <c r="B25" s="64" t="s">
        <v>31</v>
      </c>
      <c r="C25" s="21" t="s">
        <v>32</v>
      </c>
      <c r="D25" s="77"/>
      <c r="E25" s="79"/>
      <c r="F25" s="67" t="s">
        <v>71</v>
      </c>
      <c r="G25" s="70">
        <v>26</v>
      </c>
      <c r="H25" s="62">
        <f>16071.43-13392.86</f>
        <v>2678.5699999999997</v>
      </c>
      <c r="I25" s="57">
        <f>ROUND(G25*H25,2)</f>
        <v>69642.820000000007</v>
      </c>
      <c r="J25" s="54">
        <v>0.12</v>
      </c>
      <c r="K25" s="57">
        <f>ROUND(J25*I25,2)</f>
        <v>8357.14</v>
      </c>
      <c r="L25" s="57">
        <f>ROUND(K25+I25,2)</f>
        <v>77999.960000000006</v>
      </c>
      <c r="M25" s="18">
        <v>16071.43</v>
      </c>
      <c r="N25" s="22">
        <v>15000</v>
      </c>
      <c r="O25" s="22">
        <f>N25/1.12</f>
        <v>13392.857142857141</v>
      </c>
      <c r="P25" s="22">
        <f>O25*12%</f>
        <v>1607.1428571428569</v>
      </c>
      <c r="Q25" s="18">
        <f>M25*26</f>
        <v>417857.18</v>
      </c>
    </row>
    <row r="26" spans="1:18" s="18" customFormat="1" ht="23.4" x14ac:dyDescent="0.3">
      <c r="A26" s="72"/>
      <c r="B26" s="65"/>
      <c r="C26" s="21" t="s">
        <v>33</v>
      </c>
      <c r="D26" s="77"/>
      <c r="E26" s="79"/>
      <c r="F26" s="68"/>
      <c r="G26" s="70"/>
      <c r="H26" s="62"/>
      <c r="I26" s="57"/>
      <c r="J26" s="55"/>
      <c r="K26" s="57"/>
      <c r="L26" s="57"/>
    </row>
    <row r="27" spans="1:18" s="18" customFormat="1" ht="23.4" x14ac:dyDescent="0.3">
      <c r="A27" s="72"/>
      <c r="B27" s="65"/>
      <c r="C27" s="21" t="s">
        <v>34</v>
      </c>
      <c r="D27" s="77"/>
      <c r="E27" s="79"/>
      <c r="F27" s="68"/>
      <c r="G27" s="70"/>
      <c r="H27" s="62"/>
      <c r="I27" s="57"/>
      <c r="J27" s="55"/>
      <c r="K27" s="57"/>
      <c r="L27" s="57"/>
    </row>
    <row r="28" spans="1:18" s="18" customFormat="1" ht="23.4" x14ac:dyDescent="0.3">
      <c r="A28" s="72"/>
      <c r="B28" s="65"/>
      <c r="C28" s="21" t="s">
        <v>35</v>
      </c>
      <c r="D28" s="77"/>
      <c r="E28" s="79"/>
      <c r="F28" s="68"/>
      <c r="G28" s="70"/>
      <c r="H28" s="62"/>
      <c r="I28" s="57"/>
      <c r="J28" s="55"/>
      <c r="K28" s="57"/>
      <c r="L28" s="57"/>
      <c r="Q28" s="22">
        <f>Q25+Q12</f>
        <v>41042857.18</v>
      </c>
      <c r="R28" s="23">
        <f>Q28-L39</f>
        <v>34120857.219999999</v>
      </c>
    </row>
    <row r="29" spans="1:18" s="18" customFormat="1" ht="23.4" x14ac:dyDescent="0.3">
      <c r="A29" s="72"/>
      <c r="B29" s="65"/>
      <c r="C29" s="21" t="s">
        <v>36</v>
      </c>
      <c r="D29" s="77"/>
      <c r="E29" s="79"/>
      <c r="F29" s="68"/>
      <c r="G29" s="70"/>
      <c r="H29" s="62"/>
      <c r="I29" s="57"/>
      <c r="J29" s="55"/>
      <c r="K29" s="57"/>
      <c r="L29" s="57"/>
    </row>
    <row r="30" spans="1:18" s="18" customFormat="1" ht="23.4" x14ac:dyDescent="0.3">
      <c r="A30" s="72"/>
      <c r="B30" s="65"/>
      <c r="C30" s="21" t="s">
        <v>37</v>
      </c>
      <c r="D30" s="77"/>
      <c r="E30" s="79"/>
      <c r="F30" s="68"/>
      <c r="G30" s="70"/>
      <c r="H30" s="62"/>
      <c r="I30" s="57"/>
      <c r="J30" s="55"/>
      <c r="K30" s="57"/>
      <c r="L30" s="57"/>
    </row>
    <row r="31" spans="1:18" s="18" customFormat="1" ht="23.4" x14ac:dyDescent="0.3">
      <c r="A31" s="72"/>
      <c r="B31" s="65"/>
      <c r="C31" s="21" t="s">
        <v>38</v>
      </c>
      <c r="D31" s="77"/>
      <c r="E31" s="79"/>
      <c r="F31" s="68"/>
      <c r="G31" s="70"/>
      <c r="H31" s="62"/>
      <c r="I31" s="57"/>
      <c r="J31" s="55"/>
      <c r="K31" s="57"/>
      <c r="L31" s="57"/>
    </row>
    <row r="32" spans="1:18" s="18" customFormat="1" ht="23.4" x14ac:dyDescent="0.3">
      <c r="A32" s="72"/>
      <c r="B32" s="65"/>
      <c r="C32" s="21" t="s">
        <v>39</v>
      </c>
      <c r="D32" s="77"/>
      <c r="E32" s="79"/>
      <c r="F32" s="68"/>
      <c r="G32" s="70"/>
      <c r="H32" s="62"/>
      <c r="I32" s="57"/>
      <c r="J32" s="55"/>
      <c r="K32" s="57"/>
      <c r="L32" s="57"/>
    </row>
    <row r="33" spans="1:12" s="18" customFormat="1" ht="23.4" x14ac:dyDescent="0.3">
      <c r="A33" s="72"/>
      <c r="B33" s="65"/>
      <c r="C33" s="21" t="s">
        <v>40</v>
      </c>
      <c r="D33" s="77"/>
      <c r="E33" s="79"/>
      <c r="F33" s="68"/>
      <c r="G33" s="70"/>
      <c r="H33" s="62"/>
      <c r="I33" s="57"/>
      <c r="J33" s="55"/>
      <c r="K33" s="57"/>
      <c r="L33" s="57"/>
    </row>
    <row r="34" spans="1:12" s="18" customFormat="1" ht="23.4" x14ac:dyDescent="0.3">
      <c r="A34" s="72"/>
      <c r="B34" s="65"/>
      <c r="C34" s="21" t="s">
        <v>41</v>
      </c>
      <c r="D34" s="77"/>
      <c r="E34" s="79"/>
      <c r="F34" s="68"/>
      <c r="G34" s="70"/>
      <c r="H34" s="62"/>
      <c r="I34" s="57"/>
      <c r="J34" s="55"/>
      <c r="K34" s="57"/>
      <c r="L34" s="57"/>
    </row>
    <row r="35" spans="1:12" s="18" customFormat="1" ht="23.4" x14ac:dyDescent="0.3">
      <c r="A35" s="72"/>
      <c r="B35" s="65"/>
      <c r="C35" s="21" t="s">
        <v>42</v>
      </c>
      <c r="D35" s="77"/>
      <c r="E35" s="79"/>
      <c r="F35" s="68"/>
      <c r="G35" s="70"/>
      <c r="H35" s="62"/>
      <c r="I35" s="57"/>
      <c r="J35" s="55"/>
      <c r="K35" s="57"/>
      <c r="L35" s="57"/>
    </row>
    <row r="36" spans="1:12" s="18" customFormat="1" ht="23.4" x14ac:dyDescent="0.3">
      <c r="A36" s="72"/>
      <c r="B36" s="65"/>
      <c r="C36" s="21" t="s">
        <v>43</v>
      </c>
      <c r="D36" s="77"/>
      <c r="E36" s="79"/>
      <c r="F36" s="68"/>
      <c r="G36" s="70"/>
      <c r="H36" s="62"/>
      <c r="I36" s="57"/>
      <c r="J36" s="55"/>
      <c r="K36" s="57"/>
      <c r="L36" s="57"/>
    </row>
    <row r="37" spans="1:12" s="18" customFormat="1" ht="23.4" customHeight="1" x14ac:dyDescent="0.3">
      <c r="A37" s="72"/>
      <c r="B37" s="65"/>
      <c r="C37" s="58" t="s">
        <v>44</v>
      </c>
      <c r="D37" s="77"/>
      <c r="E37" s="79"/>
      <c r="F37" s="68"/>
      <c r="G37" s="70"/>
      <c r="H37" s="62"/>
      <c r="I37" s="57"/>
      <c r="J37" s="56"/>
      <c r="K37" s="57"/>
      <c r="L37" s="57"/>
    </row>
    <row r="38" spans="1:12" s="18" customFormat="1" ht="35.4" customHeight="1" x14ac:dyDescent="0.3">
      <c r="A38" s="73"/>
      <c r="B38" s="66"/>
      <c r="C38" s="59"/>
      <c r="D38" s="59"/>
      <c r="E38" s="80"/>
      <c r="F38" s="69"/>
      <c r="G38" s="12">
        <v>48</v>
      </c>
      <c r="H38" s="24">
        <v>16071.43</v>
      </c>
      <c r="I38" s="25">
        <f>ROUND(H38*G38,2)</f>
        <v>771428.64</v>
      </c>
      <c r="J38" s="13">
        <v>0.12</v>
      </c>
      <c r="K38" s="25">
        <f>J38*I38</f>
        <v>92571.436799999996</v>
      </c>
      <c r="L38" s="25">
        <f>ROUND(K38+I38,2)</f>
        <v>864000.08</v>
      </c>
    </row>
    <row r="39" spans="1:12" s="28" customFormat="1" ht="36" customHeight="1" x14ac:dyDescent="0.3">
      <c r="A39" s="26"/>
      <c r="B39" s="26" t="s">
        <v>72</v>
      </c>
      <c r="C39" s="26"/>
      <c r="D39" s="26"/>
      <c r="E39" s="26"/>
      <c r="F39" s="26"/>
      <c r="G39" s="26"/>
      <c r="H39" s="26"/>
      <c r="I39" s="27">
        <f>SUM(I12:I38)</f>
        <v>6180357.0999999996</v>
      </c>
      <c r="J39" s="26"/>
      <c r="K39" s="27">
        <f>SUM(K12:K38)</f>
        <v>741642.85680000007</v>
      </c>
      <c r="L39" s="27">
        <f>SUM(L12:L38)</f>
        <v>6921999.96</v>
      </c>
    </row>
    <row r="40" spans="1:12" s="30" customFormat="1" ht="23.4" x14ac:dyDescent="0.4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 spans="1:12" s="34" customFormat="1" ht="28.8" x14ac:dyDescent="0.3">
      <c r="A41" s="31"/>
      <c r="B41" s="32" t="s">
        <v>73</v>
      </c>
      <c r="C41" s="33">
        <f>L39</f>
        <v>6921999.96</v>
      </c>
      <c r="D41" s="31" t="s">
        <v>74</v>
      </c>
      <c r="E41" s="31"/>
      <c r="F41" s="31"/>
      <c r="G41" s="31"/>
      <c r="H41" s="31"/>
      <c r="I41" s="31"/>
      <c r="J41" s="31"/>
      <c r="K41" s="31"/>
      <c r="L41" s="31"/>
    </row>
    <row r="42" spans="1:12" s="30" customFormat="1" ht="23.4" x14ac:dyDescent="0.4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1:12" s="30" customFormat="1" ht="23.4" x14ac:dyDescent="0.45">
      <c r="A43" s="29"/>
      <c r="B43" s="35" t="s">
        <v>75</v>
      </c>
      <c r="C43" s="60" t="s">
        <v>76</v>
      </c>
      <c r="D43" s="60"/>
      <c r="E43" s="36"/>
      <c r="H43" s="36"/>
      <c r="J43" s="29"/>
      <c r="K43" s="29"/>
      <c r="L43" s="29"/>
    </row>
    <row r="44" spans="1:12" s="30" customFormat="1" ht="23.4" x14ac:dyDescent="0.45">
      <c r="A44" s="37"/>
      <c r="B44" s="38" t="s">
        <v>77</v>
      </c>
      <c r="C44" s="61" t="s">
        <v>78</v>
      </c>
      <c r="D44" s="61"/>
      <c r="E44" s="61"/>
      <c r="F44" s="61"/>
      <c r="H44" s="36"/>
      <c r="I44" s="37"/>
      <c r="J44" s="37"/>
      <c r="K44" s="37"/>
      <c r="L44" s="37"/>
    </row>
    <row r="45" spans="1:12" s="30" customFormat="1" ht="23.4" x14ac:dyDescent="0.45">
      <c r="A45" s="37"/>
      <c r="B45" s="38" t="s">
        <v>79</v>
      </c>
      <c r="C45" s="50">
        <v>306395525</v>
      </c>
      <c r="D45" s="50"/>
      <c r="E45" s="50"/>
      <c r="H45" s="36"/>
      <c r="I45" s="37"/>
      <c r="J45" s="37"/>
      <c r="K45" s="37"/>
      <c r="L45" s="37"/>
    </row>
    <row r="46" spans="1:12" s="30" customFormat="1" ht="23.4" x14ac:dyDescent="0.45">
      <c r="A46" s="37"/>
      <c r="B46" s="38" t="s">
        <v>80</v>
      </c>
      <c r="C46" s="51" t="s">
        <v>81</v>
      </c>
      <c r="D46" s="51"/>
      <c r="E46" s="36"/>
      <c r="H46" s="36"/>
      <c r="I46" s="37"/>
      <c r="J46" s="37"/>
    </row>
    <row r="47" spans="1:12" s="30" customFormat="1" ht="23.4" x14ac:dyDescent="0.45"/>
    <row r="48" spans="1:12" s="30" customFormat="1" ht="23.4" x14ac:dyDescent="0.45">
      <c r="B48" s="29" t="s">
        <v>82</v>
      </c>
      <c r="C48" s="29"/>
      <c r="D48" s="29"/>
      <c r="E48" s="29"/>
      <c r="F48" s="29"/>
      <c r="G48" s="29"/>
      <c r="H48" s="29"/>
      <c r="I48" s="29"/>
    </row>
    <row r="49" spans="2:13" s="30" customFormat="1" ht="23.4" x14ac:dyDescent="0.45">
      <c r="B49" s="29"/>
      <c r="C49" s="29"/>
      <c r="D49" s="29"/>
      <c r="E49" s="29"/>
      <c r="F49" s="29"/>
      <c r="G49" s="29"/>
      <c r="H49" s="29"/>
      <c r="I49" s="29"/>
    </row>
    <row r="50" spans="2:13" s="30" customFormat="1" ht="23.4" x14ac:dyDescent="0.45">
      <c r="B50" s="29"/>
      <c r="C50" s="29"/>
      <c r="D50" s="29"/>
      <c r="E50" s="29"/>
      <c r="F50" s="29"/>
      <c r="G50" s="29"/>
      <c r="H50" s="29"/>
      <c r="I50" s="29"/>
    </row>
    <row r="51" spans="2:13" s="30" customFormat="1" ht="23.4" x14ac:dyDescent="0.45"/>
    <row r="52" spans="2:13" s="30" customFormat="1" ht="23.4" x14ac:dyDescent="0.45">
      <c r="B52" s="39" t="s">
        <v>83</v>
      </c>
      <c r="C52" s="39"/>
      <c r="D52" s="39"/>
      <c r="E52" s="39"/>
      <c r="J52" s="52" t="s">
        <v>84</v>
      </c>
      <c r="K52" s="53"/>
      <c r="L52" s="53"/>
    </row>
    <row r="53" spans="2:13" s="30" customFormat="1" ht="23.4" x14ac:dyDescent="0.45">
      <c r="B53" s="39"/>
      <c r="C53" s="39"/>
      <c r="D53" s="39"/>
      <c r="E53" s="39"/>
      <c r="K53" s="39"/>
      <c r="L53" s="39"/>
    </row>
    <row r="54" spans="2:13" s="30" customFormat="1" ht="23.4" x14ac:dyDescent="0.45">
      <c r="B54" s="30" t="s">
        <v>85</v>
      </c>
      <c r="J54" s="52" t="s">
        <v>86</v>
      </c>
      <c r="K54" s="52"/>
      <c r="L54" s="52"/>
    </row>
    <row r="55" spans="2:13" s="30" customFormat="1" ht="23.4" x14ac:dyDescent="0.45">
      <c r="B55" s="40" t="s">
        <v>87</v>
      </c>
      <c r="C55" s="39"/>
      <c r="D55" s="39"/>
      <c r="E55" s="39"/>
      <c r="J55" s="41"/>
      <c r="L55" s="41"/>
      <c r="M55" s="41"/>
    </row>
    <row r="56" spans="2:13" s="30" customFormat="1" ht="23.4" x14ac:dyDescent="0.45">
      <c r="B56" s="39"/>
      <c r="J56" s="41"/>
      <c r="L56" s="41"/>
      <c r="M56" s="41"/>
    </row>
    <row r="57" spans="2:13" s="30" customFormat="1" ht="23.4" x14ac:dyDescent="0.45">
      <c r="B57" s="30" t="s">
        <v>88</v>
      </c>
      <c r="K57" s="30" t="s">
        <v>88</v>
      </c>
    </row>
    <row r="58" spans="2:13" s="16" customFormat="1" ht="22.2" x14ac:dyDescent="0.45"/>
  </sheetData>
  <mergeCells count="34">
    <mergeCell ref="G12:G24"/>
    <mergeCell ref="A1:L1"/>
    <mergeCell ref="A2:L2"/>
    <mergeCell ref="A3:L3"/>
    <mergeCell ref="A4:L8"/>
    <mergeCell ref="C9:C10"/>
    <mergeCell ref="D9:D10"/>
    <mergeCell ref="E9:E10"/>
    <mergeCell ref="J9:K9"/>
    <mergeCell ref="A12:A38"/>
    <mergeCell ref="B12:B24"/>
    <mergeCell ref="D12:D38"/>
    <mergeCell ref="E12:E38"/>
    <mergeCell ref="F12:F24"/>
    <mergeCell ref="B25:B38"/>
    <mergeCell ref="F25:F38"/>
    <mergeCell ref="G25:G37"/>
    <mergeCell ref="H25:H37"/>
    <mergeCell ref="I25:I37"/>
    <mergeCell ref="H12:H24"/>
    <mergeCell ref="I12:I24"/>
    <mergeCell ref="J12:J24"/>
    <mergeCell ref="K12:K24"/>
    <mergeCell ref="L12:L24"/>
    <mergeCell ref="C45:E45"/>
    <mergeCell ref="C46:D46"/>
    <mergeCell ref="J52:L52"/>
    <mergeCell ref="J54:L54"/>
    <mergeCell ref="J25:J37"/>
    <mergeCell ref="K25:K37"/>
    <mergeCell ref="L25:L37"/>
    <mergeCell ref="C37:C38"/>
    <mergeCell ref="C43:D43"/>
    <mergeCell ref="C44:F44"/>
  </mergeCells>
  <pageMargins left="0.28000000000000003" right="0.23" top="0.36" bottom="0.28000000000000003" header="0.31496062992125984" footer="0.31496062992125984"/>
  <pageSetup paperSize="9" scale="38" orientation="landscape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акт</vt:lpstr>
      <vt:lpstr>ВХОД</vt:lpstr>
      <vt:lpstr>Свод оставшие суммы</vt:lpstr>
      <vt:lpstr>'Свод оставшие суммы'!Область_печати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2024-02-05T14:02:21Z</dcterms:modified>
</cp:coreProperties>
</file>