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.inoyatov\Desktop\CS0224-550A-UZA\"/>
    </mc:Choice>
  </mc:AlternateContent>
  <xr:revisionPtr revIDLastSave="0" documentId="13_ncr:1_{26541116-EAED-4731-A9A1-D96C1E4FCEDA}" xr6:coauthVersionLast="47" xr6:coauthVersionMax="47" xr10:uidLastSave="{00000000-0000-0000-0000-000000000000}"/>
  <bookViews>
    <workbookView xWindow="-28920" yWindow="-3900" windowWidth="29040" windowHeight="15840" tabRatio="525" xr2:uid="{00000000-000D-0000-FFFF-FFFF00000000}"/>
  </bookViews>
  <sheets>
    <sheet name="Лист1" sheetId="1" r:id="rId1"/>
    <sheet name="ВХД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6" i="1" l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5" i="1" a="1"/>
  <c r="AD5" i="1" s="1"/>
  <c r="C6" i="1"/>
  <c r="T6" i="1"/>
  <c r="V6" i="1"/>
  <c r="AB6" i="1" s="1"/>
  <c r="C7" i="1"/>
  <c r="T7" i="1"/>
  <c r="AB7" i="1" s="1"/>
  <c r="V7" i="1"/>
  <c r="C8" i="1"/>
  <c r="V8" i="1"/>
  <c r="C9" i="1"/>
  <c r="T9" i="1"/>
  <c r="V9" i="1"/>
  <c r="C10" i="1"/>
  <c r="T10" i="1"/>
  <c r="V10" i="1"/>
  <c r="AB10" i="1" s="1"/>
  <c r="C11" i="1"/>
  <c r="T11" i="1"/>
  <c r="V11" i="1"/>
  <c r="V5" i="1"/>
  <c r="T5" i="1"/>
  <c r="AE10" i="1" l="1"/>
  <c r="AG10" i="1" s="1"/>
  <c r="AE6" i="1"/>
  <c r="AG6" i="1" s="1"/>
  <c r="AE7" i="1"/>
  <c r="AG7" i="1" s="1"/>
  <c r="AB11" i="1"/>
  <c r="AE11" i="1" s="1"/>
  <c r="AG11" i="1" s="1"/>
  <c r="AB8" i="1"/>
  <c r="AE8" i="1" s="1"/>
  <c r="AG8" i="1" s="1"/>
  <c r="AB9" i="1"/>
  <c r="AE9" i="1" s="1"/>
  <c r="AG9" i="1" s="1"/>
  <c r="AB5" i="1"/>
  <c r="AB4" i="1" l="1"/>
  <c r="AD4" i="1"/>
  <c r="AE5" i="1"/>
  <c r="AE4" i="1" s="1"/>
  <c r="C5" i="1"/>
  <c r="AC4" i="1" l="1"/>
  <c r="AG5" i="1" l="1"/>
  <c r="B2" i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<sst xmlns="http://schemas.openxmlformats.org/spreadsheetml/2006/main" count="111" uniqueCount="70">
  <si>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</si>
  <si>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</si>
  <si>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</si>
  <si>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</si>
  <si>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</si>
  <si>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</si>
  <si>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</si>
  <si>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</si>
  <si>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</si>
  <si>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</si>
  <si>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</si>
  <si>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</si>
  <si>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</si>
  <si>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</si>
  <si>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</si>
  <si>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</si>
  <si>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</si>
  <si>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</si>
  <si>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</si>
  <si>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</si>
  <si>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</si>
  <si>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</si>
  <si>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</si>
  <si>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</si>
  <si>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</si>
  <si>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</si>
  <si>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</si>
  <si>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</si>
  <si>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</si>
  <si>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</si>
  <si>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</si>
  <si>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</si>
  <si>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</si>
  <si>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</si>
  <si>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</si>
  <si>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Tashkent</t>
  </si>
  <si>
    <t>USD</t>
  </si>
  <si>
    <t xml:space="preserve"> UZL-UZA-01 FI от 04.12.2023</t>
  </si>
  <si>
    <t>Корея</t>
  </si>
  <si>
    <t>ICN-TAS</t>
  </si>
  <si>
    <t>ERAE AMS | UZAUTOKOREA</t>
  </si>
  <si>
    <t>TK</t>
  </si>
  <si>
    <t>HY</t>
  </si>
  <si>
    <t>DA241U006</t>
  </si>
  <si>
    <t>CS/0224-550A-UZA</t>
  </si>
  <si>
    <t>США</t>
  </si>
  <si>
    <t>USA-TAS</t>
  </si>
  <si>
    <t>Китай</t>
  </si>
  <si>
    <t>HONG KONG-TAS</t>
  </si>
  <si>
    <t>FCA Airport</t>
  </si>
  <si>
    <t>HITACHI</t>
  </si>
  <si>
    <t>UZAUTOKOREA</t>
  </si>
  <si>
    <t>APTIV</t>
  </si>
  <si>
    <t>388784</t>
  </si>
  <si>
    <t>DA242U001</t>
  </si>
  <si>
    <t>UZST-A240201H</t>
  </si>
  <si>
    <t>DA242U001     DA242U002</t>
  </si>
  <si>
    <t>389033</t>
  </si>
  <si>
    <t>UW-007</t>
  </si>
  <si>
    <t>МИН</t>
  </si>
  <si>
    <t>250-40681616</t>
  </si>
  <si>
    <t>235-27604474</t>
  </si>
  <si>
    <t>250-40683812</t>
  </si>
  <si>
    <t>250-40683856</t>
  </si>
  <si>
    <t>250-40683904</t>
  </si>
  <si>
    <t>235-27610074</t>
  </si>
  <si>
    <t>235-56336490</t>
  </si>
  <si>
    <t>09176</t>
  </si>
  <si>
    <t>09177</t>
  </si>
  <si>
    <t>FCA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</si>
</sst>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8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</numFmts>
  <fonts count="49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Arial"/>
      <family val="2"/>
    </font>
    <font>
      <sz val="12"/>
      <color theme="1"/>
      <name val="Times New Roman"/>
      <family val="1"/>
      <charset val="204"/>
    </font>
    <font>
      <sz val="12"/>
      <name val="Arial"/>
      <family val="2"/>
      <charset val="204"/>
    </font>
  </fonts>
  <fills count="73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</fills>
  <borders count="4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985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43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0" fontId="488" fillId="0" borderId="1" xfId="0" applyFont="1" applyBorder="1" applyAlignment="1">
      <alignment horizontal="center" vertical="center" wrapText="1"/>
    </xf>
    <xf numFmtId="2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487" fillId="0" borderId="1" xfId="0" applyFont="1" applyBorder="1" applyAlignment="1">
      <alignment horizontal="center" vertical="center" wrapText="1"/>
    </xf>
    <xf numFmtId="0" fontId="2" fillId="0" borderId="1" xfId="1" applyFont="1" applyBorder="1" applyAlignment="1" applyProtection="1">
      <alignment horizontal="center" vertical="center" wrapText="1"/>
      <protection locked="0"/>
    </xf>
    <xf numFmtId="0" fontId="0" fillId="0" borderId="1" xfId="1" applyFont="1" applyBorder="1" applyAlignment="1" applyProtection="1">
      <alignment horizontal="center" vertical="center" wrapText="1"/>
      <protection locked="0"/>
    </xf>
    <xf numFmtId="14" fontId="489" fillId="0" borderId="1" xfId="0" applyNumberFormat="1" applyFont="1" applyBorder="1" applyAlignment="1">
      <alignment horizontal="center" vertical="center" wrapText="1"/>
    </xf>
    <xf numFmtId="14" fontId="487" fillId="0" borderId="1" xfId="0" applyNumberFormat="1" applyFont="1" applyBorder="1" applyAlignment="1">
      <alignment horizontal="center" vertical="center" wrapText="1"/>
    </xf>
    <xf numFmtId="2" fontId="487" fillId="0" borderId="1" xfId="0" applyNumberFormat="1" applyFont="1" applyBorder="1" applyAlignment="1">
      <alignment horizontal="center" vertical="center" wrapText="1"/>
    </xf>
    <xf numFmtId="2" fontId="487" fillId="0" borderId="1" xfId="2" applyNumberFormat="1" applyFont="1" applyBorder="1" applyAlignment="1">
      <alignment horizontal="center" vertical="center" wrapText="1"/>
    </xf>
    <xf numFmtId="0" fontId="0" fillId="0" borderId="46" xfId="0" applyBorder="1" applyAlignment="1" applyProtection="1">
      <alignment horizontal="center" vertical="center" wrapText="1"/>
      <protection locked="0"/>
    </xf>
    <xf numFmtId="43" fontId="487" fillId="0" borderId="1" xfId="2" applyNumberFormat="1" applyFont="1" applyBorder="1" applyAlignment="1">
      <alignment horizontal="center" vertical="center" wrapText="1"/>
    </xf>
    <xf numFmtId="43" fontId="487" fillId="0" borderId="1" xfId="2" applyFont="1" applyBorder="1" applyAlignment="1">
      <alignment horizontal="center" vertical="center" wrapText="1"/>
    </xf>
    <xf numFmtId="0" fontId="0" fillId="0" borderId="0" xfId="0" applyAlignment="1" applyProtection="1">
      <alignment wrapText="1"/>
      <protection locked="0"/>
    </xf>
    <xf numFmtId="164" fontId="0" fillId="0" borderId="0" xfId="0" applyNumberFormat="1" applyAlignment="1" applyProtection="1">
      <alignment wrapText="1"/>
      <protection locked="0"/>
    </xf>
    <xf numFmtId="14" fontId="0" fillId="0" borderId="0" xfId="0" applyNumberFormat="1" applyAlignment="1" applyProtection="1">
      <alignment wrapText="1"/>
      <protection locked="0"/>
    </xf>
    <xf numFmtId="1" fontId="490" fillId="0" borderId="1" xfId="0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</cellXfs>
  <cellStyles count="55985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34"/>
  <sheetViews>
    <sheetView tabSelected="1" topLeftCell="K4" zoomScale="85" zoomScaleNormal="85" workbookViewId="0">
      <selection activeCell="AC5" sqref="AC5:AC11"/>
    </sheetView>
  </sheetViews>
  <sheetFormatPr defaultColWidth="0" defaultRowHeight="15"/>
  <cols>
    <col min="1" max="1" width="7.5703125" style="23" bestFit="1" customWidth="1"/>
    <col min="2" max="2" width="11.140625" style="23" bestFit="1" customWidth="1"/>
    <col min="3" max="3" width="38.42578125" style="23" customWidth="1"/>
    <col min="4" max="4" width="31" style="23" customWidth="1"/>
    <col min="5" max="5" width="13.28515625" style="23" customWidth="1"/>
    <col min="6" max="6" width="29.5703125" style="23" customWidth="1"/>
    <col min="7" max="7" width="12.42578125" style="24" bestFit="1" customWidth="1"/>
    <col min="8" max="8" width="11.7109375" style="23" bestFit="1" customWidth="1"/>
    <col min="9" max="9" width="17.5703125" style="23" customWidth="1"/>
    <col min="10" max="10" width="13.42578125" style="23" bestFit="1" customWidth="1"/>
    <col min="11" max="11" width="12.42578125" style="24" bestFit="1" customWidth="1"/>
    <col min="12" max="12" width="11.7109375" style="23" bestFit="1" customWidth="1"/>
    <col min="13" max="13" width="19.5703125" style="23" bestFit="1" customWidth="1"/>
    <col min="14" max="14" width="26.140625" style="23" customWidth="1"/>
    <col min="15" max="15" width="19.28515625" style="23" bestFit="1" customWidth="1"/>
    <col min="16" max="16" width="7.7109375" style="23" bestFit="1" customWidth="1"/>
    <col min="17" max="17" width="11.7109375" style="23" bestFit="1" customWidth="1"/>
    <col min="18" max="19" width="11.42578125" style="23" bestFit="1" customWidth="1"/>
    <col min="20" max="20" width="15.7109375" style="23" bestFit="1" customWidth="1"/>
    <col min="21" max="22" width="11.85546875" style="23" customWidth="1"/>
    <col min="23" max="23" width="11" style="23" bestFit="1" customWidth="1"/>
    <col min="24" max="24" width="11.85546875" style="23" customWidth="1"/>
    <col min="25" max="25" width="11.42578125" style="23" bestFit="1" customWidth="1"/>
    <col min="26" max="27" width="11.7109375" style="23" bestFit="1" customWidth="1"/>
    <col min="28" max="28" width="21.42578125" style="23" bestFit="1" customWidth="1"/>
    <col min="29" max="29" width="17.85546875" style="24" customWidth="1"/>
    <col min="30" max="30" width="11.28515625" style="23" bestFit="1" customWidth="1"/>
    <col min="31" max="31" width="22.28515625" style="23" customWidth="1"/>
    <col min="32" max="32" width="11.42578125" style="23" bestFit="1" customWidth="1"/>
    <col min="33" max="33" width="22.85546875" style="23" customWidth="1"/>
    <col min="34" max="16383" width="11.85546875" hidden="1"/>
  </cols>
  <sheetData>
    <row r="1" spans="1:33" ht="61.5">
      <c r="A1" s="27">
        <v>506</v>
      </c>
      <c r="B1" s="27"/>
      <c r="C1" s="27"/>
      <c r="D1" s="28" t="s">
        <v>44</v>
      </c>
      <c r="E1" s="28"/>
      <c r="F1" s="28"/>
      <c r="G1" s="28"/>
      <c r="H1" s="28"/>
      <c r="I1" s="29" t="s">
        <v>0</v>
      </c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</row>
    <row r="2" spans="1:33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33" ht="340.5" customHeight="1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3" t="s">
        <v>7</v>
      </c>
      <c r="H3" s="3" t="s">
        <v>8</v>
      </c>
      <c r="I3" s="4" t="s">
        <v>9</v>
      </c>
      <c r="J3" s="4" t="s">
        <v>10</v>
      </c>
      <c r="K3" s="4" t="s">
        <v>11</v>
      </c>
      <c r="L3" s="3" t="s">
        <v>12</v>
      </c>
      <c r="M3" s="3" t="s">
        <v>13</v>
      </c>
      <c r="N3" s="4" t="s">
        <v>14</v>
      </c>
      <c r="O3" s="4" t="s">
        <v>15</v>
      </c>
      <c r="P3" s="3" t="s">
        <v>33</v>
      </c>
      <c r="Q3" s="4" t="s">
        <v>16</v>
      </c>
      <c r="R3" s="3" t="s">
        <v>17</v>
      </c>
      <c r="S3" s="3" t="s">
        <v>18</v>
      </c>
      <c r="T3" s="4" t="s">
        <v>19</v>
      </c>
      <c r="U3" s="4" t="s">
        <v>20</v>
      </c>
      <c r="V3" s="4" t="s">
        <v>21</v>
      </c>
      <c r="W3" s="3" t="s">
        <v>22</v>
      </c>
      <c r="X3" s="3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3" t="s">
        <v>28</v>
      </c>
      <c r="AD3" s="3" t="s">
        <v>29</v>
      </c>
      <c r="AE3" s="4" t="s">
        <v>30</v>
      </c>
      <c r="AF3" s="4" t="s">
        <v>31</v>
      </c>
      <c r="AG3" s="4" t="s">
        <v>32</v>
      </c>
    </row>
    <row r="4" spans="1:33">
      <c r="A4" s="5" t="s">
        <v>34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0">
        <f>SUM(AB5:AB11)</f>
        <v>62787</v>
      </c>
      <c r="AC4" s="9">
        <f>AC5</f>
        <v>45330</v>
      </c>
      <c r="AD4" s="12">
        <f>SUM(AD5)</f>
        <v>12458.02</v>
      </c>
      <c r="AE4" s="8">
        <f>SUM(AE5:AE11)</f>
        <v>782201701.74000001</v>
      </c>
      <c r="AF4" s="7"/>
      <c r="AG4" s="7"/>
    </row>
    <row r="5" spans="1:33" ht="57" customHeight="1">
      <c r="A5" s="14">
        <v>1</v>
      </c>
      <c r="B5" s="15" t="s">
        <v>42</v>
      </c>
      <c r="C5" s="13" t="str">
        <f>"СП ИИ OOO UZLOGISTIC "&amp;$D$1</f>
        <v>СП ИИ OOO UZLOGISTIC CS/0224-550A-UZA</v>
      </c>
      <c r="D5" s="11" t="s">
        <v>37</v>
      </c>
      <c r="E5" s="26" t="s">
        <v>67</v>
      </c>
      <c r="F5" s="13" t="s">
        <v>60</v>
      </c>
      <c r="G5" s="16">
        <v>45323</v>
      </c>
      <c r="H5" s="13" t="s">
        <v>38</v>
      </c>
      <c r="I5" s="13" t="s">
        <v>39</v>
      </c>
      <c r="J5" s="17" t="s">
        <v>69</v>
      </c>
      <c r="K5" s="16">
        <v>45323</v>
      </c>
      <c r="L5" s="18" t="s">
        <v>35</v>
      </c>
      <c r="M5" s="18" t="s">
        <v>40</v>
      </c>
      <c r="N5" s="13" t="s">
        <v>43</v>
      </c>
      <c r="O5" s="19">
        <v>0</v>
      </c>
      <c r="P5" s="20" t="s">
        <v>36</v>
      </c>
      <c r="Q5" s="13">
        <v>326</v>
      </c>
      <c r="R5" s="18">
        <v>400</v>
      </c>
      <c r="S5" s="18">
        <v>5.5</v>
      </c>
      <c r="T5" s="19">
        <f>S5*Q5</f>
        <v>1793</v>
      </c>
      <c r="U5" s="13">
        <v>0.25</v>
      </c>
      <c r="V5" s="18">
        <f>U5*Q5</f>
        <v>81.5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9">
        <f>V5+T5+R5</f>
        <v>2274.5</v>
      </c>
      <c r="AC5" s="17">
        <v>45330</v>
      </c>
      <c r="AD5" s="18" cm="1">
        <f t="array" ref="AD5">--SUBSTITUTE(_xlfn.FILTERXML(_xlfn.WEBSERVICE("https://cbu.uz/ru/arkhiv-kursov-valyut/xml/"&amp;"USD"&amp;"/"&amp;TEXT($AC$5,"ГГГГ-ММ-ДД")&amp;"/"),"//Rate"),".",",")</f>
        <v>12458.02</v>
      </c>
      <c r="AE5" s="21">
        <f>AD5*AB5</f>
        <v>28335766.490000002</v>
      </c>
      <c r="AF5" s="19">
        <v>0</v>
      </c>
      <c r="AG5" s="22">
        <f>AE5+AF5</f>
        <v>28335766.490000002</v>
      </c>
    </row>
    <row r="6" spans="1:33" ht="57" customHeight="1">
      <c r="A6" s="14">
        <v>2</v>
      </c>
      <c r="B6" s="15" t="s">
        <v>41</v>
      </c>
      <c r="C6" s="13" t="str">
        <f t="shared" ref="C6:C11" si="1">"СП ИИ OOO UZLOGISTIC "&amp;$D$1</f>
        <v>СП ИИ OOO UZLOGISTIC CS/0224-550A-UZA</v>
      </c>
      <c r="D6" s="11" t="s">
        <v>37</v>
      </c>
      <c r="E6" s="26">
        <v>14901</v>
      </c>
      <c r="F6" s="13" t="s">
        <v>61</v>
      </c>
      <c r="G6" s="16">
        <v>45322</v>
      </c>
      <c r="H6" s="13" t="s">
        <v>45</v>
      </c>
      <c r="I6" s="13" t="s">
        <v>46</v>
      </c>
      <c r="J6" s="17" t="s">
        <v>69</v>
      </c>
      <c r="K6" s="16">
        <v>45324</v>
      </c>
      <c r="L6" s="18" t="s">
        <v>35</v>
      </c>
      <c r="M6" s="18" t="s">
        <v>50</v>
      </c>
      <c r="N6" s="13" t="s">
        <v>53</v>
      </c>
      <c r="O6" s="19">
        <v>0</v>
      </c>
      <c r="P6" s="20" t="s">
        <v>36</v>
      </c>
      <c r="Q6" s="13">
        <v>936</v>
      </c>
      <c r="R6" s="18">
        <v>3750</v>
      </c>
      <c r="S6" s="18">
        <v>13.2</v>
      </c>
      <c r="T6" s="19">
        <f t="shared" ref="T6:T11" si="2">S6*Q6</f>
        <v>12355.199999999999</v>
      </c>
      <c r="U6" s="13">
        <v>0.3</v>
      </c>
      <c r="V6" s="18">
        <f t="shared" ref="V6:V11" si="3">U6*Q6</f>
        <v>280.8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9">
        <f t="shared" ref="AB6:AB11" si="4">V6+T6+R6</f>
        <v>16386</v>
      </c>
      <c r="AC6" s="17">
        <v>45330</v>
      </c>
      <c r="AD6" s="18" cm="1">
        <f t="array" ref="AD6">--SUBSTITUTE(_xlfn.FILTERXML(_xlfn.WEBSERVICE("https://cbu.uz/ru/arkhiv-kursov-valyut/xml/"&amp;"USD"&amp;"/"&amp;TEXT($AC$5,"ГГГГ-ММ-ДД")&amp;"/"),"//Rate"),".",",")</f>
        <v>12458.02</v>
      </c>
      <c r="AE6" s="21">
        <f t="shared" ref="AE6:AE11" si="5">AD6*AB6</f>
        <v>204137115.72</v>
      </c>
      <c r="AF6" s="19">
        <v>0</v>
      </c>
      <c r="AG6" s="22">
        <f t="shared" ref="AG6:AG11" si="6">AE6+AF6</f>
        <v>204137115.72</v>
      </c>
    </row>
    <row r="7" spans="1:33" ht="57" customHeight="1">
      <c r="A7" s="14">
        <v>3</v>
      </c>
      <c r="B7" s="15" t="s">
        <v>42</v>
      </c>
      <c r="C7" s="13" t="str">
        <f t="shared" si="1"/>
        <v>СП ИИ OOO UZLOGISTIC CS/0224-550A-UZA</v>
      </c>
      <c r="D7" s="11" t="s">
        <v>37</v>
      </c>
      <c r="E7" s="26" t="s">
        <v>67</v>
      </c>
      <c r="F7" s="13" t="s">
        <v>62</v>
      </c>
      <c r="G7" s="16">
        <v>45324</v>
      </c>
      <c r="H7" s="13" t="s">
        <v>38</v>
      </c>
      <c r="I7" s="13" t="s">
        <v>39</v>
      </c>
      <c r="J7" s="17" t="s">
        <v>69</v>
      </c>
      <c r="K7" s="16">
        <v>45324</v>
      </c>
      <c r="L7" s="18" t="s">
        <v>35</v>
      </c>
      <c r="M7" s="18" t="s">
        <v>40</v>
      </c>
      <c r="N7" s="13" t="s">
        <v>54</v>
      </c>
      <c r="O7" s="19">
        <v>0</v>
      </c>
      <c r="P7" s="20" t="s">
        <v>36</v>
      </c>
      <c r="Q7" s="13">
        <v>325</v>
      </c>
      <c r="R7" s="18">
        <v>400</v>
      </c>
      <c r="S7" s="18">
        <v>5.5</v>
      </c>
      <c r="T7" s="19">
        <f t="shared" si="2"/>
        <v>1787.5</v>
      </c>
      <c r="U7" s="13">
        <v>0.25</v>
      </c>
      <c r="V7" s="18">
        <f t="shared" si="3"/>
        <v>81.25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9">
        <f t="shared" si="4"/>
        <v>2268.75</v>
      </c>
      <c r="AC7" s="17">
        <v>45330</v>
      </c>
      <c r="AD7" s="18" cm="1">
        <f t="array" ref="AD7">--SUBSTITUTE(_xlfn.FILTERXML(_xlfn.WEBSERVICE("https://cbu.uz/ru/arkhiv-kursov-valyut/xml/"&amp;"USD"&amp;"/"&amp;TEXT($AC$5,"ГГГГ-ММ-ДД")&amp;"/"),"//Rate"),".",",")</f>
        <v>12458.02</v>
      </c>
      <c r="AE7" s="21">
        <f t="shared" si="5"/>
        <v>28264132.875</v>
      </c>
      <c r="AF7" s="19">
        <v>0</v>
      </c>
      <c r="AG7" s="22">
        <f t="shared" si="6"/>
        <v>28264132.875</v>
      </c>
    </row>
    <row r="8" spans="1:33" ht="57" customHeight="1">
      <c r="A8" s="14">
        <v>4</v>
      </c>
      <c r="B8" s="15" t="s">
        <v>42</v>
      </c>
      <c r="C8" s="13" t="str">
        <f t="shared" si="1"/>
        <v>СП ИИ OOO UZLOGISTIC CS/0224-550A-UZA</v>
      </c>
      <c r="D8" s="11" t="s">
        <v>37</v>
      </c>
      <c r="E8" s="26">
        <v>15760</v>
      </c>
      <c r="F8" s="13" t="s">
        <v>63</v>
      </c>
      <c r="G8" s="16">
        <v>45324</v>
      </c>
      <c r="H8" s="13" t="s">
        <v>38</v>
      </c>
      <c r="I8" s="13" t="s">
        <v>39</v>
      </c>
      <c r="J8" s="17" t="s">
        <v>49</v>
      </c>
      <c r="K8" s="16">
        <v>45324</v>
      </c>
      <c r="L8" s="18" t="s">
        <v>35</v>
      </c>
      <c r="M8" s="18" t="s">
        <v>51</v>
      </c>
      <c r="N8" s="13" t="s">
        <v>55</v>
      </c>
      <c r="O8" s="19">
        <v>0</v>
      </c>
      <c r="P8" s="20" t="s">
        <v>36</v>
      </c>
      <c r="Q8" s="13">
        <v>72</v>
      </c>
      <c r="R8" s="18">
        <v>0</v>
      </c>
      <c r="S8" s="18" t="s">
        <v>59</v>
      </c>
      <c r="T8" s="19">
        <v>550</v>
      </c>
      <c r="U8" s="13">
        <v>0.25</v>
      </c>
      <c r="V8" s="18">
        <f t="shared" si="3"/>
        <v>18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9">
        <f t="shared" si="4"/>
        <v>568</v>
      </c>
      <c r="AC8" s="17">
        <v>45330</v>
      </c>
      <c r="AD8" s="18" cm="1">
        <f t="array" ref="AD8">--SUBSTITUTE(_xlfn.FILTERXML(_xlfn.WEBSERVICE("https://cbu.uz/ru/arkhiv-kursov-valyut/xml/"&amp;"USD"&amp;"/"&amp;TEXT($AC$5,"ГГГГ-ММ-ДД")&amp;"/"),"//Rate"),".",",")</f>
        <v>12458.02</v>
      </c>
      <c r="AE8" s="21">
        <f t="shared" si="5"/>
        <v>7076155.3600000003</v>
      </c>
      <c r="AF8" s="19">
        <v>0</v>
      </c>
      <c r="AG8" s="22">
        <f t="shared" si="6"/>
        <v>7076155.3600000003</v>
      </c>
    </row>
    <row r="9" spans="1:33" ht="30">
      <c r="A9" s="14">
        <v>5</v>
      </c>
      <c r="B9" s="15" t="s">
        <v>42</v>
      </c>
      <c r="C9" s="13" t="str">
        <f t="shared" si="1"/>
        <v>СП ИИ OOO UZLOGISTIC CS/0224-550A-UZA</v>
      </c>
      <c r="D9" s="11" t="s">
        <v>37</v>
      </c>
      <c r="E9" s="26" t="s">
        <v>67</v>
      </c>
      <c r="F9" s="13" t="s">
        <v>64</v>
      </c>
      <c r="G9" s="16">
        <v>45325</v>
      </c>
      <c r="H9" s="13" t="s">
        <v>38</v>
      </c>
      <c r="I9" s="13" t="s">
        <v>39</v>
      </c>
      <c r="J9" s="17" t="s">
        <v>69</v>
      </c>
      <c r="K9" s="16">
        <v>45325</v>
      </c>
      <c r="L9" s="18" t="s">
        <v>35</v>
      </c>
      <c r="M9" s="18" t="s">
        <v>40</v>
      </c>
      <c r="N9" s="13" t="s">
        <v>56</v>
      </c>
      <c r="O9" s="19">
        <v>0</v>
      </c>
      <c r="P9" s="20" t="s">
        <v>36</v>
      </c>
      <c r="Q9" s="13">
        <v>453</v>
      </c>
      <c r="R9" s="18">
        <v>400</v>
      </c>
      <c r="S9" s="18">
        <v>5.5</v>
      </c>
      <c r="T9" s="19">
        <f t="shared" si="2"/>
        <v>2491.5</v>
      </c>
      <c r="U9" s="13">
        <v>0.25</v>
      </c>
      <c r="V9" s="18">
        <f t="shared" si="3"/>
        <v>113.25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9">
        <f t="shared" si="4"/>
        <v>3004.75</v>
      </c>
      <c r="AC9" s="17">
        <v>45330</v>
      </c>
      <c r="AD9" s="18" cm="1">
        <f t="array" ref="AD9">--SUBSTITUTE(_xlfn.FILTERXML(_xlfn.WEBSERVICE("https://cbu.uz/ru/arkhiv-kursov-valyut/xml/"&amp;"USD"&amp;"/"&amp;TEXT($AC$5,"ГГГГ-ММ-ДД")&amp;"/"),"//Rate"),".",",")</f>
        <v>12458.02</v>
      </c>
      <c r="AE9" s="21">
        <f t="shared" si="5"/>
        <v>37433235.594999999</v>
      </c>
      <c r="AF9" s="19">
        <v>0</v>
      </c>
      <c r="AG9" s="22">
        <f t="shared" si="6"/>
        <v>37433235.594999999</v>
      </c>
    </row>
    <row r="10" spans="1:33" ht="30">
      <c r="A10" s="14">
        <v>6</v>
      </c>
      <c r="B10" s="15" t="s">
        <v>41</v>
      </c>
      <c r="C10" s="13" t="str">
        <f t="shared" si="1"/>
        <v>СП ИИ OOO UZLOGISTIC CS/0224-550A-UZA</v>
      </c>
      <c r="D10" s="11" t="s">
        <v>37</v>
      </c>
      <c r="E10" s="26">
        <v>19398</v>
      </c>
      <c r="F10" s="13" t="s">
        <v>65</v>
      </c>
      <c r="G10" s="16">
        <v>45325</v>
      </c>
      <c r="H10" s="13" t="s">
        <v>45</v>
      </c>
      <c r="I10" s="13" t="s">
        <v>46</v>
      </c>
      <c r="J10" s="17" t="s">
        <v>69</v>
      </c>
      <c r="K10" s="16">
        <v>45327</v>
      </c>
      <c r="L10" s="18" t="s">
        <v>35</v>
      </c>
      <c r="M10" s="18" t="s">
        <v>50</v>
      </c>
      <c r="N10" s="13" t="s">
        <v>57</v>
      </c>
      <c r="O10" s="19">
        <v>0</v>
      </c>
      <c r="P10" s="20" t="s">
        <v>36</v>
      </c>
      <c r="Q10" s="13">
        <v>2335</v>
      </c>
      <c r="R10" s="18">
        <v>3750</v>
      </c>
      <c r="S10" s="18">
        <v>13.2</v>
      </c>
      <c r="T10" s="19">
        <f t="shared" si="2"/>
        <v>30822</v>
      </c>
      <c r="U10" s="13">
        <v>0.3</v>
      </c>
      <c r="V10" s="18">
        <f t="shared" si="3"/>
        <v>700.5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9">
        <f t="shared" si="4"/>
        <v>35272.5</v>
      </c>
      <c r="AC10" s="17">
        <v>45330</v>
      </c>
      <c r="AD10" s="18" cm="1">
        <f t="array" ref="AD10">--SUBSTITUTE(_xlfn.FILTERXML(_xlfn.WEBSERVICE("https://cbu.uz/ru/arkhiv-kursov-valyut/xml/"&amp;"USD"&amp;"/"&amp;TEXT($AC$5,"ГГГГ-ММ-ДД")&amp;"/"),"//Rate"),".",",")</f>
        <v>12458.02</v>
      </c>
      <c r="AE10" s="21">
        <f t="shared" si="5"/>
        <v>439425510.44999999</v>
      </c>
      <c r="AF10" s="19">
        <v>0</v>
      </c>
      <c r="AG10" s="22">
        <f t="shared" si="6"/>
        <v>439425510.44999999</v>
      </c>
    </row>
    <row r="11" spans="1:33" ht="30">
      <c r="A11" s="14">
        <v>7</v>
      </c>
      <c r="B11" s="15" t="s">
        <v>41</v>
      </c>
      <c r="C11" s="13" t="str">
        <f t="shared" si="1"/>
        <v>СП ИИ OOO UZLOGISTIC CS/0224-550A-UZA</v>
      </c>
      <c r="D11" s="11" t="s">
        <v>37</v>
      </c>
      <c r="E11" s="26" t="s">
        <v>68</v>
      </c>
      <c r="F11" s="13" t="s">
        <v>66</v>
      </c>
      <c r="G11" s="16">
        <v>45323</v>
      </c>
      <c r="H11" s="13" t="s">
        <v>47</v>
      </c>
      <c r="I11" s="13" t="s">
        <v>48</v>
      </c>
      <c r="J11" s="17" t="s">
        <v>49</v>
      </c>
      <c r="K11" s="16">
        <v>45327</v>
      </c>
      <c r="L11" s="18" t="s">
        <v>35</v>
      </c>
      <c r="M11" s="18" t="s">
        <v>52</v>
      </c>
      <c r="N11" s="13" t="s">
        <v>58</v>
      </c>
      <c r="O11" s="19">
        <v>0</v>
      </c>
      <c r="P11" s="20" t="s">
        <v>36</v>
      </c>
      <c r="Q11" s="13">
        <v>241</v>
      </c>
      <c r="R11" s="18">
        <v>0</v>
      </c>
      <c r="S11" s="18">
        <v>12</v>
      </c>
      <c r="T11" s="19">
        <f t="shared" si="2"/>
        <v>2892</v>
      </c>
      <c r="U11" s="13">
        <v>0.5</v>
      </c>
      <c r="V11" s="18">
        <f t="shared" si="3"/>
        <v>120.5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9">
        <f t="shared" si="4"/>
        <v>3012.5</v>
      </c>
      <c r="AC11" s="17">
        <v>45330</v>
      </c>
      <c r="AD11" s="18" cm="1">
        <f t="array" ref="AD11">--SUBSTITUTE(_xlfn.FILTERXML(_xlfn.WEBSERVICE("https://cbu.uz/ru/arkhiv-kursov-valyut/xml/"&amp;"USD"&amp;"/"&amp;TEXT($AC$5,"ГГГГ-ММ-ДД")&amp;"/"),"//Rate"),".",",")</f>
        <v>12458.02</v>
      </c>
      <c r="AE11" s="21">
        <f t="shared" si="5"/>
        <v>37529785.25</v>
      </c>
      <c r="AF11" s="19">
        <v>0</v>
      </c>
      <c r="AG11" s="22">
        <f t="shared" si="6"/>
        <v>37529785.25</v>
      </c>
    </row>
    <row r="19" spans="19:19">
      <c r="S19" s="25"/>
    </row>
    <row r="20" spans="19:19">
      <c r="S20" s="25"/>
    </row>
    <row r="21" spans="19:19">
      <c r="S21" s="25"/>
    </row>
    <row r="22" spans="19:19">
      <c r="S22" s="25"/>
    </row>
    <row r="23" spans="19:19">
      <c r="S23" s="25"/>
    </row>
    <row r="24" spans="19:19">
      <c r="S24" s="25"/>
    </row>
    <row r="25" spans="19:19">
      <c r="S25" s="25"/>
    </row>
    <row r="26" spans="19:19">
      <c r="S26" s="25"/>
    </row>
    <row r="27" spans="19:19">
      <c r="S27" s="25"/>
    </row>
    <row r="28" spans="19:19">
      <c r="S28" s="25"/>
    </row>
    <row r="29" spans="19:19">
      <c r="S29" s="25"/>
    </row>
    <row r="30" spans="19:19">
      <c r="S30" s="25"/>
    </row>
    <row r="31" spans="19:19">
      <c r="S31" s="25"/>
    </row>
    <row r="32" spans="19:19">
      <c r="S32" s="25"/>
    </row>
    <row r="33" spans="19:19">
      <c r="S33" s="25"/>
    </row>
    <row r="34" spans="19:19">
      <c r="S34" s="25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conditionalFormatting sqref="F5:F11">
    <cfRule type="duplicateValues" dxfId="4" priority="67"/>
  </conditionalFormatting>
  <conditionalFormatting sqref="F5:F11">
    <cfRule type="duplicateValues" dxfId="3" priority="68"/>
    <cfRule type="duplicateValues" dxfId="2" priority="69"/>
    <cfRule type="duplicateValues" dxfId="1" priority="70"/>
    <cfRule type="duplicateValues" dxfId="0" priority="71"/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showInputMessage="1" showErrorMessage="1" xr:uid="{00000000-0002-0000-0000-000000000000}">
          <x14:formula1>
            <xm:f>ВХД!$A$1:$A$9</xm:f>
          </x14:formula1>
          <xm:sqref>P12:P1048576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zoomScale="25" zoomScaleNormal="25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ВХД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Anvar Inoyatov</cp:lastModifiedBy>
  <dcterms:created xsi:type="dcterms:W3CDTF">2023-01-19T05:53:41Z</dcterms:created>
  <dcterms:modified xsi:type="dcterms:W3CDTF">2024-02-08T06:35:13Z</dcterms:modified>
</cp:coreProperties>
</file>